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ctrlProps/ctrlProp2.xml" ContentType="application/vnd.ms-excel.controlproperties+xml"/>
  <Override PartName="/xl/drawings/drawing5.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6.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3435" yWindow="1740" windowWidth="12120" windowHeight="7995" tabRatio="873"/>
  </bookViews>
  <sheets>
    <sheet name="README" sheetId="2" r:id="rId1"/>
    <sheet name="Cover" sheetId="3" r:id="rId2"/>
    <sheet name="Data Sheet" sheetId="1" r:id="rId3"/>
    <sheet name="Comments" sheetId="4" r:id="rId4"/>
    <sheet name="Gen Inst" sheetId="5" r:id="rId5"/>
    <sheet name="Table " sheetId="131" r:id="rId6"/>
    <sheet name="101" sheetId="7" r:id="rId7"/>
    <sheet name="102" sheetId="8" r:id="rId8"/>
    <sheet name="103" sheetId="9" r:id="rId9"/>
    <sheet name="104105" sheetId="82" r:id="rId10"/>
    <sheet name="106107" sheetId="96" r:id="rId11"/>
    <sheet name="108109" sheetId="12" r:id="rId12"/>
    <sheet name="110113" sheetId="102" r:id="rId13"/>
    <sheet name="114117" sheetId="103" r:id="rId14"/>
    <sheet name="118119" sheetId="15" r:id="rId15"/>
    <sheet name="120121" sheetId="130" r:id="rId16"/>
    <sheet name="122ab" sheetId="83" r:id="rId17"/>
    <sheet name="122123" sheetId="17" r:id="rId18"/>
    <sheet name="200201" sheetId="100" r:id="rId19"/>
    <sheet name="202203-NA" sheetId="19" state="hidden" r:id="rId20"/>
    <sheet name="202203" sheetId="129" r:id="rId21"/>
    <sheet name="204207" sheetId="101" r:id="rId22"/>
    <sheet name="213-NA" sheetId="21" state="hidden" r:id="rId23"/>
    <sheet name="214" sheetId="22" r:id="rId24"/>
    <sheet name="216" sheetId="105" r:id="rId25"/>
    <sheet name="217" sheetId="24" r:id="rId26"/>
    <sheet name="218" sheetId="25" r:id="rId27"/>
    <sheet name="219" sheetId="106" r:id="rId28"/>
    <sheet name="221" sheetId="27" r:id="rId29"/>
    <sheet name="224225" sheetId="79" r:id="rId30"/>
    <sheet name="227" sheetId="107" r:id="rId31"/>
    <sheet name="228229" sheetId="30" r:id="rId32"/>
    <sheet name="230" sheetId="31" r:id="rId33"/>
    <sheet name="232" sheetId="32" r:id="rId34"/>
    <sheet name="233" sheetId="33" r:id="rId35"/>
    <sheet name="234" sheetId="109" r:id="rId36"/>
    <sheet name="250251" sheetId="35" r:id="rId37"/>
    <sheet name="252" sheetId="36" r:id="rId38"/>
    <sheet name="253" sheetId="37" r:id="rId39"/>
    <sheet name="254" sheetId="110" r:id="rId40"/>
    <sheet name="256257" sheetId="39" r:id="rId41"/>
    <sheet name="261" sheetId="87" r:id="rId42"/>
    <sheet name="262263" sheetId="41" r:id="rId43"/>
    <sheet name="266267" sheetId="42" r:id="rId44"/>
    <sheet name="269" sheetId="43" r:id="rId45"/>
    <sheet name="272273" sheetId="44" r:id="rId46"/>
    <sheet name="274275" sheetId="45" r:id="rId47"/>
    <sheet name="276277" sheetId="46" r:id="rId48"/>
    <sheet name="278 " sheetId="113" r:id="rId49"/>
    <sheet name="300301" sheetId="114" r:id="rId50"/>
    <sheet name="300B Est ESCO " sheetId="97" r:id="rId51"/>
    <sheet name="304" sheetId="49" r:id="rId52"/>
    <sheet name="310311" sheetId="50" r:id="rId53"/>
    <sheet name="320323" sheetId="128" r:id="rId54"/>
    <sheet name="326327" sheetId="52" r:id="rId55"/>
    <sheet name="328330" sheetId="53" r:id="rId56"/>
    <sheet name="332" sheetId="54" r:id="rId57"/>
    <sheet name="335" sheetId="55" r:id="rId58"/>
    <sheet name="336" sheetId="116" r:id="rId59"/>
    <sheet name="337" sheetId="57" r:id="rId60"/>
    <sheet name="337A" sheetId="76" r:id="rId61"/>
    <sheet name="337B" sheetId="77" r:id="rId62"/>
    <sheet name="337C" sheetId="78" r:id="rId63"/>
    <sheet name="340" sheetId="86" r:id="rId64"/>
    <sheet name="350351" sheetId="59" r:id="rId65"/>
    <sheet name="352353" sheetId="60" r:id="rId66"/>
    <sheet name="354355" sheetId="117" r:id="rId67"/>
    <sheet name="356 " sheetId="118" r:id="rId68"/>
    <sheet name="397" sheetId="119" r:id="rId69"/>
    <sheet name="401" sheetId="120" r:id="rId70"/>
    <sheet name="402403" sheetId="64" r:id="rId71"/>
    <sheet name="406407" sheetId="65" r:id="rId72"/>
    <sheet name="408409" sheetId="66" r:id="rId73"/>
    <sheet name="410411" sheetId="67" r:id="rId74"/>
    <sheet name="422423" sheetId="123" r:id="rId75"/>
    <sheet name="424425" sheetId="122" r:id="rId76"/>
    <sheet name="426427" sheetId="124" r:id="rId77"/>
    <sheet name="429" sheetId="125" r:id="rId78"/>
    <sheet name="430" sheetId="126" r:id="rId79"/>
    <sheet name="431" sheetId="73" r:id="rId80"/>
    <sheet name="450" sheetId="74" r:id="rId81"/>
    <sheet name="BOOK" sheetId="127" r:id="rId82"/>
    <sheet name="Sheet1" sheetId="89" state="hidden" r:id="rId83"/>
    <sheet name="Sheet2" sheetId="99" r:id="rId84"/>
  </sheets>
  <externalReferences>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s>
  <definedNames>
    <definedName name="_101">'101'!$A$1</definedName>
    <definedName name="_101PM">'101'!$B$66:$B$74</definedName>
    <definedName name="_102">'102'!$A$1</definedName>
    <definedName name="_102PM">'102'!$B$59:$B$67</definedName>
    <definedName name="_102PM_40" localSheetId="41">#REF!</definedName>
    <definedName name="_102PM_40">#REF!</definedName>
    <definedName name="_102PM_41" localSheetId="41">#REF!</definedName>
    <definedName name="_102PM_41">#REF!</definedName>
    <definedName name="_103">'103'!$A$1</definedName>
    <definedName name="_103_39" localSheetId="41">#REF!</definedName>
    <definedName name="_103_39">#REF!</definedName>
    <definedName name="_103_40" localSheetId="41">#REF!</definedName>
    <definedName name="_103_40">#REF!</definedName>
    <definedName name="_103_41" localSheetId="41">#REF!</definedName>
    <definedName name="_103_41">#REF!</definedName>
    <definedName name="_103_60">'[1]103'!#REF!</definedName>
    <definedName name="_103_61">'[2]103'!#REF!</definedName>
    <definedName name="_103PM">'103'!$B$65:$B$75</definedName>
    <definedName name="_103PM_40" localSheetId="41">#REF!</definedName>
    <definedName name="_103PM_40">#REF!</definedName>
    <definedName name="_103PM_41" localSheetId="41">#REF!</definedName>
    <definedName name="_103PM_41">#REF!</definedName>
    <definedName name="_104105" localSheetId="9">'104105'!$A$1</definedName>
    <definedName name="_104105">#REF!</definedName>
    <definedName name="_104105_60" localSheetId="41">#REF!</definedName>
    <definedName name="_104105_60">#REF!</definedName>
    <definedName name="_104105PM" localSheetId="9">'104105'!$B$63:$B$73</definedName>
    <definedName name="_104105PM">#REF!</definedName>
    <definedName name="_104105PM_10" localSheetId="41">#REF!</definedName>
    <definedName name="_104105PM_10">#REF!</definedName>
    <definedName name="_104105PM_12" localSheetId="41">#REF!</definedName>
    <definedName name="_104105PM_12">#REF!</definedName>
    <definedName name="_104105PM_17" localSheetId="41">#REF!</definedName>
    <definedName name="_104105PM_17">#REF!</definedName>
    <definedName name="_104105PM_28" localSheetId="41">#REF!</definedName>
    <definedName name="_104105PM_28">#REF!</definedName>
    <definedName name="_104105PM_36" localSheetId="41">#REF!</definedName>
    <definedName name="_104105PM_36">#REF!</definedName>
    <definedName name="_104105PM_39" localSheetId="41">#REF!</definedName>
    <definedName name="_104105PM_39">#REF!</definedName>
    <definedName name="_104105PM_40" localSheetId="41">#REF!</definedName>
    <definedName name="_104105PM_40">#REF!</definedName>
    <definedName name="_104105PM_41" localSheetId="41">#REF!</definedName>
    <definedName name="_104105PM_41">#REF!</definedName>
    <definedName name="_104105PM_60" localSheetId="41">#REF!</definedName>
    <definedName name="_104105PM_60">#REF!</definedName>
    <definedName name="_104105PM_61" localSheetId="41">#REF!</definedName>
    <definedName name="_104105PM_61">#REF!</definedName>
    <definedName name="_104105PM_66" localSheetId="41">#REF!</definedName>
    <definedName name="_104105PM_66">#REF!</definedName>
    <definedName name="_106107" localSheetId="10">'106107'!$A$1</definedName>
    <definedName name="_106107">#REF!</definedName>
    <definedName name="_106107_39" localSheetId="41">#REF!</definedName>
    <definedName name="_106107_39">#REF!</definedName>
    <definedName name="_106107_60" localSheetId="41">#REF!</definedName>
    <definedName name="_106107_60">#REF!</definedName>
    <definedName name="_106107_61" localSheetId="41">#REF!</definedName>
    <definedName name="_106107_61">#REF!</definedName>
    <definedName name="_106107PM" localSheetId="10">'106107'!$B$116:$B$118</definedName>
    <definedName name="_106107PM">#REF!</definedName>
    <definedName name="_106107PM_39" localSheetId="41">#REF!</definedName>
    <definedName name="_106107PM_39">#REF!</definedName>
    <definedName name="_106107PM_60" localSheetId="41">#REF!</definedName>
    <definedName name="_106107PM_60">#REF!</definedName>
    <definedName name="_106107PM_61" localSheetId="41">#REF!</definedName>
    <definedName name="_106107PM_61">#REF!</definedName>
    <definedName name="_108109">'108109'!$E$8</definedName>
    <definedName name="_108109_40" localSheetId="41">#REF!</definedName>
    <definedName name="_108109_40">#REF!</definedName>
    <definedName name="_108109_41" localSheetId="41">#REF!</definedName>
    <definedName name="_108109_41">#REF!</definedName>
    <definedName name="_108109PM">'108109'!$B$116:$B$124</definedName>
    <definedName name="_108109PM_10" localSheetId="41">#REF!</definedName>
    <definedName name="_108109PM_10">#REF!</definedName>
    <definedName name="_108109PM_12">'[3]108109'!#REF!</definedName>
    <definedName name="_108109PM_17">'[3]108109'!#REF!</definedName>
    <definedName name="_108109PM_28" localSheetId="41">#REF!</definedName>
    <definedName name="_108109PM_28">#REF!</definedName>
    <definedName name="_108109PM_36" localSheetId="41">#REF!</definedName>
    <definedName name="_108109PM_36">#REF!</definedName>
    <definedName name="_108109PM_39" localSheetId="41">#REF!</definedName>
    <definedName name="_108109PM_39">#REF!</definedName>
    <definedName name="_108109PM_40" localSheetId="41">#REF!</definedName>
    <definedName name="_108109PM_40">#REF!</definedName>
    <definedName name="_108109PM_41" localSheetId="41">#REF!</definedName>
    <definedName name="_108109PM_41">#REF!</definedName>
    <definedName name="_108109PM_60">'[1]108109'!#REF!</definedName>
    <definedName name="_108109PM_61">'[2]108109'!#REF!</definedName>
    <definedName name="_108109PM_66">'[4]108109'!#REF!</definedName>
    <definedName name="_110113" localSheetId="12">'110113'!$A$1</definedName>
    <definedName name="_110113">#REF!</definedName>
    <definedName name="_110113_17" localSheetId="41">#REF!</definedName>
    <definedName name="_110113_17">#REF!</definedName>
    <definedName name="_110113PM" localSheetId="12">'110113'!$B$261:$B$269</definedName>
    <definedName name="_110113PM">#REF!</definedName>
    <definedName name="_110113PM_17" localSheetId="41">#REF!</definedName>
    <definedName name="_110113PM_17">#REF!</definedName>
    <definedName name="_110113PM_40" localSheetId="41">#REF!</definedName>
    <definedName name="_110113PM_40">#REF!</definedName>
    <definedName name="_110113PM_41" localSheetId="41">#REF!</definedName>
    <definedName name="_110113PM_41">#REF!</definedName>
    <definedName name="_114117" localSheetId="13">'114117'!$A$1</definedName>
    <definedName name="_114117">#REF!</definedName>
    <definedName name="_114117PM" localSheetId="13">'114117'!$B$129:$B$143</definedName>
    <definedName name="_114117PM">#REF!</definedName>
    <definedName name="_118119">'118119'!$A$1</definedName>
    <definedName name="_118119_17" localSheetId="41">#REF!</definedName>
    <definedName name="_118119_17">#REF!</definedName>
    <definedName name="_118119PM">'118119'!$B$138:$B$146</definedName>
    <definedName name="_118119PM_10" localSheetId="41">#REF!</definedName>
    <definedName name="_118119PM_10">#REF!</definedName>
    <definedName name="_118119PM_12">'[3]118119'!#REF!</definedName>
    <definedName name="_118119PM_17" localSheetId="41">#REF!</definedName>
    <definedName name="_118119PM_17">#REF!</definedName>
    <definedName name="_118119PM_28" localSheetId="41">#REF!</definedName>
    <definedName name="_118119PM_28">#REF!</definedName>
    <definedName name="_118119PM_36" localSheetId="41">#REF!</definedName>
    <definedName name="_118119PM_36">#REF!</definedName>
    <definedName name="_118119PM_39" localSheetId="41">#REF!</definedName>
    <definedName name="_118119PM_39">#REF!</definedName>
    <definedName name="_118119PM_40" localSheetId="41">#REF!</definedName>
    <definedName name="_118119PM_40">#REF!</definedName>
    <definedName name="_118119PM_41" localSheetId="41">#REF!</definedName>
    <definedName name="_118119PM_41">#REF!</definedName>
    <definedName name="_118119PM_60">'[4]118119'!#REF!</definedName>
    <definedName name="_118119PM_61">'[3]118119'!#REF!</definedName>
    <definedName name="_118119PM_66">'[4]118119'!#REF!</definedName>
    <definedName name="_120121" localSheetId="15">'120121'!$A$1</definedName>
    <definedName name="_120121">#REF!</definedName>
    <definedName name="_120121PM" localSheetId="15">'120121'!$B$134:$B$142</definedName>
    <definedName name="_120121PM">#REF!</definedName>
    <definedName name="_120121PM_10" localSheetId="41">#REF!</definedName>
    <definedName name="_120121PM_10">#REF!</definedName>
    <definedName name="_120121PM_12" localSheetId="41">#REF!</definedName>
    <definedName name="_120121PM_12">#REF!</definedName>
    <definedName name="_120121PM_17" localSheetId="41">#REF!</definedName>
    <definedName name="_120121PM_17">#REF!</definedName>
    <definedName name="_120121PM_28" localSheetId="41">#REF!</definedName>
    <definedName name="_120121PM_28">#REF!</definedName>
    <definedName name="_120121PM_36" localSheetId="41">#REF!</definedName>
    <definedName name="_120121PM_36">#REF!</definedName>
    <definedName name="_120121PM_39" localSheetId="41">#REF!</definedName>
    <definedName name="_120121PM_39">#REF!</definedName>
    <definedName name="_120121PM_40" localSheetId="41">#REF!</definedName>
    <definedName name="_120121PM_40">#REF!</definedName>
    <definedName name="_120121PM_41" localSheetId="41">#REF!</definedName>
    <definedName name="_120121PM_41">#REF!</definedName>
    <definedName name="_120121PM_60" localSheetId="41">#REF!</definedName>
    <definedName name="_120121PM_60">#REF!</definedName>
    <definedName name="_120121PM_61" localSheetId="41">#REF!</definedName>
    <definedName name="_120121PM_61">#REF!</definedName>
    <definedName name="_120121PM_66" localSheetId="41">#REF!</definedName>
    <definedName name="_120121PM_66">#REF!</definedName>
    <definedName name="_122123">'122123'!$A$1</definedName>
    <definedName name="_122123PM" localSheetId="10">'[5]122123'!#REF!</definedName>
    <definedName name="_122123PM" localSheetId="50">'[6]122123'!#REF!</definedName>
    <definedName name="_122123PM">'122123'!#REF!</definedName>
    <definedName name="_200201" localSheetId="18">'200201'!$A$1</definedName>
    <definedName name="_200201">#REF!</definedName>
    <definedName name="_200201PM" localSheetId="18">'200201'!$B$66:$B$74</definedName>
    <definedName name="_200201PM">#REF!</definedName>
    <definedName name="_202203" localSheetId="20">'202203'!$A$1</definedName>
    <definedName name="_202203">'202203-NA'!$A$1</definedName>
    <definedName name="_202203PM" localSheetId="20">'202203'!$B$65:$B$73</definedName>
    <definedName name="_202203PM">'202203-NA'!$B$65:$B$73</definedName>
    <definedName name="_204207" localSheetId="21">'204207'!$A$1</definedName>
    <definedName name="_204207">#REF!</definedName>
    <definedName name="_204207PM" localSheetId="21">'204207'!$B$153:$B$167</definedName>
    <definedName name="_204207PM">#REF!</definedName>
    <definedName name="_204207PM_40" localSheetId="41">#REF!</definedName>
    <definedName name="_204207PM_40">#REF!</definedName>
    <definedName name="_204207PM_41" localSheetId="41">#REF!</definedName>
    <definedName name="_204207PM_41">#REF!</definedName>
    <definedName name="_213">'213-NA'!$A$1</definedName>
    <definedName name="_213PM">'213-NA'!$B$69:$B$77</definedName>
    <definedName name="_214">'214'!$A$1</definedName>
    <definedName name="_214PM">'214'!$B$94:$B$102</definedName>
    <definedName name="_214PM_40" localSheetId="41">#REF!</definedName>
    <definedName name="_214PM_40">#REF!</definedName>
    <definedName name="_214PM_41" localSheetId="41">#REF!</definedName>
    <definedName name="_214PM_41">#REF!</definedName>
    <definedName name="_216" localSheetId="24">'216'!$A$1</definedName>
    <definedName name="_216">#REF!</definedName>
    <definedName name="_216_60" localSheetId="41">#REF!</definedName>
    <definedName name="_216_60">#REF!</definedName>
    <definedName name="_216PM" localSheetId="9">'[7]216'!#REF!</definedName>
    <definedName name="_216PM" localSheetId="10">'[5]216'!#REF!</definedName>
    <definedName name="_216PM" localSheetId="12">'[8]216'!#REF!</definedName>
    <definedName name="_216PM" localSheetId="13">'[8]216'!#REF!</definedName>
    <definedName name="_216PM" localSheetId="15">'[8]216'!#REF!</definedName>
    <definedName name="_216PM" localSheetId="18">'[8]216'!#REF!</definedName>
    <definedName name="_216PM" localSheetId="20">'[8]216'!#REF!</definedName>
    <definedName name="_216PM" localSheetId="21">'[8]216'!#REF!</definedName>
    <definedName name="_216PM" localSheetId="24">'216'!#REF!</definedName>
    <definedName name="_216PM" localSheetId="27">'[8]216'!#REF!</definedName>
    <definedName name="_216PM" localSheetId="30">'[8]216'!#REF!</definedName>
    <definedName name="_216PM" localSheetId="35">'[8]216'!#REF!</definedName>
    <definedName name="_216PM" localSheetId="39">'[8]216'!#REF!</definedName>
    <definedName name="_216PM" localSheetId="41">'[9]216'!#REF!</definedName>
    <definedName name="_216PM" localSheetId="48">'[8]216'!#REF!</definedName>
    <definedName name="_216PM" localSheetId="49">'[8]216'!#REF!</definedName>
    <definedName name="_216PM" localSheetId="50">'[6]216'!#REF!</definedName>
    <definedName name="_216PM" localSheetId="53">'[8]216'!#REF!</definedName>
    <definedName name="_216PM" localSheetId="58">'[8]216'!#REF!</definedName>
    <definedName name="_216PM" localSheetId="66">'[8]216'!#REF!</definedName>
    <definedName name="_216PM" localSheetId="67">'[8]216'!#REF!</definedName>
    <definedName name="_216PM" localSheetId="68">'[8]216'!#REF!</definedName>
    <definedName name="_216PM" localSheetId="69">'[8]216'!#REF!</definedName>
    <definedName name="_216PM" localSheetId="74">'[8]216'!#REF!</definedName>
    <definedName name="_216PM" localSheetId="75">'[8]216'!#REF!</definedName>
    <definedName name="_216PM" localSheetId="76">'[8]216'!#REF!</definedName>
    <definedName name="_216PM" localSheetId="77">'[8]216'!#REF!</definedName>
    <definedName name="_216PM" localSheetId="78">'[8]216'!#REF!</definedName>
    <definedName name="_216PM" localSheetId="81">'[8]216'!#REF!</definedName>
    <definedName name="_216PM" localSheetId="5">'[8]216'!#REF!</definedName>
    <definedName name="_216PM">#REF!</definedName>
    <definedName name="_216PM_10" localSheetId="41">#REF!</definedName>
    <definedName name="_216PM_10">#REF!</definedName>
    <definedName name="_216PM_11" localSheetId="41">#REF!</definedName>
    <definedName name="_216PM_11">#REF!</definedName>
    <definedName name="_216PM_12" localSheetId="41">#REF!</definedName>
    <definedName name="_216PM_12">#REF!</definedName>
    <definedName name="_216PM_14">'[10]216'!#REF!</definedName>
    <definedName name="_216PM_15">'[10]216'!#REF!</definedName>
    <definedName name="_216PM_16">'[10]216'!#REF!</definedName>
    <definedName name="_216PM_17">'[11]216'!#REF!</definedName>
    <definedName name="_216PM_18">'[12]216'!#REF!</definedName>
    <definedName name="_216PM_19" localSheetId="41">#REF!</definedName>
    <definedName name="_216PM_19">#REF!</definedName>
    <definedName name="_216PM_20" localSheetId="41">#REF!</definedName>
    <definedName name="_216PM_20">#REF!</definedName>
    <definedName name="_216PM_25">'[13]216'!#REF!</definedName>
    <definedName name="_216PM_26" localSheetId="41">#REF!</definedName>
    <definedName name="_216PM_26">#REF!</definedName>
    <definedName name="_216PM_28" localSheetId="41">#REF!</definedName>
    <definedName name="_216PM_28">#REF!</definedName>
    <definedName name="_216PM_29" localSheetId="41">#REF!</definedName>
    <definedName name="_216PM_29">#REF!</definedName>
    <definedName name="_216PM_34">'[10]216'!#REF!</definedName>
    <definedName name="_216PM_35">'[10]216'!#REF!</definedName>
    <definedName name="_216PM_36" localSheetId="41">#REF!</definedName>
    <definedName name="_216PM_36">#REF!</definedName>
    <definedName name="_216PM_39" localSheetId="41">#REF!</definedName>
    <definedName name="_216PM_39">#REF!</definedName>
    <definedName name="_216PM_43" localSheetId="41">#REF!</definedName>
    <definedName name="_216PM_43">#REF!</definedName>
    <definedName name="_216PM_46" localSheetId="41">#REF!</definedName>
    <definedName name="_216PM_46">#REF!</definedName>
    <definedName name="_216PM_48" localSheetId="41">#REF!</definedName>
    <definedName name="_216PM_48">#REF!</definedName>
    <definedName name="_216PM_50" localSheetId="41">#REF!</definedName>
    <definedName name="_216PM_50">#REF!</definedName>
    <definedName name="_216PM_51">'[12]216'!#REF!</definedName>
    <definedName name="_216PM_55" localSheetId="41">#REF!</definedName>
    <definedName name="_216PM_55">#REF!</definedName>
    <definedName name="_216PM_56" localSheetId="41">#REF!</definedName>
    <definedName name="_216PM_56">#REF!</definedName>
    <definedName name="_216PM_57">'[13]216'!#REF!</definedName>
    <definedName name="_216PM_58" localSheetId="41">#REF!</definedName>
    <definedName name="_216PM_58">#REF!</definedName>
    <definedName name="_216PM_59">'[14]216'!#REF!</definedName>
    <definedName name="_216PM_60" localSheetId="41">#REF!</definedName>
    <definedName name="_216PM_60">#REF!</definedName>
    <definedName name="_216PM_61" localSheetId="41">#REF!</definedName>
    <definedName name="_216PM_61">#REF!</definedName>
    <definedName name="_216PM_62">'[15]216'!#REF!</definedName>
    <definedName name="_216PM_63" localSheetId="41">#REF!</definedName>
    <definedName name="_216PM_63">#REF!</definedName>
    <definedName name="_216PM_64" localSheetId="41">#REF!</definedName>
    <definedName name="_216PM_64">#REF!</definedName>
    <definedName name="_216PM_66" localSheetId="41">#REF!</definedName>
    <definedName name="_216PM_66">#REF!</definedName>
    <definedName name="_216PM_7">'[10]216'!#REF!</definedName>
    <definedName name="_216PM_8">'[10]216'!#REF!</definedName>
    <definedName name="_216PM_9">'[16]216'!#REF!</definedName>
    <definedName name="_217">'217'!$A$1</definedName>
    <definedName name="_217_60" localSheetId="41">#REF!</definedName>
    <definedName name="_217_60">#REF!</definedName>
    <definedName name="_217PM">'217'!$B$77:$B$85</definedName>
    <definedName name="_217PM_60" localSheetId="41">#REF!</definedName>
    <definedName name="_217PM_60">#REF!</definedName>
    <definedName name="_218">'218'!$A$1</definedName>
    <definedName name="_218_60" localSheetId="41">#REF!</definedName>
    <definedName name="_218_60">#REF!</definedName>
    <definedName name="_218PM" localSheetId="9">'[7]218'!#REF!</definedName>
    <definedName name="_218PM" localSheetId="10">'[5]218'!#REF!</definedName>
    <definedName name="_218PM" localSheetId="12">'[8]218'!#REF!</definedName>
    <definedName name="_218PM" localSheetId="13">'[8]218'!#REF!</definedName>
    <definedName name="_218PM" localSheetId="15">'[8]218'!#REF!</definedName>
    <definedName name="_218PM" localSheetId="18">'[8]218'!#REF!</definedName>
    <definedName name="_218PM" localSheetId="20">'[8]218'!#REF!</definedName>
    <definedName name="_218PM" localSheetId="21">'[8]218'!#REF!</definedName>
    <definedName name="_218PM" localSheetId="24">'[8]218'!#REF!</definedName>
    <definedName name="_218PM" localSheetId="27">'[8]218'!#REF!</definedName>
    <definedName name="_218PM" localSheetId="30">'[8]218'!#REF!</definedName>
    <definedName name="_218PM" localSheetId="35">'[8]218'!#REF!</definedName>
    <definedName name="_218PM" localSheetId="39">'[8]218'!#REF!</definedName>
    <definedName name="_218PM" localSheetId="41">'[9]218'!#REF!</definedName>
    <definedName name="_218PM" localSheetId="48">'[8]218'!#REF!</definedName>
    <definedName name="_218PM" localSheetId="49">'[8]218'!#REF!</definedName>
    <definedName name="_218PM" localSheetId="50">'[6]218'!#REF!</definedName>
    <definedName name="_218PM" localSheetId="53">'[8]218'!#REF!</definedName>
    <definedName name="_218PM" localSheetId="58">'[8]218'!#REF!</definedName>
    <definedName name="_218PM" localSheetId="66">'[8]218'!#REF!</definedName>
    <definedName name="_218PM" localSheetId="67">'[8]218'!#REF!</definedName>
    <definedName name="_218PM" localSheetId="68">'[8]218'!#REF!</definedName>
    <definedName name="_218PM" localSheetId="69">'[8]218'!#REF!</definedName>
    <definedName name="_218PM" localSheetId="74">'[8]218'!#REF!</definedName>
    <definedName name="_218PM" localSheetId="75">'[8]218'!#REF!</definedName>
    <definedName name="_218PM" localSheetId="76">'[8]218'!#REF!</definedName>
    <definedName name="_218PM" localSheetId="77">'[8]218'!#REF!</definedName>
    <definedName name="_218PM" localSheetId="78">'[8]218'!#REF!</definedName>
    <definedName name="_218PM" localSheetId="81">'[8]218'!#REF!</definedName>
    <definedName name="_218PM" localSheetId="5">'[8]218'!#REF!</definedName>
    <definedName name="_218PM">'218'!#REF!</definedName>
    <definedName name="_218PM_10" localSheetId="41">#REF!</definedName>
    <definedName name="_218PM_10">#REF!</definedName>
    <definedName name="_218PM_11" localSheetId="41">#REF!</definedName>
    <definedName name="_218PM_11">#REF!</definedName>
    <definedName name="_218PM_12" localSheetId="41">#REF!</definedName>
    <definedName name="_218PM_12">#REF!</definedName>
    <definedName name="_218PM_14">'[10]218'!#REF!</definedName>
    <definedName name="_218PM_15">'[10]218'!#REF!</definedName>
    <definedName name="_218PM_16">'[10]218'!#REF!</definedName>
    <definedName name="_218PM_17">'[11]218'!#REF!</definedName>
    <definedName name="_218PM_18">'[12]218'!#REF!</definedName>
    <definedName name="_218PM_19" localSheetId="41">#REF!</definedName>
    <definedName name="_218PM_19">#REF!</definedName>
    <definedName name="_218PM_20" localSheetId="41">#REF!</definedName>
    <definedName name="_218PM_20">#REF!</definedName>
    <definedName name="_218PM_25">'[13]218'!#REF!</definedName>
    <definedName name="_218PM_26" localSheetId="41">#REF!</definedName>
    <definedName name="_218PM_26">#REF!</definedName>
    <definedName name="_218PM_28" localSheetId="41">#REF!</definedName>
    <definedName name="_218PM_28">#REF!</definedName>
    <definedName name="_218PM_29" localSheetId="41">#REF!</definedName>
    <definedName name="_218PM_29">#REF!</definedName>
    <definedName name="_218PM_34">'[10]218'!#REF!</definedName>
    <definedName name="_218PM_35">'[10]218'!#REF!</definedName>
    <definedName name="_218PM_36" localSheetId="41">#REF!</definedName>
    <definedName name="_218PM_36">#REF!</definedName>
    <definedName name="_218PM_39" localSheetId="41">#REF!</definedName>
    <definedName name="_218PM_39">#REF!</definedName>
    <definedName name="_218PM_43" localSheetId="41">#REF!</definedName>
    <definedName name="_218PM_43">#REF!</definedName>
    <definedName name="_218PM_46" localSheetId="41">#REF!</definedName>
    <definedName name="_218PM_46">#REF!</definedName>
    <definedName name="_218PM_48" localSheetId="41">#REF!</definedName>
    <definedName name="_218PM_48">#REF!</definedName>
    <definedName name="_218PM_50" localSheetId="41">#REF!</definedName>
    <definedName name="_218PM_50">#REF!</definedName>
    <definedName name="_218PM_51">'[12]218'!#REF!</definedName>
    <definedName name="_218PM_55" localSheetId="41">#REF!</definedName>
    <definedName name="_218PM_55">#REF!</definedName>
    <definedName name="_218PM_56" localSheetId="41">#REF!</definedName>
    <definedName name="_218PM_56">#REF!</definedName>
    <definedName name="_218PM_57">'[13]218'!#REF!</definedName>
    <definedName name="_218PM_58" localSheetId="41">#REF!</definedName>
    <definedName name="_218PM_58">#REF!</definedName>
    <definedName name="_218PM_59">'[14]218'!#REF!</definedName>
    <definedName name="_218PM_60" localSheetId="41">#REF!</definedName>
    <definedName name="_218PM_60">#REF!</definedName>
    <definedName name="_218PM_61" localSheetId="41">#REF!</definedName>
    <definedName name="_218PM_61">#REF!</definedName>
    <definedName name="_218PM_62">'[15]218'!#REF!</definedName>
    <definedName name="_218PM_63" localSheetId="41">#REF!</definedName>
    <definedName name="_218PM_63">#REF!</definedName>
    <definedName name="_218PM_64" localSheetId="41">#REF!</definedName>
    <definedName name="_218PM_64">#REF!</definedName>
    <definedName name="_218PM_66" localSheetId="41">#REF!</definedName>
    <definedName name="_218PM_66">#REF!</definedName>
    <definedName name="_218PM_7">'[10]218'!#REF!</definedName>
    <definedName name="_218PM_8">'[10]218'!#REF!</definedName>
    <definedName name="_218PM_9">'[16]218'!#REF!</definedName>
    <definedName name="_219" localSheetId="10">'[5]219'!#REF!</definedName>
    <definedName name="_219" localSheetId="27">'219'!$A$1</definedName>
    <definedName name="_219" localSheetId="50">'[6]219'!#REF!</definedName>
    <definedName name="_219">#REF!</definedName>
    <definedName name="_219_25">'[17]219'!#REF!</definedName>
    <definedName name="_219_39" localSheetId="41">#REF!</definedName>
    <definedName name="_219_39">#REF!</definedName>
    <definedName name="_219_40" localSheetId="41">#REF!</definedName>
    <definedName name="_219_40">#REF!</definedName>
    <definedName name="_219_41" localSheetId="41">#REF!</definedName>
    <definedName name="_219_41">#REF!</definedName>
    <definedName name="_219_60">'[1]219'!#REF!</definedName>
    <definedName name="_219_61">'[2]219'!#REF!</definedName>
    <definedName name="_219_68" localSheetId="41">#REF!</definedName>
    <definedName name="_219_68">#REF!</definedName>
    <definedName name="_219PM" localSheetId="9">'[7]219'!#REF!</definedName>
    <definedName name="_219PM" localSheetId="10">'[5]219'!#REF!</definedName>
    <definedName name="_219PM" localSheetId="12">'[8]219'!#REF!</definedName>
    <definedName name="_219PM" localSheetId="13">'[8]219'!#REF!</definedName>
    <definedName name="_219PM" localSheetId="15">'[8]219'!#REF!</definedName>
    <definedName name="_219PM" localSheetId="18">'[8]219'!#REF!</definedName>
    <definedName name="_219PM" localSheetId="20">'[8]219'!#REF!</definedName>
    <definedName name="_219PM" localSheetId="21">'[8]219'!#REF!</definedName>
    <definedName name="_219PM" localSheetId="24">'[8]219'!#REF!</definedName>
    <definedName name="_219PM" localSheetId="27">'219'!#REF!</definedName>
    <definedName name="_219PM" localSheetId="30">'[8]219'!#REF!</definedName>
    <definedName name="_219PM" localSheetId="35">'[8]219'!#REF!</definedName>
    <definedName name="_219PM" localSheetId="39">'[8]219'!#REF!</definedName>
    <definedName name="_219PM" localSheetId="41">'[9]219'!#REF!</definedName>
    <definedName name="_219PM" localSheetId="48">'[8]219'!#REF!</definedName>
    <definedName name="_219PM" localSheetId="49">'[8]219'!#REF!</definedName>
    <definedName name="_219PM" localSheetId="50">'[6]219'!#REF!</definedName>
    <definedName name="_219PM" localSheetId="53">'[8]219'!#REF!</definedName>
    <definedName name="_219PM" localSheetId="58">'[8]219'!#REF!</definedName>
    <definedName name="_219PM" localSheetId="66">'[8]219'!#REF!</definedName>
    <definedName name="_219PM" localSheetId="67">'[8]219'!#REF!</definedName>
    <definedName name="_219PM" localSheetId="68">'[8]219'!#REF!</definedName>
    <definedName name="_219PM" localSheetId="69">'[8]219'!#REF!</definedName>
    <definedName name="_219PM" localSheetId="74">'[8]219'!#REF!</definedName>
    <definedName name="_219PM" localSheetId="75">'[8]219'!#REF!</definedName>
    <definedName name="_219PM" localSheetId="76">'[8]219'!#REF!</definedName>
    <definedName name="_219PM" localSheetId="77">'[8]219'!#REF!</definedName>
    <definedName name="_219PM" localSheetId="78">'[8]219'!#REF!</definedName>
    <definedName name="_219PM" localSheetId="81">'[8]219'!#REF!</definedName>
    <definedName name="_219PM" localSheetId="5">'[8]219'!#REF!</definedName>
    <definedName name="_219PM">#REF!</definedName>
    <definedName name="_219PM_10" localSheetId="41">#REF!</definedName>
    <definedName name="_219PM_10">#REF!</definedName>
    <definedName name="_219PM_11" localSheetId="41">#REF!</definedName>
    <definedName name="_219PM_11">#REF!</definedName>
    <definedName name="_219PM_12" localSheetId="41">#REF!</definedName>
    <definedName name="_219PM_12">#REF!</definedName>
    <definedName name="_219PM_14" localSheetId="41">#REF!</definedName>
    <definedName name="_219PM_14">#REF!</definedName>
    <definedName name="_219PM_15" localSheetId="41">#REF!</definedName>
    <definedName name="_219PM_15">#REF!</definedName>
    <definedName name="_219PM_16" localSheetId="41">#REF!</definedName>
    <definedName name="_219PM_16">#REF!</definedName>
    <definedName name="_219PM_17">'[11]219'!#REF!</definedName>
    <definedName name="_219PM_19" localSheetId="41">#REF!</definedName>
    <definedName name="_219PM_19">#REF!</definedName>
    <definedName name="_219PM_20" localSheetId="41">#REF!</definedName>
    <definedName name="_219PM_20">#REF!</definedName>
    <definedName name="_219PM_25">'[17]219'!#REF!</definedName>
    <definedName name="_219PM_26" localSheetId="41">#REF!</definedName>
    <definedName name="_219PM_26">#REF!</definedName>
    <definedName name="_219PM_28" localSheetId="41">#REF!</definedName>
    <definedName name="_219PM_28">#REF!</definedName>
    <definedName name="_219PM_29" localSheetId="41">#REF!</definedName>
    <definedName name="_219PM_29">#REF!</definedName>
    <definedName name="_219PM_34" localSheetId="41">#REF!</definedName>
    <definedName name="_219PM_34">#REF!</definedName>
    <definedName name="_219PM_35" localSheetId="41">#REF!</definedName>
    <definedName name="_219PM_35">#REF!</definedName>
    <definedName name="_219PM_36" localSheetId="41">#REF!</definedName>
    <definedName name="_219PM_36">#REF!</definedName>
    <definedName name="_219PM_39" localSheetId="41">#REF!</definedName>
    <definedName name="_219PM_39">#REF!</definedName>
    <definedName name="_219PM_43" localSheetId="41">#REF!</definedName>
    <definedName name="_219PM_43">#REF!</definedName>
    <definedName name="_219PM_46" localSheetId="41">#REF!</definedName>
    <definedName name="_219PM_46">#REF!</definedName>
    <definedName name="_219PM_48" localSheetId="41">#REF!</definedName>
    <definedName name="_219PM_48">#REF!</definedName>
    <definedName name="_219PM_50" localSheetId="41">#REF!</definedName>
    <definedName name="_219PM_50">#REF!</definedName>
    <definedName name="_219PM_55" localSheetId="41">#REF!</definedName>
    <definedName name="_219PM_55">#REF!</definedName>
    <definedName name="_219PM_56" localSheetId="41">#REF!</definedName>
    <definedName name="_219PM_56">#REF!</definedName>
    <definedName name="_219PM_57">'[13]219'!#REF!</definedName>
    <definedName name="_219PM_58" localSheetId="41">#REF!</definedName>
    <definedName name="_219PM_58">#REF!</definedName>
    <definedName name="_219PM_59">'[14]219'!#REF!</definedName>
    <definedName name="_219PM_60">'[1]219'!#REF!</definedName>
    <definedName name="_219PM_61">'[2]219'!#REF!</definedName>
    <definedName name="_219PM_62">'[15]219'!#REF!</definedName>
    <definedName name="_219PM_63" localSheetId="41">#REF!</definedName>
    <definedName name="_219PM_63">#REF!</definedName>
    <definedName name="_219PM_64" localSheetId="41">#REF!</definedName>
    <definedName name="_219PM_64">#REF!</definedName>
    <definedName name="_219PM_66" localSheetId="41">#REF!</definedName>
    <definedName name="_219PM_66">#REF!</definedName>
    <definedName name="_219PM_7" localSheetId="41">#REF!</definedName>
    <definedName name="_219PM_7">#REF!</definedName>
    <definedName name="_219PM_8" localSheetId="41">#REF!</definedName>
    <definedName name="_219PM_8">#REF!</definedName>
    <definedName name="_219PM_9">'[16]219'!#REF!</definedName>
    <definedName name="_221">'221'!$A$1</definedName>
    <definedName name="_221PM">'221'!$A$70:$B$81</definedName>
    <definedName name="_221PM_10" localSheetId="41">#REF!</definedName>
    <definedName name="_221PM_10">#REF!</definedName>
    <definedName name="_221PM_12" localSheetId="41">#REF!</definedName>
    <definedName name="_221PM_12">#REF!</definedName>
    <definedName name="_221PM_17" localSheetId="41">#REF!</definedName>
    <definedName name="_221PM_17">#REF!</definedName>
    <definedName name="_221PM_28" localSheetId="41">#REF!</definedName>
    <definedName name="_221PM_28">#REF!</definedName>
    <definedName name="_221PM_36" localSheetId="41">#REF!</definedName>
    <definedName name="_221PM_36">#REF!</definedName>
    <definedName name="_221PM_39" localSheetId="41">#REF!</definedName>
    <definedName name="_221PM_39">#REF!</definedName>
    <definedName name="_221PM_40" localSheetId="41">#REF!</definedName>
    <definedName name="_221PM_40">#REF!</definedName>
    <definedName name="_221PM_41" localSheetId="41">#REF!</definedName>
    <definedName name="_221PM_41">#REF!</definedName>
    <definedName name="_221PM_60" localSheetId="41">#REF!</definedName>
    <definedName name="_221PM_60">#REF!</definedName>
    <definedName name="_221PM_61" localSheetId="41">#REF!</definedName>
    <definedName name="_221PM_61">#REF!</definedName>
    <definedName name="_221PM_66" localSheetId="41">#REF!</definedName>
    <definedName name="_221PM_66">#REF!</definedName>
    <definedName name="_224225" localSheetId="29">'224225'!$A$1</definedName>
    <definedName name="_224225" localSheetId="41">#REF!</definedName>
    <definedName name="_224225">#REF!</definedName>
    <definedName name="_224225_26">'[17]224225'!#REF!</definedName>
    <definedName name="_224225PM" localSheetId="12">'[8]224225'!#REF!</definedName>
    <definedName name="_224225PM" localSheetId="13">'[8]224225'!#REF!</definedName>
    <definedName name="_224225PM" localSheetId="15">'[8]224225'!#REF!</definedName>
    <definedName name="_224225PM" localSheetId="18">'[8]224225'!#REF!</definedName>
    <definedName name="_224225PM" localSheetId="20">'[8]224225'!#REF!</definedName>
    <definedName name="_224225PM" localSheetId="21">'[8]224225'!#REF!</definedName>
    <definedName name="_224225PM" localSheetId="24">'[8]224225'!#REF!</definedName>
    <definedName name="_224225PM" localSheetId="27">'[8]224225'!#REF!</definedName>
    <definedName name="_224225PM" localSheetId="29">'224225'!#REF!</definedName>
    <definedName name="_224225PM" localSheetId="30">'[8]224225'!#REF!</definedName>
    <definedName name="_224225PM" localSheetId="35">'[8]224225'!#REF!</definedName>
    <definedName name="_224225PM" localSheetId="39">'[8]224225'!#REF!</definedName>
    <definedName name="_224225PM" localSheetId="41">#REF!</definedName>
    <definedName name="_224225PM" localSheetId="48">'[8]224225'!#REF!</definedName>
    <definedName name="_224225PM" localSheetId="49">'[8]224225'!#REF!</definedName>
    <definedName name="_224225PM" localSheetId="53">'[8]224225'!#REF!</definedName>
    <definedName name="_224225PM" localSheetId="58">'[8]224225'!#REF!</definedName>
    <definedName name="_224225PM" localSheetId="66">'[8]224225'!#REF!</definedName>
    <definedName name="_224225PM" localSheetId="67">'[8]224225'!#REF!</definedName>
    <definedName name="_224225PM" localSheetId="68">'[8]224225'!#REF!</definedName>
    <definedName name="_224225PM" localSheetId="69">'[8]224225'!#REF!</definedName>
    <definedName name="_224225PM" localSheetId="74">'[8]224225'!#REF!</definedName>
    <definedName name="_224225PM" localSheetId="75">'[8]224225'!#REF!</definedName>
    <definedName name="_224225PM" localSheetId="76">'[8]224225'!#REF!</definedName>
    <definedName name="_224225PM" localSheetId="77">'[8]224225'!#REF!</definedName>
    <definedName name="_224225PM" localSheetId="78">'[8]224225'!#REF!</definedName>
    <definedName name="_224225PM" localSheetId="81">'[8]224225'!#REF!</definedName>
    <definedName name="_224225PM" localSheetId="5">'[8]224225'!#REF!</definedName>
    <definedName name="_224225PM">#REF!</definedName>
    <definedName name="_224225PM_10" localSheetId="41">#REF!</definedName>
    <definedName name="_224225PM_10">#REF!</definedName>
    <definedName name="_224225PM_11" localSheetId="41">#REF!</definedName>
    <definedName name="_224225PM_11">#REF!</definedName>
    <definedName name="_224225PM_12" localSheetId="41">#REF!</definedName>
    <definedName name="_224225PM_12">#REF!</definedName>
    <definedName name="_224225PM_14" localSheetId="41">#REF!</definedName>
    <definedName name="_224225PM_14">#REF!</definedName>
    <definedName name="_224225PM_15" localSheetId="41">#REF!</definedName>
    <definedName name="_224225PM_15">#REF!</definedName>
    <definedName name="_224225PM_16" localSheetId="41">#REF!</definedName>
    <definedName name="_224225PM_16">#REF!</definedName>
    <definedName name="_224225PM_17">'[11]224225'!#REF!</definedName>
    <definedName name="_224225PM_18">'[12]224225'!#REF!</definedName>
    <definedName name="_224225PM_19" localSheetId="41">#REF!</definedName>
    <definedName name="_224225PM_19">#REF!</definedName>
    <definedName name="_224225PM_20" localSheetId="41">#REF!</definedName>
    <definedName name="_224225PM_20">#REF!</definedName>
    <definedName name="_224225PM_25">'[13]224225'!#REF!</definedName>
    <definedName name="_224225PM_26">'[17]224225'!#REF!</definedName>
    <definedName name="_224225PM_28" localSheetId="41">#REF!</definedName>
    <definedName name="_224225PM_28">#REF!</definedName>
    <definedName name="_224225PM_29" localSheetId="41">#REF!</definedName>
    <definedName name="_224225PM_29">#REF!</definedName>
    <definedName name="_224225PM_34" localSheetId="41">#REF!</definedName>
    <definedName name="_224225PM_34">#REF!</definedName>
    <definedName name="_224225PM_35" localSheetId="41">#REF!</definedName>
    <definedName name="_224225PM_35">#REF!</definedName>
    <definedName name="_224225PM_36" localSheetId="41">#REF!</definedName>
    <definedName name="_224225PM_36">#REF!</definedName>
    <definedName name="_224225PM_39" localSheetId="41">#REF!</definedName>
    <definedName name="_224225PM_39">#REF!</definedName>
    <definedName name="_224225PM_43" localSheetId="41">#REF!</definedName>
    <definedName name="_224225PM_43">#REF!</definedName>
    <definedName name="_224225PM_46" localSheetId="41">#REF!</definedName>
    <definedName name="_224225PM_46">#REF!</definedName>
    <definedName name="_224225PM_48" localSheetId="41">#REF!</definedName>
    <definedName name="_224225PM_48">#REF!</definedName>
    <definedName name="_224225PM_50" localSheetId="41">#REF!</definedName>
    <definedName name="_224225PM_50">#REF!</definedName>
    <definedName name="_224225PM_51">'[12]224225'!#REF!</definedName>
    <definedName name="_224225PM_55" localSheetId="41">#REF!</definedName>
    <definedName name="_224225PM_55">#REF!</definedName>
    <definedName name="_224225PM_56" localSheetId="41">#REF!</definedName>
    <definedName name="_224225PM_56">#REF!</definedName>
    <definedName name="_224225PM_57">'[13]224225'!#REF!</definedName>
    <definedName name="_224225PM_58" localSheetId="41">#REF!</definedName>
    <definedName name="_224225PM_58">#REF!</definedName>
    <definedName name="_224225PM_59">'[14]224225'!#REF!</definedName>
    <definedName name="_224225PM_60">'[1]224225'!#REF!</definedName>
    <definedName name="_224225PM_61">'[2]224225'!#REF!</definedName>
    <definedName name="_224225PM_62">'[15]224225'!#REF!</definedName>
    <definedName name="_224225PM_63" localSheetId="41">#REF!</definedName>
    <definedName name="_224225PM_63">#REF!</definedName>
    <definedName name="_224225PM_64" localSheetId="41">#REF!</definedName>
    <definedName name="_224225PM_64">#REF!</definedName>
    <definedName name="_224225PM_66" localSheetId="41">#REF!</definedName>
    <definedName name="_224225PM_66">#REF!</definedName>
    <definedName name="_224225PM_7" localSheetId="41">#REF!</definedName>
    <definedName name="_224225PM_7">#REF!</definedName>
    <definedName name="_224225PM_8" localSheetId="41">#REF!</definedName>
    <definedName name="_224225PM_8">#REF!</definedName>
    <definedName name="_224225PM_9">'[16]224225'!#REF!</definedName>
    <definedName name="_227" localSheetId="30">'227'!$A$1</definedName>
    <definedName name="_227">#REF!</definedName>
    <definedName name="_227PM" localSheetId="30">'227'!$B$72:$B$80</definedName>
    <definedName name="_227PM">#REF!</definedName>
    <definedName name="_228229">'228229'!$A$1</definedName>
    <definedName name="_228229PM">'228229'!$B$73:$B$83</definedName>
    <definedName name="_230">'230'!$A$1</definedName>
    <definedName name="_230PM">'230'!$B$74:$B$82</definedName>
    <definedName name="_232" localSheetId="10">'[5]232'!$A$1</definedName>
    <definedName name="_232" localSheetId="50">'[6]232'!$A$1</definedName>
    <definedName name="_232">'232'!$A$1</definedName>
    <definedName name="_232PM" localSheetId="9">'[7]232'!#REF!</definedName>
    <definedName name="_232PM" localSheetId="10">'[5]232'!#REF!</definedName>
    <definedName name="_232PM" localSheetId="12">'[8]232'!#REF!</definedName>
    <definedName name="_232PM" localSheetId="13">'[8]232'!#REF!</definedName>
    <definedName name="_232PM" localSheetId="15">'[8]232'!#REF!</definedName>
    <definedName name="_232PM" localSheetId="18">'[8]232'!#REF!</definedName>
    <definedName name="_232PM" localSheetId="20">'[8]232'!#REF!</definedName>
    <definedName name="_232PM" localSheetId="21">'[8]232'!#REF!</definedName>
    <definedName name="_232PM" localSheetId="24">'[8]232'!#REF!</definedName>
    <definedName name="_232PM" localSheetId="27">'[8]232'!#REF!</definedName>
    <definedName name="_232PM" localSheetId="30">'[8]232'!#REF!</definedName>
    <definedName name="_232PM" localSheetId="35">'[8]232'!#REF!</definedName>
    <definedName name="_232PM" localSheetId="39">'[8]232'!#REF!</definedName>
    <definedName name="_232PM" localSheetId="41">'[9]232'!#REF!</definedName>
    <definedName name="_232PM" localSheetId="48">'[8]232'!#REF!</definedName>
    <definedName name="_232PM" localSheetId="49">'[8]232'!#REF!</definedName>
    <definedName name="_232PM" localSheetId="50">'[6]232'!#REF!</definedName>
    <definedName name="_232PM" localSheetId="53">'[8]232'!#REF!</definedName>
    <definedName name="_232PM" localSheetId="58">'[8]232'!#REF!</definedName>
    <definedName name="_232PM" localSheetId="66">'[8]232'!#REF!</definedName>
    <definedName name="_232PM" localSheetId="67">'[8]232'!#REF!</definedName>
    <definedName name="_232PM" localSheetId="68">'[8]232'!#REF!</definedName>
    <definedName name="_232PM" localSheetId="69">'[8]232'!#REF!</definedName>
    <definedName name="_232PM" localSheetId="74">'[8]232'!#REF!</definedName>
    <definedName name="_232PM" localSheetId="75">'[8]232'!#REF!</definedName>
    <definedName name="_232PM" localSheetId="76">'[8]232'!#REF!</definedName>
    <definedName name="_232PM" localSheetId="77">'[8]232'!#REF!</definedName>
    <definedName name="_232PM" localSheetId="78">'[8]232'!#REF!</definedName>
    <definedName name="_232PM" localSheetId="81">'[8]232'!#REF!</definedName>
    <definedName name="_232PM" localSheetId="5">'[8]232'!#REF!</definedName>
    <definedName name="_232PM">'232'!#REF!</definedName>
    <definedName name="_232PM_10" localSheetId="41">#REF!</definedName>
    <definedName name="_232PM_10">#REF!</definedName>
    <definedName name="_232PM_11" localSheetId="41">#REF!</definedName>
    <definedName name="_232PM_11">#REF!</definedName>
    <definedName name="_232PM_12" localSheetId="41">#REF!</definedName>
    <definedName name="_232PM_12">#REF!</definedName>
    <definedName name="_232PM_14" localSheetId="41">#REF!</definedName>
    <definedName name="_232PM_14">#REF!</definedName>
    <definedName name="_232PM_15" localSheetId="41">#REF!</definedName>
    <definedName name="_232PM_15">#REF!</definedName>
    <definedName name="_232PM_16" localSheetId="41">#REF!</definedName>
    <definedName name="_232PM_16">#REF!</definedName>
    <definedName name="_232PM_17">'[11]232'!#REF!</definedName>
    <definedName name="_232PM_18">'[12]232'!#REF!</definedName>
    <definedName name="_232PM_19" localSheetId="41">#REF!</definedName>
    <definedName name="_232PM_19">#REF!</definedName>
    <definedName name="_232PM_20" localSheetId="41">#REF!</definedName>
    <definedName name="_232PM_20">#REF!</definedName>
    <definedName name="_232PM_25">'[13]232'!#REF!</definedName>
    <definedName name="_232PM_26" localSheetId="41">#REF!</definedName>
    <definedName name="_232PM_26">#REF!</definedName>
    <definedName name="_232PM_28" localSheetId="41">#REF!</definedName>
    <definedName name="_232PM_28">#REF!</definedName>
    <definedName name="_232PM_29" localSheetId="41">#REF!</definedName>
    <definedName name="_232PM_29">#REF!</definedName>
    <definedName name="_232PM_34" localSheetId="41">#REF!</definedName>
    <definedName name="_232PM_34">#REF!</definedName>
    <definedName name="_232PM_35" localSheetId="41">#REF!</definedName>
    <definedName name="_232PM_35">#REF!</definedName>
    <definedName name="_232PM_36" localSheetId="41">#REF!</definedName>
    <definedName name="_232PM_36">#REF!</definedName>
    <definedName name="_232PM_39" localSheetId="41">#REF!</definedName>
    <definedName name="_232PM_39">#REF!</definedName>
    <definedName name="_232PM_43" localSheetId="41">#REF!</definedName>
    <definedName name="_232PM_43">#REF!</definedName>
    <definedName name="_232PM_46" localSheetId="41">#REF!</definedName>
    <definedName name="_232PM_46">#REF!</definedName>
    <definedName name="_232PM_48" localSheetId="41">#REF!</definedName>
    <definedName name="_232PM_48">#REF!</definedName>
    <definedName name="_232PM_50" localSheetId="41">#REF!</definedName>
    <definedName name="_232PM_50">#REF!</definedName>
    <definedName name="_232PM_51">'[12]232'!#REF!</definedName>
    <definedName name="_232PM_55" localSheetId="41">#REF!</definedName>
    <definedName name="_232PM_55">#REF!</definedName>
    <definedName name="_232PM_56" localSheetId="41">#REF!</definedName>
    <definedName name="_232PM_56">#REF!</definedName>
    <definedName name="_232PM_57">'[13]232'!#REF!</definedName>
    <definedName name="_232PM_58" localSheetId="41">#REF!</definedName>
    <definedName name="_232PM_58">#REF!</definedName>
    <definedName name="_232PM_59">'[14]232'!#REF!</definedName>
    <definedName name="_232PM_60">'[1]232'!#REF!</definedName>
    <definedName name="_232PM_61">'[2]232'!#REF!</definedName>
    <definedName name="_232PM_62">'[15]232'!#REF!</definedName>
    <definedName name="_232PM_63" localSheetId="41">#REF!</definedName>
    <definedName name="_232PM_63">#REF!</definedName>
    <definedName name="_232PM_64" localSheetId="41">#REF!</definedName>
    <definedName name="_232PM_64">#REF!</definedName>
    <definedName name="_232PM_66" localSheetId="41">#REF!</definedName>
    <definedName name="_232PM_66">#REF!</definedName>
    <definedName name="_232PM_7" localSheetId="41">#REF!</definedName>
    <definedName name="_232PM_7">#REF!</definedName>
    <definedName name="_232PM_8" localSheetId="41">#REF!</definedName>
    <definedName name="_232PM_8">#REF!</definedName>
    <definedName name="_232PM_9">'[16]232'!#REF!</definedName>
    <definedName name="_233">'233'!$A$1</definedName>
    <definedName name="_233PM" localSheetId="9">'[7]233'!#REF!</definedName>
    <definedName name="_233PM" localSheetId="10">'[5]233'!#REF!</definedName>
    <definedName name="_233PM" localSheetId="12">'[8]233'!#REF!</definedName>
    <definedName name="_233PM" localSheetId="13">'[8]233'!#REF!</definedName>
    <definedName name="_233PM" localSheetId="15">'[8]233'!#REF!</definedName>
    <definedName name="_233PM" localSheetId="18">'[8]233'!#REF!</definedName>
    <definedName name="_233PM" localSheetId="20">'[8]233'!#REF!</definedName>
    <definedName name="_233PM" localSheetId="21">'[8]233'!#REF!</definedName>
    <definedName name="_233PM" localSheetId="24">'[8]233'!#REF!</definedName>
    <definedName name="_233PM" localSheetId="27">'[8]233'!#REF!</definedName>
    <definedName name="_233PM" localSheetId="30">'[8]233'!#REF!</definedName>
    <definedName name="_233PM" localSheetId="35">'[8]233'!#REF!</definedName>
    <definedName name="_233PM" localSheetId="39">'[8]233'!#REF!</definedName>
    <definedName name="_233PM" localSheetId="41">'[9]233'!#REF!</definedName>
    <definedName name="_233PM" localSheetId="48">'[8]233'!#REF!</definedName>
    <definedName name="_233PM" localSheetId="49">'[8]233'!#REF!</definedName>
    <definedName name="_233PM" localSheetId="50">'[6]233'!#REF!</definedName>
    <definedName name="_233PM" localSheetId="53">'[8]233'!#REF!</definedName>
    <definedName name="_233PM" localSheetId="58">'[8]233'!#REF!</definedName>
    <definedName name="_233PM" localSheetId="66">'[8]233'!#REF!</definedName>
    <definedName name="_233PM" localSheetId="67">'[8]233'!#REF!</definedName>
    <definedName name="_233PM" localSheetId="68">'[8]233'!#REF!</definedName>
    <definedName name="_233PM" localSheetId="69">'[8]233'!#REF!</definedName>
    <definedName name="_233PM" localSheetId="74">'[8]233'!#REF!</definedName>
    <definedName name="_233PM" localSheetId="75">'[8]233'!#REF!</definedName>
    <definedName name="_233PM" localSheetId="76">'[8]233'!#REF!</definedName>
    <definedName name="_233PM" localSheetId="77">'[8]233'!#REF!</definedName>
    <definedName name="_233PM" localSheetId="78">'[8]233'!#REF!</definedName>
    <definedName name="_233PM" localSheetId="81">'[8]233'!#REF!</definedName>
    <definedName name="_233PM" localSheetId="5">'[8]233'!#REF!</definedName>
    <definedName name="_233PM">'233'!#REF!</definedName>
    <definedName name="_233PM_10" localSheetId="41">#REF!</definedName>
    <definedName name="_233PM_10">#REF!</definedName>
    <definedName name="_233PM_11" localSheetId="41">#REF!</definedName>
    <definedName name="_233PM_11">#REF!</definedName>
    <definedName name="_233PM_12" localSheetId="41">#REF!</definedName>
    <definedName name="_233PM_12">#REF!</definedName>
    <definedName name="_233PM_14" localSheetId="41">#REF!</definedName>
    <definedName name="_233PM_14">#REF!</definedName>
    <definedName name="_233PM_15" localSheetId="41">#REF!</definedName>
    <definedName name="_233PM_15">#REF!</definedName>
    <definedName name="_233PM_16" localSheetId="41">#REF!</definedName>
    <definedName name="_233PM_16">#REF!</definedName>
    <definedName name="_233PM_17">'[11]233'!#REF!</definedName>
    <definedName name="_233PM_18">'[12]233'!#REF!</definedName>
    <definedName name="_233PM_19" localSheetId="41">#REF!</definedName>
    <definedName name="_233PM_19">#REF!</definedName>
    <definedName name="_233PM_20" localSheetId="41">#REF!</definedName>
    <definedName name="_233PM_20">#REF!</definedName>
    <definedName name="_233PM_25">'[13]233'!#REF!</definedName>
    <definedName name="_233PM_26" localSheetId="41">#REF!</definedName>
    <definedName name="_233PM_26">#REF!</definedName>
    <definedName name="_233PM_28" localSheetId="41">#REF!</definedName>
    <definedName name="_233PM_28">#REF!</definedName>
    <definedName name="_233PM_29">'[17]233'!#REF!</definedName>
    <definedName name="_233PM_34" localSheetId="41">#REF!</definedName>
    <definedName name="_233PM_34">#REF!</definedName>
    <definedName name="_233PM_35" localSheetId="41">#REF!</definedName>
    <definedName name="_233PM_35">#REF!</definedName>
    <definedName name="_233PM_36" localSheetId="41">#REF!</definedName>
    <definedName name="_233PM_36">#REF!</definedName>
    <definedName name="_233PM_39" localSheetId="41">#REF!</definedName>
    <definedName name="_233PM_39">#REF!</definedName>
    <definedName name="_233PM_43" localSheetId="41">#REF!</definedName>
    <definedName name="_233PM_43">#REF!</definedName>
    <definedName name="_233PM_46" localSheetId="41">#REF!</definedName>
    <definedName name="_233PM_46">#REF!</definedName>
    <definedName name="_233PM_48" localSheetId="41">#REF!</definedName>
    <definedName name="_233PM_48">#REF!</definedName>
    <definedName name="_233PM_50" localSheetId="41">#REF!</definedName>
    <definedName name="_233PM_50">#REF!</definedName>
    <definedName name="_233PM_51">'[12]233'!#REF!</definedName>
    <definedName name="_233PM_55" localSheetId="41">#REF!</definedName>
    <definedName name="_233PM_55">#REF!</definedName>
    <definedName name="_233PM_56" localSheetId="41">#REF!</definedName>
    <definedName name="_233PM_56">#REF!</definedName>
    <definedName name="_233PM_57">'[13]233'!#REF!</definedName>
    <definedName name="_233PM_58" localSheetId="41">#REF!</definedName>
    <definedName name="_233PM_58">#REF!</definedName>
    <definedName name="_233PM_59">'[14]233'!#REF!</definedName>
    <definedName name="_233PM_60">'[1]233'!#REF!</definedName>
    <definedName name="_233PM_61">'[2]233'!#REF!</definedName>
    <definedName name="_233PM_62">'[15]233'!#REF!</definedName>
    <definedName name="_233PM_63" localSheetId="41">#REF!</definedName>
    <definedName name="_233PM_63">#REF!</definedName>
    <definedName name="_233PM_64" localSheetId="41">#REF!</definedName>
    <definedName name="_233PM_64">#REF!</definedName>
    <definedName name="_233PM_66" localSheetId="41">#REF!</definedName>
    <definedName name="_233PM_66">#REF!</definedName>
    <definedName name="_233PM_7" localSheetId="41">#REF!</definedName>
    <definedName name="_233PM_7">#REF!</definedName>
    <definedName name="_233PM_8" localSheetId="41">#REF!</definedName>
    <definedName name="_233PM_8">#REF!</definedName>
    <definedName name="_233PM_9">'[16]233'!#REF!</definedName>
    <definedName name="_234" localSheetId="35">'234'!$A$1</definedName>
    <definedName name="_234" localSheetId="39">'234'!$A$1</definedName>
    <definedName name="_234" localSheetId="48">'234'!$A$1</definedName>
    <definedName name="_234" localSheetId="49">'234'!$A$1</definedName>
    <definedName name="_234" localSheetId="58">'234'!$A$1</definedName>
    <definedName name="_234" localSheetId="66">'234'!$A$1</definedName>
    <definedName name="_234" localSheetId="67">'234'!$A$1</definedName>
    <definedName name="_234" localSheetId="68">'234'!$A$1</definedName>
    <definedName name="_234" localSheetId="69">'234'!$A$1</definedName>
    <definedName name="_234" localSheetId="74">'234'!$A$1</definedName>
    <definedName name="_234" localSheetId="75">'234'!$A$1</definedName>
    <definedName name="_234" localSheetId="76">'234'!$A$1</definedName>
    <definedName name="_234" localSheetId="77">'234'!$A$1</definedName>
    <definedName name="_234" localSheetId="78">'234'!$A$1</definedName>
    <definedName name="_234" localSheetId="81">'234'!$A$1</definedName>
    <definedName name="_234">#REF!</definedName>
    <definedName name="_234PM" localSheetId="9">'[7]234'!#REF!</definedName>
    <definedName name="_234PM" localSheetId="10">'[5]234'!#REF!</definedName>
    <definedName name="_234PM" localSheetId="12">'234'!#REF!</definedName>
    <definedName name="_234PM" localSheetId="13">'234'!#REF!</definedName>
    <definedName name="_234PM" localSheetId="15">'[8]234'!#REF!</definedName>
    <definedName name="_234PM" localSheetId="18">'234'!#REF!</definedName>
    <definedName name="_234PM" localSheetId="20">'[8]234'!#REF!</definedName>
    <definedName name="_234PM" localSheetId="21">'234'!#REF!</definedName>
    <definedName name="_234PM" localSheetId="24">'234'!#REF!</definedName>
    <definedName name="_234PM" localSheetId="27">'234'!#REF!</definedName>
    <definedName name="_234PM" localSheetId="30">'234'!#REF!</definedName>
    <definedName name="_234PM" localSheetId="35">'234'!#REF!</definedName>
    <definedName name="_234PM" localSheetId="39">'234'!#REF!</definedName>
    <definedName name="_234PM" localSheetId="41">'[9]234'!#REF!</definedName>
    <definedName name="_234PM" localSheetId="48">'234'!#REF!</definedName>
    <definedName name="_234PM" localSheetId="49">'234'!#REF!</definedName>
    <definedName name="_234PM" localSheetId="50">'[6]234'!#REF!</definedName>
    <definedName name="_234PM" localSheetId="53">'[8]234'!#REF!</definedName>
    <definedName name="_234PM" localSheetId="58">'234'!#REF!</definedName>
    <definedName name="_234PM" localSheetId="66">'234'!#REF!</definedName>
    <definedName name="_234PM" localSheetId="67">'234'!#REF!</definedName>
    <definedName name="_234PM" localSheetId="68">'234'!#REF!</definedName>
    <definedName name="_234PM" localSheetId="69">'234'!#REF!</definedName>
    <definedName name="_234PM" localSheetId="74">'234'!#REF!</definedName>
    <definedName name="_234PM" localSheetId="75">'234'!#REF!</definedName>
    <definedName name="_234PM" localSheetId="76">'234'!#REF!</definedName>
    <definedName name="_234PM" localSheetId="77">'234'!#REF!</definedName>
    <definedName name="_234PM" localSheetId="78">'234'!#REF!</definedName>
    <definedName name="_234PM" localSheetId="81">'234'!#REF!</definedName>
    <definedName name="_234PM" localSheetId="5">'[8]234'!#REF!</definedName>
    <definedName name="_234PM">#REF!</definedName>
    <definedName name="_234PM_10" localSheetId="41">#REF!</definedName>
    <definedName name="_234PM_10">#REF!</definedName>
    <definedName name="_234PM_11" localSheetId="41">#REF!</definedName>
    <definedName name="_234PM_11">#REF!</definedName>
    <definedName name="_234PM_12" localSheetId="41">#REF!</definedName>
    <definedName name="_234PM_12">#REF!</definedName>
    <definedName name="_234PM_14" localSheetId="41">#REF!</definedName>
    <definedName name="_234PM_14">#REF!</definedName>
    <definedName name="_234PM_15" localSheetId="41">#REF!</definedName>
    <definedName name="_234PM_15">#REF!</definedName>
    <definedName name="_234PM_16" localSheetId="41">#REF!</definedName>
    <definedName name="_234PM_16">#REF!</definedName>
    <definedName name="_234PM_17">'[11]234'!#REF!</definedName>
    <definedName name="_234PM_18">'[12]234'!#REF!</definedName>
    <definedName name="_234PM_19" localSheetId="41">#REF!</definedName>
    <definedName name="_234PM_19">#REF!</definedName>
    <definedName name="_234PM_20" localSheetId="41">#REF!</definedName>
    <definedName name="_234PM_20">#REF!</definedName>
    <definedName name="_234PM_25">'[13]234'!#REF!</definedName>
    <definedName name="_234PM_26" localSheetId="41">#REF!</definedName>
    <definedName name="_234PM_26">#REF!</definedName>
    <definedName name="_234PM_28" localSheetId="41">#REF!</definedName>
    <definedName name="_234PM_28">#REF!</definedName>
    <definedName name="_234PM_29" localSheetId="41">#REF!</definedName>
    <definedName name="_234PM_29">#REF!</definedName>
    <definedName name="_234PM_34" localSheetId="41">#REF!</definedName>
    <definedName name="_234PM_34">#REF!</definedName>
    <definedName name="_234PM_35" localSheetId="41">#REF!</definedName>
    <definedName name="_234PM_35">#REF!</definedName>
    <definedName name="_234PM_36" localSheetId="41">#REF!</definedName>
    <definedName name="_234PM_36">#REF!</definedName>
    <definedName name="_234PM_39" localSheetId="41">#REF!</definedName>
    <definedName name="_234PM_39">#REF!</definedName>
    <definedName name="_234PM_40" localSheetId="41">#REF!</definedName>
    <definedName name="_234PM_40">#REF!</definedName>
    <definedName name="_234PM_41" localSheetId="41">#REF!</definedName>
    <definedName name="_234PM_41">#REF!</definedName>
    <definedName name="_234PM_43" localSheetId="41">#REF!</definedName>
    <definedName name="_234PM_43">#REF!</definedName>
    <definedName name="_234PM_46" localSheetId="41">#REF!</definedName>
    <definedName name="_234PM_46">#REF!</definedName>
    <definedName name="_234PM_48" localSheetId="41">#REF!</definedName>
    <definedName name="_234PM_48">#REF!</definedName>
    <definedName name="_234PM_50" localSheetId="41">#REF!</definedName>
    <definedName name="_234PM_50">#REF!</definedName>
    <definedName name="_234PM_51">'[12]234'!#REF!</definedName>
    <definedName name="_234PM_55" localSheetId="41">#REF!</definedName>
    <definedName name="_234PM_55">#REF!</definedName>
    <definedName name="_234PM_56" localSheetId="41">#REF!</definedName>
    <definedName name="_234PM_56">#REF!</definedName>
    <definedName name="_234PM_57">'[13]234'!#REF!</definedName>
    <definedName name="_234PM_58" localSheetId="41">#REF!</definedName>
    <definedName name="_234PM_58">#REF!</definedName>
    <definedName name="_234PM_59">'[14]234'!#REF!</definedName>
    <definedName name="_234PM_60">'[1]234'!#REF!</definedName>
    <definedName name="_234PM_61">'[2]234'!#REF!</definedName>
    <definedName name="_234PM_62">'[15]234'!#REF!</definedName>
    <definedName name="_234PM_63" localSheetId="41">#REF!</definedName>
    <definedName name="_234PM_63">#REF!</definedName>
    <definedName name="_234PM_64" localSheetId="41">#REF!</definedName>
    <definedName name="_234PM_64">#REF!</definedName>
    <definedName name="_234PM_66" localSheetId="41">#REF!</definedName>
    <definedName name="_234PM_66">#REF!</definedName>
    <definedName name="_234PM_7" localSheetId="41">#REF!</definedName>
    <definedName name="_234PM_7">#REF!</definedName>
    <definedName name="_234PM_8" localSheetId="41">#REF!</definedName>
    <definedName name="_234PM_8">#REF!</definedName>
    <definedName name="_234PM_9">'[16]234'!#REF!</definedName>
    <definedName name="_250251">'250251'!$A$1</definedName>
    <definedName name="_250251PM" localSheetId="9">'[7]250251'!#REF!</definedName>
    <definedName name="_250251PM" localSheetId="10">'[5]250251'!#REF!</definedName>
    <definedName name="_250251PM" localSheetId="12">'[8]250251'!#REF!</definedName>
    <definedName name="_250251PM" localSheetId="13">'[8]250251'!#REF!</definedName>
    <definedName name="_250251PM" localSheetId="15">'[8]250251'!#REF!</definedName>
    <definedName name="_250251PM" localSheetId="18">'[8]250251'!#REF!</definedName>
    <definedName name="_250251PM" localSheetId="20">'[8]250251'!#REF!</definedName>
    <definedName name="_250251PM" localSheetId="21">'[8]250251'!#REF!</definedName>
    <definedName name="_250251PM" localSheetId="24">'[8]250251'!#REF!</definedName>
    <definedName name="_250251PM" localSheetId="27">'[8]250251'!#REF!</definedName>
    <definedName name="_250251PM" localSheetId="30">'[8]250251'!#REF!</definedName>
    <definedName name="_250251PM" localSheetId="35">'[8]250251'!#REF!</definedName>
    <definedName name="_250251PM" localSheetId="39">'[8]250251'!#REF!</definedName>
    <definedName name="_250251PM" localSheetId="41">'[9]250251'!#REF!</definedName>
    <definedName name="_250251PM" localSheetId="48">'[8]250251'!#REF!</definedName>
    <definedName name="_250251PM" localSheetId="49">'[8]250251'!#REF!</definedName>
    <definedName name="_250251PM" localSheetId="50">'[6]250251'!#REF!</definedName>
    <definedName name="_250251PM" localSheetId="53">'[8]250251'!#REF!</definedName>
    <definedName name="_250251PM" localSheetId="58">'[8]250251'!#REF!</definedName>
    <definedName name="_250251PM" localSheetId="66">'[8]250251'!#REF!</definedName>
    <definedName name="_250251PM" localSheetId="67">'[8]250251'!#REF!</definedName>
    <definedName name="_250251PM" localSheetId="68">'[8]250251'!#REF!</definedName>
    <definedName name="_250251PM" localSheetId="69">'[8]250251'!#REF!</definedName>
    <definedName name="_250251PM" localSheetId="74">'[8]250251'!#REF!</definedName>
    <definedName name="_250251PM" localSheetId="75">'[8]250251'!#REF!</definedName>
    <definedName name="_250251PM" localSheetId="76">'[8]250251'!#REF!</definedName>
    <definedName name="_250251PM" localSheetId="77">'[8]250251'!#REF!</definedName>
    <definedName name="_250251PM" localSheetId="78">'[8]250251'!#REF!</definedName>
    <definedName name="_250251PM" localSheetId="81">'[8]250251'!#REF!</definedName>
    <definedName name="_250251PM" localSheetId="5">'[8]250251'!#REF!</definedName>
    <definedName name="_250251PM">'250251'!#REF!</definedName>
    <definedName name="_250251PM_10" localSheetId="41">#REF!</definedName>
    <definedName name="_250251PM_10">#REF!</definedName>
    <definedName name="_250251PM_11" localSheetId="41">#REF!</definedName>
    <definedName name="_250251PM_11">#REF!</definedName>
    <definedName name="_250251PM_12">'[3]250251'!#REF!</definedName>
    <definedName name="_250251PM_14" localSheetId="41">#REF!</definedName>
    <definedName name="_250251PM_14">#REF!</definedName>
    <definedName name="_250251PM_15" localSheetId="41">#REF!</definedName>
    <definedName name="_250251PM_15">#REF!</definedName>
    <definedName name="_250251PM_16" localSheetId="41">#REF!</definedName>
    <definedName name="_250251PM_16">#REF!</definedName>
    <definedName name="_250251PM_17">'[11]250251'!#REF!</definedName>
    <definedName name="_250251PM_18">'[12]250251'!#REF!</definedName>
    <definedName name="_250251PM_19" localSheetId="41">#REF!</definedName>
    <definedName name="_250251PM_19">#REF!</definedName>
    <definedName name="_250251PM_20" localSheetId="41">#REF!</definedName>
    <definedName name="_250251PM_20">#REF!</definedName>
    <definedName name="_250251PM_25">'[13]250251'!#REF!</definedName>
    <definedName name="_250251PM_26" localSheetId="41">#REF!</definedName>
    <definedName name="_250251PM_26">#REF!</definedName>
    <definedName name="_250251PM_28" localSheetId="41">#REF!</definedName>
    <definedName name="_250251PM_28">#REF!</definedName>
    <definedName name="_250251PM_29" localSheetId="41">#REF!</definedName>
    <definedName name="_250251PM_29">#REF!</definedName>
    <definedName name="_250251PM_34">'[17]250-251'!#REF!</definedName>
    <definedName name="_250251PM_35" localSheetId="41">#REF!</definedName>
    <definedName name="_250251PM_35">#REF!</definedName>
    <definedName name="_250251PM_36" localSheetId="41">#REF!</definedName>
    <definedName name="_250251PM_36">#REF!</definedName>
    <definedName name="_250251PM_39" localSheetId="41">#REF!</definedName>
    <definedName name="_250251PM_39">#REF!</definedName>
    <definedName name="_250251PM_43" localSheetId="41">#REF!</definedName>
    <definedName name="_250251PM_43">#REF!</definedName>
    <definedName name="_250251PM_46" localSheetId="41">#REF!</definedName>
    <definedName name="_250251PM_46">#REF!</definedName>
    <definedName name="_250251PM_48" localSheetId="41">#REF!</definedName>
    <definedName name="_250251PM_48">#REF!</definedName>
    <definedName name="_250251PM_50" localSheetId="41">#REF!</definedName>
    <definedName name="_250251PM_50">#REF!</definedName>
    <definedName name="_250251PM_51">'[12]250251'!#REF!</definedName>
    <definedName name="_250251PM_55" localSheetId="41">#REF!</definedName>
    <definedName name="_250251PM_55">#REF!</definedName>
    <definedName name="_250251PM_56" localSheetId="41">#REF!</definedName>
    <definedName name="_250251PM_56">#REF!</definedName>
    <definedName name="_250251PM_57">'[13]250251'!#REF!</definedName>
    <definedName name="_250251PM_58" localSheetId="41">#REF!</definedName>
    <definedName name="_250251PM_58">#REF!</definedName>
    <definedName name="_250251PM_59">'[14]250251'!#REF!</definedName>
    <definedName name="_250251PM_60">'[1]250251'!#REF!</definedName>
    <definedName name="_250251PM_61">'[2]250251'!#REF!</definedName>
    <definedName name="_250251PM_62">'[15]250251'!#REF!</definedName>
    <definedName name="_250251PM_63" localSheetId="41">#REF!</definedName>
    <definedName name="_250251PM_63">#REF!</definedName>
    <definedName name="_250251PM_64" localSheetId="41">#REF!</definedName>
    <definedName name="_250251PM_64">#REF!</definedName>
    <definedName name="_250251PM_66">'[4]250251'!#REF!</definedName>
    <definedName name="_250251PM_7" localSheetId="41">#REF!</definedName>
    <definedName name="_250251PM_7">#REF!</definedName>
    <definedName name="_250251PM_8" localSheetId="41">#REF!</definedName>
    <definedName name="_250251PM_8">#REF!</definedName>
    <definedName name="_250251PM_9">'[16]250251'!#REF!</definedName>
    <definedName name="_252" localSheetId="12">#REF!</definedName>
    <definedName name="_252" localSheetId="13">#REF!</definedName>
    <definedName name="_252" localSheetId="15">#REF!</definedName>
    <definedName name="_252" localSheetId="18">#REF!</definedName>
    <definedName name="_252" localSheetId="20">#REF!</definedName>
    <definedName name="_252" localSheetId="21">#REF!</definedName>
    <definedName name="_252" localSheetId="24">#REF!</definedName>
    <definedName name="_252" localSheetId="27">#REF!</definedName>
    <definedName name="_252" localSheetId="30">#REF!</definedName>
    <definedName name="_252" localSheetId="35">#REF!</definedName>
    <definedName name="_252" localSheetId="39">#REF!</definedName>
    <definedName name="_252" localSheetId="48">#REF!</definedName>
    <definedName name="_252" localSheetId="49">#REF!</definedName>
    <definedName name="_252" localSheetId="53">#REF!</definedName>
    <definedName name="_252" localSheetId="58">#REF!</definedName>
    <definedName name="_252" localSheetId="66">#REF!</definedName>
    <definedName name="_252" localSheetId="67">#REF!</definedName>
    <definedName name="_252" localSheetId="68">#REF!</definedName>
    <definedName name="_252" localSheetId="69">#REF!</definedName>
    <definedName name="_252" localSheetId="74">#REF!</definedName>
    <definedName name="_252" localSheetId="75">#REF!</definedName>
    <definedName name="_252" localSheetId="76">#REF!</definedName>
    <definedName name="_252" localSheetId="77">#REF!</definedName>
    <definedName name="_252" localSheetId="78">#REF!</definedName>
    <definedName name="_252" localSheetId="81">#REF!</definedName>
    <definedName name="_252" localSheetId="5">#REF!</definedName>
    <definedName name="_252">'252'!$A$1</definedName>
    <definedName name="_252_60" localSheetId="41">#REF!</definedName>
    <definedName name="_252_60">#REF!</definedName>
    <definedName name="_252PM" localSheetId="9">'[7]252'!#REF!</definedName>
    <definedName name="_252PM" localSheetId="10">'[5]252'!#REF!</definedName>
    <definedName name="_252PM" localSheetId="12">#REF!</definedName>
    <definedName name="_252PM" localSheetId="13">#REF!</definedName>
    <definedName name="_252PM" localSheetId="15">#REF!</definedName>
    <definedName name="_252PM" localSheetId="18">#REF!</definedName>
    <definedName name="_252PM" localSheetId="20">#REF!</definedName>
    <definedName name="_252PM" localSheetId="21">#REF!</definedName>
    <definedName name="_252PM" localSheetId="24">#REF!</definedName>
    <definedName name="_252PM" localSheetId="27">#REF!</definedName>
    <definedName name="_252PM" localSheetId="30">#REF!</definedName>
    <definedName name="_252PM" localSheetId="35">#REF!</definedName>
    <definedName name="_252PM" localSheetId="39">#REF!</definedName>
    <definedName name="_252PM" localSheetId="41">'[9]252'!#REF!</definedName>
    <definedName name="_252PM" localSheetId="48">#REF!</definedName>
    <definedName name="_252PM" localSheetId="49">#REF!</definedName>
    <definedName name="_252PM" localSheetId="50">'[6]252'!#REF!</definedName>
    <definedName name="_252PM" localSheetId="53">#REF!</definedName>
    <definedName name="_252PM" localSheetId="58">#REF!</definedName>
    <definedName name="_252PM" localSheetId="66">#REF!</definedName>
    <definedName name="_252PM" localSheetId="67">#REF!</definedName>
    <definedName name="_252PM" localSheetId="68">#REF!</definedName>
    <definedName name="_252PM" localSheetId="69">#REF!</definedName>
    <definedName name="_252PM" localSheetId="74">#REF!</definedName>
    <definedName name="_252PM" localSheetId="75">#REF!</definedName>
    <definedName name="_252PM" localSheetId="76">#REF!</definedName>
    <definedName name="_252PM" localSheetId="77">#REF!</definedName>
    <definedName name="_252PM" localSheetId="78">#REF!</definedName>
    <definedName name="_252PM" localSheetId="81">#REF!</definedName>
    <definedName name="_252PM" localSheetId="5">#REF!</definedName>
    <definedName name="_252PM">'252'!#REF!</definedName>
    <definedName name="_252PM_10" localSheetId="41">#REF!</definedName>
    <definedName name="_252PM_10">#REF!</definedName>
    <definedName name="_252PM_11" localSheetId="41">#REF!</definedName>
    <definedName name="_252PM_11">#REF!</definedName>
    <definedName name="_252PM_12" localSheetId="41">#REF!</definedName>
    <definedName name="_252PM_12">#REF!</definedName>
    <definedName name="_252PM_14" localSheetId="41">#REF!</definedName>
    <definedName name="_252PM_14">#REF!</definedName>
    <definedName name="_252PM_15" localSheetId="41">#REF!</definedName>
    <definedName name="_252PM_15">#REF!</definedName>
    <definedName name="_252PM_16" localSheetId="41">#REF!</definedName>
    <definedName name="_252PM_16">#REF!</definedName>
    <definedName name="_252PM_17">'[11]252'!#REF!</definedName>
    <definedName name="_252PM_18">'[12]252'!#REF!</definedName>
    <definedName name="_252PM_19" localSheetId="41">#REF!</definedName>
    <definedName name="_252PM_19">#REF!</definedName>
    <definedName name="_252PM_20" localSheetId="41">#REF!</definedName>
    <definedName name="_252PM_20">#REF!</definedName>
    <definedName name="_252PM_25">'[13]252'!#REF!</definedName>
    <definedName name="_252PM_26" localSheetId="41">#REF!</definedName>
    <definedName name="_252PM_26">#REF!</definedName>
    <definedName name="_252PM_28" localSheetId="41">#REF!</definedName>
    <definedName name="_252PM_28">#REF!</definedName>
    <definedName name="_252PM_29" localSheetId="41">#REF!</definedName>
    <definedName name="_252PM_29">#REF!</definedName>
    <definedName name="_252PM_34" localSheetId="41">#REF!</definedName>
    <definedName name="_252PM_34">#REF!</definedName>
    <definedName name="_252PM_35" localSheetId="41">#REF!</definedName>
    <definedName name="_252PM_35">#REF!</definedName>
    <definedName name="_252PM_36" localSheetId="41">#REF!</definedName>
    <definedName name="_252PM_36">#REF!</definedName>
    <definedName name="_252PM_39" localSheetId="41">#REF!</definedName>
    <definedName name="_252PM_39">#REF!</definedName>
    <definedName name="_252PM_43" localSheetId="41">#REF!</definedName>
    <definedName name="_252PM_43">#REF!</definedName>
    <definedName name="_252PM_46" localSheetId="41">#REF!</definedName>
    <definedName name="_252PM_46">#REF!</definedName>
    <definedName name="_252PM_48" localSheetId="41">#REF!</definedName>
    <definedName name="_252PM_48">#REF!</definedName>
    <definedName name="_252PM_50" localSheetId="41">#REF!</definedName>
    <definedName name="_252PM_50">#REF!</definedName>
    <definedName name="_252PM_51">'[12]252'!#REF!</definedName>
    <definedName name="_252PM_55" localSheetId="41">#REF!</definedName>
    <definedName name="_252PM_55">#REF!</definedName>
    <definedName name="_252PM_56" localSheetId="41">#REF!</definedName>
    <definedName name="_252PM_56">#REF!</definedName>
    <definedName name="_252PM_57">'[13]252'!#REF!</definedName>
    <definedName name="_252PM_58" localSheetId="41">#REF!</definedName>
    <definedName name="_252PM_58">#REF!</definedName>
    <definedName name="_252PM_59">'[14]252'!#REF!</definedName>
    <definedName name="_252PM_60" localSheetId="41">#REF!</definedName>
    <definedName name="_252PM_60">#REF!</definedName>
    <definedName name="_252PM_61" localSheetId="41">#REF!</definedName>
    <definedName name="_252PM_61">#REF!</definedName>
    <definedName name="_252PM_62">'[15]252'!#REF!</definedName>
    <definedName name="_252PM_63" localSheetId="41">#REF!</definedName>
    <definedName name="_252PM_63">#REF!</definedName>
    <definedName name="_252PM_64" localSheetId="41">#REF!</definedName>
    <definedName name="_252PM_64">#REF!</definedName>
    <definedName name="_252PM_66" localSheetId="41">#REF!</definedName>
    <definedName name="_252PM_66">#REF!</definedName>
    <definedName name="_252PM_7" localSheetId="41">#REF!</definedName>
    <definedName name="_252PM_7">#REF!</definedName>
    <definedName name="_252PM_8" localSheetId="41">#REF!</definedName>
    <definedName name="_252PM_8">#REF!</definedName>
    <definedName name="_252PM_9">'[16]252'!#REF!</definedName>
    <definedName name="_253">'253'!$A$1</definedName>
    <definedName name="_253PM">'253'!$C$73:$C$81</definedName>
    <definedName name="_254" localSheetId="39">'254'!$A$1</definedName>
    <definedName name="_254">#REF!</definedName>
    <definedName name="_254_60" localSheetId="41">#REF!</definedName>
    <definedName name="_254_60">#REF!</definedName>
    <definedName name="_254PM" localSheetId="9">'[7]254'!#REF!</definedName>
    <definedName name="_254PM" localSheetId="10">'[5]254'!#REF!</definedName>
    <definedName name="_254PM" localSheetId="12">'[8]254'!#REF!</definedName>
    <definedName name="_254PM" localSheetId="13">'[8]254'!#REF!</definedName>
    <definedName name="_254PM" localSheetId="15">'[8]254'!#REF!</definedName>
    <definedName name="_254PM" localSheetId="18">'[8]254'!#REF!</definedName>
    <definedName name="_254PM" localSheetId="20">'[8]254'!#REF!</definedName>
    <definedName name="_254PM" localSheetId="21">'[8]254'!#REF!</definedName>
    <definedName name="_254PM" localSheetId="24">'[8]254'!#REF!</definedName>
    <definedName name="_254PM" localSheetId="27">'[8]254'!#REF!</definedName>
    <definedName name="_254PM" localSheetId="30">'[8]254'!#REF!</definedName>
    <definedName name="_254PM" localSheetId="35">'[8]254'!#REF!</definedName>
    <definedName name="_254PM" localSheetId="39">'254'!#REF!</definedName>
    <definedName name="_254PM" localSheetId="41">'[9]254'!#REF!</definedName>
    <definedName name="_254PM" localSheetId="48">'[8]254'!#REF!</definedName>
    <definedName name="_254PM" localSheetId="49">'[8]254'!#REF!</definedName>
    <definedName name="_254PM" localSheetId="50">'[6]254'!#REF!</definedName>
    <definedName name="_254PM" localSheetId="53">'[8]254'!#REF!</definedName>
    <definedName name="_254PM" localSheetId="58">'[8]254'!#REF!</definedName>
    <definedName name="_254PM" localSheetId="66">'[8]254'!#REF!</definedName>
    <definedName name="_254PM" localSheetId="67">'[8]254'!#REF!</definedName>
    <definedName name="_254PM" localSheetId="68">'[8]254'!#REF!</definedName>
    <definedName name="_254PM" localSheetId="69">'[8]254'!#REF!</definedName>
    <definedName name="_254PM" localSheetId="74">'[8]254'!#REF!</definedName>
    <definedName name="_254PM" localSheetId="75">'[8]254'!#REF!</definedName>
    <definedName name="_254PM" localSheetId="76">'[8]254'!#REF!</definedName>
    <definedName name="_254PM" localSheetId="77">'[8]254'!#REF!</definedName>
    <definedName name="_254PM" localSheetId="78">'[8]254'!#REF!</definedName>
    <definedName name="_254PM" localSheetId="81">'[8]254'!#REF!</definedName>
    <definedName name="_254PM" localSheetId="5">'[8]254'!#REF!</definedName>
    <definedName name="_254PM">#REF!</definedName>
    <definedName name="_254PM_10" localSheetId="41">#REF!</definedName>
    <definedName name="_254PM_10">#REF!</definedName>
    <definedName name="_254PM_11" localSheetId="41">#REF!</definedName>
    <definedName name="_254PM_11">#REF!</definedName>
    <definedName name="_254PM_12" localSheetId="41">#REF!</definedName>
    <definedName name="_254PM_12">#REF!</definedName>
    <definedName name="_254PM_14" localSheetId="41">#REF!</definedName>
    <definedName name="_254PM_14">#REF!</definedName>
    <definedName name="_254PM_15" localSheetId="41">#REF!</definedName>
    <definedName name="_254PM_15">#REF!</definedName>
    <definedName name="_254PM_16" localSheetId="41">#REF!</definedName>
    <definedName name="_254PM_16">#REF!</definedName>
    <definedName name="_254PM_17">'[11]254'!#REF!</definedName>
    <definedName name="_254PM_18">'[12]254'!#REF!</definedName>
    <definedName name="_254PM_19" localSheetId="41">#REF!</definedName>
    <definedName name="_254PM_19">#REF!</definedName>
    <definedName name="_254PM_20" localSheetId="41">#REF!</definedName>
    <definedName name="_254PM_20">#REF!</definedName>
    <definedName name="_254PM_25">'[13]254'!#REF!</definedName>
    <definedName name="_254PM_26" localSheetId="41">#REF!</definedName>
    <definedName name="_254PM_26">#REF!</definedName>
    <definedName name="_254PM_28" localSheetId="41">#REF!</definedName>
    <definedName name="_254PM_28">#REF!</definedName>
    <definedName name="_254PM_29" localSheetId="41">#REF!</definedName>
    <definedName name="_254PM_29">#REF!</definedName>
    <definedName name="_254PM_34" localSheetId="41">#REF!</definedName>
    <definedName name="_254PM_34">#REF!</definedName>
    <definedName name="_254PM_35" localSheetId="41">#REF!</definedName>
    <definedName name="_254PM_35">#REF!</definedName>
    <definedName name="_254PM_36" localSheetId="41">#REF!</definedName>
    <definedName name="_254PM_36">#REF!</definedName>
    <definedName name="_254PM_39" localSheetId="41">#REF!</definedName>
    <definedName name="_254PM_39">#REF!</definedName>
    <definedName name="_254PM_43" localSheetId="41">#REF!</definedName>
    <definedName name="_254PM_43">#REF!</definedName>
    <definedName name="_254PM_46" localSheetId="41">#REF!</definedName>
    <definedName name="_254PM_46">#REF!</definedName>
    <definedName name="_254PM_48" localSheetId="41">#REF!</definedName>
    <definedName name="_254PM_48">#REF!</definedName>
    <definedName name="_254PM_50" localSheetId="41">#REF!</definedName>
    <definedName name="_254PM_50">#REF!</definedName>
    <definedName name="_254PM_51">'[12]254'!#REF!</definedName>
    <definedName name="_254PM_55" localSheetId="41">#REF!</definedName>
    <definedName name="_254PM_55">#REF!</definedName>
    <definedName name="_254PM_56" localSheetId="41">#REF!</definedName>
    <definedName name="_254PM_56">#REF!</definedName>
    <definedName name="_254PM_57">'[13]254'!#REF!</definedName>
    <definedName name="_254PM_58" localSheetId="41">#REF!</definedName>
    <definedName name="_254PM_58">#REF!</definedName>
    <definedName name="_254PM_59">'[14]254'!#REF!</definedName>
    <definedName name="_254PM_60" localSheetId="41">#REF!</definedName>
    <definedName name="_254PM_60">#REF!</definedName>
    <definedName name="_254PM_61" localSheetId="41">#REF!</definedName>
    <definedName name="_254PM_61">#REF!</definedName>
    <definedName name="_254PM_62">'[15]254'!#REF!</definedName>
    <definedName name="_254PM_63" localSheetId="41">#REF!</definedName>
    <definedName name="_254PM_63">#REF!</definedName>
    <definedName name="_254PM_64" localSheetId="41">#REF!</definedName>
    <definedName name="_254PM_64">#REF!</definedName>
    <definedName name="_254PM_66" localSheetId="41">#REF!</definedName>
    <definedName name="_254PM_66">#REF!</definedName>
    <definedName name="_254PM_7" localSheetId="41">#REF!</definedName>
    <definedName name="_254PM_7">#REF!</definedName>
    <definedName name="_254PM_8" localSheetId="41">#REF!</definedName>
    <definedName name="_254PM_8">#REF!</definedName>
    <definedName name="_254PM_9">'[16]254'!#REF!</definedName>
    <definedName name="_256257">'256257'!$A$1</definedName>
    <definedName name="_256257PM" localSheetId="9">'[7]256257'!#REF!</definedName>
    <definedName name="_256257PM" localSheetId="10">'[5]256257'!#REF!</definedName>
    <definedName name="_256257PM" localSheetId="12">'[8]256257'!#REF!</definedName>
    <definedName name="_256257PM" localSheetId="13">'[8]256257'!#REF!</definedName>
    <definedName name="_256257PM" localSheetId="15">'[8]256257'!#REF!</definedName>
    <definedName name="_256257PM" localSheetId="18">'[8]256257'!#REF!</definedName>
    <definedName name="_256257PM" localSheetId="20">'[8]256257'!#REF!</definedName>
    <definedName name="_256257PM" localSheetId="21">'[8]256257'!#REF!</definedName>
    <definedName name="_256257PM" localSheetId="24">'[8]256257'!#REF!</definedName>
    <definedName name="_256257PM" localSheetId="27">'[8]256257'!#REF!</definedName>
    <definedName name="_256257PM" localSheetId="30">'[8]256257'!#REF!</definedName>
    <definedName name="_256257PM" localSheetId="35">'[8]256257'!#REF!</definedName>
    <definedName name="_256257PM" localSheetId="39">'[8]256257'!#REF!</definedName>
    <definedName name="_256257PM" localSheetId="41">'[9]256257'!#REF!</definedName>
    <definedName name="_256257PM" localSheetId="48">'[8]256257'!#REF!</definedName>
    <definedName name="_256257PM" localSheetId="49">'[8]256257'!#REF!</definedName>
    <definedName name="_256257PM" localSheetId="50">'[6]256257'!#REF!</definedName>
    <definedName name="_256257PM" localSheetId="53">'[8]256257'!#REF!</definedName>
    <definedName name="_256257PM" localSheetId="58">'[8]256257'!#REF!</definedName>
    <definedName name="_256257PM" localSheetId="66">'[8]256257'!#REF!</definedName>
    <definedName name="_256257PM" localSheetId="67">'[8]256257'!#REF!</definedName>
    <definedName name="_256257PM" localSheetId="68">'[8]256257'!#REF!</definedName>
    <definedName name="_256257PM" localSheetId="69">'[8]256257'!#REF!</definedName>
    <definedName name="_256257PM" localSheetId="74">'[8]256257'!#REF!</definedName>
    <definedName name="_256257PM" localSheetId="75">'[8]256257'!#REF!</definedName>
    <definedName name="_256257PM" localSheetId="76">'[8]256257'!#REF!</definedName>
    <definedName name="_256257PM" localSheetId="77">'[8]256257'!#REF!</definedName>
    <definedName name="_256257PM" localSheetId="78">'[8]256257'!#REF!</definedName>
    <definedName name="_256257PM" localSheetId="81">'[8]256257'!#REF!</definedName>
    <definedName name="_256257PM" localSheetId="5">'[8]256257'!#REF!</definedName>
    <definedName name="_256257PM">'256257'!#REF!</definedName>
    <definedName name="_256257PM_10" localSheetId="41">#REF!</definedName>
    <definedName name="_256257PM_10">#REF!</definedName>
    <definedName name="_256257PM_11" localSheetId="41">#REF!</definedName>
    <definedName name="_256257PM_11">#REF!</definedName>
    <definedName name="_256257PM_12" localSheetId="41">#REF!</definedName>
    <definedName name="_256257PM_12">#REF!</definedName>
    <definedName name="_256257PM_14" localSheetId="41">#REF!</definedName>
    <definedName name="_256257PM_14">#REF!</definedName>
    <definedName name="_256257PM_15" localSheetId="41">#REF!</definedName>
    <definedName name="_256257PM_15">#REF!</definedName>
    <definedName name="_256257PM_16" localSheetId="41">#REF!</definedName>
    <definedName name="_256257PM_16">#REF!</definedName>
    <definedName name="_256257PM_17">'[11]256257'!#REF!</definedName>
    <definedName name="_256257PM_18">'[12]256257'!#REF!</definedName>
    <definedName name="_256257PM_19" localSheetId="41">#REF!</definedName>
    <definedName name="_256257PM_19">#REF!</definedName>
    <definedName name="_256257PM_20" localSheetId="41">#REF!</definedName>
    <definedName name="_256257PM_20">#REF!</definedName>
    <definedName name="_256257PM_25">'[13]256257'!#REF!</definedName>
    <definedName name="_256257PM_26" localSheetId="41">#REF!</definedName>
    <definedName name="_256257PM_26">#REF!</definedName>
    <definedName name="_256257PM_28" localSheetId="41">#REF!</definedName>
    <definedName name="_256257PM_28">#REF!</definedName>
    <definedName name="_256257PM_29" localSheetId="41">#REF!</definedName>
    <definedName name="_256257PM_29">#REF!</definedName>
    <definedName name="_256257PM_34" localSheetId="41">#REF!</definedName>
    <definedName name="_256257PM_34">#REF!</definedName>
    <definedName name="_256257PM_35" localSheetId="41">#REF!</definedName>
    <definedName name="_256257PM_35">#REF!</definedName>
    <definedName name="_256257PM_36" localSheetId="41">#REF!</definedName>
    <definedName name="_256257PM_36">#REF!</definedName>
    <definedName name="_256257PM_39" localSheetId="41">#REF!</definedName>
    <definedName name="_256257PM_39">#REF!</definedName>
    <definedName name="_256257PM_43" localSheetId="41">#REF!</definedName>
    <definedName name="_256257PM_43">#REF!</definedName>
    <definedName name="_256257PM_46" localSheetId="41">#REF!</definedName>
    <definedName name="_256257PM_46">#REF!</definedName>
    <definedName name="_256257PM_48" localSheetId="41">#REF!</definedName>
    <definedName name="_256257PM_48">#REF!</definedName>
    <definedName name="_256257PM_50" localSheetId="41">#REF!</definedName>
    <definedName name="_256257PM_50">#REF!</definedName>
    <definedName name="_256257PM_51">'[12]256257'!#REF!</definedName>
    <definedName name="_256257PM_55" localSheetId="41">#REF!</definedName>
    <definedName name="_256257PM_55">#REF!</definedName>
    <definedName name="_256257PM_56" localSheetId="41">#REF!</definedName>
    <definedName name="_256257PM_56">#REF!</definedName>
    <definedName name="_256257PM_57">'[13]256257'!#REF!</definedName>
    <definedName name="_256257PM_58" localSheetId="41">#REF!</definedName>
    <definedName name="_256257PM_58">#REF!</definedName>
    <definedName name="_256257PM_59">'[14]256257'!#REF!</definedName>
    <definedName name="_256257PM_60">'[1]256257'!#REF!</definedName>
    <definedName name="_256257PM_61">'[2]256257'!#REF!</definedName>
    <definedName name="_256257PM_62">'[15]256257'!#REF!</definedName>
    <definedName name="_256257PM_63" localSheetId="41">#REF!</definedName>
    <definedName name="_256257PM_63">#REF!</definedName>
    <definedName name="_256257PM_64" localSheetId="41">#REF!</definedName>
    <definedName name="_256257PM_64">#REF!</definedName>
    <definedName name="_256257PM_66" localSheetId="41">#REF!</definedName>
    <definedName name="_256257PM_66">#REF!</definedName>
    <definedName name="_256257PM_7" localSheetId="41">#REF!</definedName>
    <definedName name="_256257PM_7">#REF!</definedName>
    <definedName name="_256257PM_8" localSheetId="41">#REF!</definedName>
    <definedName name="_256257PM_8">#REF!</definedName>
    <definedName name="_256257PM_9">'[16]256257'!#REF!</definedName>
    <definedName name="_261" localSheetId="41">'261'!$A$1</definedName>
    <definedName name="_261">#REF!</definedName>
    <definedName name="_261_17" localSheetId="41">#REF!</definedName>
    <definedName name="_261_17">#REF!</definedName>
    <definedName name="_261PM" localSheetId="9">'[7]261'!#REF!</definedName>
    <definedName name="_261PM" localSheetId="12">'[8]261'!#REF!</definedName>
    <definedName name="_261PM" localSheetId="13">'[8]261'!#REF!</definedName>
    <definedName name="_261PM" localSheetId="15">'[8]261'!#REF!</definedName>
    <definedName name="_261PM" localSheetId="18">'[8]261'!#REF!</definedName>
    <definedName name="_261PM" localSheetId="20">'[8]261'!#REF!</definedName>
    <definedName name="_261PM" localSheetId="21">'[8]261'!#REF!</definedName>
    <definedName name="_261PM" localSheetId="24">'[8]261'!#REF!</definedName>
    <definedName name="_261PM" localSheetId="27">'[8]261'!#REF!</definedName>
    <definedName name="_261PM" localSheetId="30">'[8]261'!#REF!</definedName>
    <definedName name="_261PM" localSheetId="35">'[8]261'!#REF!</definedName>
    <definedName name="_261PM" localSheetId="39">'[8]261'!#REF!</definedName>
    <definedName name="_261PM" localSheetId="41">'261'!#REF!</definedName>
    <definedName name="_261PM" localSheetId="48">'[8]261'!#REF!</definedName>
    <definedName name="_261PM" localSheetId="49">'[8]261'!#REF!</definedName>
    <definedName name="_261PM" localSheetId="53">'[8]261'!#REF!</definedName>
    <definedName name="_261PM" localSheetId="58">'[8]261'!#REF!</definedName>
    <definedName name="_261PM" localSheetId="66">'[8]261'!#REF!</definedName>
    <definedName name="_261PM" localSheetId="67">'[8]261'!#REF!</definedName>
    <definedName name="_261PM" localSheetId="68">'[8]261'!#REF!</definedName>
    <definedName name="_261PM" localSheetId="69">'[8]261'!#REF!</definedName>
    <definedName name="_261PM" localSheetId="74">'[8]261'!#REF!</definedName>
    <definedName name="_261PM" localSheetId="75">'[8]261'!#REF!</definedName>
    <definedName name="_261PM" localSheetId="76">'[8]261'!#REF!</definedName>
    <definedName name="_261PM" localSheetId="77">'[8]261'!#REF!</definedName>
    <definedName name="_261PM" localSheetId="78">'[8]261'!#REF!</definedName>
    <definedName name="_261PM" localSheetId="81">'[8]261'!#REF!</definedName>
    <definedName name="_261PM" localSheetId="5">'[8]261'!#REF!</definedName>
    <definedName name="_261PM">#REF!</definedName>
    <definedName name="_261PM_10" localSheetId="41">#REF!</definedName>
    <definedName name="_261PM_10">#REF!</definedName>
    <definedName name="_261PM_11" localSheetId="41">#REF!</definedName>
    <definedName name="_261PM_11">#REF!</definedName>
    <definedName name="_261PM_12" localSheetId="41">#REF!</definedName>
    <definedName name="_261PM_12">#REF!</definedName>
    <definedName name="_261PM_14" localSheetId="41">#REF!</definedName>
    <definedName name="_261PM_14">#REF!</definedName>
    <definedName name="_261PM_15" localSheetId="41">#REF!</definedName>
    <definedName name="_261PM_15">#REF!</definedName>
    <definedName name="_261PM_16" localSheetId="41">#REF!</definedName>
    <definedName name="_261PM_16">#REF!</definedName>
    <definedName name="_261PM_17" localSheetId="41">#REF!</definedName>
    <definedName name="_261PM_17">#REF!</definedName>
    <definedName name="_261PM_18">'[12]261'!#REF!</definedName>
    <definedName name="_261PM_19" localSheetId="41">#REF!</definedName>
    <definedName name="_261PM_19">#REF!</definedName>
    <definedName name="_261PM_20" localSheetId="41">#REF!</definedName>
    <definedName name="_261PM_20">#REF!</definedName>
    <definedName name="_261PM_25">'[13]261'!#REF!</definedName>
    <definedName name="_261PM_26" localSheetId="41">#REF!</definedName>
    <definedName name="_261PM_26">#REF!</definedName>
    <definedName name="_261PM_28" localSheetId="41">#REF!</definedName>
    <definedName name="_261PM_28">#REF!</definedName>
    <definedName name="_261PM_29" localSheetId="41">#REF!</definedName>
    <definedName name="_261PM_29">#REF!</definedName>
    <definedName name="_261PM_34" localSheetId="41">#REF!</definedName>
    <definedName name="_261PM_34">#REF!</definedName>
    <definedName name="_261PM_35" localSheetId="41">#REF!</definedName>
    <definedName name="_261PM_35">#REF!</definedName>
    <definedName name="_261PM_36" localSheetId="41">#REF!</definedName>
    <definedName name="_261PM_36">#REF!</definedName>
    <definedName name="_261PM_39" localSheetId="41">#REF!</definedName>
    <definedName name="_261PM_39">#REF!</definedName>
    <definedName name="_261PM_40" localSheetId="41">#REF!</definedName>
    <definedName name="_261PM_40">#REF!</definedName>
    <definedName name="_261PM_41" localSheetId="41">#REF!</definedName>
    <definedName name="_261PM_41">#REF!</definedName>
    <definedName name="_261PM_43" localSheetId="41">#REF!</definedName>
    <definedName name="_261PM_43">#REF!</definedName>
    <definedName name="_261PM_46" localSheetId="41">#REF!</definedName>
    <definedName name="_261PM_46">#REF!</definedName>
    <definedName name="_261PM_48" localSheetId="41">#REF!</definedName>
    <definedName name="_261PM_48">#REF!</definedName>
    <definedName name="_261PM_50" localSheetId="41">#REF!</definedName>
    <definedName name="_261PM_50">#REF!</definedName>
    <definedName name="_261PM_51">'[12]261'!#REF!</definedName>
    <definedName name="_261PM_55" localSheetId="41">#REF!</definedName>
    <definedName name="_261PM_55">#REF!</definedName>
    <definedName name="_261PM_56" localSheetId="41">#REF!</definedName>
    <definedName name="_261PM_56">#REF!</definedName>
    <definedName name="_261PM_57">'[13]261'!#REF!</definedName>
    <definedName name="_261PM_58" localSheetId="41">#REF!</definedName>
    <definedName name="_261PM_58">#REF!</definedName>
    <definedName name="_261PM_59">'[14]261'!#REF!</definedName>
    <definedName name="_261PM_60">'[1]261'!#REF!</definedName>
    <definedName name="_261PM_61">'[2]261'!#REF!</definedName>
    <definedName name="_261PM_62">'[15]261'!#REF!</definedName>
    <definedName name="_261PM_63" localSheetId="41">#REF!</definedName>
    <definedName name="_261PM_63">#REF!</definedName>
    <definedName name="_261PM_64" localSheetId="41">#REF!</definedName>
    <definedName name="_261PM_64">#REF!</definedName>
    <definedName name="_261PM_66" localSheetId="41">#REF!</definedName>
    <definedName name="_261PM_66">#REF!</definedName>
    <definedName name="_261PM_7" localSheetId="41">#REF!</definedName>
    <definedName name="_261PM_7">#REF!</definedName>
    <definedName name="_261PM_8" localSheetId="41">#REF!</definedName>
    <definedName name="_261PM_8">#REF!</definedName>
    <definedName name="_261PM_9">'[16]261'!#REF!</definedName>
    <definedName name="_262263">'262263'!$A$1</definedName>
    <definedName name="_262263PM" localSheetId="10">'[5]262263'!#REF!</definedName>
    <definedName name="_262263PM" localSheetId="50">'[6]262263'!#REF!</definedName>
    <definedName name="_262263PM">'262263'!#REF!</definedName>
    <definedName name="_262263PM_17">'[11]262263'!#REF!</definedName>
    <definedName name="_266267">'262263'!$A$1</definedName>
    <definedName name="_266267PM" localSheetId="9">'[7]266267'!#REF!</definedName>
    <definedName name="_266267PM" localSheetId="10">'[5]266267'!#REF!</definedName>
    <definedName name="_266267PM" localSheetId="12">'[8]266267'!#REF!</definedName>
    <definedName name="_266267PM" localSheetId="13">'[8]266267'!#REF!</definedName>
    <definedName name="_266267PM" localSheetId="15">'[8]266267'!#REF!</definedName>
    <definedName name="_266267PM" localSheetId="18">'[8]266267'!#REF!</definedName>
    <definedName name="_266267PM" localSheetId="20">'[8]266267'!#REF!</definedName>
    <definedName name="_266267PM" localSheetId="21">'[8]266267'!#REF!</definedName>
    <definedName name="_266267PM" localSheetId="24">'[8]266267'!#REF!</definedName>
    <definedName name="_266267PM" localSheetId="27">'[8]266267'!#REF!</definedName>
    <definedName name="_266267PM" localSheetId="30">'[8]266267'!#REF!</definedName>
    <definedName name="_266267PM" localSheetId="35">'[8]266267'!#REF!</definedName>
    <definedName name="_266267PM" localSheetId="39">'[8]266267'!#REF!</definedName>
    <definedName name="_266267PM" localSheetId="41">'[9]266267'!#REF!</definedName>
    <definedName name="_266267PM" localSheetId="48">'[8]266267'!#REF!</definedName>
    <definedName name="_266267PM" localSheetId="49">'[8]266267'!#REF!</definedName>
    <definedName name="_266267PM" localSheetId="50">'[6]266267'!#REF!</definedName>
    <definedName name="_266267PM" localSheetId="53">'[8]266267'!#REF!</definedName>
    <definedName name="_266267PM" localSheetId="58">'[8]266267'!#REF!</definedName>
    <definedName name="_266267PM" localSheetId="66">'[8]266267'!#REF!</definedName>
    <definedName name="_266267PM" localSheetId="67">'[8]266267'!#REF!</definedName>
    <definedName name="_266267PM" localSheetId="68">'[8]266267'!#REF!</definedName>
    <definedName name="_266267PM" localSheetId="69">'[8]266267'!#REF!</definedName>
    <definedName name="_266267PM" localSheetId="74">'[8]266267'!#REF!</definedName>
    <definedName name="_266267PM" localSheetId="75">'[8]266267'!#REF!</definedName>
    <definedName name="_266267PM" localSheetId="76">'[8]266267'!#REF!</definedName>
    <definedName name="_266267PM" localSheetId="77">'[8]266267'!#REF!</definedName>
    <definedName name="_266267PM" localSheetId="78">'[8]266267'!#REF!</definedName>
    <definedName name="_266267PM" localSheetId="81">'[8]266267'!#REF!</definedName>
    <definedName name="_266267PM" localSheetId="5">'[8]266267'!#REF!</definedName>
    <definedName name="_266267PM">'266267'!#REF!</definedName>
    <definedName name="_266267PM_10" localSheetId="41">#REF!</definedName>
    <definedName name="_266267PM_10">#REF!</definedName>
    <definedName name="_266267PM_11" localSheetId="41">#REF!</definedName>
    <definedName name="_266267PM_11">#REF!</definedName>
    <definedName name="_266267PM_12" localSheetId="41">#REF!</definedName>
    <definedName name="_266267PM_12">#REF!</definedName>
    <definedName name="_266267PM_14" localSheetId="41">#REF!</definedName>
    <definedName name="_266267PM_14">#REF!</definedName>
    <definedName name="_266267PM_15" localSheetId="41">#REF!</definedName>
    <definedName name="_266267PM_15">#REF!</definedName>
    <definedName name="_266267PM_16" localSheetId="41">#REF!</definedName>
    <definedName name="_266267PM_16">#REF!</definedName>
    <definedName name="_266267PM_17">'[11]266267'!#REF!</definedName>
    <definedName name="_266267PM_18">'[12]266267'!#REF!</definedName>
    <definedName name="_266267PM_19" localSheetId="41">#REF!</definedName>
    <definedName name="_266267PM_19">#REF!</definedName>
    <definedName name="_266267PM_20" localSheetId="41">#REF!</definedName>
    <definedName name="_266267PM_20">#REF!</definedName>
    <definedName name="_266267PM_25">'[13]266267'!#REF!</definedName>
    <definedName name="_266267PM_26" localSheetId="41">#REF!</definedName>
    <definedName name="_266267PM_26">#REF!</definedName>
    <definedName name="_266267PM_28" localSheetId="41">#REF!</definedName>
    <definedName name="_266267PM_28">#REF!</definedName>
    <definedName name="_266267PM_29" localSheetId="41">#REF!</definedName>
    <definedName name="_266267PM_29">#REF!</definedName>
    <definedName name="_266267PM_34" localSheetId="41">#REF!</definedName>
    <definedName name="_266267PM_34">#REF!</definedName>
    <definedName name="_266267PM_35" localSheetId="41">#REF!</definedName>
    <definedName name="_266267PM_35">#REF!</definedName>
    <definedName name="_266267PM_36" localSheetId="41">#REF!</definedName>
    <definedName name="_266267PM_36">#REF!</definedName>
    <definedName name="_266267PM_39" localSheetId="41">#REF!</definedName>
    <definedName name="_266267PM_39">#REF!</definedName>
    <definedName name="_266267PM_40" localSheetId="41">#REF!</definedName>
    <definedName name="_266267PM_40">#REF!</definedName>
    <definedName name="_266267PM_41" localSheetId="41">#REF!</definedName>
    <definedName name="_266267PM_41">#REF!</definedName>
    <definedName name="_266267PM_43" localSheetId="41">#REF!</definedName>
    <definedName name="_266267PM_43">#REF!</definedName>
    <definedName name="_266267PM_46" localSheetId="41">#REF!</definedName>
    <definedName name="_266267PM_46">#REF!</definedName>
    <definedName name="_266267PM_48" localSheetId="41">#REF!</definedName>
    <definedName name="_266267PM_48">#REF!</definedName>
    <definedName name="_266267PM_50" localSheetId="41">#REF!</definedName>
    <definedName name="_266267PM_50">#REF!</definedName>
    <definedName name="_266267PM_51">'[12]266267'!#REF!</definedName>
    <definedName name="_266267PM_55" localSheetId="41">#REF!</definedName>
    <definedName name="_266267PM_55">#REF!</definedName>
    <definedName name="_266267PM_56" localSheetId="41">#REF!</definedName>
    <definedName name="_266267PM_56">#REF!</definedName>
    <definedName name="_266267PM_57">'[13]266267'!#REF!</definedName>
    <definedName name="_266267PM_58" localSheetId="41">#REF!</definedName>
    <definedName name="_266267PM_58">#REF!</definedName>
    <definedName name="_266267PM_59">'[14]266267'!#REF!</definedName>
    <definedName name="_266267PM_60">'[1]266267'!#REF!</definedName>
    <definedName name="_266267PM_61">'[2]266267'!#REF!</definedName>
    <definedName name="_266267PM_62">'[15]266267'!#REF!</definedName>
    <definedName name="_266267PM_63" localSheetId="41">#REF!</definedName>
    <definedName name="_266267PM_63">#REF!</definedName>
    <definedName name="_266267PM_64" localSheetId="41">#REF!</definedName>
    <definedName name="_266267PM_64">#REF!</definedName>
    <definedName name="_266267PM_66" localSheetId="41">#REF!</definedName>
    <definedName name="_266267PM_66">#REF!</definedName>
    <definedName name="_266267PM_7" localSheetId="41">#REF!</definedName>
    <definedName name="_266267PM_7">#REF!</definedName>
    <definedName name="_266267PM_8" localSheetId="41">#REF!</definedName>
    <definedName name="_266267PM_8">#REF!</definedName>
    <definedName name="_266267PM_9">'[16]266267'!#REF!</definedName>
    <definedName name="_269">'269'!$A$1</definedName>
    <definedName name="_269PM" localSheetId="9">'[7]269'!#REF!</definedName>
    <definedName name="_269PM" localSheetId="10">'[5]269'!#REF!</definedName>
    <definedName name="_269PM" localSheetId="12">'[8]269'!#REF!</definedName>
    <definedName name="_269PM" localSheetId="13">'[8]269'!#REF!</definedName>
    <definedName name="_269PM" localSheetId="15">'[8]269'!#REF!</definedName>
    <definedName name="_269PM" localSheetId="18">'[8]269'!#REF!</definedName>
    <definedName name="_269PM" localSheetId="20">'[8]269'!#REF!</definedName>
    <definedName name="_269PM" localSheetId="21">'[8]269'!#REF!</definedName>
    <definedName name="_269PM" localSheetId="24">'[8]269'!#REF!</definedName>
    <definedName name="_269PM" localSheetId="27">'[8]269'!#REF!</definedName>
    <definedName name="_269PM" localSheetId="30">'[8]269'!#REF!</definedName>
    <definedName name="_269PM" localSheetId="35">'[8]269'!#REF!</definedName>
    <definedName name="_269PM" localSheetId="39">'[8]269'!#REF!</definedName>
    <definedName name="_269PM" localSheetId="41">'[9]269'!#REF!</definedName>
    <definedName name="_269PM" localSheetId="48">'[8]269'!#REF!</definedName>
    <definedName name="_269PM" localSheetId="49">'[8]269'!#REF!</definedName>
    <definedName name="_269PM" localSheetId="50">'[6]269'!#REF!</definedName>
    <definedName name="_269PM" localSheetId="53">'[8]269'!#REF!</definedName>
    <definedName name="_269PM" localSheetId="58">'[8]269'!#REF!</definedName>
    <definedName name="_269PM" localSheetId="66">'[8]269'!#REF!</definedName>
    <definedName name="_269PM" localSheetId="67">'[8]269'!#REF!</definedName>
    <definedName name="_269PM" localSheetId="68">'[8]269'!#REF!</definedName>
    <definedName name="_269PM" localSheetId="69">'[8]269'!#REF!</definedName>
    <definedName name="_269PM" localSheetId="74">'[8]269'!#REF!</definedName>
    <definedName name="_269PM" localSheetId="75">'[8]269'!#REF!</definedName>
    <definedName name="_269PM" localSheetId="76">'[8]269'!#REF!</definedName>
    <definedName name="_269PM" localSheetId="77">'[8]269'!#REF!</definedName>
    <definedName name="_269PM" localSheetId="78">'[8]269'!#REF!</definedName>
    <definedName name="_269PM" localSheetId="81">'[8]269'!#REF!</definedName>
    <definedName name="_269PM" localSheetId="5">'[8]269'!#REF!</definedName>
    <definedName name="_269PM">'269'!#REF!</definedName>
    <definedName name="_269PM_10" localSheetId="41">#REF!</definedName>
    <definedName name="_269PM_10">#REF!</definedName>
    <definedName name="_269PM_11" localSheetId="41">#REF!</definedName>
    <definedName name="_269PM_11">#REF!</definedName>
    <definedName name="_269PM_12" localSheetId="41">#REF!</definedName>
    <definedName name="_269PM_12">#REF!</definedName>
    <definedName name="_269PM_14" localSheetId="41">#REF!</definedName>
    <definedName name="_269PM_14">#REF!</definedName>
    <definedName name="_269PM_15" localSheetId="41">#REF!</definedName>
    <definedName name="_269PM_15">#REF!</definedName>
    <definedName name="_269PM_16" localSheetId="41">#REF!</definedName>
    <definedName name="_269PM_16">#REF!</definedName>
    <definedName name="_269PM_17">'[11]269'!#REF!</definedName>
    <definedName name="_269PM_18">'[12]269'!#REF!</definedName>
    <definedName name="_269PM_19" localSheetId="41">#REF!</definedName>
    <definedName name="_269PM_19">#REF!</definedName>
    <definedName name="_269PM_20" localSheetId="41">#REF!</definedName>
    <definedName name="_269PM_20">#REF!</definedName>
    <definedName name="_269PM_25">'[13]269'!#REF!</definedName>
    <definedName name="_269PM_26" localSheetId="41">#REF!</definedName>
    <definedName name="_269PM_26">#REF!</definedName>
    <definedName name="_269PM_28" localSheetId="41">#REF!</definedName>
    <definedName name="_269PM_28">#REF!</definedName>
    <definedName name="_269PM_29" localSheetId="41">#REF!</definedName>
    <definedName name="_269PM_29">#REF!</definedName>
    <definedName name="_269PM_34" localSheetId="41">#REF!</definedName>
    <definedName name="_269PM_34">#REF!</definedName>
    <definedName name="_269PM_35" localSheetId="41">#REF!</definedName>
    <definedName name="_269PM_35">#REF!</definedName>
    <definedName name="_269PM_36" localSheetId="41">#REF!</definedName>
    <definedName name="_269PM_36">#REF!</definedName>
    <definedName name="_269PM_39" localSheetId="41">#REF!</definedName>
    <definedName name="_269PM_39">#REF!</definedName>
    <definedName name="_269PM_43" localSheetId="41">#REF!</definedName>
    <definedName name="_269PM_43">#REF!</definedName>
    <definedName name="_269PM_46" localSheetId="41">#REF!</definedName>
    <definedName name="_269PM_46">#REF!</definedName>
    <definedName name="_269PM_48" localSheetId="41">#REF!</definedName>
    <definedName name="_269PM_48">#REF!</definedName>
    <definedName name="_269PM_50" localSheetId="41">#REF!</definedName>
    <definedName name="_269PM_50">#REF!</definedName>
    <definedName name="_269PM_51">'[12]269'!#REF!</definedName>
    <definedName name="_269PM_55" localSheetId="41">#REF!</definedName>
    <definedName name="_269PM_55">#REF!</definedName>
    <definedName name="_269PM_56" localSheetId="41">#REF!</definedName>
    <definedName name="_269PM_56">#REF!</definedName>
    <definedName name="_269PM_57">'[13]269'!#REF!</definedName>
    <definedName name="_269PM_58" localSheetId="41">#REF!</definedName>
    <definedName name="_269PM_58">#REF!</definedName>
    <definedName name="_269PM_59">'[14]269'!#REF!</definedName>
    <definedName name="_269PM_60">'[1]269'!#REF!</definedName>
    <definedName name="_269PM_61">'[2]269'!#REF!</definedName>
    <definedName name="_269PM_62">'[15]269'!#REF!</definedName>
    <definedName name="_269PM_63" localSheetId="41">#REF!</definedName>
    <definedName name="_269PM_63">#REF!</definedName>
    <definedName name="_269PM_64" localSheetId="41">#REF!</definedName>
    <definedName name="_269PM_64">#REF!</definedName>
    <definedName name="_269PM_66" localSheetId="41">#REF!</definedName>
    <definedName name="_269PM_66">#REF!</definedName>
    <definedName name="_269PM_7" localSheetId="41">#REF!</definedName>
    <definedName name="_269PM_7">#REF!</definedName>
    <definedName name="_269PM_8" localSheetId="41">#REF!</definedName>
    <definedName name="_269PM_8">#REF!</definedName>
    <definedName name="_269PM_9">'[16]269'!#REF!</definedName>
    <definedName name="_272273">'272273'!$A$1</definedName>
    <definedName name="_272273PM" localSheetId="9">'[7]272273'!#REF!</definedName>
    <definedName name="_272273PM" localSheetId="10">'[5]272273'!#REF!</definedName>
    <definedName name="_272273PM" localSheetId="12">'[8]272273'!#REF!</definedName>
    <definedName name="_272273PM" localSheetId="13">'[8]272273'!#REF!</definedName>
    <definedName name="_272273PM" localSheetId="15">'[8]272273'!#REF!</definedName>
    <definedName name="_272273PM" localSheetId="18">'[8]272273'!#REF!</definedName>
    <definedName name="_272273PM" localSheetId="20">'[8]272273'!#REF!</definedName>
    <definedName name="_272273PM" localSheetId="21">'[8]272273'!#REF!</definedName>
    <definedName name="_272273PM" localSheetId="24">'[8]272273'!#REF!</definedName>
    <definedName name="_272273PM" localSheetId="27">'[8]272273'!#REF!</definedName>
    <definedName name="_272273PM" localSheetId="30">'[8]272273'!#REF!</definedName>
    <definedName name="_272273PM" localSheetId="35">'[8]272273'!#REF!</definedName>
    <definedName name="_272273PM" localSheetId="39">'[8]272273'!#REF!</definedName>
    <definedName name="_272273PM" localSheetId="41">'[9]272273'!#REF!</definedName>
    <definedName name="_272273PM" localSheetId="48">'[8]272273'!#REF!</definedName>
    <definedName name="_272273PM" localSheetId="49">'[8]272273'!#REF!</definedName>
    <definedName name="_272273PM" localSheetId="50">'[6]272273'!#REF!</definedName>
    <definedName name="_272273PM" localSheetId="53">'[8]272273'!#REF!</definedName>
    <definedName name="_272273PM" localSheetId="58">'[8]272273'!#REF!</definedName>
    <definedName name="_272273PM" localSheetId="66">'[8]272273'!#REF!</definedName>
    <definedName name="_272273PM" localSheetId="67">'[8]272273'!#REF!</definedName>
    <definedName name="_272273PM" localSheetId="68">'[8]272273'!#REF!</definedName>
    <definedName name="_272273PM" localSheetId="69">'[8]272273'!#REF!</definedName>
    <definedName name="_272273PM" localSheetId="74">'[8]272273'!#REF!</definedName>
    <definedName name="_272273PM" localSheetId="75">'[8]272273'!#REF!</definedName>
    <definedName name="_272273PM" localSheetId="76">'[8]272273'!#REF!</definedName>
    <definedName name="_272273PM" localSheetId="77">'[8]272273'!#REF!</definedName>
    <definedName name="_272273PM" localSheetId="78">'[8]272273'!#REF!</definedName>
    <definedName name="_272273PM" localSheetId="81">'[8]272273'!#REF!</definedName>
    <definedName name="_272273PM" localSheetId="5">'[8]272273'!#REF!</definedName>
    <definedName name="_272273PM">'272273'!#REF!</definedName>
    <definedName name="_272273PM_10" localSheetId="41">#REF!</definedName>
    <definedName name="_272273PM_10">#REF!</definedName>
    <definedName name="_272273PM_11" localSheetId="41">#REF!</definedName>
    <definedName name="_272273PM_11">#REF!</definedName>
    <definedName name="_272273PM_12" localSheetId="41">#REF!</definedName>
    <definedName name="_272273PM_12">#REF!</definedName>
    <definedName name="_272273PM_14" localSheetId="41">#REF!</definedName>
    <definedName name="_272273PM_14">#REF!</definedName>
    <definedName name="_272273PM_15" localSheetId="41">#REF!</definedName>
    <definedName name="_272273PM_15">#REF!</definedName>
    <definedName name="_272273PM_16" localSheetId="41">#REF!</definedName>
    <definedName name="_272273PM_16">#REF!</definedName>
    <definedName name="_272273PM_17">'[11]272273'!#REF!</definedName>
    <definedName name="_272273PM_18">'[12]272273'!#REF!</definedName>
    <definedName name="_272273PM_19" localSheetId="41">#REF!</definedName>
    <definedName name="_272273PM_19">#REF!</definedName>
    <definedName name="_272273PM_20" localSheetId="41">#REF!</definedName>
    <definedName name="_272273PM_20">#REF!</definedName>
    <definedName name="_272273PM_25">'[13]272273'!#REF!</definedName>
    <definedName name="_272273PM_26" localSheetId="41">#REF!</definedName>
    <definedName name="_272273PM_26">#REF!</definedName>
    <definedName name="_272273PM_28" localSheetId="41">#REF!</definedName>
    <definedName name="_272273PM_28">#REF!</definedName>
    <definedName name="_272273PM_29" localSheetId="41">#REF!</definedName>
    <definedName name="_272273PM_29">#REF!</definedName>
    <definedName name="_272273PM_34" localSheetId="41">#REF!</definedName>
    <definedName name="_272273PM_34">#REF!</definedName>
    <definedName name="_272273PM_35" localSheetId="41">#REF!</definedName>
    <definedName name="_272273PM_35">#REF!</definedName>
    <definedName name="_272273PM_36" localSheetId="41">#REF!</definedName>
    <definedName name="_272273PM_36">#REF!</definedName>
    <definedName name="_272273PM_39" localSheetId="41">#REF!</definedName>
    <definedName name="_272273PM_39">#REF!</definedName>
    <definedName name="_272273PM_40" localSheetId="41">#REF!</definedName>
    <definedName name="_272273PM_40">#REF!</definedName>
    <definedName name="_272273PM_41" localSheetId="41">#REF!</definedName>
    <definedName name="_272273PM_41">#REF!</definedName>
    <definedName name="_272273PM_43" localSheetId="41">#REF!</definedName>
    <definedName name="_272273PM_43">#REF!</definedName>
    <definedName name="_272273PM_46" localSheetId="41">#REF!</definedName>
    <definedName name="_272273PM_46">#REF!</definedName>
    <definedName name="_272273PM_48" localSheetId="41">#REF!</definedName>
    <definedName name="_272273PM_48">#REF!</definedName>
    <definedName name="_272273PM_50" localSheetId="41">#REF!</definedName>
    <definedName name="_272273PM_50">#REF!</definedName>
    <definedName name="_272273PM_51">'[12]272273'!#REF!</definedName>
    <definedName name="_272273PM_55" localSheetId="41">#REF!</definedName>
    <definedName name="_272273PM_55">#REF!</definedName>
    <definedName name="_272273PM_56" localSheetId="41">#REF!</definedName>
    <definedName name="_272273PM_56">#REF!</definedName>
    <definedName name="_272273PM_57">'[13]272273'!#REF!</definedName>
    <definedName name="_272273PM_58" localSheetId="41">#REF!</definedName>
    <definedName name="_272273PM_58">#REF!</definedName>
    <definedName name="_272273PM_59">'[14]272273'!#REF!</definedName>
    <definedName name="_272273PM_60">'[1]272273'!#REF!</definedName>
    <definedName name="_272273PM_61">'[2]272273'!#REF!</definedName>
    <definedName name="_272273PM_62">'[15]272273'!#REF!</definedName>
    <definedName name="_272273PM_63" localSheetId="41">#REF!</definedName>
    <definedName name="_272273PM_63">#REF!</definedName>
    <definedName name="_272273PM_64" localSheetId="41">#REF!</definedName>
    <definedName name="_272273PM_64">#REF!</definedName>
    <definedName name="_272273PM_66" localSheetId="41">#REF!</definedName>
    <definedName name="_272273PM_66">#REF!</definedName>
    <definedName name="_272273PM_7" localSheetId="41">#REF!</definedName>
    <definedName name="_272273PM_7">#REF!</definedName>
    <definedName name="_272273PM_8" localSheetId="41">#REF!</definedName>
    <definedName name="_272273PM_8">#REF!</definedName>
    <definedName name="_272273PM_9">'[16]272273'!#REF!</definedName>
    <definedName name="_274275">'274275'!$A$1</definedName>
    <definedName name="_274275PM" localSheetId="9">'[7]274275'!#REF!</definedName>
    <definedName name="_274275PM" localSheetId="10">'[5]274275'!#REF!</definedName>
    <definedName name="_274275PM" localSheetId="12">'[8]274275'!#REF!</definedName>
    <definedName name="_274275PM" localSheetId="13">'[8]274275'!#REF!</definedName>
    <definedName name="_274275PM" localSheetId="15">'[8]274275'!#REF!</definedName>
    <definedName name="_274275PM" localSheetId="18">'[8]274275'!#REF!</definedName>
    <definedName name="_274275PM" localSheetId="20">'[8]274275'!#REF!</definedName>
    <definedName name="_274275PM" localSheetId="21">'[8]274275'!#REF!</definedName>
    <definedName name="_274275PM" localSheetId="24">'[8]274275'!#REF!</definedName>
    <definedName name="_274275PM" localSheetId="27">'[8]274275'!#REF!</definedName>
    <definedName name="_274275PM" localSheetId="30">'[8]274275'!#REF!</definedName>
    <definedName name="_274275PM" localSheetId="35">'[8]274275'!#REF!</definedName>
    <definedName name="_274275PM" localSheetId="39">'[8]274275'!#REF!</definedName>
    <definedName name="_274275PM" localSheetId="41">'[9]274275'!#REF!</definedName>
    <definedName name="_274275PM" localSheetId="48">'[8]274275'!#REF!</definedName>
    <definedName name="_274275PM" localSheetId="49">'[8]274275'!#REF!</definedName>
    <definedName name="_274275PM" localSheetId="50">'[6]274275'!#REF!</definedName>
    <definedName name="_274275PM" localSheetId="53">'[8]274275'!#REF!</definedName>
    <definedName name="_274275PM" localSheetId="58">'[8]274275'!#REF!</definedName>
    <definedName name="_274275PM" localSheetId="66">'[8]274275'!#REF!</definedName>
    <definedName name="_274275PM" localSheetId="67">'[8]274275'!#REF!</definedName>
    <definedName name="_274275PM" localSheetId="68">'[8]274275'!#REF!</definedName>
    <definedName name="_274275PM" localSheetId="69">'[8]274275'!#REF!</definedName>
    <definedName name="_274275PM" localSheetId="74">'[8]274275'!#REF!</definedName>
    <definedName name="_274275PM" localSheetId="75">'[8]274275'!#REF!</definedName>
    <definedName name="_274275PM" localSheetId="76">'[8]274275'!#REF!</definedName>
    <definedName name="_274275PM" localSheetId="77">'[8]274275'!#REF!</definedName>
    <definedName name="_274275PM" localSheetId="78">'[8]274275'!#REF!</definedName>
    <definedName name="_274275PM" localSheetId="81">'[8]274275'!#REF!</definedName>
    <definedName name="_274275PM" localSheetId="5">'[8]274275'!#REF!</definedName>
    <definedName name="_274275PM">'274275'!#REF!</definedName>
    <definedName name="_274275PM_10" localSheetId="41">#REF!</definedName>
    <definedName name="_274275PM_10">#REF!</definedName>
    <definedName name="_274275PM_11" localSheetId="41">#REF!</definedName>
    <definedName name="_274275PM_11">#REF!</definedName>
    <definedName name="_274275PM_12" localSheetId="41">#REF!</definedName>
    <definedName name="_274275PM_12">#REF!</definedName>
    <definedName name="_274275PM_14" localSheetId="41">#REF!</definedName>
    <definedName name="_274275PM_14">#REF!</definedName>
    <definedName name="_274275PM_15" localSheetId="41">#REF!</definedName>
    <definedName name="_274275PM_15">#REF!</definedName>
    <definedName name="_274275PM_16" localSheetId="41">#REF!</definedName>
    <definedName name="_274275PM_16">#REF!</definedName>
    <definedName name="_274275PM_17">'[11]274275'!#REF!</definedName>
    <definedName name="_274275PM_18">'[12]274275'!#REF!</definedName>
    <definedName name="_274275PM_19" localSheetId="41">#REF!</definedName>
    <definedName name="_274275PM_19">#REF!</definedName>
    <definedName name="_274275PM_20" localSheetId="41">#REF!</definedName>
    <definedName name="_274275PM_20">#REF!</definedName>
    <definedName name="_274275PM_25">'[13]274275'!#REF!</definedName>
    <definedName name="_274275PM_26" localSheetId="41">#REF!</definedName>
    <definedName name="_274275PM_26">#REF!</definedName>
    <definedName name="_274275PM_28" localSheetId="41">#REF!</definedName>
    <definedName name="_274275PM_28">#REF!</definedName>
    <definedName name="_274275PM_29" localSheetId="41">#REF!</definedName>
    <definedName name="_274275PM_29">#REF!</definedName>
    <definedName name="_274275PM_34" localSheetId="41">#REF!</definedName>
    <definedName name="_274275PM_34">#REF!</definedName>
    <definedName name="_274275PM_35" localSheetId="41">#REF!</definedName>
    <definedName name="_274275PM_35">#REF!</definedName>
    <definedName name="_274275PM_36" localSheetId="41">#REF!</definedName>
    <definedName name="_274275PM_36">#REF!</definedName>
    <definedName name="_274275PM_39" localSheetId="41">#REF!</definedName>
    <definedName name="_274275PM_39">#REF!</definedName>
    <definedName name="_274275PM_40" localSheetId="41">#REF!</definedName>
    <definedName name="_274275PM_40">#REF!</definedName>
    <definedName name="_274275PM_41" localSheetId="41">#REF!</definedName>
    <definedName name="_274275PM_41">#REF!</definedName>
    <definedName name="_274275PM_43" localSheetId="41">#REF!</definedName>
    <definedName name="_274275PM_43">#REF!</definedName>
    <definedName name="_274275PM_46" localSheetId="41">#REF!</definedName>
    <definedName name="_274275PM_46">#REF!</definedName>
    <definedName name="_274275PM_48" localSheetId="41">#REF!</definedName>
    <definedName name="_274275PM_48">#REF!</definedName>
    <definedName name="_274275PM_50" localSheetId="41">#REF!</definedName>
    <definedName name="_274275PM_50">#REF!</definedName>
    <definedName name="_274275PM_51">'[12]274275'!#REF!</definedName>
    <definedName name="_274275PM_55" localSheetId="41">#REF!</definedName>
    <definedName name="_274275PM_55">#REF!</definedName>
    <definedName name="_274275PM_56" localSheetId="41">#REF!</definedName>
    <definedName name="_274275PM_56">#REF!</definedName>
    <definedName name="_274275PM_57">'[13]274275'!#REF!</definedName>
    <definedName name="_274275PM_58" localSheetId="41">#REF!</definedName>
    <definedName name="_274275PM_58">#REF!</definedName>
    <definedName name="_274275PM_59">'[14]274275'!#REF!</definedName>
    <definedName name="_274275PM_60">'[1]274275'!#REF!</definedName>
    <definedName name="_274275PM_61">'[2]274275'!#REF!</definedName>
    <definedName name="_274275PM_62">'[15]274275'!#REF!</definedName>
    <definedName name="_274275PM_63" localSheetId="41">#REF!</definedName>
    <definedName name="_274275PM_63">#REF!</definedName>
    <definedName name="_274275PM_64" localSheetId="41">#REF!</definedName>
    <definedName name="_274275PM_64">#REF!</definedName>
    <definedName name="_274275PM_66" localSheetId="41">#REF!</definedName>
    <definedName name="_274275PM_66">#REF!</definedName>
    <definedName name="_274275PM_7" localSheetId="41">#REF!</definedName>
    <definedName name="_274275PM_7">#REF!</definedName>
    <definedName name="_274275PM_8" localSheetId="41">#REF!</definedName>
    <definedName name="_274275PM_8">#REF!</definedName>
    <definedName name="_274275PM_9">'[16]274275'!#REF!</definedName>
    <definedName name="_276277">'276277'!$A$1</definedName>
    <definedName name="_276277_17" localSheetId="41">#REF!</definedName>
    <definedName name="_276277_17">#REF!</definedName>
    <definedName name="_276277_39" localSheetId="41">#REF!</definedName>
    <definedName name="_276277_39">#REF!</definedName>
    <definedName name="_276277_60" localSheetId="41">#REF!</definedName>
    <definedName name="_276277_60">#REF!</definedName>
    <definedName name="_276277_61" localSheetId="41">#REF!</definedName>
    <definedName name="_276277_61">#REF!</definedName>
    <definedName name="_276277PM" localSheetId="9">'[7]276277'!#REF!</definedName>
    <definedName name="_276277PM" localSheetId="10">'[5]276277'!#REF!</definedName>
    <definedName name="_276277PM" localSheetId="12">'[8]276277'!#REF!</definedName>
    <definedName name="_276277PM" localSheetId="13">'[8]276277'!#REF!</definedName>
    <definedName name="_276277PM" localSheetId="15">'[8]276277'!#REF!</definedName>
    <definedName name="_276277PM" localSheetId="18">'[8]276277'!#REF!</definedName>
    <definedName name="_276277PM" localSheetId="20">'[8]276277'!#REF!</definedName>
    <definedName name="_276277PM" localSheetId="21">'[8]276277'!#REF!</definedName>
    <definedName name="_276277PM" localSheetId="24">'[8]276277'!#REF!</definedName>
    <definedName name="_276277PM" localSheetId="27">'[8]276277'!#REF!</definedName>
    <definedName name="_276277PM" localSheetId="30">'[8]276277'!#REF!</definedName>
    <definedName name="_276277PM" localSheetId="35">'[8]276277'!#REF!</definedName>
    <definedName name="_276277PM" localSheetId="39">'[8]276277'!#REF!</definedName>
    <definedName name="_276277PM" localSheetId="41">'[9]276277'!#REF!</definedName>
    <definedName name="_276277PM" localSheetId="48">'[8]276277'!#REF!</definedName>
    <definedName name="_276277PM" localSheetId="49">'[8]276277'!#REF!</definedName>
    <definedName name="_276277PM" localSheetId="50">'[6]276277'!#REF!</definedName>
    <definedName name="_276277PM" localSheetId="53">'[8]276277'!#REF!</definedName>
    <definedName name="_276277PM" localSheetId="58">'[8]276277'!#REF!</definedName>
    <definedName name="_276277PM" localSheetId="66">'[8]276277'!#REF!</definedName>
    <definedName name="_276277PM" localSheetId="67">'[8]276277'!#REF!</definedName>
    <definedName name="_276277PM" localSheetId="68">'[8]276277'!#REF!</definedName>
    <definedName name="_276277PM" localSheetId="69">'[8]276277'!#REF!</definedName>
    <definedName name="_276277PM" localSheetId="74">'[8]276277'!#REF!</definedName>
    <definedName name="_276277PM" localSheetId="75">'[8]276277'!#REF!</definedName>
    <definedName name="_276277PM" localSheetId="76">'[8]276277'!#REF!</definedName>
    <definedName name="_276277PM" localSheetId="77">'[8]276277'!#REF!</definedName>
    <definedName name="_276277PM" localSheetId="78">'[8]276277'!#REF!</definedName>
    <definedName name="_276277PM" localSheetId="81">'[8]276277'!#REF!</definedName>
    <definedName name="_276277PM" localSheetId="5">'[8]276277'!#REF!</definedName>
    <definedName name="_276277PM">'276277'!#REF!</definedName>
    <definedName name="_276277PM_10" localSheetId="41">#REF!</definedName>
    <definedName name="_276277PM_10">#REF!</definedName>
    <definedName name="_276277PM_11" localSheetId="41">#REF!</definedName>
    <definedName name="_276277PM_11">#REF!</definedName>
    <definedName name="_276277PM_12">'[3]276277'!#REF!</definedName>
    <definedName name="_276277PM_14" localSheetId="41">#REF!</definedName>
    <definedName name="_276277PM_14">#REF!</definedName>
    <definedName name="_276277PM_15" localSheetId="41">#REF!</definedName>
    <definedName name="_276277PM_15">#REF!</definedName>
    <definedName name="_276277PM_16" localSheetId="41">#REF!</definedName>
    <definedName name="_276277PM_16">#REF!</definedName>
    <definedName name="_276277PM_17" localSheetId="41">#REF!</definedName>
    <definedName name="_276277PM_17">#REF!</definedName>
    <definedName name="_276277PM_18">'[12]276277'!#REF!</definedName>
    <definedName name="_276277PM_19" localSheetId="41">#REF!</definedName>
    <definedName name="_276277PM_19">#REF!</definedName>
    <definedName name="_276277PM_20" localSheetId="41">#REF!</definedName>
    <definedName name="_276277PM_20">#REF!</definedName>
    <definedName name="_276277PM_25">'[13]276277'!#REF!</definedName>
    <definedName name="_276277PM_26" localSheetId="41">#REF!</definedName>
    <definedName name="_276277PM_26">#REF!</definedName>
    <definedName name="_276277PM_28" localSheetId="41">#REF!</definedName>
    <definedName name="_276277PM_28">#REF!</definedName>
    <definedName name="_276277PM_29" localSheetId="41">#REF!</definedName>
    <definedName name="_276277PM_29">#REF!</definedName>
    <definedName name="_276277PM_34" localSheetId="41">#REF!</definedName>
    <definedName name="_276277PM_34">#REF!</definedName>
    <definedName name="_276277PM_35" localSheetId="41">#REF!</definedName>
    <definedName name="_276277PM_35">#REF!</definedName>
    <definedName name="_276277PM_36" localSheetId="41">#REF!</definedName>
    <definedName name="_276277PM_36">#REF!</definedName>
    <definedName name="_276277PM_39" localSheetId="41">#REF!</definedName>
    <definedName name="_276277PM_39">#REF!</definedName>
    <definedName name="_276277PM_43" localSheetId="41">#REF!</definedName>
    <definedName name="_276277PM_43">#REF!</definedName>
    <definedName name="_276277PM_46">'[17]276277'!#REF!</definedName>
    <definedName name="_276277PM_48" localSheetId="41">#REF!</definedName>
    <definedName name="_276277PM_48">#REF!</definedName>
    <definedName name="_276277PM_50" localSheetId="41">#REF!</definedName>
    <definedName name="_276277PM_50">#REF!</definedName>
    <definedName name="_276277PM_51">'[12]276277'!#REF!</definedName>
    <definedName name="_276277PM_55" localSheetId="41">#REF!</definedName>
    <definedName name="_276277PM_55">#REF!</definedName>
    <definedName name="_276277PM_56" localSheetId="41">#REF!</definedName>
    <definedName name="_276277PM_56">#REF!</definedName>
    <definedName name="_276277PM_57">'[13]276277'!#REF!</definedName>
    <definedName name="_276277PM_58" localSheetId="41">#REF!</definedName>
    <definedName name="_276277PM_58">#REF!</definedName>
    <definedName name="_276277PM_59">'[14]276277'!#REF!</definedName>
    <definedName name="_276277PM_60" localSheetId="41">#REF!</definedName>
    <definedName name="_276277PM_60">#REF!</definedName>
    <definedName name="_276277PM_61" localSheetId="41">#REF!</definedName>
    <definedName name="_276277PM_61">#REF!</definedName>
    <definedName name="_276277PM_62">'[15]276277'!#REF!</definedName>
    <definedName name="_276277PM_63" localSheetId="41">#REF!</definedName>
    <definedName name="_276277PM_63">#REF!</definedName>
    <definedName name="_276277PM_64" localSheetId="41">#REF!</definedName>
    <definedName name="_276277PM_64">#REF!</definedName>
    <definedName name="_276277PM_66">'[4]276277'!#REF!</definedName>
    <definedName name="_276277PM_7" localSheetId="41">#REF!</definedName>
    <definedName name="_276277PM_7">#REF!</definedName>
    <definedName name="_276277PM_8" localSheetId="41">#REF!</definedName>
    <definedName name="_276277PM_8">#REF!</definedName>
    <definedName name="_276277PM_9">'[16]276277'!#REF!</definedName>
    <definedName name="_278" localSheetId="48">'278 '!$A$1</definedName>
    <definedName name="_278">#REF!</definedName>
    <definedName name="_278PM" localSheetId="9">'[7]278'!#REF!</definedName>
    <definedName name="_278PM" localSheetId="10">'[5]278'!#REF!</definedName>
    <definedName name="_278PM" localSheetId="12">'[8]278'!#REF!</definedName>
    <definedName name="_278PM" localSheetId="13">'[8]278'!#REF!</definedName>
    <definedName name="_278PM" localSheetId="15">'[8]278'!#REF!</definedName>
    <definedName name="_278PM" localSheetId="18">'[8]278'!#REF!</definedName>
    <definedName name="_278PM" localSheetId="20">'[8]278'!#REF!</definedName>
    <definedName name="_278PM" localSheetId="21">'[8]278'!#REF!</definedName>
    <definedName name="_278PM" localSheetId="24">'[8]278'!#REF!</definedName>
    <definedName name="_278PM" localSheetId="27">'[8]278'!#REF!</definedName>
    <definedName name="_278PM" localSheetId="30">'[8]278'!#REF!</definedName>
    <definedName name="_278PM" localSheetId="35">'[8]278'!#REF!</definedName>
    <definedName name="_278PM" localSheetId="39">'[8]278'!#REF!</definedName>
    <definedName name="_278PM" localSheetId="41">'[9]278'!#REF!</definedName>
    <definedName name="_278PM" localSheetId="48">'278 '!#REF!</definedName>
    <definedName name="_278PM" localSheetId="49">'[8]278'!#REF!</definedName>
    <definedName name="_278PM" localSheetId="50">'[6]278'!#REF!</definedName>
    <definedName name="_278PM" localSheetId="53">'[8]278'!#REF!</definedName>
    <definedName name="_278PM" localSheetId="58">'[8]278'!#REF!</definedName>
    <definedName name="_278PM" localSheetId="66">'[8]278'!#REF!</definedName>
    <definedName name="_278PM" localSheetId="67">'[8]278'!#REF!</definedName>
    <definedName name="_278PM" localSheetId="68">'[8]278'!#REF!</definedName>
    <definedName name="_278PM" localSheetId="69">'[8]278'!#REF!</definedName>
    <definedName name="_278PM" localSheetId="74">'[8]278'!#REF!</definedName>
    <definedName name="_278PM" localSheetId="75">'[8]278'!#REF!</definedName>
    <definedName name="_278PM" localSheetId="76">'[8]278'!#REF!</definedName>
    <definedName name="_278PM" localSheetId="77">'[8]278'!#REF!</definedName>
    <definedName name="_278PM" localSheetId="78">'[8]278'!#REF!</definedName>
    <definedName name="_278PM" localSheetId="81">'[8]278'!#REF!</definedName>
    <definedName name="_278PM" localSheetId="5">'[8]278'!#REF!</definedName>
    <definedName name="_278PM">#REF!</definedName>
    <definedName name="_278PM_10" localSheetId="41">#REF!</definedName>
    <definedName name="_278PM_10">#REF!</definedName>
    <definedName name="_278PM_11" localSheetId="41">#REF!</definedName>
    <definedName name="_278PM_11">#REF!</definedName>
    <definedName name="_278PM_12" localSheetId="41">#REF!</definedName>
    <definedName name="_278PM_12">#REF!</definedName>
    <definedName name="_278PM_14" localSheetId="41">#REF!</definedName>
    <definedName name="_278PM_14">#REF!</definedName>
    <definedName name="_278PM_15" localSheetId="41">#REF!</definedName>
    <definedName name="_278PM_15">#REF!</definedName>
    <definedName name="_278PM_16" localSheetId="41">#REF!</definedName>
    <definedName name="_278PM_16">#REF!</definedName>
    <definedName name="_278PM_17">'[11]278'!#REF!</definedName>
    <definedName name="_278PM_18">'[12]278'!#REF!</definedName>
    <definedName name="_278PM_19" localSheetId="41">#REF!</definedName>
    <definedName name="_278PM_19">#REF!</definedName>
    <definedName name="_278PM_20" localSheetId="41">#REF!</definedName>
    <definedName name="_278PM_20">#REF!</definedName>
    <definedName name="_278PM_25">'[13]278'!#REF!</definedName>
    <definedName name="_278PM_26" localSheetId="41">#REF!</definedName>
    <definedName name="_278PM_26">#REF!</definedName>
    <definedName name="_278PM_28" localSheetId="41">#REF!</definedName>
    <definedName name="_278PM_28">#REF!</definedName>
    <definedName name="_278PM_29" localSheetId="41">#REF!</definedName>
    <definedName name="_278PM_29">#REF!</definedName>
    <definedName name="_278PM_34" localSheetId="41">#REF!</definedName>
    <definedName name="_278PM_34">#REF!</definedName>
    <definedName name="_278PM_35" localSheetId="41">#REF!</definedName>
    <definedName name="_278PM_35">#REF!</definedName>
    <definedName name="_278PM_36" localSheetId="41">#REF!</definedName>
    <definedName name="_278PM_36">#REF!</definedName>
    <definedName name="_278PM_39" localSheetId="41">#REF!</definedName>
    <definedName name="_278PM_39">#REF!</definedName>
    <definedName name="_278PM_43" localSheetId="41">#REF!</definedName>
    <definedName name="_278PM_43">#REF!</definedName>
    <definedName name="_278PM_46" localSheetId="41">#REF!</definedName>
    <definedName name="_278PM_46">#REF!</definedName>
    <definedName name="_278PM_48" localSheetId="41">#REF!</definedName>
    <definedName name="_278PM_48">#REF!</definedName>
    <definedName name="_278PM_50" localSheetId="41">#REF!</definedName>
    <definedName name="_278PM_50">#REF!</definedName>
    <definedName name="_278PM_51">'[12]278'!#REF!</definedName>
    <definedName name="_278PM_55" localSheetId="41">#REF!</definedName>
    <definedName name="_278PM_55">#REF!</definedName>
    <definedName name="_278PM_56" localSheetId="41">#REF!</definedName>
    <definedName name="_278PM_56">#REF!</definedName>
    <definedName name="_278PM_57">'[13]278'!#REF!</definedName>
    <definedName name="_278PM_58" localSheetId="41">#REF!</definedName>
    <definedName name="_278PM_58">#REF!</definedName>
    <definedName name="_278PM_59">'[14]278'!#REF!</definedName>
    <definedName name="_278PM_60">'[1]278A-B'!#REF!</definedName>
    <definedName name="_278PM_61">'[2]278A-B'!#REF!</definedName>
    <definedName name="_278PM_62">'[15]278'!#REF!</definedName>
    <definedName name="_278PM_63" localSheetId="41">#REF!</definedName>
    <definedName name="_278PM_63">#REF!</definedName>
    <definedName name="_278PM_64" localSheetId="41">#REF!</definedName>
    <definedName name="_278PM_64">#REF!</definedName>
    <definedName name="_278PM_66" localSheetId="41">#REF!</definedName>
    <definedName name="_278PM_66">#REF!</definedName>
    <definedName name="_278PM_7" localSheetId="41">#REF!</definedName>
    <definedName name="_278PM_7">#REF!</definedName>
    <definedName name="_278PM_8" localSheetId="41">#REF!</definedName>
    <definedName name="_278PM_8">#REF!</definedName>
    <definedName name="_278PM_9">'[16]278'!#REF!</definedName>
    <definedName name="_300301" localSheetId="49">'300301'!$A$1</definedName>
    <definedName name="_300301">#REF!</definedName>
    <definedName name="_300301PM" localSheetId="49">'300301'!$B$70:$B$80</definedName>
    <definedName name="_300301PM">#REF!</definedName>
    <definedName name="_300301PM_40" localSheetId="41">#REF!</definedName>
    <definedName name="_300301PM_40">#REF!</definedName>
    <definedName name="_300301PM_41" localSheetId="41">#REF!</definedName>
    <definedName name="_300301PM_41">#REF!</definedName>
    <definedName name="_304">'304'!$A$1</definedName>
    <definedName name="_304PM">'304'!$B$72:$B$80</definedName>
    <definedName name="_304PM_10" localSheetId="41">#REF!</definedName>
    <definedName name="_304PM_10" localSheetId="50">#REF!</definedName>
    <definedName name="_304PM_10">#REF!</definedName>
    <definedName name="_304PM_12" localSheetId="50">'[1]304'!#REF!</definedName>
    <definedName name="_304PM_12">'[1]304'!#REF!</definedName>
    <definedName name="_304PM_17" localSheetId="50">'[1]304'!#REF!</definedName>
    <definedName name="_304PM_17">'[1]304'!#REF!</definedName>
    <definedName name="_304PM_28" localSheetId="41">#REF!</definedName>
    <definedName name="_304PM_28">#REF!</definedName>
    <definedName name="_304PM_36" localSheetId="41">#REF!</definedName>
    <definedName name="_304PM_36">#REF!</definedName>
    <definedName name="_304PM_39" localSheetId="41">#REF!</definedName>
    <definedName name="_304PM_39">#REF!</definedName>
    <definedName name="_304PM_40" localSheetId="41">#REF!</definedName>
    <definedName name="_304PM_40">#REF!</definedName>
    <definedName name="_304PM_41" localSheetId="41">#REF!</definedName>
    <definedName name="_304PM_41">#REF!</definedName>
    <definedName name="_304PM_60">'[1]304'!#REF!</definedName>
    <definedName name="_304PM_61">'[2]304'!#REF!</definedName>
    <definedName name="_304PM_66">'[1]304'!#REF!</definedName>
    <definedName name="_310311">'310311'!$A$1</definedName>
    <definedName name="_310311PM">'310311'!$B$62:$B$72</definedName>
    <definedName name="_310311PM_40" localSheetId="41">#REF!</definedName>
    <definedName name="_310311PM_40">#REF!</definedName>
    <definedName name="_310311PM_41" localSheetId="41">#REF!</definedName>
    <definedName name="_310311PM_41">#REF!</definedName>
    <definedName name="_320323" localSheetId="41">#REF!</definedName>
    <definedName name="_320323" localSheetId="53">'320323'!$A$1</definedName>
    <definedName name="_320323">#REF!</definedName>
    <definedName name="_320323PM" localSheetId="41">#REF!</definedName>
    <definedName name="_320323PM" localSheetId="53">'320323'!$C$68:$C$79</definedName>
    <definedName name="_320323PM">#REF!</definedName>
    <definedName name="_326327">'326327'!$A$1</definedName>
    <definedName name="_326327PM">'326327'!$B$68:$B$78</definedName>
    <definedName name="_326327PM_40" localSheetId="10">#REF!</definedName>
    <definedName name="_326327PM_40" localSheetId="41">#REF!</definedName>
    <definedName name="_326327PM_40">#REF!</definedName>
    <definedName name="_326327PM_41" localSheetId="41">#REF!</definedName>
    <definedName name="_326327PM_41">#REF!</definedName>
    <definedName name="_328330">'328330'!$A$1</definedName>
    <definedName name="_328330PM">'328330'!$B$61:$B$71</definedName>
    <definedName name="_328330PM_40" localSheetId="41">#REF!</definedName>
    <definedName name="_328330PM_40">#REF!</definedName>
    <definedName name="_328330PM_41" localSheetId="41">#REF!</definedName>
    <definedName name="_328330PM_41">#REF!</definedName>
    <definedName name="_332">'332'!$A$1</definedName>
    <definedName name="_332PM">'332'!$B$59:$B$69</definedName>
    <definedName name="_335">'335'!$A$1</definedName>
    <definedName name="_335PM">'335'!$C$83:$C$93</definedName>
    <definedName name="_335PM_10" localSheetId="41">#REF!</definedName>
    <definedName name="_335PM_10" localSheetId="50">#REF!</definedName>
    <definedName name="_335PM_10">#REF!</definedName>
    <definedName name="_335PM_12" localSheetId="41">#REF!</definedName>
    <definedName name="_335PM_12">#REF!</definedName>
    <definedName name="_335PM_17" localSheetId="41">#REF!</definedName>
    <definedName name="_335PM_17">#REF!</definedName>
    <definedName name="_335PM_28" localSheetId="41">#REF!</definedName>
    <definedName name="_335PM_28">#REF!</definedName>
    <definedName name="_335PM_36" localSheetId="41">#REF!</definedName>
    <definedName name="_335PM_36">#REF!</definedName>
    <definedName name="_335PM_39" localSheetId="41">#REF!</definedName>
    <definedName name="_335PM_39">#REF!</definedName>
    <definedName name="_335PM_40" localSheetId="41">#REF!</definedName>
    <definedName name="_335PM_40">#REF!</definedName>
    <definedName name="_335PM_41" localSheetId="41">#REF!</definedName>
    <definedName name="_335PM_41">#REF!</definedName>
    <definedName name="_335PM_60" localSheetId="41">#REF!</definedName>
    <definedName name="_335PM_60">#REF!</definedName>
    <definedName name="_335PM_61" localSheetId="41">#REF!</definedName>
    <definedName name="_335PM_61">#REF!</definedName>
    <definedName name="_335PM_66" localSheetId="41">#REF!</definedName>
    <definedName name="_335PM_66">#REF!</definedName>
    <definedName name="_336" localSheetId="58">'336'!$A$1</definedName>
    <definedName name="_336">#REF!</definedName>
    <definedName name="_336PM" localSheetId="58">'336'!$C$68:$C$76</definedName>
    <definedName name="_336PM">#REF!</definedName>
    <definedName name="_336PM_40" localSheetId="41">#REF!</definedName>
    <definedName name="_336PM_40">#REF!</definedName>
    <definedName name="_336PM_41" localSheetId="41">#REF!</definedName>
    <definedName name="_336PM_41">#REF!</definedName>
    <definedName name="_336PM_68" localSheetId="41">#REF!</definedName>
    <definedName name="_336PM_68">#REF!</definedName>
    <definedName name="_337">'337'!$A$1</definedName>
    <definedName name="_337PM">'337'!$B$57:$B$65</definedName>
    <definedName name="_340" localSheetId="63">'340'!$A$1</definedName>
    <definedName name="_340">#REF!</definedName>
    <definedName name="_340PM" localSheetId="63">'340'!$B$71:$B$81</definedName>
    <definedName name="_340PM">#REF!</definedName>
    <definedName name="_350351">'350351'!$A$1</definedName>
    <definedName name="_350351PM">'350351'!$B$71:$B$79</definedName>
    <definedName name="_350351PM_40" localSheetId="41">#REF!</definedName>
    <definedName name="_350351PM_40">#REF!</definedName>
    <definedName name="_350351PM_41" localSheetId="41">#REF!</definedName>
    <definedName name="_350351PM_41">#REF!</definedName>
    <definedName name="_352353">'352353'!$A$1</definedName>
    <definedName name="_352353PM">'352353'!$B$75:$B$87</definedName>
    <definedName name="_354355" localSheetId="66">'354355'!$A$1</definedName>
    <definedName name="_354355">#REF!</definedName>
    <definedName name="_354355PM" localSheetId="66">'354355'!$B$134:$B$142</definedName>
    <definedName name="_354355PM">#REF!</definedName>
    <definedName name="_356" localSheetId="67">'356 '!$A$1</definedName>
    <definedName name="_356">#REF!</definedName>
    <definedName name="_356_18">'[18]356A-NOT USED'!#REF!</definedName>
    <definedName name="_356_25">'[18]356A-NOT USED'!#REF!</definedName>
    <definedName name="_356_51">'[18]356A-NOT USED'!#REF!</definedName>
    <definedName name="_356_59">'[17]356A'!#REF!</definedName>
    <definedName name="_356PM" localSheetId="67">'356 '!$B$69:$B$79</definedName>
    <definedName name="_356PM">#REF!</definedName>
    <definedName name="_356PM_40" localSheetId="41">#REF!</definedName>
    <definedName name="_356PM_40">#REF!</definedName>
    <definedName name="_356PM_41" localSheetId="41">#REF!</definedName>
    <definedName name="_356PM_41">#REF!</definedName>
    <definedName name="_356PM_58">'[17]356'!#REF!</definedName>
    <definedName name="_401" localSheetId="69">'401'!$A$1</definedName>
    <definedName name="_401">#REF!</definedName>
    <definedName name="_401_17" localSheetId="41">#REF!</definedName>
    <definedName name="_401_17">#REF!</definedName>
    <definedName name="_401PM" localSheetId="69">'401'!$B$76:$B$84</definedName>
    <definedName name="_401PM">#REF!</definedName>
    <definedName name="_401PM_17" localSheetId="41">#REF!</definedName>
    <definedName name="_401PM_17">#REF!</definedName>
    <definedName name="_401PM_62">'[17]401'!#REF!</definedName>
    <definedName name="_402403">'402403'!$A$1</definedName>
    <definedName name="_402403PM">'402403'!$B$77:$B$87</definedName>
    <definedName name="_402403PM_40" localSheetId="41">#REF!</definedName>
    <definedName name="_402403PM_40">#REF!</definedName>
    <definedName name="_402403PM_41" localSheetId="41">#REF!</definedName>
    <definedName name="_402403PM_41">#REF!</definedName>
    <definedName name="_406407">'406407'!$A$1</definedName>
    <definedName name="_406407PM">'406407'!$B$75:$B$85</definedName>
    <definedName name="_406407PM_10" localSheetId="41">#REF!</definedName>
    <definedName name="_406407PM_10">#REF!</definedName>
    <definedName name="_406407PM_12" localSheetId="41">#REF!</definedName>
    <definedName name="_406407PM_12">#REF!</definedName>
    <definedName name="_406407PM_17" localSheetId="41">#REF!</definedName>
    <definedName name="_406407PM_17">#REF!</definedName>
    <definedName name="_406407PM_28" localSheetId="41">#REF!</definedName>
    <definedName name="_406407PM_28">#REF!</definedName>
    <definedName name="_406407PM_36" localSheetId="41">#REF!</definedName>
    <definedName name="_406407PM_36">#REF!</definedName>
    <definedName name="_406407PM_39" localSheetId="41">#REF!</definedName>
    <definedName name="_406407PM_39">#REF!</definedName>
    <definedName name="_406407PM_40" localSheetId="41">#REF!</definedName>
    <definedName name="_406407PM_40">#REF!</definedName>
    <definedName name="_406407PM_41" localSheetId="41">#REF!</definedName>
    <definedName name="_406407PM_41">#REF!</definedName>
    <definedName name="_406407PM_60" localSheetId="41">#REF!</definedName>
    <definedName name="_406407PM_60">#REF!</definedName>
    <definedName name="_406407PM_61" localSheetId="41">#REF!</definedName>
    <definedName name="_406407PM_61">#REF!</definedName>
    <definedName name="_406407PM_66" localSheetId="41">#REF!</definedName>
    <definedName name="_406407PM_66">#REF!</definedName>
    <definedName name="_408409">'408409'!$B$2</definedName>
    <definedName name="_408409PM">'408409'!$B$67:$B$77</definedName>
    <definedName name="_410411">'410411'!$A$1</definedName>
    <definedName name="_410411_60" localSheetId="41">#REF!</definedName>
    <definedName name="_410411_60">#REF!</definedName>
    <definedName name="_410411PM">'410411'!$B$75:$B$89</definedName>
    <definedName name="_410411PM_60" localSheetId="41">#REF!</definedName>
    <definedName name="_410411PM_60">#REF!</definedName>
    <definedName name="_422423" localSheetId="10">'[5]422423'!#REF!</definedName>
    <definedName name="_422423" localSheetId="50">'[6]422423'!#REF!</definedName>
    <definedName name="_422423" localSheetId="74">'422423'!$A$1</definedName>
    <definedName name="_422423">#REF!</definedName>
    <definedName name="_422423PM" localSheetId="10">'[5]422423'!#REF!</definedName>
    <definedName name="_422423PM" localSheetId="50">'[6]422423'!#REF!</definedName>
    <definedName name="_422423PM" localSheetId="74">'422423'!$B$71:$B$85</definedName>
    <definedName name="_422423PM">#REF!</definedName>
    <definedName name="_422423PM_40" localSheetId="41">#REF!</definedName>
    <definedName name="_422423PM_40">#REF!</definedName>
    <definedName name="_422423PM_41" localSheetId="41">#REF!</definedName>
    <definedName name="_422423PM_41">#REF!</definedName>
    <definedName name="_424425" localSheetId="75">'424425'!$A$1</definedName>
    <definedName name="_424425">#REF!</definedName>
    <definedName name="_424425PM" localSheetId="75">'424425'!$B$70:$B$80</definedName>
    <definedName name="_424425PM">#REF!</definedName>
    <definedName name="_424425PM_40" localSheetId="41">#REF!</definedName>
    <definedName name="_424425PM_40">#REF!</definedName>
    <definedName name="_424425PM_41" localSheetId="41">#REF!</definedName>
    <definedName name="_424425PM_41">#REF!</definedName>
    <definedName name="_426427" localSheetId="76">'426427'!$A$1</definedName>
    <definedName name="_426427">#REF!</definedName>
    <definedName name="_426427PM" localSheetId="76">'426427'!$B$67:$B$77</definedName>
    <definedName name="_426427PM">#REF!</definedName>
    <definedName name="_426427PM_40" localSheetId="41">#REF!</definedName>
    <definedName name="_426427PM_40">#REF!</definedName>
    <definedName name="_426427PM_41" localSheetId="41">#REF!</definedName>
    <definedName name="_426427PM_41">#REF!</definedName>
    <definedName name="_429" localSheetId="77">'429'!$A$1</definedName>
    <definedName name="_429">#REF!</definedName>
    <definedName name="_429_60" localSheetId="41">#REF!</definedName>
    <definedName name="_429_60">#REF!</definedName>
    <definedName name="_429PM" localSheetId="77">'429'!$B$70:$B$78</definedName>
    <definedName name="_429PM">#REF!</definedName>
    <definedName name="_429PM_60" localSheetId="41">#REF!</definedName>
    <definedName name="_429PM_60">#REF!</definedName>
    <definedName name="_430" localSheetId="12">#REF!</definedName>
    <definedName name="_430" localSheetId="13">#REF!</definedName>
    <definedName name="_430" localSheetId="15">#REF!</definedName>
    <definedName name="_430" localSheetId="18">#REF!</definedName>
    <definedName name="_430" localSheetId="20">#REF!</definedName>
    <definedName name="_430" localSheetId="21">#REF!</definedName>
    <definedName name="_430" localSheetId="24">#REF!</definedName>
    <definedName name="_430" localSheetId="27">#REF!</definedName>
    <definedName name="_430" localSheetId="30">#REF!</definedName>
    <definedName name="_430" localSheetId="35">#REF!</definedName>
    <definedName name="_430" localSheetId="39">#REF!</definedName>
    <definedName name="_430" localSheetId="48">#REF!</definedName>
    <definedName name="_430" localSheetId="49">#REF!</definedName>
    <definedName name="_430" localSheetId="53">#REF!</definedName>
    <definedName name="_430" localSheetId="58">#REF!</definedName>
    <definedName name="_430" localSheetId="66">#REF!</definedName>
    <definedName name="_430" localSheetId="67">#REF!</definedName>
    <definedName name="_430" localSheetId="68">#REF!</definedName>
    <definedName name="_430" localSheetId="69">#REF!</definedName>
    <definedName name="_430" localSheetId="74">#REF!</definedName>
    <definedName name="_430" localSheetId="75">#REF!</definedName>
    <definedName name="_430" localSheetId="76">#REF!</definedName>
    <definedName name="_430" localSheetId="77">#REF!</definedName>
    <definedName name="_430" localSheetId="78">#REF!</definedName>
    <definedName name="_430" localSheetId="81">#REF!</definedName>
    <definedName name="_430" localSheetId="5">#REF!</definedName>
    <definedName name="_430">#REF!</definedName>
    <definedName name="_430_60" localSheetId="41">#REF!</definedName>
    <definedName name="_430_60">#REF!</definedName>
    <definedName name="_430PM" localSheetId="12">#REF!</definedName>
    <definedName name="_430PM" localSheetId="13">#REF!</definedName>
    <definedName name="_430PM" localSheetId="15">#REF!</definedName>
    <definedName name="_430PM" localSheetId="18">#REF!</definedName>
    <definedName name="_430PM" localSheetId="20">#REF!</definedName>
    <definedName name="_430PM" localSheetId="21">#REF!</definedName>
    <definedName name="_430PM" localSheetId="24">#REF!</definedName>
    <definedName name="_430PM" localSheetId="27">#REF!</definedName>
    <definedName name="_430PM" localSheetId="30">#REF!</definedName>
    <definedName name="_430PM" localSheetId="35">#REF!</definedName>
    <definedName name="_430PM" localSheetId="39">#REF!</definedName>
    <definedName name="_430PM" localSheetId="48">#REF!</definedName>
    <definedName name="_430PM" localSheetId="49">#REF!</definedName>
    <definedName name="_430PM" localSheetId="53">#REF!</definedName>
    <definedName name="_430PM" localSheetId="58">#REF!</definedName>
    <definedName name="_430PM" localSheetId="66">#REF!</definedName>
    <definedName name="_430PM" localSheetId="67">#REF!</definedName>
    <definedName name="_430PM" localSheetId="68">#REF!</definedName>
    <definedName name="_430PM" localSheetId="69">#REF!</definedName>
    <definedName name="_430PM" localSheetId="74">#REF!</definedName>
    <definedName name="_430PM" localSheetId="75">#REF!</definedName>
    <definedName name="_430PM" localSheetId="76">#REF!</definedName>
    <definedName name="_430PM" localSheetId="77">#REF!</definedName>
    <definedName name="_430PM" localSheetId="78">#REF!</definedName>
    <definedName name="_430PM" localSheetId="81">#REF!</definedName>
    <definedName name="_430PM" localSheetId="5">#REF!</definedName>
    <definedName name="_430PM">#REF!</definedName>
    <definedName name="_430PM_60" localSheetId="41">#REF!</definedName>
    <definedName name="_430PM_60">#REF!</definedName>
    <definedName name="_431" localSheetId="12">#REF!</definedName>
    <definedName name="_431" localSheetId="13">#REF!</definedName>
    <definedName name="_431" localSheetId="15">#REF!</definedName>
    <definedName name="_431" localSheetId="18">#REF!</definedName>
    <definedName name="_431" localSheetId="20">#REF!</definedName>
    <definedName name="_431" localSheetId="21">#REF!</definedName>
    <definedName name="_431" localSheetId="24">#REF!</definedName>
    <definedName name="_431" localSheetId="27">#REF!</definedName>
    <definedName name="_431" localSheetId="30">#REF!</definedName>
    <definedName name="_431" localSheetId="35">#REF!</definedName>
    <definedName name="_431" localSheetId="39">#REF!</definedName>
    <definedName name="_431" localSheetId="48">#REF!</definedName>
    <definedName name="_431" localSheetId="49">#REF!</definedName>
    <definedName name="_431" localSheetId="53">#REF!</definedName>
    <definedName name="_431" localSheetId="58">#REF!</definedName>
    <definedName name="_431" localSheetId="66">#REF!</definedName>
    <definedName name="_431" localSheetId="67">#REF!</definedName>
    <definedName name="_431" localSheetId="68">#REF!</definedName>
    <definedName name="_431" localSheetId="69">#REF!</definedName>
    <definedName name="_431" localSheetId="74">#REF!</definedName>
    <definedName name="_431" localSheetId="75">#REF!</definedName>
    <definedName name="_431" localSheetId="76">#REF!</definedName>
    <definedName name="_431" localSheetId="77">#REF!</definedName>
    <definedName name="_431" localSheetId="78">#REF!</definedName>
    <definedName name="_431" localSheetId="81">#REF!</definedName>
    <definedName name="_431" localSheetId="5">#REF!</definedName>
    <definedName name="_431">'431'!$A$1</definedName>
    <definedName name="_431_60" localSheetId="41">#REF!</definedName>
    <definedName name="_431_60">#REF!</definedName>
    <definedName name="_431PM" localSheetId="12">#REF!</definedName>
    <definedName name="_431PM" localSheetId="13">#REF!</definedName>
    <definedName name="_431PM" localSheetId="15">#REF!</definedName>
    <definedName name="_431PM" localSheetId="18">#REF!</definedName>
    <definedName name="_431PM" localSheetId="20">#REF!</definedName>
    <definedName name="_431PM" localSheetId="21">#REF!</definedName>
    <definedName name="_431PM" localSheetId="24">#REF!</definedName>
    <definedName name="_431PM" localSheetId="27">#REF!</definedName>
    <definedName name="_431PM" localSheetId="30">#REF!</definedName>
    <definedName name="_431PM" localSheetId="35">#REF!</definedName>
    <definedName name="_431PM" localSheetId="39">#REF!</definedName>
    <definedName name="_431PM" localSheetId="48">#REF!</definedName>
    <definedName name="_431PM" localSheetId="49">#REF!</definedName>
    <definedName name="_431PM" localSheetId="53">#REF!</definedName>
    <definedName name="_431PM" localSheetId="58">#REF!</definedName>
    <definedName name="_431PM" localSheetId="66">#REF!</definedName>
    <definedName name="_431PM" localSheetId="67">#REF!</definedName>
    <definedName name="_431PM" localSheetId="68">#REF!</definedName>
    <definedName name="_431PM" localSheetId="69">#REF!</definedName>
    <definedName name="_431PM" localSheetId="74">#REF!</definedName>
    <definedName name="_431PM" localSheetId="75">#REF!</definedName>
    <definedName name="_431PM" localSheetId="76">#REF!</definedName>
    <definedName name="_431PM" localSheetId="77">#REF!</definedName>
    <definedName name="_431PM" localSheetId="78">#REF!</definedName>
    <definedName name="_431PM" localSheetId="81">#REF!</definedName>
    <definedName name="_431PM" localSheetId="5">#REF!</definedName>
    <definedName name="_431PM">'431'!$B$68:$B$76</definedName>
    <definedName name="_431PM_60" localSheetId="41">#REF!</definedName>
    <definedName name="_431PM_60">#REF!</definedName>
    <definedName name="_450">'450'!$A$1</definedName>
    <definedName name="_450PM" localSheetId="9">'[7]450'!#REF!</definedName>
    <definedName name="_450PM" localSheetId="10">'[5]450'!#REF!</definedName>
    <definedName name="_450PM" localSheetId="12">'[8]450'!#REF!</definedName>
    <definedName name="_450PM" localSheetId="13">'[8]450'!#REF!</definedName>
    <definedName name="_450PM" localSheetId="15">'[8]450'!#REF!</definedName>
    <definedName name="_450PM" localSheetId="18">'[8]450'!#REF!</definedName>
    <definedName name="_450PM" localSheetId="20">'[8]450'!#REF!</definedName>
    <definedName name="_450PM" localSheetId="21">'[8]450'!#REF!</definedName>
    <definedName name="_450PM" localSheetId="24">'[8]450'!#REF!</definedName>
    <definedName name="_450PM" localSheetId="27">'[8]450'!#REF!</definedName>
    <definedName name="_450PM" localSheetId="30">'[8]450'!#REF!</definedName>
    <definedName name="_450PM" localSheetId="35">'[8]450'!#REF!</definedName>
    <definedName name="_450PM" localSheetId="39">'[8]450'!#REF!</definedName>
    <definedName name="_450PM" localSheetId="41">'[9]450'!#REF!</definedName>
    <definedName name="_450PM" localSheetId="48">'[8]450'!#REF!</definedName>
    <definedName name="_450PM" localSheetId="49">'[8]450'!#REF!</definedName>
    <definedName name="_450PM" localSheetId="50">'[6]450'!#REF!</definedName>
    <definedName name="_450PM" localSheetId="53">'[8]450'!#REF!</definedName>
    <definedName name="_450PM" localSheetId="58">'[8]450'!#REF!</definedName>
    <definedName name="_450PM" localSheetId="66">'[8]450'!#REF!</definedName>
    <definedName name="_450PM" localSheetId="67">'[8]450'!#REF!</definedName>
    <definedName name="_450PM" localSheetId="68">'[8]450'!#REF!</definedName>
    <definedName name="_450PM" localSheetId="69">'[8]450'!#REF!</definedName>
    <definedName name="_450PM" localSheetId="74">'[8]450'!#REF!</definedName>
    <definedName name="_450PM" localSheetId="75">'[8]450'!#REF!</definedName>
    <definedName name="_450PM" localSheetId="76">'[8]450'!#REF!</definedName>
    <definedName name="_450PM" localSheetId="77">'[8]450'!#REF!</definedName>
    <definedName name="_450PM" localSheetId="78">'[8]450'!#REF!</definedName>
    <definedName name="_450PM" localSheetId="81">'[8]450'!#REF!</definedName>
    <definedName name="_450PM" localSheetId="5">'[8]450'!#REF!</definedName>
    <definedName name="_450PM">'450'!#REF!</definedName>
    <definedName name="_450PM_10" localSheetId="41">#REF!</definedName>
    <definedName name="_450PM_10">#REF!</definedName>
    <definedName name="_450PM_11" localSheetId="41">#REF!</definedName>
    <definedName name="_450PM_11">#REF!</definedName>
    <definedName name="_450PM_12" localSheetId="41">#REF!</definedName>
    <definedName name="_450PM_12">#REF!</definedName>
    <definedName name="_450PM_14" localSheetId="41">#REF!</definedName>
    <definedName name="_450PM_14">#REF!</definedName>
    <definedName name="_450PM_15" localSheetId="41">#REF!</definedName>
    <definedName name="_450PM_15">#REF!</definedName>
    <definedName name="_450PM_16" localSheetId="41">#REF!</definedName>
    <definedName name="_450PM_16">#REF!</definedName>
    <definedName name="_450PM_17">'[11]450'!#REF!</definedName>
    <definedName name="_450PM_18">'[12]450'!#REF!</definedName>
    <definedName name="_450PM_19" localSheetId="41">#REF!</definedName>
    <definedName name="_450PM_19">#REF!</definedName>
    <definedName name="_450PM_20" localSheetId="41">#REF!</definedName>
    <definedName name="_450PM_20">#REF!</definedName>
    <definedName name="_450PM_25">'[13]450'!#REF!</definedName>
    <definedName name="_450PM_26" localSheetId="41">#REF!</definedName>
    <definedName name="_450PM_26">#REF!</definedName>
    <definedName name="_450PM_28" localSheetId="41">#REF!</definedName>
    <definedName name="_450PM_28">#REF!</definedName>
    <definedName name="_450PM_29" localSheetId="41">#REF!</definedName>
    <definedName name="_450PM_29">#REF!</definedName>
    <definedName name="_450PM_34" localSheetId="41">#REF!</definedName>
    <definedName name="_450PM_34">#REF!</definedName>
    <definedName name="_450PM_35" localSheetId="41">#REF!</definedName>
    <definedName name="_450PM_35">#REF!</definedName>
    <definedName name="_450PM_36" localSheetId="41">#REF!</definedName>
    <definedName name="_450PM_36">#REF!</definedName>
    <definedName name="_450PM_39" localSheetId="41">#REF!</definedName>
    <definedName name="_450PM_39">#REF!</definedName>
    <definedName name="_450PM_43" localSheetId="41">#REF!</definedName>
    <definedName name="_450PM_43">#REF!</definedName>
    <definedName name="_450PM_46" localSheetId="41">#REF!</definedName>
    <definedName name="_450PM_46">#REF!</definedName>
    <definedName name="_450PM_48" localSheetId="41">#REF!</definedName>
    <definedName name="_450PM_48">#REF!</definedName>
    <definedName name="_450PM_50" localSheetId="41">#REF!</definedName>
    <definedName name="_450PM_50">#REF!</definedName>
    <definedName name="_450PM_51">'[12]450'!#REF!</definedName>
    <definedName name="_450PM_55" localSheetId="41">#REF!</definedName>
    <definedName name="_450PM_55">#REF!</definedName>
    <definedName name="_450PM_56" localSheetId="41">#REF!</definedName>
    <definedName name="_450PM_56">#REF!</definedName>
    <definedName name="_450PM_57">'[13]450'!#REF!</definedName>
    <definedName name="_450PM_58" localSheetId="41">#REF!</definedName>
    <definedName name="_450PM_58">#REF!</definedName>
    <definedName name="_450PM_59">'[14]450'!#REF!</definedName>
    <definedName name="_450PM_60">'[1]450'!#REF!</definedName>
    <definedName name="_450PM_61">'[2]450'!#REF!</definedName>
    <definedName name="_450PM_62">'[15]450'!#REF!</definedName>
    <definedName name="_450PM_63" localSheetId="41">#REF!</definedName>
    <definedName name="_450PM_63">#REF!</definedName>
    <definedName name="_450PM_64" localSheetId="41">#REF!</definedName>
    <definedName name="_450PM_64">#REF!</definedName>
    <definedName name="_450PM_66" localSheetId="41">#REF!</definedName>
    <definedName name="_450PM_66">#REF!</definedName>
    <definedName name="_450PM_7" localSheetId="41">#REF!</definedName>
    <definedName name="_450PM_7">#REF!</definedName>
    <definedName name="_450PM_8" localSheetId="41">#REF!</definedName>
    <definedName name="_450PM_8">#REF!</definedName>
    <definedName name="_450PM_9">'[16]450'!#REF!</definedName>
    <definedName name="_Fill" localSheetId="41" hidden="1">#REF!</definedName>
    <definedName name="_Fill" hidden="1">#REF!</definedName>
    <definedName name="_Hlk126057699" localSheetId="17">'122123'!#REF!</definedName>
    <definedName name="_Hlk126592546" localSheetId="17">'122123'!#REF!</definedName>
    <definedName name="_Key1" localSheetId="41" hidden="1">#REF!</definedName>
    <definedName name="_Key1" hidden="1">#REF!</definedName>
    <definedName name="_Key2" localSheetId="41" hidden="1">#REF!</definedName>
    <definedName name="_Key2" hidden="1">#REF!</definedName>
    <definedName name="_Order1" hidden="1">0</definedName>
    <definedName name="_Order2" hidden="1">255</definedName>
    <definedName name="_Parse_In" localSheetId="41" hidden="1">#REF!</definedName>
    <definedName name="_Parse_In" hidden="1">#REF!</definedName>
    <definedName name="_Parse_Out" localSheetId="41" hidden="1">#REF!</definedName>
    <definedName name="_Parse_Out" hidden="1">#REF!</definedName>
    <definedName name="_PG1" localSheetId="50">'[19]1'!#REF!</definedName>
    <definedName name="_PG1">'[20]1'!#REF!</definedName>
    <definedName name="_PG2" localSheetId="41">#REF!</definedName>
    <definedName name="_PG2">#REF!</definedName>
    <definedName name="_PG261" localSheetId="41">#REF!</definedName>
    <definedName name="_PG261">#REF!</definedName>
    <definedName name="_PG3" localSheetId="41">#REF!</definedName>
    <definedName name="_PG3">#REF!</definedName>
    <definedName name="_PG43" localSheetId="41">#REF!</definedName>
    <definedName name="_PG43">#REF!</definedName>
    <definedName name="_PG60" localSheetId="41">#REF!</definedName>
    <definedName name="_PG60">#REF!</definedName>
    <definedName name="_PG61" localSheetId="41">#REF!</definedName>
    <definedName name="_PG61">#REF!</definedName>
    <definedName name="_PG62" localSheetId="41">#REF!</definedName>
    <definedName name="_PG62">#REF!</definedName>
    <definedName name="_PG63" localSheetId="41">#REF!</definedName>
    <definedName name="_PG63">#REF!</definedName>
    <definedName name="_PG68" localSheetId="50">'[19]068'!#REF!</definedName>
    <definedName name="_PG68">'[20]068'!#REF!</definedName>
    <definedName name="_PG78" localSheetId="41">#REF!</definedName>
    <definedName name="_PG78">#REF!</definedName>
    <definedName name="_PG79" localSheetId="41">#REF!</definedName>
    <definedName name="_PG79">#REF!</definedName>
    <definedName name="_PG85" localSheetId="41">#REF!</definedName>
    <definedName name="_PG85">#REF!</definedName>
    <definedName name="_Sort" localSheetId="41" hidden="1">#REF!</definedName>
    <definedName name="_Sort" hidden="1">#REF!</definedName>
    <definedName name="a" localSheetId="50">'[21]219'!#REF!</definedName>
    <definedName name="a">'[22]219'!#REF!</definedName>
    <definedName name="a_12" localSheetId="41">#REF!</definedName>
    <definedName name="a_12">#REF!</definedName>
    <definedName name="amortizationbondissuancecosts">#REF!</definedName>
    <definedName name="BOOK" localSheetId="81">BOOK!$A$1</definedName>
    <definedName name="BOOK">#REF!</definedName>
    <definedName name="BOOK_10" localSheetId="41">#REF!</definedName>
    <definedName name="BOOK_10">#REF!</definedName>
    <definedName name="BOOK_12" localSheetId="41">#REF!</definedName>
    <definedName name="BOOK_12">#REF!</definedName>
    <definedName name="BOOK_17" localSheetId="41">#REF!</definedName>
    <definedName name="BOOK_17">#REF!</definedName>
    <definedName name="BOOK_28" localSheetId="41">#REF!</definedName>
    <definedName name="BOOK_28">#REF!</definedName>
    <definedName name="BOOK_36" localSheetId="41">#REF!</definedName>
    <definedName name="BOOK_36">#REF!</definedName>
    <definedName name="BOOK_39" localSheetId="41">#REF!</definedName>
    <definedName name="BOOK_39">#REF!</definedName>
    <definedName name="BOOK_40" localSheetId="41">#REF!</definedName>
    <definedName name="BOOK_40">#REF!</definedName>
    <definedName name="BOOK_41" localSheetId="10">#REF!</definedName>
    <definedName name="BOOK_41" localSheetId="41">#REF!</definedName>
    <definedName name="BOOK_41">#REF!</definedName>
    <definedName name="BOOK_49" localSheetId="10">#REF!</definedName>
    <definedName name="BOOK_49" localSheetId="41">#REF!</definedName>
    <definedName name="BOOK_49">#REF!</definedName>
    <definedName name="BOOK_60" localSheetId="41">#REF!</definedName>
    <definedName name="BOOK_60">#REF!</definedName>
    <definedName name="BOOK_61" localSheetId="41">#REF!</definedName>
    <definedName name="BOOK_61">#REF!</definedName>
    <definedName name="BOOK_66" localSheetId="41">#REF!</definedName>
    <definedName name="BOOK_66">#REF!</definedName>
    <definedName name="BOOK_68" localSheetId="41">#REF!</definedName>
    <definedName name="BOOK_68">#REF!</definedName>
    <definedName name="COVER">Cover!$A$1</definedName>
    <definedName name="COVER_49" localSheetId="41">#REF!</definedName>
    <definedName name="COVER_49">#REF!</definedName>
    <definedName name="COVER_68" localSheetId="41">#REF!</definedName>
    <definedName name="COVER_68">#REF!</definedName>
    <definedName name="COVERPM">Cover!$B$53:$B$60</definedName>
    <definedName name="COVERPM_49" localSheetId="41">#REF!</definedName>
    <definedName name="COVERPM_49">#REF!</definedName>
    <definedName name="COVERPM_68" localSheetId="41">#REF!</definedName>
    <definedName name="COVERPM_68">#REF!</definedName>
    <definedName name="csAllowDetailBudgeting">1</definedName>
    <definedName name="csAllowLocalConsolidation">1</definedName>
    <definedName name="csAppName">"BudgetWeb"</definedName>
    <definedName name="csCorp_SharesDataEntry_Dim01">"="</definedName>
    <definedName name="csCorp_SharesDataEntry_Dim02">"="</definedName>
    <definedName name="csCorp_SharesDataEntry_Dim03">"="</definedName>
    <definedName name="csCorp_SharesDataEntry_Dim04">"="</definedName>
    <definedName name="csCorp_SharesDataEntry_Dim05">"="</definedName>
    <definedName name="csCorp_SharesDataEntry_Dim06">"="</definedName>
    <definedName name="csCorp_SharesDataEntry_Dim07">"="</definedName>
    <definedName name="csCorp_SharesDataEntry_Dim08">"="</definedName>
    <definedName name="csCorp_SharesDataEntry_Dim09">"="</definedName>
    <definedName name="csCorp_SharesDataEntry_Dim10">"="</definedName>
    <definedName name="csCorp_SharesDataEntry_Dim11">"="</definedName>
    <definedName name="csCorp_SharesDataEntry_Dim12">"="</definedName>
    <definedName name="csDesignMode">1</definedName>
    <definedName name="csDetailBudgetingURL">"http://server/deciweb/tr/trmain.asp?App=BudgetWeb&amp;Cat=Detail+Budgeting"</definedName>
    <definedName name="csKeepAlive">5</definedName>
    <definedName name="csLocalConsolidationOnSubmit">1</definedName>
    <definedName name="csPR_ORU_Consolidated_BS_Assets_Consolidating_Dim01">"="</definedName>
    <definedName name="csPR_ORU_Consolidated_BS_Assets_Consolidating_Dim02">"="</definedName>
    <definedName name="csPR_ORU_Consolidated_BS_Assets_Consolidating_Dim04">"="</definedName>
    <definedName name="csPR_ORU_Consolidated_BS_Assets_Consolidating_Dim05">"="</definedName>
    <definedName name="csPR_ORU_Consolidated_BS_Assets_Consolidating_Dim06">"="</definedName>
    <definedName name="csPR_ORU_Consolidated_BS_Assets_Consolidating_Dim07">"="</definedName>
    <definedName name="csPR_ORU_Consolidated_BS_Assets_Consolidating_Dim08">"="</definedName>
    <definedName name="csPR_ORU_Consolidated_BS_Assets_Consolidating_Dim09">"="</definedName>
    <definedName name="csPR_ORU_Consolidated_BS_Assets_Consolidating_Dim10">"="</definedName>
    <definedName name="csPR_ORU_Consolidated_BS_Assets_Consolidating_Dim11">"="</definedName>
    <definedName name="csPR_ORU_Consolidated_BS_Assets_Consolidating_Dim12">"="</definedName>
    <definedName name="csPR_ORU_Consolidated_BS_Assets_Dim01">"="</definedName>
    <definedName name="csPR_ORU_Consolidated_BS_Assets_Dim02">"="</definedName>
    <definedName name="csPR_ORU_Consolidated_BS_Assets_Dim04">"="</definedName>
    <definedName name="csPR_ORU_Consolidated_BS_Assets_Dim05">"="</definedName>
    <definedName name="csPR_ORU_Consolidated_BS_Assets_Dim06">"="</definedName>
    <definedName name="csPR_ORU_Consolidated_BS_Assets_Dim07">"="</definedName>
    <definedName name="csPR_ORU_Consolidated_BS_Assets_Dim08">"="</definedName>
    <definedName name="csPR_ORU_Consolidated_BS_Assets_Dim09">"="</definedName>
    <definedName name="csPR_ORU_Consolidated_BS_Assets_Dim10">"="</definedName>
    <definedName name="csPR_ORU_Consolidated_BS_Assets_Dim11">"="</definedName>
    <definedName name="csPR_ORU_Consolidated_BS_Assets_Dim12">"="</definedName>
    <definedName name="csPR_ORU_Consolidated_BS_Assets_RECO_Consolidating_Dim01">"="</definedName>
    <definedName name="csPR_ORU_Consolidated_BS_Assets_RECO_Consolidating_Dim02">"="</definedName>
    <definedName name="csPR_ORU_Consolidated_BS_Assets_RECO_Consolidating_Dim03">#REF!</definedName>
    <definedName name="csPR_ORU_Consolidated_BS_Assets_RECO_Consolidating_Dim04">"="</definedName>
    <definedName name="csPR_ORU_Consolidated_BS_Assets_RECO_Consolidating_Dim05">"="</definedName>
    <definedName name="csPR_ORU_Consolidated_BS_Assets_RECO_Consolidating_Dim06">"="</definedName>
    <definedName name="csPR_ORU_Consolidated_BS_Assets_RECO_Consolidating_Dim07">"="</definedName>
    <definedName name="csPR_ORU_Consolidated_BS_Assets_RECO_Consolidating_Dim08">"="</definedName>
    <definedName name="csPR_ORU_Consolidated_BS_Assets_RECO_Consolidating_Dim09">"="</definedName>
    <definedName name="csPR_ORU_Consolidated_BS_Assets_RECO_Consolidating_Dim10">"="</definedName>
    <definedName name="csPR_ORU_Consolidated_BS_Assets_RECO_Consolidating_Dim11">"="</definedName>
    <definedName name="csPR_ORU_Consolidated_BS_Assets_RECO_Consolidating_Dim12">"="</definedName>
    <definedName name="csPR_ORU_Consolidated_BS_Assets_RECO_ConsolidatingAnchor">#REF!</definedName>
    <definedName name="csPR_ORU_Consolidated_BS_Liabilities_Consolidating_Dim01">"="</definedName>
    <definedName name="csPR_ORU_Consolidated_BS_Liabilities_Consolidating_Dim02">"="</definedName>
    <definedName name="csPR_ORU_Consolidated_BS_Liabilities_Consolidating_Dim04">"="</definedName>
    <definedName name="csPR_ORU_Consolidated_BS_Liabilities_Consolidating_Dim05">"="</definedName>
    <definedName name="csPR_ORU_Consolidated_BS_Liabilities_Consolidating_Dim06">"="</definedName>
    <definedName name="csPR_ORU_Consolidated_BS_Liabilities_Consolidating_Dim07">"="</definedName>
    <definedName name="csPR_ORU_Consolidated_BS_Liabilities_Consolidating_Dim08">"="</definedName>
    <definedName name="csPR_ORU_Consolidated_BS_Liabilities_Consolidating_Dim09">"="</definedName>
    <definedName name="csPR_ORU_Consolidated_BS_Liabilities_Consolidating_Dim10">"="</definedName>
    <definedName name="csPR_ORU_Consolidated_BS_Liabilities_Consolidating_Dim11">"="</definedName>
    <definedName name="csPR_ORU_Consolidated_BS_Liabilities_Consolidating_Dim12">"="</definedName>
    <definedName name="csPR_ORU_Consolidated_BS_Liabilities_Dim01">"="</definedName>
    <definedName name="csPR_ORU_Consolidated_BS_Liabilities_Dim03">"="</definedName>
    <definedName name="csPR_ORU_Consolidated_BS_Liabilities_Dim04">"="</definedName>
    <definedName name="csPR_ORU_Consolidated_BS_Liabilities_Dim05">"="</definedName>
    <definedName name="csPR_ORU_Consolidated_BS_Liabilities_Dim06">"="</definedName>
    <definedName name="csPR_ORU_Consolidated_BS_Liabilities_Dim07">"="</definedName>
    <definedName name="csPR_ORU_Consolidated_BS_Liabilities_Dim08">"="</definedName>
    <definedName name="csPR_ORU_Consolidated_BS_Liabilities_Dim09">"="</definedName>
    <definedName name="csPR_ORU_Consolidated_BS_Liabilities_Dim10">"="</definedName>
    <definedName name="csPR_ORU_Consolidated_BS_Liabilities_Dim11">"="</definedName>
    <definedName name="csPR_ORU_Consolidated_BS_Liabilities_Dim12">"="</definedName>
    <definedName name="csPR_ORU_Consolidated_IS_Consolidating_Dim01">"="</definedName>
    <definedName name="csPR_ORU_Consolidated_IS_Consolidating_Dim02">"="</definedName>
    <definedName name="csPR_ORU_Consolidated_IS_Consolidating_Dim04">"="</definedName>
    <definedName name="csPR_ORU_Consolidated_IS_Consolidating_Dim05">"="</definedName>
    <definedName name="csPR_ORU_Consolidated_IS_Consolidating_Dim06">"="</definedName>
    <definedName name="csPR_ORU_Consolidated_IS_Consolidating_Dim07">"="</definedName>
    <definedName name="csPR_ORU_Consolidated_IS_Consolidating_Dim08">"="</definedName>
    <definedName name="csPR_ORU_Consolidated_IS_Consolidating_Dim09">"="</definedName>
    <definedName name="csPR_ORU_Consolidated_IS_Consolidating_Dim10">"="</definedName>
    <definedName name="csPR_ORU_Consolidated_IS_Consolidating_Dim11">"="</definedName>
    <definedName name="csPR_ORU_Consolidated_IS_Consolidating_Dim12">"="</definedName>
    <definedName name="csPR_ORU_Consolidated_IS_Dim01">"="</definedName>
    <definedName name="csPR_ORU_Consolidated_IS_Dim03">"="</definedName>
    <definedName name="csPR_ORU_Consolidated_IS_Dim04">"="</definedName>
    <definedName name="csPR_ORU_Consolidated_IS_Dim05">"="</definedName>
    <definedName name="csPR_ORU_Consolidated_IS_Dim06">"="</definedName>
    <definedName name="csPR_ORU_Consolidated_IS_Dim07">"="</definedName>
    <definedName name="csPR_ORU_Consolidated_IS_Dim08">"="</definedName>
    <definedName name="csPR_ORU_Consolidated_IS_Dim09">"="</definedName>
    <definedName name="csPR_ORU_Consolidated_IS_Dim10">"="</definedName>
    <definedName name="csPR_ORU_Consolidated_IS_Dim11">"="</definedName>
    <definedName name="csPR_ORU_Consolidated_IS_Dim12">"="</definedName>
    <definedName name="csPR_ORU_Consolidated_IS_Qtr_Dim01">"="</definedName>
    <definedName name="csPR_ORU_Consolidated_IS_Qtr_Dim02">"="</definedName>
    <definedName name="csPR_ORU_Consolidated_IS_Qtr_Dim03">'[23]ORU-CONS-IS-QTR'!$B$5</definedName>
    <definedName name="csPR_ORU_Consolidated_IS_Qtr_Dim04">"="</definedName>
    <definedName name="csPR_ORU_Consolidated_IS_Qtr_Dim05">"="</definedName>
    <definedName name="csPR_ORU_Consolidated_IS_Qtr_Dim06">"="</definedName>
    <definedName name="csPR_ORU_Consolidated_IS_Qtr_Dim07">"="</definedName>
    <definedName name="csPR_ORU_Consolidated_IS_Qtr_Dim08">"="</definedName>
    <definedName name="csPR_ORU_Consolidated_IS_Qtr_Dim09">"="</definedName>
    <definedName name="csPR_ORU_Consolidated_IS_Qtr_Dim10">"="</definedName>
    <definedName name="csPR_ORU_Consolidated_IS_Qtr_Dim11">"="</definedName>
    <definedName name="csPR_ORU_Consolidated_IS_Qtr_Dim12">"="</definedName>
    <definedName name="csPR_ORU_Ferc_BS_Assets_CLOVE_Dim01">"="</definedName>
    <definedName name="csPR_ORU_Ferc_BS_Assets_CLOVE_Dim02">"="</definedName>
    <definedName name="csPR_ORU_Ferc_BS_Assets_CLOVE_Dim03">"="</definedName>
    <definedName name="csPR_ORU_Ferc_BS_Assets_CLOVE_Dim04">"="</definedName>
    <definedName name="csPR_ORU_Ferc_BS_Assets_CLOVE_Dim05">"="</definedName>
    <definedName name="csPR_ORU_Ferc_BS_Assets_CLOVE_Dim06">"="</definedName>
    <definedName name="csPR_ORU_Ferc_BS_Assets_CLOVE_Dim07">"="</definedName>
    <definedName name="csPR_ORU_Ferc_BS_Assets_CLOVE_Dim08">"="</definedName>
    <definedName name="csPR_ORU_Ferc_BS_Assets_CLOVE_Dim09">"="</definedName>
    <definedName name="csPR_ORU_Ferc_BS_Assets_CLOVE_Dim10">"="</definedName>
    <definedName name="csPR_ORU_Ferc_BS_Assets_CLOVE_Dim11">"="</definedName>
    <definedName name="csPR_ORU_Ferc_BS_Assets_CLOVE_Dim12">"="</definedName>
    <definedName name="csPR_ORU_Ferc_BS_Assets_Dim01">"="</definedName>
    <definedName name="csPR_ORU_Ferc_BS_Assets_Dim02">"="</definedName>
    <definedName name="csPR_ORU_Ferc_BS_Assets_Dim03">"="</definedName>
    <definedName name="csPR_ORU_Ferc_BS_Assets_Dim04">"="</definedName>
    <definedName name="csPR_ORU_Ferc_BS_Assets_Dim05">"="</definedName>
    <definedName name="csPR_ORU_Ferc_BS_Assets_Dim06">"="</definedName>
    <definedName name="csPR_ORU_Ferc_BS_Assets_Dim07">"="</definedName>
    <definedName name="csPR_ORU_Ferc_BS_Assets_Dim08">"="</definedName>
    <definedName name="csPR_ORU_Ferc_BS_Assets_Dim09">"="</definedName>
    <definedName name="csPR_ORU_Ferc_BS_Assets_Dim10">"="</definedName>
    <definedName name="csPR_ORU_Ferc_BS_Assets_Dim11">"="</definedName>
    <definedName name="csPR_ORU_Ferc_BS_Assets_Dim12">"="</definedName>
    <definedName name="csPR_ORU_Ferc_BS_Assets_ENSERVE_Dim01">"="</definedName>
    <definedName name="csPR_ORU_Ferc_BS_Assets_ENSERVE_Dim02">"="</definedName>
    <definedName name="csPR_ORU_Ferc_BS_Assets_ENSERVE_Dim03">"="</definedName>
    <definedName name="csPR_ORU_Ferc_BS_Assets_ENSERVE_Dim04">"="</definedName>
    <definedName name="csPR_ORU_Ferc_BS_Assets_ENSERVE_Dim05">"="</definedName>
    <definedName name="csPR_ORU_Ferc_BS_Assets_ENSERVE_Dim06">"="</definedName>
    <definedName name="csPR_ORU_Ferc_BS_Assets_ENSERVE_Dim07">"="</definedName>
    <definedName name="csPR_ORU_Ferc_BS_Assets_ENSERVE_Dim08">"="</definedName>
    <definedName name="csPR_ORU_Ferc_BS_Assets_ENSERVE_Dim09">"="</definedName>
    <definedName name="csPR_ORU_Ferc_BS_Assets_ENSERVE_Dim10">"="</definedName>
    <definedName name="csPR_ORU_Ferc_BS_Assets_ENSERVE_Dim11">"="</definedName>
    <definedName name="csPR_ORU_Ferc_BS_Assets_ENSERVE_Dim12">"="</definedName>
    <definedName name="csPR_ORU_Ferc_BS_Assets_ORDEVCO_Dim01">"="</definedName>
    <definedName name="csPR_ORU_Ferc_BS_Assets_ORDEVCO_Dim02">"="</definedName>
    <definedName name="csPR_ORU_Ferc_BS_Assets_ORDEVCO_Dim03">"="</definedName>
    <definedName name="csPR_ORU_Ferc_BS_Assets_ORDEVCO_Dim04">"="</definedName>
    <definedName name="csPR_ORU_Ferc_BS_Assets_ORDEVCO_Dim05">"="</definedName>
    <definedName name="csPR_ORU_Ferc_BS_Assets_ORDEVCO_Dim06">"="</definedName>
    <definedName name="csPR_ORU_Ferc_BS_Assets_ORDEVCO_Dim07">"="</definedName>
    <definedName name="csPR_ORU_Ferc_BS_Assets_ORDEVCO_Dim08">"="</definedName>
    <definedName name="csPR_ORU_Ferc_BS_Assets_ORDEVCO_Dim09">"="</definedName>
    <definedName name="csPR_ORU_Ferc_BS_Assets_ORDEVCO_Dim10">"="</definedName>
    <definedName name="csPR_ORU_Ferc_BS_Assets_ORDEVCO_Dim11">"="</definedName>
    <definedName name="csPR_ORU_Ferc_BS_Assets_ORDEVCO_Dim12">"="</definedName>
    <definedName name="csPR_ORU_Ferc_BS_Assets_ORU_Dim01">"="</definedName>
    <definedName name="csPR_ORU_Ferc_BS_Assets_ORU_Dim02">"="</definedName>
    <definedName name="csPR_ORU_Ferc_BS_Assets_ORU_Dim03">"="</definedName>
    <definedName name="csPR_ORU_Ferc_BS_Assets_ORU_Dim04">"="</definedName>
    <definedName name="csPR_ORU_Ferc_BS_Assets_ORU_Dim05">"="</definedName>
    <definedName name="csPR_ORU_Ferc_BS_Assets_ORU_Dim06">"="</definedName>
    <definedName name="csPR_ORU_Ferc_BS_Assets_ORU_Dim07">"="</definedName>
    <definedName name="csPR_ORU_Ferc_BS_Assets_ORU_Dim08">"="</definedName>
    <definedName name="csPR_ORU_Ferc_BS_Assets_ORU_Dim09">"="</definedName>
    <definedName name="csPR_ORU_Ferc_BS_Assets_ORU_Dim10">"="</definedName>
    <definedName name="csPR_ORU_Ferc_BS_Assets_ORU_Dim11">"="</definedName>
    <definedName name="csPR_ORU_Ferc_BS_Assets_ORU_Dim12">"="</definedName>
    <definedName name="csPR_ORU_Ferc_BS_Assets_PIKE_Dim01">"="</definedName>
    <definedName name="csPR_ORU_Ferc_BS_Assets_PIKE_Dim02">"="</definedName>
    <definedName name="csPR_ORU_Ferc_BS_Assets_PIKE_Dim03">"="</definedName>
    <definedName name="csPR_ORU_Ferc_BS_Assets_PIKE_Dim04">"="</definedName>
    <definedName name="csPR_ORU_Ferc_BS_Assets_PIKE_Dim05">"="</definedName>
    <definedName name="csPR_ORU_Ferc_BS_Assets_PIKE_Dim06">"="</definedName>
    <definedName name="csPR_ORU_Ferc_BS_Assets_PIKE_Dim07">"="</definedName>
    <definedName name="csPR_ORU_Ferc_BS_Assets_PIKE_Dim08">"="</definedName>
    <definedName name="csPR_ORU_Ferc_BS_Assets_PIKE_Dim09">"="</definedName>
    <definedName name="csPR_ORU_Ferc_BS_Assets_PIKE_Dim10">"="</definedName>
    <definedName name="csPR_ORU_Ferc_BS_Assets_PIKE_Dim11">"="</definedName>
    <definedName name="csPR_ORU_Ferc_BS_Assets_PIKE_Dim12">"="</definedName>
    <definedName name="csPR_ORU_Ferc_BS_Assets_RECO_Dim01">"="</definedName>
    <definedName name="csPR_ORU_Ferc_BS_Assets_RECO_Dim02">"="</definedName>
    <definedName name="csPR_ORU_Ferc_BS_Assets_RECO_Dim03">"="</definedName>
    <definedName name="csPR_ORU_Ferc_BS_Assets_RECO_Dim04">"="</definedName>
    <definedName name="csPR_ORU_Ferc_BS_Assets_RECO_Dim05">"="</definedName>
    <definedName name="csPR_ORU_Ferc_BS_Assets_RECO_Dim06">"="</definedName>
    <definedName name="csPR_ORU_Ferc_BS_Assets_RECO_Dim07">"="</definedName>
    <definedName name="csPR_ORU_Ferc_BS_Assets_RECO_Dim08">"="</definedName>
    <definedName name="csPR_ORU_Ferc_BS_Assets_RECO_Dim09">"="</definedName>
    <definedName name="csPR_ORU_Ferc_BS_Assets_RECO_Dim10">"="</definedName>
    <definedName name="csPR_ORU_Ferc_BS_Assets_RECO_Dim11">"="</definedName>
    <definedName name="csPR_ORU_Ferc_BS_Assets_RECO_Dim12">"="</definedName>
    <definedName name="csPR_ORU_Ferc_BS_Liab_CLOVE_Dim01">"="</definedName>
    <definedName name="csPR_ORU_Ferc_BS_Liab_CLOVE_Dim02">"="</definedName>
    <definedName name="csPR_ORU_Ferc_BS_Liab_CLOVE_Dim03">"="</definedName>
    <definedName name="csPR_ORU_Ferc_BS_Liab_CLOVE_Dim04">"="</definedName>
    <definedName name="csPR_ORU_Ferc_BS_Liab_CLOVE_Dim05">"="</definedName>
    <definedName name="csPR_ORU_Ferc_BS_Liab_CLOVE_Dim06">"="</definedName>
    <definedName name="csPR_ORU_Ferc_BS_Liab_CLOVE_Dim07">"="</definedName>
    <definedName name="csPR_ORU_Ferc_BS_Liab_CLOVE_Dim08">"="</definedName>
    <definedName name="csPR_ORU_Ferc_BS_Liab_CLOVE_Dim09">"="</definedName>
    <definedName name="csPR_ORU_Ferc_BS_Liab_CLOVE_Dim10">"="</definedName>
    <definedName name="csPR_ORU_Ferc_BS_Liab_CLOVE_Dim11">"="</definedName>
    <definedName name="csPR_ORU_Ferc_BS_Liab_CLOVE_Dim12">"="</definedName>
    <definedName name="csPR_ORU_Ferc_BS_Liab_Dim01">"="</definedName>
    <definedName name="csPR_ORU_Ferc_BS_Liab_Dim02">"="</definedName>
    <definedName name="csPR_ORU_Ferc_BS_Liab_Dim03">"="</definedName>
    <definedName name="csPR_ORU_Ferc_BS_Liab_Dim04">"="</definedName>
    <definedName name="csPR_ORU_Ferc_BS_Liab_Dim05">"="</definedName>
    <definedName name="csPR_ORU_Ferc_BS_Liab_Dim06">"="</definedName>
    <definedName name="csPR_ORU_Ferc_BS_Liab_Dim07">"="</definedName>
    <definedName name="csPR_ORU_Ferc_BS_Liab_Dim08">"="</definedName>
    <definedName name="csPR_ORU_Ferc_BS_Liab_Dim09">"="</definedName>
    <definedName name="csPR_ORU_Ferc_BS_Liab_Dim10">"="</definedName>
    <definedName name="csPR_ORU_Ferc_BS_Liab_Dim11">"="</definedName>
    <definedName name="csPR_ORU_Ferc_BS_Liab_Dim12">"="</definedName>
    <definedName name="csPR_ORU_Ferc_BS_Liab_ENSERVE_Dim01">"="</definedName>
    <definedName name="csPR_ORU_Ferc_BS_Liab_ENSERVE_Dim02">"="</definedName>
    <definedName name="csPR_ORU_Ferc_BS_Liab_ENSERVE_Dim03">"="</definedName>
    <definedName name="csPR_ORU_Ferc_BS_Liab_ENSERVE_Dim04">"="</definedName>
    <definedName name="csPR_ORU_Ferc_BS_Liab_ENSERVE_Dim05">"="</definedName>
    <definedName name="csPR_ORU_Ferc_BS_Liab_ENSERVE_Dim06">"="</definedName>
    <definedName name="csPR_ORU_Ferc_BS_Liab_ENSERVE_Dim07">"="</definedName>
    <definedName name="csPR_ORU_Ferc_BS_Liab_ENSERVE_Dim08">"="</definedName>
    <definedName name="csPR_ORU_Ferc_BS_Liab_ENSERVE_Dim09">"="</definedName>
    <definedName name="csPR_ORU_Ferc_BS_Liab_ENSERVE_Dim10">"="</definedName>
    <definedName name="csPR_ORU_Ferc_BS_Liab_ENSERVE_Dim11">"="</definedName>
    <definedName name="csPR_ORU_Ferc_BS_Liab_ENSERVE_Dim12">"="</definedName>
    <definedName name="csPR_ORU_Ferc_BS_Liab_ORDEVCO_Dim01">"="</definedName>
    <definedName name="csPR_ORU_Ferc_BS_Liab_ORDEVCO_Dim02">"="</definedName>
    <definedName name="csPR_ORU_Ferc_BS_Liab_ORDEVCO_Dim03">"="</definedName>
    <definedName name="csPR_ORU_Ferc_BS_Liab_ORDEVCO_Dim04">"="</definedName>
    <definedName name="csPR_ORU_Ferc_BS_Liab_ORDEVCO_Dim05">"="</definedName>
    <definedName name="csPR_ORU_Ferc_BS_Liab_ORDEVCO_Dim06">"="</definedName>
    <definedName name="csPR_ORU_Ferc_BS_Liab_ORDEVCO_Dim07">"="</definedName>
    <definedName name="csPR_ORU_Ferc_BS_Liab_ORDEVCO_Dim08">"="</definedName>
    <definedName name="csPR_ORU_Ferc_BS_Liab_ORDEVCO_Dim09">"="</definedName>
    <definedName name="csPR_ORU_Ferc_BS_Liab_ORDEVCO_Dim10">"="</definedName>
    <definedName name="csPR_ORU_Ferc_BS_Liab_ORDEVCO_Dim11">"="</definedName>
    <definedName name="csPR_ORU_Ferc_BS_Liab_ORDEVCO_Dim12">"="</definedName>
    <definedName name="csPR_ORU_Ferc_BS_Liab_ORU_Dim01">"="</definedName>
    <definedName name="csPR_ORU_Ferc_BS_Liab_ORU_Dim02">"="</definedName>
    <definedName name="csPR_ORU_Ferc_BS_Liab_ORU_Dim03">"="</definedName>
    <definedName name="csPR_ORU_Ferc_BS_Liab_ORU_Dim04">"="</definedName>
    <definedName name="csPR_ORU_Ferc_BS_Liab_ORU_Dim05">"="</definedName>
    <definedName name="csPR_ORU_Ferc_BS_Liab_ORU_Dim06">"="</definedName>
    <definedName name="csPR_ORU_Ferc_BS_Liab_ORU_Dim07">"="</definedName>
    <definedName name="csPR_ORU_Ferc_BS_Liab_ORU_Dim08">"="</definedName>
    <definedName name="csPR_ORU_Ferc_BS_Liab_ORU_Dim09">"="</definedName>
    <definedName name="csPR_ORU_Ferc_BS_Liab_ORU_Dim10">"="</definedName>
    <definedName name="csPR_ORU_Ferc_BS_Liab_ORU_Dim11">"="</definedName>
    <definedName name="csPR_ORU_Ferc_BS_Liab_ORU_Dim12">"="</definedName>
    <definedName name="csPR_ORU_Ferc_BS_Liab_PIKE_Dim01">"="</definedName>
    <definedName name="csPR_ORU_Ferc_BS_Liab_PIKE_Dim02">"="</definedName>
    <definedName name="csPR_ORU_Ferc_BS_Liab_PIKE_Dim03">"="</definedName>
    <definedName name="csPR_ORU_Ferc_BS_Liab_PIKE_Dim04">"="</definedName>
    <definedName name="csPR_ORU_Ferc_BS_Liab_PIKE_Dim05">"="</definedName>
    <definedName name="csPR_ORU_Ferc_BS_Liab_PIKE_Dim06">"="</definedName>
    <definedName name="csPR_ORU_Ferc_BS_Liab_PIKE_Dim07">"="</definedName>
    <definedName name="csPR_ORU_Ferc_BS_Liab_PIKE_Dim08">"="</definedName>
    <definedName name="csPR_ORU_Ferc_BS_Liab_PIKE_Dim09">"="</definedName>
    <definedName name="csPR_ORU_Ferc_BS_Liab_PIKE_Dim10">"="</definedName>
    <definedName name="csPR_ORU_Ferc_BS_Liab_PIKE_Dim11">"="</definedName>
    <definedName name="csPR_ORU_Ferc_BS_Liab_PIKE_Dim12">"="</definedName>
    <definedName name="csPR_ORU_Ferc_BS_Liab_RECO_Dim01">"="</definedName>
    <definedName name="csPR_ORU_Ferc_BS_Liab_RECO_Dim02">"="</definedName>
    <definedName name="csPR_ORU_Ferc_BS_Liab_RECO_Dim03">"="</definedName>
    <definedName name="csPR_ORU_Ferc_BS_Liab_RECO_Dim04">"="</definedName>
    <definedName name="csPR_ORU_Ferc_BS_Liab_RECO_Dim05">"="</definedName>
    <definedName name="csPR_ORU_Ferc_BS_Liab_RECO_Dim06">"="</definedName>
    <definedName name="csPR_ORU_Ferc_BS_Liab_RECO_Dim07">"="</definedName>
    <definedName name="csPR_ORU_Ferc_BS_Liab_RECO_Dim08">"="</definedName>
    <definedName name="csPR_ORU_Ferc_BS_Liab_RECO_Dim09">"="</definedName>
    <definedName name="csPR_ORU_Ferc_BS_Liab_RECO_Dim10">"="</definedName>
    <definedName name="csPR_ORU_Ferc_BS_Liab_RECO_Dim11">"="</definedName>
    <definedName name="csPR_ORU_Ferc_BS_Liab_RECO_Dim12">"="</definedName>
    <definedName name="csPR_ORU_Ferc_ORU_Dim01">"="</definedName>
    <definedName name="csPR_ORU_Ferc_ORU_Dim02">"="</definedName>
    <definedName name="csPR_ORU_Ferc_ORU_Dim04">"="</definedName>
    <definedName name="csPR_ORU_Ferc_ORU_Dim05">"="</definedName>
    <definedName name="csPR_ORU_Ferc_ORU_Dim06">"="</definedName>
    <definedName name="csPR_ORU_Ferc_ORU_Dim07">"="</definedName>
    <definedName name="csPR_ORU_Ferc_ORU_Dim08">"="</definedName>
    <definedName name="csPR_ORU_Ferc_ORU_Dim09">"="</definedName>
    <definedName name="csPR_ORU_Ferc_ORU_Dim10">"="</definedName>
    <definedName name="csPR_ORU_Ferc_ORU_Dim11">"="</definedName>
    <definedName name="csPR_ORU_Ferc_ORU_Dim12">"="</definedName>
    <definedName name="csPR_ORU_Ferc_PIKE_Dim01">"="</definedName>
    <definedName name="csPR_ORU_Ferc_PIKE_Dim02">"="</definedName>
    <definedName name="csPR_ORU_Ferc_PIKE_Dim03">"="</definedName>
    <definedName name="csPR_ORU_Ferc_PIKE_Dim04">"="</definedName>
    <definedName name="csPR_ORU_Ferc_PIKE_Dim05">"="</definedName>
    <definedName name="csPR_ORU_Ferc_PIKE_Dim06">"="</definedName>
    <definedName name="csPR_ORU_Ferc_PIKE_Dim07">"="</definedName>
    <definedName name="csPR_ORU_Ferc_PIKE_Dim08">"="</definedName>
    <definedName name="csPR_ORU_Ferc_PIKE_Dim09">"="</definedName>
    <definedName name="csPR_ORU_Ferc_PIKE_Dim10">"="</definedName>
    <definedName name="csPR_ORU_Ferc_PIKE_Dim11">"="</definedName>
    <definedName name="csPR_ORU_Ferc_RECO_Dim01">"="</definedName>
    <definedName name="csPR_ORU_Ferc_RECO_Dim02">"="</definedName>
    <definedName name="csPR_ORU_Ferc_RECO_Dim03">"="</definedName>
    <definedName name="csPR_ORU_Ferc_RECO_Dim04">"="</definedName>
    <definedName name="csPR_ORU_Ferc_RECO_Dim05">"="</definedName>
    <definedName name="csPR_ORU_Ferc_RECO_Dim06">"="</definedName>
    <definedName name="csPR_ORU_Ferc_RECO_Dim07">"="</definedName>
    <definedName name="csPR_ORU_Ferc_RECO_Dim08">"="</definedName>
    <definedName name="csPR_ORU_Ferc_RECO_Dim09">"="</definedName>
    <definedName name="csPR_ORU_Ferc_RECO_Dim10">"="</definedName>
    <definedName name="csPR_ORU_Ferc_RECO_Dim11">"="</definedName>
    <definedName name="csPR_ORU_Ferc_Statement_Electric_ORU_Dim01">"="</definedName>
    <definedName name="csPR_ORU_Ferc_Statement_Electric_ORU_Dim02">"="</definedName>
    <definedName name="csPR_ORU_Ferc_Statement_Electric_ORU_Dim03">"="</definedName>
    <definedName name="csPR_ORU_Ferc_Statement_Electric_ORU_Dim04">"="</definedName>
    <definedName name="csPR_ORU_Ferc_Statement_Electric_ORU_Dim05">"="</definedName>
    <definedName name="csPR_ORU_Ferc_Statement_Electric_ORU_Dim06">"="</definedName>
    <definedName name="csPR_ORU_Ferc_Statement_Electric_ORU_Dim07">"="</definedName>
    <definedName name="csPR_ORU_Ferc_Statement_Electric_ORU_Dim08">"="</definedName>
    <definedName name="csPR_ORU_Ferc_Statement_Electric_ORU_Dim09">"="</definedName>
    <definedName name="csPR_ORU_Ferc_Statement_Electric_ORU_Dim10">"="</definedName>
    <definedName name="csPR_ORU_Ferc_Statement_Electric_ORU_Dim11">"="</definedName>
    <definedName name="csPR_ORU_Ferc_Statement_Electric_ORU_Dim12">"="</definedName>
    <definedName name="csPR_ORU_Ferc_Statement_Electric_PIKE_Dim01">"="</definedName>
    <definedName name="csPR_ORU_Ferc_Statement_Electric_PIKE_Dim02">"="</definedName>
    <definedName name="csPR_ORU_Ferc_Statement_Electric_PIKE_Dim03">"="</definedName>
    <definedName name="csPR_ORU_Ferc_Statement_Electric_PIKE_Dim04">"="</definedName>
    <definedName name="csPR_ORU_Ferc_Statement_Electric_PIKE_Dim05">"="</definedName>
    <definedName name="csPR_ORU_Ferc_Statement_Electric_PIKE_Dim06">"="</definedName>
    <definedName name="csPR_ORU_Ferc_Statement_Electric_PIKE_Dim07">"="</definedName>
    <definedName name="csPR_ORU_Ferc_Statement_Electric_PIKE_Dim08">"="</definedName>
    <definedName name="csPR_ORU_Ferc_Statement_Electric_PIKE_Dim09">"="</definedName>
    <definedName name="csPR_ORU_Ferc_Statement_Electric_PIKE_Dim10">"="</definedName>
    <definedName name="csPR_ORU_Ferc_Statement_Electric_PIKE_Dim11">"="</definedName>
    <definedName name="csPR_ORU_Ferc_Statement_Electric_PIKE_Dim12">"="</definedName>
    <definedName name="csPR_ORU_Ferc_Statement_Electric_RECO_Dim01">"="</definedName>
    <definedName name="csPR_ORU_Ferc_Statement_Electric_RECO_Dim02">"="</definedName>
    <definedName name="csPR_ORU_Ferc_Statement_Electric_RECO_Dim03">"="</definedName>
    <definedName name="csPR_ORU_Ferc_Statement_Electric_RECO_Dim04">"="</definedName>
    <definedName name="csPR_ORU_Ferc_Statement_Electric_RECO_Dim05">"="</definedName>
    <definedName name="csPR_ORU_Ferc_Statement_Electric_RECO_Dim06">"="</definedName>
    <definedName name="csPR_ORU_Ferc_Statement_Electric_RECO_Dim07">"="</definedName>
    <definedName name="csPR_ORU_Ferc_Statement_Electric_RECO_Dim08">"="</definedName>
    <definedName name="csPR_ORU_Ferc_Statement_Electric_RECO_Dim09">"="</definedName>
    <definedName name="csPR_ORU_Ferc_Statement_Electric_RECO_Dim10">"="</definedName>
    <definedName name="csPR_ORU_Ferc_Statement_Electric_RECO_Dim11">"="</definedName>
    <definedName name="csPR_ORU_Ferc_Statement_Electric_RECO_Dim12">"="</definedName>
    <definedName name="csPR_ORU_Ferc_Statement_Gas_ORU_Dim01">"="</definedName>
    <definedName name="csPR_ORU_Ferc_Statement_Gas_ORU_Dim02">"="</definedName>
    <definedName name="csPR_ORU_Ferc_Statement_Gas_ORU_Dim03">"="</definedName>
    <definedName name="csPR_ORU_Ferc_Statement_Gas_ORU_Dim04">"="</definedName>
    <definedName name="csPR_ORU_Ferc_Statement_Gas_ORU_Dim05">"="</definedName>
    <definedName name="csPR_ORU_Ferc_Statement_Gas_ORU_Dim06">"="</definedName>
    <definedName name="csPR_ORU_Ferc_Statement_Gas_ORU_Dim07">"="</definedName>
    <definedName name="csPR_ORU_Ferc_Statement_Gas_ORU_Dim08">"="</definedName>
    <definedName name="csPR_ORU_Ferc_Statement_Gas_ORU_Dim09">"="</definedName>
    <definedName name="csPR_ORU_Ferc_Statement_Gas_ORU_Dim10">"="</definedName>
    <definedName name="csPR_ORU_Ferc_Statement_Gas_ORU_Dim11">"="</definedName>
    <definedName name="csPR_ORU_Ferc_Statement_Gas_ORU_Dim12">"="</definedName>
    <definedName name="csPR_ORU_Ferc_Statement_Gas_PIKE_Dim01">"="</definedName>
    <definedName name="csPR_ORU_Ferc_Statement_Gas_PIKE_Dim02">"="</definedName>
    <definedName name="csPR_ORU_Ferc_Statement_Gas_PIKE_Dim03">"="</definedName>
    <definedName name="csPR_ORU_Ferc_Statement_Gas_PIKE_Dim04">"="</definedName>
    <definedName name="csPR_ORU_Ferc_Statement_Gas_PIKE_Dim05">"="</definedName>
    <definedName name="csPR_ORU_Ferc_Statement_Gas_PIKE_Dim06">"="</definedName>
    <definedName name="csPR_ORU_Ferc_Statement_Gas_PIKE_Dim07">"="</definedName>
    <definedName name="csPR_ORU_Ferc_Statement_Gas_PIKE_Dim08">"="</definedName>
    <definedName name="csPR_ORU_Ferc_Statement_Gas_PIKE_Dim09">"="</definedName>
    <definedName name="csPR_ORU_Ferc_Statement_Gas_PIKE_Dim10">"="</definedName>
    <definedName name="csPR_ORU_Ferc_Statement_Gas_PIKE_Dim11">"="</definedName>
    <definedName name="csPR_ORU_Ferc_Statement_Gas_PIKE_Dim12">"="</definedName>
    <definedName name="csPR_RECO_Consolidating_BS_Assets_Dim01">"="</definedName>
    <definedName name="csPR_RECO_Consolidating_BS_Assets_Dim02">"="</definedName>
    <definedName name="csPR_RECO_Consolidating_BS_Assets_Dim04">"="</definedName>
    <definedName name="csPR_RECO_Consolidating_BS_Assets_Dim05">"="</definedName>
    <definedName name="csPR_RECO_Consolidating_BS_Assets_Dim06">"="</definedName>
    <definedName name="csPR_RECO_Consolidating_BS_Assets_Dim07">"="</definedName>
    <definedName name="csPR_RECO_Consolidating_BS_Assets_Dim08">"="</definedName>
    <definedName name="csPR_RECO_Consolidating_BS_Assets_Dim09">"="</definedName>
    <definedName name="csPR_RECO_Consolidating_BS_Assets_Dim10">"="</definedName>
    <definedName name="csPR_RECO_Consolidating_BS_Assets_Dim11">"="</definedName>
    <definedName name="csPR_RECO_Consolidating_BS_Assets_Dim12">"="</definedName>
    <definedName name="csPR_RECO_Consolidating_BS_Liabilities_Dim01">"="</definedName>
    <definedName name="csPR_RECO_Consolidating_BS_Liabilities_Dim02">"="</definedName>
    <definedName name="csPR_RECO_Consolidating_BS_Liabilities_Dim04">"="</definedName>
    <definedName name="csPR_RECO_Consolidating_BS_Liabilities_Dim05">"="</definedName>
    <definedName name="csPR_RECO_Consolidating_BS_Liabilities_Dim06">"="</definedName>
    <definedName name="csPR_RECO_Consolidating_BS_Liabilities_Dim07">"="</definedName>
    <definedName name="csPR_RECO_Consolidating_BS_Liabilities_Dim08">"="</definedName>
    <definedName name="csPR_RECO_Consolidating_BS_Liabilities_Dim09">"="</definedName>
    <definedName name="csPR_RECO_Consolidating_BS_Liabilities_Dim10">"="</definedName>
    <definedName name="csPR_RECO_Consolidating_BS_Liabilities_Dim11">"="</definedName>
    <definedName name="csPR_RECO_Consolidating_BS_Liabilities_Dim12">"="</definedName>
    <definedName name="csPR_RECO_Consolidating_IS_Dim01">"="</definedName>
    <definedName name="csPR_RECO_Consolidating_IS_Dim02">"="</definedName>
    <definedName name="csPR_RECO_Consolidating_IS_Dim04">"="</definedName>
    <definedName name="csPR_RECO_Consolidating_IS_Dim05">"="</definedName>
    <definedName name="csPR_RECO_Consolidating_IS_Dim06">"="</definedName>
    <definedName name="csPR_RECO_Consolidating_IS_Dim07">"="</definedName>
    <definedName name="csPR_RECO_Consolidating_IS_Dim08">"="</definedName>
    <definedName name="csPR_RECO_Consolidating_IS_Dim09">"="</definedName>
    <definedName name="csPR_RECO_Consolidating_IS_Dim10">"="</definedName>
    <definedName name="csPR_RECO_Consolidating_IS_Dim11">"="</definedName>
    <definedName name="csPR_RECO_Consolidating_IS_Dim12">"="</definedName>
    <definedName name="csPR_SEC_Consolidated_BS_Assets_Dim01">"="</definedName>
    <definedName name="csPR_SEC_Consolidated_BS_Assets_Dim02">"="</definedName>
    <definedName name="csPR_SEC_Consolidated_BS_Assets_Dim03">"="</definedName>
    <definedName name="csPR_SEC_Consolidated_BS_Assets_Dim04">"="</definedName>
    <definedName name="csPR_SEC_Consolidated_BS_Assets_Dim05">"="</definedName>
    <definedName name="csPR_SEC_Consolidated_BS_Assets_Dim06">"="</definedName>
    <definedName name="csPR_SEC_Consolidated_BS_Assets_Dim07">"="</definedName>
    <definedName name="csPR_SEC_Consolidated_BS_Assets_Dim08">"="</definedName>
    <definedName name="csPR_SEC_Consolidated_BS_Assets_Dim09">"="</definedName>
    <definedName name="csPR_SEC_Consolidated_BS_Assets_Dim10">"="</definedName>
    <definedName name="csPR_SEC_Consolidated_BS_Assets_Dim11">"="</definedName>
    <definedName name="csPR_SEC_Consolidated_BS_Assets_Dim12">"="</definedName>
    <definedName name="csPR_SEC_Consolidated_BS_Liabilities_Dim01">"="</definedName>
    <definedName name="csPR_SEC_Consolidated_BS_Liabilities_Dim02">"="</definedName>
    <definedName name="csPR_SEC_Consolidated_BS_Liabilities_Dim03">'[24]Con-edISQtr'!$B$5</definedName>
    <definedName name="csPR_SEC_Consolidated_BS_Liabilities_Dim04">"="</definedName>
    <definedName name="csPR_SEC_Consolidated_BS_Liabilities_Dim05">"="</definedName>
    <definedName name="csPR_SEC_Consolidated_BS_Liabilities_Dim06">"="</definedName>
    <definedName name="csPR_SEC_Consolidated_BS_Liabilities_Dim07">"="</definedName>
    <definedName name="csPR_SEC_Consolidated_BS_Liabilities_Dim08">"="</definedName>
    <definedName name="csPR_SEC_Consolidated_BS_Liabilities_Dim09">"="</definedName>
    <definedName name="csPR_SEC_Consolidated_BS_Liabilities_Dim10">"="</definedName>
    <definedName name="csPR_SEC_Consolidated_BS_Liabilities_Dim11">"="</definedName>
    <definedName name="csPR_SEC_Consolidated_BS_Liabilities_Dim12">"="</definedName>
    <definedName name="csPR_SEC_Consolidated_IS_Dim01">"="</definedName>
    <definedName name="csPR_SEC_Consolidated_IS_Dim02">"="</definedName>
    <definedName name="csPR_SEC_Consolidated_IS_Dim03">'[24]Con-edISQtr'!$B$5</definedName>
    <definedName name="csPR_SEC_Consolidated_IS_Dim04">"="</definedName>
    <definedName name="csPR_SEC_Consolidated_IS_Dim05">"="</definedName>
    <definedName name="csPR_SEC_Consolidated_IS_Dim06">"="</definedName>
    <definedName name="csPR_SEC_Consolidated_IS_Dim07">"="</definedName>
    <definedName name="csPR_SEC_Consolidated_IS_Dim08">"="</definedName>
    <definedName name="csPR_SEC_Consolidated_IS_Dim09">"="</definedName>
    <definedName name="csPR_SEC_Consolidated_IS_Dim10">"="</definedName>
    <definedName name="csPR_SEC_Consolidated_IS_Dim11">"="</definedName>
    <definedName name="csPR_SEC_Consolidated_IS_Dim12">"="</definedName>
    <definedName name="csPR_SEC_Consolidating_BS_Assets_Dim01">"="</definedName>
    <definedName name="csPR_SEC_Consolidating_BS_Assets_Dim02">"="</definedName>
    <definedName name="csPR_SEC_Consolidating_BS_Assets_Dim03">'[24]Con-edISQtr'!$B$5</definedName>
    <definedName name="csPR_SEC_Consolidating_BS_Assets_Dim04">"="</definedName>
    <definedName name="csPR_SEC_Consolidating_BS_Assets_Dim05">"="</definedName>
    <definedName name="csPR_SEC_Consolidating_BS_Assets_Dim06">"="</definedName>
    <definedName name="csPR_SEC_Consolidating_BS_Assets_Dim07">"="</definedName>
    <definedName name="csPR_SEC_Consolidating_BS_Assets_Dim08">"="</definedName>
    <definedName name="csPR_SEC_Consolidating_BS_Assets_Dim09">"="</definedName>
    <definedName name="csPR_SEC_Consolidating_BS_Assets_Dim10">"="</definedName>
    <definedName name="csPR_SEC_Consolidating_BS_Assets_Dim11">"="</definedName>
    <definedName name="csPR_SEC_Consolidating_BS_Assets_Dim12">"="</definedName>
    <definedName name="csPR_SEC_Consolidating_BS_Liabilities_Dim01">"="</definedName>
    <definedName name="csPR_SEC_Consolidating_BS_Liabilities_Dim02">"="</definedName>
    <definedName name="csPR_SEC_Consolidating_BS_Liabilities_Dim03">'[24]Con-edISQtr'!$B$5</definedName>
    <definedName name="csPR_SEC_Consolidating_BS_Liabilities_Dim04">"="</definedName>
    <definedName name="csPR_SEC_Consolidating_BS_Liabilities_Dim05">"="</definedName>
    <definedName name="csPR_SEC_Consolidating_BS_Liabilities_Dim06">"="</definedName>
    <definedName name="csPR_SEC_Consolidating_BS_Liabilities_Dim07">"="</definedName>
    <definedName name="csPR_SEC_Consolidating_BS_Liabilities_Dim08">"="</definedName>
    <definedName name="csPR_SEC_Consolidating_BS_Liabilities_Dim09">"="</definedName>
    <definedName name="csPR_SEC_Consolidating_BS_Liabilities_Dim10">"="</definedName>
    <definedName name="csPR_SEC_Consolidating_BS_Liabilities_Dim11">"="</definedName>
    <definedName name="csPR_SEC_Consolidating_BS_Liabilities_Dim12">"="</definedName>
    <definedName name="csPR_SEC_Consolidating_IS_Dim01">"="</definedName>
    <definedName name="csPR_SEC_Consolidating_IS_Dim02">"="</definedName>
    <definedName name="csPR_SEC_Consolidating_IS_Dim03">"="</definedName>
    <definedName name="csPR_SEC_Consolidating_IS_Dim04">"="</definedName>
    <definedName name="csPR_SEC_Consolidating_IS_Dim05">"="</definedName>
    <definedName name="csPR_SEC_Consolidating_IS_Dim06">"="</definedName>
    <definedName name="csPR_SEC_Consolidating_IS_Dim07">"="</definedName>
    <definedName name="csPR_SEC_Consolidating_IS_Dim08">"="</definedName>
    <definedName name="csPR_SEC_Consolidating_IS_Dim09">"="</definedName>
    <definedName name="csPR_SEC_Consolidating_IS_Dim10">"="</definedName>
    <definedName name="csPR_SEC_Consolidating_IS_Dim11">"="</definedName>
    <definedName name="csPR_SEC_Consolidating_IS_Dim12">'[24]Con-edISQtr'!$B$5</definedName>
    <definedName name="csPR_SEC_Consolidating_IS_Roll_Dim01">"="</definedName>
    <definedName name="csPR_SEC_Consolidating_IS_Roll_Dim02">"="</definedName>
    <definedName name="csPR_SEC_Consolidating_IS_Roll_Dim03">"="</definedName>
    <definedName name="csPR_SEC_Consolidating_IS_Roll_Dim04">"="</definedName>
    <definedName name="csPR_SEC_Consolidating_IS_Roll_Dim05">"="</definedName>
    <definedName name="csPR_SEC_Consolidating_IS_Roll_Dim06">"="</definedName>
    <definedName name="csPR_SEC_Consolidating_IS_Roll_Dim07">"="</definedName>
    <definedName name="csPR_SEC_Consolidating_IS_Roll_Dim08">"="</definedName>
    <definedName name="csPR_SEC_Consolidating_IS_Roll_Dim09">"="</definedName>
    <definedName name="csPR_SEC_Consolidating_IS_Roll_Dim10">"="</definedName>
    <definedName name="csPR_SEC_Consolidating_IS_Roll_Dim11">"="</definedName>
    <definedName name="csPR_SEC_Consolidating_IS_Roll_Dim12">"="</definedName>
    <definedName name="csRefreshOnOpen">1</definedName>
    <definedName name="csRefreshOnRotate">1</definedName>
    <definedName name="Cust">'[25]Parsed Data'!$D$1:$D$65536</definedName>
    <definedName name="Daily_SysLoad_MinMax" localSheetId="41">#REF!</definedName>
    <definedName name="Daily_SysLoad_MinMax" localSheetId="50">#REF!</definedName>
    <definedName name="Daily_SysLoad_MinMax">#REF!</definedName>
    <definedName name="DATA_SHEET">'Data Sheet'!$A$1</definedName>
    <definedName name="DATA_SHEET_49" localSheetId="41">#REF!</definedName>
    <definedName name="DATA_SHEET_49" localSheetId="50">#REF!</definedName>
    <definedName name="DATA_SHEET_49">#REF!</definedName>
    <definedName name="DATA_SHEET_68" localSheetId="41">#REF!</definedName>
    <definedName name="DATA_SHEET_68">#REF!</definedName>
    <definedName name="DATES" localSheetId="41">#REF!</definedName>
    <definedName name="DATES">#REF!</definedName>
    <definedName name="ENTRY">#REF!</definedName>
    <definedName name="Excel_BuiltIn_Print_Area_39">('[17]262263'!#REF!,'[17]262263'!$A$1:$N$67)</definedName>
    <definedName name="Excel_BuiltIn_Print_Titles_22" localSheetId="50">'[17]216-A'!#REF!</definedName>
    <definedName name="Excel_BuiltIn_Print_Titles_22">'[17]216-A'!#REF!</definedName>
    <definedName name="Excel_BuiltIn_Print_Titles_23">'[17]216-B'!#REF!</definedName>
    <definedName name="FIT" localSheetId="41">#REF!</definedName>
    <definedName name="FIT" localSheetId="50">#REF!</definedName>
    <definedName name="FIT">#REF!</definedName>
    <definedName name="GENINST" localSheetId="5">'Table '!$A$1</definedName>
    <definedName name="GENINST">#REF!</definedName>
    <definedName name="GENINST_49" localSheetId="41">#REF!</definedName>
    <definedName name="GENINST_49" localSheetId="50">#REF!</definedName>
    <definedName name="GENINST_49">#REF!</definedName>
    <definedName name="GENINST_68" localSheetId="41">#REF!</definedName>
    <definedName name="GENINST_68">#REF!</definedName>
    <definedName name="GENINSTPM">'Gen Inst'!$C$60:$C$68</definedName>
    <definedName name="GENINSTPM_49" localSheetId="41">#REF!</definedName>
    <definedName name="GENINSTPM_49" localSheetId="50">#REF!</definedName>
    <definedName name="GENINSTPM_49">#REF!</definedName>
    <definedName name="GENINSTPM_68" localSheetId="41">#REF!</definedName>
    <definedName name="GENINSTPM_68">#REF!</definedName>
    <definedName name="Interest">#REF!</definedName>
    <definedName name="Jamaica_67">'[17]424A425A'!#REF!</definedName>
    <definedName name="Key">'[25]Parsed Data'!$E$1:$E$65536</definedName>
    <definedName name="LINKING" localSheetId="41">#REF!</definedName>
    <definedName name="LINKING" localSheetId="50">#REF!</definedName>
    <definedName name="LINKING">#REF!</definedName>
    <definedName name="LIST" localSheetId="41">#REF!</definedName>
    <definedName name="LIST">#REF!</definedName>
    <definedName name="M">#REF!</definedName>
    <definedName name="misc1">#REF!</definedName>
    <definedName name="misc100">#REF!</definedName>
    <definedName name="misc150">#REF!</definedName>
    <definedName name="misc50">#REF!</definedName>
    <definedName name="MonthList">[26]Month!$A$2:$A$49</definedName>
    <definedName name="OLE_LINK10" localSheetId="17">'122123'!#REF!</definedName>
    <definedName name="OLE_LINK11" localSheetId="17">'122123'!#REF!</definedName>
    <definedName name="OLE_LINK12" localSheetId="17">'122123'!#REF!</definedName>
    <definedName name="OLE_LINK13" localSheetId="17">'122123'!#REF!</definedName>
    <definedName name="OLE_LINK14" localSheetId="17">'122123'!#REF!</definedName>
    <definedName name="OLE_LINK17" localSheetId="17">'122123'!#REF!</definedName>
    <definedName name="OLE_LINK18" localSheetId="17">'122123'!#REF!</definedName>
    <definedName name="OLE_LINK22" localSheetId="17">'122123'!#REF!</definedName>
    <definedName name="OLE_LINK33" localSheetId="17">'122123'!#REF!</definedName>
    <definedName name="OLE_LINK34" localSheetId="17">'122123'!#REF!</definedName>
    <definedName name="OLE_LINK4" localSheetId="17">'122123'!#REF!</definedName>
    <definedName name="OLE_LINK6" localSheetId="17">'122123'!#REF!</definedName>
    <definedName name="OLE_LINK7" localSheetId="17">'122123'!#REF!</definedName>
    <definedName name="OLE_LINK8" localSheetId="17">'122123'!#REF!</definedName>
    <definedName name="OLE_LINK9" localSheetId="17">'122123'!#REF!</definedName>
    <definedName name="oru">#REF!</definedName>
    <definedName name="p" localSheetId="41">#REF!</definedName>
    <definedName name="p">#REF!</definedName>
    <definedName name="page_g43a" localSheetId="50">'[21]PAGE 84'!#REF!</definedName>
    <definedName name="page_g43a">'[22]PAGE 84'!#REF!</definedName>
    <definedName name="page_g43a_12" localSheetId="41">#REF!</definedName>
    <definedName name="page_g43a_12" localSheetId="50">#REF!</definedName>
    <definedName name="page_g43a_12">#REF!</definedName>
    <definedName name="page_g43b" localSheetId="50">'[21]PAGE 84'!#REF!</definedName>
    <definedName name="page_g43b">'[22]PAGE 84'!#REF!</definedName>
    <definedName name="page_g43b_12" localSheetId="41">#REF!</definedName>
    <definedName name="page_g43b_12" localSheetId="50">#REF!</definedName>
    <definedName name="page_g43b_12">#REF!</definedName>
    <definedName name="PAGE261" localSheetId="41">#REF!</definedName>
    <definedName name="PAGE261">#REF!</definedName>
    <definedName name="PAGE261_12" localSheetId="41">#REF!</definedName>
    <definedName name="PAGE261_12">#REF!</definedName>
    <definedName name="PAGE261A" localSheetId="41">#REF!</definedName>
    <definedName name="PAGE261A">#REF!</definedName>
    <definedName name="PAGE261A_12" localSheetId="41">#REF!</definedName>
    <definedName name="PAGE261A_12">#REF!</definedName>
    <definedName name="PAGE261B" localSheetId="41">#REF!</definedName>
    <definedName name="PAGE261B">#REF!</definedName>
    <definedName name="PAGE261B_12" localSheetId="41">#REF!</definedName>
    <definedName name="PAGE261B_12">#REF!</definedName>
    <definedName name="PAGE261C" localSheetId="41">#REF!</definedName>
    <definedName name="PAGE261C">#REF!</definedName>
    <definedName name="PAGE261C_12" localSheetId="41">#REF!</definedName>
    <definedName name="PAGE261C_12">#REF!</definedName>
    <definedName name="Page276" localSheetId="41">#REF!</definedName>
    <definedName name="Page276">#REF!</definedName>
    <definedName name="Page276A" localSheetId="41">#REF!</definedName>
    <definedName name="Page276A">#REF!</definedName>
    <definedName name="Page276B" localSheetId="41">#REF!</definedName>
    <definedName name="Page276B">#REF!</definedName>
    <definedName name="Page276C" localSheetId="41">#REF!</definedName>
    <definedName name="Page276C">#REF!</definedName>
    <definedName name="Page276D" localSheetId="41">#REF!</definedName>
    <definedName name="Page276D">#REF!</definedName>
    <definedName name="Page277" localSheetId="41">#REF!</definedName>
    <definedName name="Page277">#REF!</definedName>
    <definedName name="PBPG68" localSheetId="50">'[19]068'!#REF!</definedName>
    <definedName name="PBPG68">'[20]068'!#REF!</definedName>
    <definedName name="PBPG68_12" localSheetId="41">#REF!</definedName>
    <definedName name="PBPG68_12">#REF!</definedName>
    <definedName name="PG1_12" localSheetId="41">#REF!</definedName>
    <definedName name="PG1_12">#REF!</definedName>
    <definedName name="PG1_25">'[27]1'!#REF!</definedName>
    <definedName name="PG261_12" localSheetId="41">#REF!</definedName>
    <definedName name="PG261_12" localSheetId="50">#REF!</definedName>
    <definedName name="PG261_12">#REF!</definedName>
    <definedName name="PG261_38" localSheetId="41">#REF!</definedName>
    <definedName name="PG261_38">#REF!</definedName>
    <definedName name="PG261A" localSheetId="41">#REF!</definedName>
    <definedName name="PG261A">#REF!</definedName>
    <definedName name="PG261A_12" localSheetId="41">#REF!</definedName>
    <definedName name="PG261A_12">#REF!</definedName>
    <definedName name="PG261A_38" localSheetId="41">#REF!</definedName>
    <definedName name="PG261A_38">#REF!</definedName>
    <definedName name="PG261B" localSheetId="41">#REF!</definedName>
    <definedName name="PG261B">#REF!</definedName>
    <definedName name="PG261B_12" localSheetId="41">#REF!</definedName>
    <definedName name="PG261B_12">#REF!</definedName>
    <definedName name="PG261B_38" localSheetId="41">#REF!</definedName>
    <definedName name="PG261B_38">#REF!</definedName>
    <definedName name="PG261C" localSheetId="41">#REF!</definedName>
    <definedName name="PG261C">#REF!</definedName>
    <definedName name="PG261C_12" localSheetId="41">#REF!</definedName>
    <definedName name="PG261C_12">#REF!</definedName>
    <definedName name="PG261C_38" localSheetId="41">#REF!</definedName>
    <definedName name="PG261C_38">#REF!</definedName>
    <definedName name="PG68_12" localSheetId="41">#REF!</definedName>
    <definedName name="PG68_12">#REF!</definedName>
    <definedName name="PG7_8" localSheetId="41">#REF!</definedName>
    <definedName name="PG7_8">#REF!</definedName>
    <definedName name="PG85A" localSheetId="41">#REF!</definedName>
    <definedName name="PG85A">#REF!</definedName>
    <definedName name="PMPG10" localSheetId="50">'[19]10'!#REF!</definedName>
    <definedName name="PMPG10">'[20]10'!#REF!</definedName>
    <definedName name="PMPG10_12" localSheetId="41">#REF!</definedName>
    <definedName name="PMPG10_12" localSheetId="50">#REF!</definedName>
    <definedName name="PMPG10_12">#REF!</definedName>
    <definedName name="PMPG10_25" localSheetId="50">'[27]10'!#REF!</definedName>
    <definedName name="PMPG10_25">'[27]10'!#REF!</definedName>
    <definedName name="PMPG24" localSheetId="50">'[19]24A'!#REF!</definedName>
    <definedName name="PMPG24">'[20]24A'!#REF!</definedName>
    <definedName name="PMPG24_12" localSheetId="41">#REF!</definedName>
    <definedName name="PMPG24_12" localSheetId="50">#REF!</definedName>
    <definedName name="PMPG24_12">#REF!</definedName>
    <definedName name="PMPG24_25" localSheetId="50">'[27]24A'!#REF!</definedName>
    <definedName name="PMPG24_25">'[27]24A'!#REF!</definedName>
    <definedName name="PMPG26" localSheetId="50">'[19]2627'!#REF!</definedName>
    <definedName name="PMPG26">'[20]2627'!#REF!</definedName>
    <definedName name="PMPG26_12" localSheetId="41">#REF!</definedName>
    <definedName name="PMPG26_12" localSheetId="50">#REF!</definedName>
    <definedName name="PMPG26_12">#REF!</definedName>
    <definedName name="PMPG26_25" localSheetId="50">'[27]2627'!#REF!</definedName>
    <definedName name="PMPG26_25">'[27]2627'!#REF!</definedName>
    <definedName name="PMPG27" localSheetId="50">'[19]2627'!#REF!</definedName>
    <definedName name="PMPG27">'[20]2627'!#REF!</definedName>
    <definedName name="PMPG27_12" localSheetId="41">#REF!</definedName>
    <definedName name="PMPG27_12" localSheetId="50">#REF!</definedName>
    <definedName name="PMPG27_12">#REF!</definedName>
    <definedName name="PMPG27_25" localSheetId="50">'[27]2627'!#REF!</definedName>
    <definedName name="PMPG27_25">'[27]2627'!#REF!</definedName>
    <definedName name="PMPG28" localSheetId="50">'[19]2829'!#REF!</definedName>
    <definedName name="PMPG28">'[20]2829'!#REF!</definedName>
    <definedName name="PMPG28_12" localSheetId="41">#REF!</definedName>
    <definedName name="PMPG28_12" localSheetId="50">#REF!</definedName>
    <definedName name="PMPG28_12">#REF!</definedName>
    <definedName name="PMPG28_25" localSheetId="50">'[27]2829'!#REF!</definedName>
    <definedName name="PMPG28_25">'[27]2829'!#REF!</definedName>
    <definedName name="PMPG29" localSheetId="50">'[19]2829'!#REF!</definedName>
    <definedName name="PMPG29">'[20]2829'!#REF!</definedName>
    <definedName name="PMPG29_12" localSheetId="41">#REF!</definedName>
    <definedName name="PMPG29_12" localSheetId="50">#REF!</definedName>
    <definedName name="PMPG29_12">#REF!</definedName>
    <definedName name="PMPG29_25" localSheetId="50">'[27]2829'!#REF!</definedName>
    <definedName name="PMPG29_25">'[27]2829'!#REF!</definedName>
    <definedName name="PMPG43" localSheetId="50">'[19]43'!#REF!</definedName>
    <definedName name="PMPG43">'[20]43'!#REF!</definedName>
    <definedName name="PMPG43_12" localSheetId="41">#REF!</definedName>
    <definedName name="PMPG43_12" localSheetId="50">#REF!</definedName>
    <definedName name="PMPG43_12">#REF!</definedName>
    <definedName name="PMPG43_25" localSheetId="50">'[27]43'!#REF!</definedName>
    <definedName name="PMPG43_25">'[27]43'!#REF!</definedName>
    <definedName name="PMPG47" localSheetId="50">'[19]47'!#REF!</definedName>
    <definedName name="PMPG47">'[20]47'!#REF!</definedName>
    <definedName name="PMPG47_12" localSheetId="41">#REF!</definedName>
    <definedName name="PMPG47_12" localSheetId="50">#REF!</definedName>
    <definedName name="PMPG47_12">#REF!</definedName>
    <definedName name="PMPG47_25" localSheetId="50">'[27]47'!#REF!</definedName>
    <definedName name="PMPG47_25">'[27]47'!#REF!</definedName>
    <definedName name="PMPG60_62" localSheetId="41">#REF!</definedName>
    <definedName name="PMPG60_62" localSheetId="50">#REF!</definedName>
    <definedName name="PMPG60_62">#REF!</definedName>
    <definedName name="PMPG63" localSheetId="41">#REF!</definedName>
    <definedName name="PMPG63">#REF!</definedName>
    <definedName name="PMPG68" localSheetId="50">'[19]068'!#REF!</definedName>
    <definedName name="PMPG68">'[20]068'!#REF!</definedName>
    <definedName name="PMPG68_12" localSheetId="41">#REF!</definedName>
    <definedName name="PMPG68_12">#REF!</definedName>
    <definedName name="PMPG7_8" localSheetId="41">#REF!</definedName>
    <definedName name="PMPG7_8">#REF!</definedName>
    <definedName name="PMPG70_71" localSheetId="50">'[19]7071'!#REF!</definedName>
    <definedName name="PMPG70_71">'[20]7071'!#REF!</definedName>
    <definedName name="PMPG70_71_12" localSheetId="41">#REF!</definedName>
    <definedName name="PMPG70_71_12" localSheetId="50">#REF!</definedName>
    <definedName name="PMPG70_71_12">#REF!</definedName>
    <definedName name="PMPG70_71_25" localSheetId="50">'[27]7071'!#REF!</definedName>
    <definedName name="PMPG70_71_25">'[27]7071'!#REF!</definedName>
    <definedName name="PMPG78_79" localSheetId="41">#REF!</definedName>
    <definedName name="PMPG78_79" localSheetId="50">#REF!</definedName>
    <definedName name="PMPG78_79">#REF!</definedName>
    <definedName name="PMPG78_79_25" localSheetId="50">'[27]7879'!#REF!</definedName>
    <definedName name="PMPG78_79_25">'[27]7879'!#REF!</definedName>
    <definedName name="PMPG85" localSheetId="50">'[19]85'!#REF!</definedName>
    <definedName name="PMPG85">'[20]85'!#REF!</definedName>
    <definedName name="PMPG85_12" localSheetId="41">#REF!</definedName>
    <definedName name="PMPG85_12" localSheetId="50">#REF!</definedName>
    <definedName name="PMPG85_12">#REF!</definedName>
    <definedName name="PMPG85_25" localSheetId="50">'[27]85'!#REF!</definedName>
    <definedName name="PMPG85_25">'[27]85'!#REF!</definedName>
    <definedName name="PMPG85A" localSheetId="41">#REF!</definedName>
    <definedName name="PMPG85A" localSheetId="50">#REF!</definedName>
    <definedName name="PMPG85A">#REF!</definedName>
    <definedName name="PMPG86" localSheetId="50">'[19]86'!#REF!</definedName>
    <definedName name="PMPG86">'[20]86'!#REF!</definedName>
    <definedName name="PMPG86_12" localSheetId="41">#REF!</definedName>
    <definedName name="PMPG86_12" localSheetId="50">#REF!</definedName>
    <definedName name="PMPG86_12">#REF!</definedName>
    <definedName name="PMPG86_25" localSheetId="50">'[27]86'!#REF!</definedName>
    <definedName name="PMPG86_25">'[27]86'!#REF!</definedName>
    <definedName name="PMPG91_92" localSheetId="50">'[19]9192'!#REF!</definedName>
    <definedName name="PMPG91_92">'[20]9192'!#REF!</definedName>
    <definedName name="PMPG91_92_12" localSheetId="41">#REF!</definedName>
    <definedName name="PMPG91_92_12" localSheetId="50">#REF!</definedName>
    <definedName name="PMPG91_92_12">#REF!</definedName>
    <definedName name="PMPG91_92_25" localSheetId="50">'[27]9192'!#REF!</definedName>
    <definedName name="PMPG91_92_25">'[27]9192'!#REF!</definedName>
    <definedName name="_xlnm.Print_Area" localSheetId="7">'102'!$A$1:$H$51</definedName>
    <definedName name="_xlnm.Print_Area" localSheetId="8">'103'!$A$1:$G$60</definedName>
    <definedName name="_xlnm.Print_Area" localSheetId="9">'104105'!$A$1:$O$71</definedName>
    <definedName name="_xlnm.Print_Area" localSheetId="10">'106107'!$A$1:$F$58</definedName>
    <definedName name="_xlnm.Print_Area" localSheetId="11">'108109'!$A$1:$H$101</definedName>
    <definedName name="_xlnm.Print_Area" localSheetId="14">'118119'!$A$1:$G$130</definedName>
    <definedName name="_xlnm.Print_Area" localSheetId="15">'120121'!$A$1:$E$128</definedName>
    <definedName name="_xlnm.Print_Area" localSheetId="17">'122123'!$A$1:$H$61</definedName>
    <definedName name="_xlnm.Print_Area" localSheetId="23">'214'!$A$1:$E$65</definedName>
    <definedName name="_xlnm.Print_Area" localSheetId="24">'216'!$A$1:$G$183</definedName>
    <definedName name="_xlnm.Print_Area" localSheetId="25">'217'!$A$1:$F$70</definedName>
    <definedName name="_xlnm.Print_Area" localSheetId="26">'218'!$A$1:$G$71</definedName>
    <definedName name="_xlnm.Print_Area" localSheetId="27">'219'!$A$1:$H$58</definedName>
    <definedName name="_xlnm.Print_Area" localSheetId="28">'221'!$A$1:$G$69</definedName>
    <definedName name="_xlnm.Print_Area" localSheetId="29">'224225'!$A$1:$M$129</definedName>
    <definedName name="_xlnm.Print_Area" localSheetId="30">'227'!$A$1:$F$63</definedName>
    <definedName name="_xlnm.Print_Area" localSheetId="31">'228229'!$A$1:$O$66</definedName>
    <definedName name="_xlnm.Print_Area" localSheetId="32">'230'!$A$1:$G$66</definedName>
    <definedName name="_xlnm.Print_Area" localSheetId="33">'232'!$A$1:$G$119</definedName>
    <definedName name="_xlnm.Print_Area" localSheetId="34">'233'!$A$1:$G$66</definedName>
    <definedName name="_xlnm.Print_Area" localSheetId="35">'234'!$A$1:$F$188</definedName>
    <definedName name="_xlnm.Print_Area" localSheetId="36">'250251'!$A$1:$M$65</definedName>
    <definedName name="_xlnm.Print_Area" localSheetId="39">'254'!$A$1:$E$60</definedName>
    <definedName name="_xlnm.Print_Area" localSheetId="40">'256257'!$A$1:$L$70</definedName>
    <definedName name="_xlnm.Print_Area" localSheetId="41">'261'!$A$1:$F$201</definedName>
    <definedName name="_xlnm.Print_Area" localSheetId="42">'262263'!$A$1:$N$64</definedName>
    <definedName name="_xlnm.Print_Area" localSheetId="43">'266267'!$A$1:$N$64</definedName>
    <definedName name="_xlnm.Print_Area" localSheetId="44">'269'!$A$1:$G$61</definedName>
    <definedName name="_xlnm.Print_Area" localSheetId="45">'272273'!$A$1:$M$56</definedName>
    <definedName name="_xlnm.Print_Area" localSheetId="46">'274275'!$A$1:$N$60</definedName>
    <definedName name="_xlnm.Print_Area" localSheetId="47">'276277'!$A$1:$N$62</definedName>
    <definedName name="_xlnm.Print_Area" localSheetId="48">'278 '!$A$1:$G$63</definedName>
    <definedName name="_xlnm.Print_Area" localSheetId="49">'300301'!$A$1:$J$76</definedName>
    <definedName name="_xlnm.Print_Area" localSheetId="50">#REF!</definedName>
    <definedName name="_xlnm.Print_Area" localSheetId="51">'304'!$A$1:$G$66</definedName>
    <definedName name="_xlnm.Print_Area" localSheetId="52">'310311'!$A$1:$O$58</definedName>
    <definedName name="_xlnm.Print_Area" localSheetId="54">'326327'!$A$1:$P$67</definedName>
    <definedName name="_xlnm.Print_Area" localSheetId="55">'328330'!$A$1:$S$57</definedName>
    <definedName name="_xlnm.Print_Area" localSheetId="56">'332'!$A$1:$H$58</definedName>
    <definedName name="_xlnm.Print_Area" localSheetId="57">'335'!$A$1:$F$77</definedName>
    <definedName name="_xlnm.Print_Area" localSheetId="58">'336'!$A$1:$H$60</definedName>
    <definedName name="_xlnm.Print_Area" localSheetId="61">'337B'!$A$1:$H$60</definedName>
    <definedName name="_xlnm.Print_Area" localSheetId="63">'340'!$A$1:$E$131</definedName>
    <definedName name="_xlnm.Print_Area" localSheetId="65">'352353'!$A$1:$L$66</definedName>
    <definedName name="_xlnm.Print_Area" localSheetId="66">'354355'!$A$1:$F$128</definedName>
    <definedName name="_xlnm.Print_Area" localSheetId="68">'397'!$A$1:$F$67</definedName>
    <definedName name="_xlnm.Print_Area" localSheetId="73">'410411'!$A$1:$P$66</definedName>
    <definedName name="_xlnm.Print_Area" localSheetId="80">'450'!$A$1:$G$68</definedName>
    <definedName name="_xlnm.Print_Area" localSheetId="81">BOOK!$A$1:$D$645</definedName>
    <definedName name="_xlnm.Print_Area" localSheetId="3">Comments!$A$1:$E$74</definedName>
    <definedName name="_xlnm.Print_Area" localSheetId="2">'Data Sheet'!$A$1:$G$50</definedName>
    <definedName name="_xlnm.Print_Area" localSheetId="0">README!$A$1:$F$55</definedName>
    <definedName name="_xlnm.Print_Area" localSheetId="5">'Table '!$A$1:$E$181</definedName>
    <definedName name="_xlnm.Print_Area">#REF!</definedName>
    <definedName name="Print_Area_MI" localSheetId="41">#REF!</definedName>
    <definedName name="Print_Area_MI" localSheetId="50">#REF!</definedName>
    <definedName name="Print_Area_MI">#REF!</definedName>
    <definedName name="_xlnm.Print_Titles" localSheetId="29">'224225'!$1:$15</definedName>
    <definedName name="_xlnm.Print_Titles" localSheetId="33">'232'!$1:$14</definedName>
    <definedName name="_xlnm.Print_Titles" localSheetId="41">'261'!$1:$3</definedName>
    <definedName name="_xlnm.Print_Titles" localSheetId="63">'340'!$1:$3</definedName>
    <definedName name="PRINTALLPM">'Data Sheet'!$A$73:$A$145</definedName>
    <definedName name="PRINTALLPM_49" localSheetId="41">#REF!</definedName>
    <definedName name="PRINTALLPM_49" localSheetId="50">#REF!</definedName>
    <definedName name="PRINTALLPM_49">#REF!</definedName>
    <definedName name="PRINTALLPM_68" localSheetId="41">#REF!</definedName>
    <definedName name="PRINTALLPM_68">#REF!</definedName>
    <definedName name="RDate">'[28]Data Sheet'!$C$40</definedName>
    <definedName name="README">README!$A$2</definedName>
    <definedName name="README_49" localSheetId="41">#REF!</definedName>
    <definedName name="README_49" localSheetId="50">#REF!</definedName>
    <definedName name="README_49">#REF!</definedName>
    <definedName name="README_68" localSheetId="41">#REF!</definedName>
    <definedName name="README_68">#REF!</definedName>
    <definedName name="RECOequitySRH">#REF!</definedName>
    <definedName name="Ryear">'[28]Data Sheet'!$C$38</definedName>
    <definedName name="SAL" localSheetId="9" hidden="1">{"SCHEDULE M",#N/A,FALSE,"ORSCHM12"}</definedName>
    <definedName name="SAL" localSheetId="10" hidden="1">{"SCHEDULE M",#N/A,FALSE,"ORSCHM12"}</definedName>
    <definedName name="SAL" localSheetId="41" hidden="1">{"SCHEDULE M",#N/A,FALSE,"ORSCHM12"}</definedName>
    <definedName name="SAL" localSheetId="50" hidden="1">{"SCHEDULE M",#N/A,FALSE,"ORSCHM12"}</definedName>
    <definedName name="SAL" localSheetId="63" hidden="1">{"SCHEDULE M",#N/A,FALSE,"ORSCHM12"}</definedName>
    <definedName name="SAL" hidden="1">{"SCHEDULE M",#N/A,FALSE,"ORSCHM12"}</definedName>
    <definedName name="SCH" localSheetId="41">#REF!</definedName>
    <definedName name="SCH">#REF!</definedName>
    <definedName name="Sch_M_Cum" localSheetId="41">#REF!</definedName>
    <definedName name="Sch_M_Cum">#REF!</definedName>
    <definedName name="Sch_M_CurrMth" localSheetId="41">#REF!</definedName>
    <definedName name="Sch_M_CurrMth">#REF!</definedName>
    <definedName name="Sch_M_Prior_P" localSheetId="41">#REF!</definedName>
    <definedName name="Sch_M_Prior_P">#REF!</definedName>
    <definedName name="SIXSIDE" localSheetId="41">#REF!</definedName>
    <definedName name="SIXSIDE">#REF!</definedName>
    <definedName name="ss" localSheetId="50">'[29]216'!#REF!</definedName>
    <definedName name="ss">'[30]216'!#REF!</definedName>
    <definedName name="ss_12" localSheetId="41">#REF!</definedName>
    <definedName name="ss_12" localSheetId="50">#REF!</definedName>
    <definedName name="ss_12">#REF!</definedName>
    <definedName name="Substation" localSheetId="41">#REF!</definedName>
    <definedName name="Substation">#REF!</definedName>
    <definedName name="TABLE" localSheetId="5">'Table '!$A$1</definedName>
    <definedName name="TABLE">#REF!</definedName>
    <definedName name="TABLE_49" localSheetId="41">#REF!</definedName>
    <definedName name="TABLE_49" localSheetId="50">#REF!</definedName>
    <definedName name="TABLE_49">#REF!</definedName>
    <definedName name="TABLE_68" localSheetId="41">#REF!</definedName>
    <definedName name="TABLE_68">#REF!</definedName>
    <definedName name="TABLEPM" localSheetId="5">'Table '!$B$188:$B$196</definedName>
    <definedName name="TABLEPM">#REF!</definedName>
    <definedName name="TABLEPM_49" localSheetId="41">#REF!</definedName>
    <definedName name="TABLEPM_49" localSheetId="50">#REF!</definedName>
    <definedName name="TABLEPM_49">#REF!</definedName>
    <definedName name="TABLEPM_68" localSheetId="41">#REF!</definedName>
    <definedName name="TABLEPM_68">#REF!</definedName>
    <definedName name="wrn.Schedule._.M._.Current._.Period." localSheetId="9" hidden="1">{"Schedule M Current Period",#N/A,FALSE,"TAX COMPUTATION"}</definedName>
    <definedName name="wrn.Schedule._.M._.Current._.Period." localSheetId="10" hidden="1">{"Schedule M Current Period",#N/A,FALSE,"TAX COMPUTATION"}</definedName>
    <definedName name="wrn.Schedule._.M._.Current._.Period." localSheetId="41" hidden="1">{"Schedule M Current Period",#N/A,FALSE,"TAX COMPUTATION"}</definedName>
    <definedName name="wrn.Schedule._.M._.Current._.Period." localSheetId="50" hidden="1">{"Schedule M Current Period",#N/A,FALSE,"TAX COMPUTATION"}</definedName>
    <definedName name="wrn.Schedule._.M._.Current._.Period." localSheetId="63" hidden="1">{"Schedule M Current Period",#N/A,FALSE,"TAX COMPUTATION"}</definedName>
    <definedName name="wrn.Schedule._.M._.Current._.Period." hidden="1">{"Schedule M Current Period",#N/A,FALSE,"TAX COMPUTATION"}</definedName>
    <definedName name="wrn.Schedule._.M._.Report._.Current._.Month." localSheetId="9" hidden="1">{"Schedule M Current Month",#N/A,FALSE,"TAX COMPUTATION"}</definedName>
    <definedName name="wrn.Schedule._.M._.Report._.Current._.Month." localSheetId="10" hidden="1">{"Schedule M Current Month",#N/A,FALSE,"TAX COMPUTATION"}</definedName>
    <definedName name="wrn.Schedule._.M._.Report._.Current._.Month." localSheetId="41" hidden="1">{"Schedule M Current Month",#N/A,FALSE,"TAX COMPUTATION"}</definedName>
    <definedName name="wrn.Schedule._.M._.Report._.Current._.Month." localSheetId="50" hidden="1">{"Schedule M Current Month",#N/A,FALSE,"TAX COMPUTATION"}</definedName>
    <definedName name="wrn.Schedule._.M._.Report._.Current._.Month." localSheetId="63" hidden="1">{"Schedule M Current Month",#N/A,FALSE,"TAX COMPUTATION"}</definedName>
    <definedName name="wrn.Schedule._.M._.Report._.Current._.Month." hidden="1">{"Schedule M Current Month",#N/A,FALSE,"TAX COMPUTATION"}</definedName>
    <definedName name="wrn.Tax._.Computation._.Current._.Month." localSheetId="9" hidden="1">{"Tax Computation Current Month",#N/A,FALSE,"TAX COMPUTATION"}</definedName>
    <definedName name="wrn.Tax._.Computation._.Current._.Month." localSheetId="10" hidden="1">{"Tax Computation Current Month",#N/A,FALSE,"TAX COMPUTATION"}</definedName>
    <definedName name="wrn.Tax._.Computation._.Current._.Month." localSheetId="41" hidden="1">{"Tax Computation Current Month",#N/A,FALSE,"TAX COMPUTATION"}</definedName>
    <definedName name="wrn.Tax._.Computation._.Current._.Month." localSheetId="50" hidden="1">{"Tax Computation Current Month",#N/A,FALSE,"TAX COMPUTATION"}</definedName>
    <definedName name="wrn.Tax._.Computation._.Current._.Month." localSheetId="63" hidden="1">{"Tax Computation Current Month",#N/A,FALSE,"TAX COMPUTATION"}</definedName>
    <definedName name="wrn.Tax._.Computation._.Current._.Month." hidden="1">{"Tax Computation Current Month",#N/A,FALSE,"TAX COMPUTATION"}</definedName>
    <definedName name="wrn.Tax._.Computation._.Current._.Period." localSheetId="9" hidden="1">{"Tax Computation Current Period",#N/A,FALSE,"TAX COMPUTATION"}</definedName>
    <definedName name="wrn.Tax._.Computation._.Current._.Period." localSheetId="10" hidden="1">{"Tax Computation Current Period",#N/A,FALSE,"TAX COMPUTATION"}</definedName>
    <definedName name="wrn.Tax._.Computation._.Current._.Period." localSheetId="41" hidden="1">{"Tax Computation Current Period",#N/A,FALSE,"TAX COMPUTATION"}</definedName>
    <definedName name="wrn.Tax._.Computation._.Current._.Period." localSheetId="50" hidden="1">{"Tax Computation Current Period",#N/A,FALSE,"TAX COMPUTATION"}</definedName>
    <definedName name="wrn.Tax._.Computation._.Current._.Period." localSheetId="63" hidden="1">{"Tax Computation Current Period",#N/A,FALSE,"TAX COMPUTATION"}</definedName>
    <definedName name="wrn.Tax._.Computation._.Current._.Period." hidden="1">{"Tax Computation Current Period",#N/A,FALSE,"TAX COMPUTATION"}</definedName>
    <definedName name="wrn.Tax._.Computation._.Report._.Current._.Month." localSheetId="10" hidden="1">{"Tax Computation Current Month",#N/A,FALSE,"TAX COMPUTATION"}</definedName>
    <definedName name="wrn.Tax._.Computation._.Report._.Current._.Month." localSheetId="50" hidden="1">{"Tax Computation Current Month",#N/A,FALSE,"TAX COMPUTATION"}</definedName>
    <definedName name="wrn.Tax._.Computation._.Report._.Current._.Month." hidden="1">{"Tax Computation Current Month",#N/A,FALSE,"TAX COMPUTATION"}</definedName>
  </definedNames>
  <calcPr calcId="145621"/>
</workbook>
</file>

<file path=xl/calcChain.xml><?xml version="1.0" encoding="utf-8"?>
<calcChain xmlns="http://schemas.openxmlformats.org/spreadsheetml/2006/main">
  <c r="G3" i="52" l="1"/>
  <c r="E128" i="131"/>
  <c r="D128" i="131"/>
  <c r="B128" i="131"/>
  <c r="E64" i="131"/>
  <c r="D64" i="131"/>
  <c r="B64" i="131"/>
  <c r="E3" i="131"/>
  <c r="D3" i="131"/>
  <c r="B2" i="131"/>
  <c r="E333" i="127" l="1"/>
  <c r="C331" i="127"/>
  <c r="C324" i="127"/>
  <c r="C323" i="127"/>
  <c r="C322" i="127"/>
  <c r="C321" i="127"/>
  <c r="C320" i="127"/>
  <c r="C319" i="127"/>
  <c r="C313" i="127"/>
  <c r="C312" i="127"/>
  <c r="C311" i="127"/>
  <c r="C310" i="127"/>
  <c r="C309" i="127"/>
  <c r="C306" i="127"/>
  <c r="C305" i="127"/>
  <c r="C304" i="127"/>
  <c r="C303" i="127"/>
  <c r="C299" i="127"/>
  <c r="C298" i="127"/>
  <c r="C297" i="127"/>
  <c r="C296" i="127"/>
  <c r="C295" i="127"/>
  <c r="C294" i="127"/>
  <c r="C293" i="127"/>
  <c r="C292" i="127"/>
  <c r="C291" i="127"/>
  <c r="C290" i="127"/>
  <c r="C287" i="127"/>
  <c r="E68" i="130"/>
  <c r="D68" i="130"/>
  <c r="B67" i="130"/>
  <c r="E3" i="130"/>
  <c r="D3" i="130"/>
  <c r="B2" i="130"/>
  <c r="E51" i="130"/>
  <c r="E92" i="130" s="1"/>
  <c r="E105" i="130"/>
  <c r="E118" i="130" s="1"/>
  <c r="E39" i="130"/>
  <c r="E572" i="127"/>
  <c r="C636" i="127"/>
  <c r="C632" i="127"/>
  <c r="E570" i="127"/>
  <c r="E568" i="127"/>
  <c r="E561" i="127"/>
  <c r="C570" i="127"/>
  <c r="C566" i="127"/>
  <c r="C565" i="127"/>
  <c r="C564" i="127"/>
  <c r="C563" i="127"/>
  <c r="I3" i="129"/>
  <c r="H3" i="129"/>
  <c r="F2" i="129"/>
  <c r="E3" i="129"/>
  <c r="D3" i="129"/>
  <c r="B2" i="129"/>
  <c r="C559" i="127"/>
  <c r="D38" i="129"/>
  <c r="H37" i="129"/>
  <c r="H36" i="129"/>
  <c r="H35" i="129"/>
  <c r="H38" i="129" s="1"/>
  <c r="H34" i="129"/>
  <c r="H28" i="129"/>
  <c r="H27" i="129"/>
  <c r="H26" i="129"/>
  <c r="D25" i="129"/>
  <c r="H24" i="129"/>
  <c r="H23" i="129"/>
  <c r="H25" i="129" s="1"/>
  <c r="D21" i="129"/>
  <c r="D29" i="129" s="1"/>
  <c r="H20" i="129"/>
  <c r="H19" i="129"/>
  <c r="H18" i="129"/>
  <c r="H17" i="129"/>
  <c r="H16" i="129"/>
  <c r="H21" i="129" s="1"/>
  <c r="H29" i="129" s="1"/>
  <c r="C558" i="127"/>
  <c r="C557" i="127"/>
  <c r="C556" i="127"/>
  <c r="C555" i="127"/>
  <c r="C554" i="127"/>
  <c r="C553" i="127"/>
  <c r="C552" i="127"/>
  <c r="C551" i="127"/>
  <c r="C550" i="127"/>
  <c r="C549" i="127"/>
  <c r="C547" i="127"/>
  <c r="C514" i="127"/>
  <c r="C510" i="127"/>
  <c r="F69" i="117"/>
  <c r="E69" i="117"/>
  <c r="A68" i="117"/>
  <c r="F3" i="117"/>
  <c r="E3" i="117"/>
  <c r="A2" i="117"/>
  <c r="C509" i="127"/>
  <c r="C503" i="127"/>
  <c r="C502" i="127"/>
  <c r="C501" i="127"/>
  <c r="C500" i="127"/>
  <c r="C499" i="127"/>
  <c r="C416" i="127"/>
  <c r="C415" i="127"/>
  <c r="C414" i="127"/>
  <c r="C413" i="127"/>
  <c r="C412" i="127"/>
  <c r="C411" i="127"/>
  <c r="C409" i="127"/>
  <c r="C408" i="127"/>
  <c r="C407" i="127"/>
  <c r="C406" i="127"/>
  <c r="C405" i="127"/>
  <c r="V44" i="128"/>
  <c r="W24" i="128"/>
  <c r="V24" i="128"/>
  <c r="L39" i="128"/>
  <c r="W19" i="128"/>
  <c r="V19" i="128"/>
  <c r="C327" i="127" l="1"/>
  <c r="C315" i="127"/>
  <c r="C300" i="127"/>
  <c r="E121" i="130"/>
  <c r="E125" i="130" s="1"/>
  <c r="C410" i="127"/>
  <c r="C417" i="127" s="1"/>
  <c r="E417" i="127" s="1"/>
  <c r="Q76" i="128"/>
  <c r="P76" i="128"/>
  <c r="L72" i="128"/>
  <c r="K72" i="128"/>
  <c r="G70" i="128"/>
  <c r="G71" i="128" s="1"/>
  <c r="G72" i="128" s="1"/>
  <c r="G73" i="128" s="1"/>
  <c r="Q69" i="128"/>
  <c r="P69" i="128"/>
  <c r="Q62" i="128"/>
  <c r="P62" i="128"/>
  <c r="K59" i="128"/>
  <c r="K73" i="128" s="1"/>
  <c r="F58" i="128"/>
  <c r="E58" i="128"/>
  <c r="G55" i="128"/>
  <c r="G56" i="128" s="1"/>
  <c r="G57" i="128" s="1"/>
  <c r="G58" i="128" s="1"/>
  <c r="G59" i="128" s="1"/>
  <c r="G60" i="128" s="1"/>
  <c r="G61" i="128" s="1"/>
  <c r="G62" i="128" s="1"/>
  <c r="Q53" i="128"/>
  <c r="P53" i="128"/>
  <c r="F48" i="128"/>
  <c r="E48" i="128"/>
  <c r="F41" i="128"/>
  <c r="F49" i="128" s="1"/>
  <c r="E41" i="128"/>
  <c r="E49" i="128" s="1"/>
  <c r="Q40" i="128"/>
  <c r="P40" i="128"/>
  <c r="K39" i="128"/>
  <c r="G38" i="128"/>
  <c r="G39" i="128" s="1"/>
  <c r="G40" i="128" s="1"/>
  <c r="G41" i="128" s="1"/>
  <c r="G42" i="128" s="1"/>
  <c r="G43" i="128" s="1"/>
  <c r="L32" i="128"/>
  <c r="K32" i="128"/>
  <c r="G32" i="128"/>
  <c r="G33" i="128" s="1"/>
  <c r="G34" i="128" s="1"/>
  <c r="G35" i="128" s="1"/>
  <c r="F28" i="128"/>
  <c r="E28" i="128"/>
  <c r="Q25" i="128"/>
  <c r="P25" i="128"/>
  <c r="L25" i="128"/>
  <c r="L33" i="128" s="1"/>
  <c r="K25" i="128"/>
  <c r="K33" i="128" s="1"/>
  <c r="G25" i="128"/>
  <c r="G26" i="128" s="1"/>
  <c r="G27" i="128" s="1"/>
  <c r="G28" i="128" s="1"/>
  <c r="G29" i="128" s="1"/>
  <c r="F21" i="128"/>
  <c r="F29" i="128" s="1"/>
  <c r="E21" i="128"/>
  <c r="E29" i="128" s="1"/>
  <c r="W22" i="128"/>
  <c r="Q18" i="128"/>
  <c r="Q26" i="128" s="1"/>
  <c r="P18" i="128"/>
  <c r="P26" i="128" s="1"/>
  <c r="K16" i="128"/>
  <c r="L15" i="128"/>
  <c r="L16" i="128" s="1"/>
  <c r="K15" i="128"/>
  <c r="G9" i="128"/>
  <c r="G10" i="128" s="1"/>
  <c r="G11" i="128" s="1"/>
  <c r="G12" i="128" s="1"/>
  <c r="G13" i="128" s="1"/>
  <c r="G14" i="128" s="1"/>
  <c r="G15" i="128" s="1"/>
  <c r="G16" i="128" s="1"/>
  <c r="G17" i="128" s="1"/>
  <c r="G18" i="128" s="1"/>
  <c r="G19" i="128" s="1"/>
  <c r="G20" i="128" s="1"/>
  <c r="G21" i="128" s="1"/>
  <c r="W3" i="128"/>
  <c r="V3" i="128"/>
  <c r="Q3" i="128"/>
  <c r="P3" i="128"/>
  <c r="L3" i="128"/>
  <c r="K3" i="128"/>
  <c r="F3" i="128"/>
  <c r="E3" i="128"/>
  <c r="R2" i="128"/>
  <c r="M2" i="128"/>
  <c r="G2" i="128"/>
  <c r="A2" i="128"/>
  <c r="E386" i="127"/>
  <c r="E371" i="127"/>
  <c r="E356" i="127"/>
  <c r="C349" i="127"/>
  <c r="C385" i="127"/>
  <c r="C384" i="127"/>
  <c r="C383" i="127"/>
  <c r="C382" i="127"/>
  <c r="C380" i="127"/>
  <c r="C378" i="127"/>
  <c r="C377" i="127"/>
  <c r="C376" i="127"/>
  <c r="C375" i="127"/>
  <c r="C370" i="127"/>
  <c r="C369" i="127"/>
  <c r="C368" i="127"/>
  <c r="C367" i="127"/>
  <c r="C365" i="127"/>
  <c r="C363" i="127"/>
  <c r="C362" i="127"/>
  <c r="C361" i="127"/>
  <c r="C360" i="127"/>
  <c r="C355" i="127"/>
  <c r="C354" i="127"/>
  <c r="C353" i="127"/>
  <c r="C352" i="127"/>
  <c r="C351" i="127"/>
  <c r="C347" i="127"/>
  <c r="C346" i="127"/>
  <c r="C345" i="127"/>
  <c r="C344" i="127"/>
  <c r="E276" i="127"/>
  <c r="C274" i="127"/>
  <c r="C269" i="127"/>
  <c r="C268" i="127"/>
  <c r="C267" i="127"/>
  <c r="C266" i="127"/>
  <c r="C265" i="127"/>
  <c r="C264" i="127"/>
  <c r="E257" i="127"/>
  <c r="C254" i="127"/>
  <c r="C253" i="127"/>
  <c r="C252" i="127"/>
  <c r="C247" i="127"/>
  <c r="C246" i="127"/>
  <c r="C245" i="127"/>
  <c r="C244" i="127"/>
  <c r="C243" i="127"/>
  <c r="C238" i="127"/>
  <c r="C237" i="127"/>
  <c r="C233" i="127"/>
  <c r="C232" i="127"/>
  <c r="C231" i="127"/>
  <c r="C227" i="127"/>
  <c r="C226" i="127"/>
  <c r="C225" i="127"/>
  <c r="C224" i="127"/>
  <c r="C223" i="127"/>
  <c r="C222" i="127"/>
  <c r="C221" i="127"/>
  <c r="C220" i="127"/>
  <c r="E209" i="127"/>
  <c r="C207" i="127"/>
  <c r="C199" i="127"/>
  <c r="C198" i="127"/>
  <c r="C197" i="127"/>
  <c r="C196" i="127"/>
  <c r="C195" i="127"/>
  <c r="C194" i="127"/>
  <c r="C193" i="127"/>
  <c r="C192" i="127"/>
  <c r="C191" i="127"/>
  <c r="C190" i="127"/>
  <c r="C189" i="127"/>
  <c r="C188" i="127"/>
  <c r="C187" i="127"/>
  <c r="C185" i="127"/>
  <c r="C176" i="127"/>
  <c r="C175" i="127"/>
  <c r="C174" i="127"/>
  <c r="C173" i="127"/>
  <c r="C172" i="127"/>
  <c r="C171" i="127"/>
  <c r="C170" i="127"/>
  <c r="C169" i="127"/>
  <c r="C329" i="127" l="1"/>
  <c r="C333" i="127" s="1"/>
  <c r="P54" i="128"/>
  <c r="Q54" i="128"/>
  <c r="L73" i="128"/>
  <c r="K40" i="128"/>
  <c r="L40" i="128"/>
  <c r="C168" i="127" l="1"/>
  <c r="C167" i="127"/>
  <c r="C166" i="127"/>
  <c r="C165" i="127"/>
  <c r="C164" i="127"/>
  <c r="C162" i="127"/>
  <c r="E152" i="127"/>
  <c r="E149" i="127"/>
  <c r="C148" i="127"/>
  <c r="C147" i="127"/>
  <c r="C146" i="127"/>
  <c r="C142" i="127"/>
  <c r="C141" i="127"/>
  <c r="C140" i="127"/>
  <c r="C139" i="127"/>
  <c r="E136" i="127"/>
  <c r="C135" i="127"/>
  <c r="C134" i="127"/>
  <c r="C133" i="127"/>
  <c r="C132" i="127"/>
  <c r="C131" i="127"/>
  <c r="E128" i="127"/>
  <c r="C128" i="127"/>
  <c r="C127" i="127"/>
  <c r="C126" i="127"/>
  <c r="C125" i="127"/>
  <c r="C124" i="127"/>
  <c r="C123" i="127"/>
  <c r="C122" i="127"/>
  <c r="C121" i="127"/>
  <c r="C120" i="127"/>
  <c r="C119" i="127"/>
  <c r="C118" i="127"/>
  <c r="C117" i="127"/>
  <c r="C116" i="127"/>
  <c r="C115" i="127"/>
  <c r="C114" i="127"/>
  <c r="E102" i="127"/>
  <c r="E111" i="127"/>
  <c r="C110" i="127"/>
  <c r="C109" i="127"/>
  <c r="C108" i="127"/>
  <c r="C107" i="127"/>
  <c r="C106" i="127"/>
  <c r="C105" i="127"/>
  <c r="C101" i="127"/>
  <c r="C100" i="127"/>
  <c r="C99" i="127"/>
  <c r="C98" i="127"/>
  <c r="C97" i="127"/>
  <c r="C96" i="127"/>
  <c r="C95" i="127"/>
  <c r="C94" i="127"/>
  <c r="C93" i="127"/>
  <c r="C92" i="127"/>
  <c r="C91" i="127"/>
  <c r="C90" i="127"/>
  <c r="E79" i="127"/>
  <c r="E77" i="127"/>
  <c r="C76" i="127"/>
  <c r="C75" i="127"/>
  <c r="C74" i="127"/>
  <c r="C73" i="127"/>
  <c r="C72" i="127"/>
  <c r="C71" i="127"/>
  <c r="C70" i="127"/>
  <c r="C69" i="127"/>
  <c r="C68" i="127"/>
  <c r="C57" i="127"/>
  <c r="E42" i="127"/>
  <c r="C39" i="127"/>
  <c r="E31" i="127"/>
  <c r="C63" i="127"/>
  <c r="C62" i="127"/>
  <c r="C61" i="127"/>
  <c r="C60" i="127"/>
  <c r="C59" i="127"/>
  <c r="C58" i="127"/>
  <c r="C56" i="127"/>
  <c r="C55" i="127"/>
  <c r="C54" i="127"/>
  <c r="C53" i="127"/>
  <c r="C52" i="127"/>
  <c r="C51" i="127"/>
  <c r="C50" i="127"/>
  <c r="C49" i="127"/>
  <c r="C48" i="127"/>
  <c r="C47" i="127"/>
  <c r="C46" i="127"/>
  <c r="C45" i="127"/>
  <c r="C42" i="127"/>
  <c r="C41" i="127"/>
  <c r="C40" i="127"/>
  <c r="C38" i="127"/>
  <c r="C37" i="127"/>
  <c r="C36" i="127"/>
  <c r="C35" i="127"/>
  <c r="C34" i="127"/>
  <c r="C30" i="127"/>
  <c r="C29" i="127"/>
  <c r="C22" i="127"/>
  <c r="C21" i="127"/>
  <c r="C18" i="127"/>
  <c r="C17" i="127"/>
  <c r="C561" i="127"/>
  <c r="C568" i="127" s="1"/>
  <c r="C572" i="127" s="1"/>
  <c r="C504" i="127"/>
  <c r="C379" i="127"/>
  <c r="C386" i="127" s="1"/>
  <c r="C533" i="127"/>
  <c r="C396" i="127"/>
  <c r="C402" i="127"/>
  <c r="C397" i="127"/>
  <c r="C392" i="127"/>
  <c r="C630" i="127"/>
  <c r="C628" i="127"/>
  <c r="C624" i="127"/>
  <c r="C270" i="127"/>
  <c r="C255" i="127"/>
  <c r="C248" i="127"/>
  <c r="C622" i="127" s="1"/>
  <c r="C644" i="127"/>
  <c r="C228" i="127"/>
  <c r="C641" i="127"/>
  <c r="C518" i="127"/>
  <c r="C517" i="127"/>
  <c r="C441" i="127"/>
  <c r="C443" i="127"/>
  <c r="C526" i="127"/>
  <c r="C525" i="127"/>
  <c r="C524" i="127"/>
  <c r="C523" i="127"/>
  <c r="C522" i="127"/>
  <c r="C149" i="127"/>
  <c r="C143" i="127"/>
  <c r="C136" i="127"/>
  <c r="C618" i="127"/>
  <c r="C111" i="127"/>
  <c r="C612" i="127" s="1"/>
  <c r="C614" i="127"/>
  <c r="C102" i="127"/>
  <c r="C616" i="127" s="1"/>
  <c r="C77" i="127"/>
  <c r="C64" i="127"/>
  <c r="C606" i="127" s="1"/>
  <c r="C25" i="127"/>
  <c r="C23" i="127"/>
  <c r="C26" i="127"/>
  <c r="C19" i="127"/>
  <c r="C16" i="127"/>
  <c r="C543" i="127" s="1"/>
  <c r="A8" i="127"/>
  <c r="A7" i="127"/>
  <c r="E4" i="126"/>
  <c r="D4" i="126"/>
  <c r="A3" i="126"/>
  <c r="F3" i="125"/>
  <c r="E3" i="125"/>
  <c r="A2" i="125"/>
  <c r="F38" i="125"/>
  <c r="E38" i="125"/>
  <c r="D38" i="125"/>
  <c r="F30" i="125"/>
  <c r="E30" i="125"/>
  <c r="D30" i="125"/>
  <c r="F25" i="125"/>
  <c r="E25" i="125"/>
  <c r="E31" i="125" s="1"/>
  <c r="D25" i="125"/>
  <c r="L134" i="124"/>
  <c r="K134" i="124"/>
  <c r="J134" i="124"/>
  <c r="Q3" i="124"/>
  <c r="P3" i="124"/>
  <c r="J2" i="124"/>
  <c r="G3" i="124"/>
  <c r="F3" i="124"/>
  <c r="A2" i="124"/>
  <c r="Q68" i="124"/>
  <c r="P68" i="124"/>
  <c r="J68" i="124"/>
  <c r="G68" i="124"/>
  <c r="F68" i="124"/>
  <c r="A68" i="124"/>
  <c r="Q60" i="124"/>
  <c r="P60" i="124"/>
  <c r="R3" i="122"/>
  <c r="P3" i="122"/>
  <c r="J2" i="122"/>
  <c r="H3" i="122"/>
  <c r="G3" i="122"/>
  <c r="A2" i="122"/>
  <c r="I327" i="123"/>
  <c r="H327" i="123"/>
  <c r="G327" i="123"/>
  <c r="N77" i="123"/>
  <c r="R77" i="123"/>
  <c r="N78" i="123"/>
  <c r="R78" i="123"/>
  <c r="N79" i="123"/>
  <c r="R79" i="123"/>
  <c r="N80" i="123"/>
  <c r="R80" i="123"/>
  <c r="N81" i="123"/>
  <c r="R81" i="123"/>
  <c r="N82" i="123"/>
  <c r="R82" i="123"/>
  <c r="N83" i="123"/>
  <c r="R83" i="123"/>
  <c r="N84" i="123"/>
  <c r="R84" i="123"/>
  <c r="N85" i="123"/>
  <c r="R85" i="123"/>
  <c r="N86" i="123"/>
  <c r="R86" i="123"/>
  <c r="R3" i="123"/>
  <c r="Q3" i="123"/>
  <c r="K2" i="123"/>
  <c r="I3" i="123"/>
  <c r="H3" i="123"/>
  <c r="A2" i="123"/>
  <c r="Q327" i="123"/>
  <c r="P327" i="123"/>
  <c r="O327" i="123"/>
  <c r="M327" i="123"/>
  <c r="L327" i="123"/>
  <c r="R326" i="123"/>
  <c r="N326" i="123"/>
  <c r="R325" i="123"/>
  <c r="N325" i="123"/>
  <c r="R324" i="123"/>
  <c r="N324" i="123"/>
  <c r="R323" i="123"/>
  <c r="N323" i="123"/>
  <c r="R322" i="123"/>
  <c r="N322" i="123"/>
  <c r="R321" i="123"/>
  <c r="N321" i="123"/>
  <c r="R320" i="123"/>
  <c r="N320" i="123"/>
  <c r="R319" i="123"/>
  <c r="N319" i="123"/>
  <c r="R318" i="123"/>
  <c r="N318" i="123"/>
  <c r="R317" i="123"/>
  <c r="N317" i="123"/>
  <c r="R316" i="123"/>
  <c r="N316" i="123"/>
  <c r="R315" i="123"/>
  <c r="N315" i="123"/>
  <c r="R314" i="123"/>
  <c r="N314" i="123"/>
  <c r="R313" i="123"/>
  <c r="N313" i="123"/>
  <c r="R312" i="123"/>
  <c r="N312" i="123"/>
  <c r="R311" i="123"/>
  <c r="N311" i="123"/>
  <c r="R310" i="123"/>
  <c r="N310" i="123"/>
  <c r="R309" i="123"/>
  <c r="N309" i="123"/>
  <c r="R308" i="123"/>
  <c r="N308" i="123"/>
  <c r="R307" i="123"/>
  <c r="N307" i="123"/>
  <c r="R306" i="123"/>
  <c r="N306" i="123"/>
  <c r="R305" i="123"/>
  <c r="N305" i="123"/>
  <c r="R304" i="123"/>
  <c r="N304" i="123"/>
  <c r="R303" i="123"/>
  <c r="N303" i="123"/>
  <c r="R302" i="123"/>
  <c r="N302" i="123"/>
  <c r="R301" i="123"/>
  <c r="N301" i="123"/>
  <c r="R300" i="123"/>
  <c r="N300" i="123"/>
  <c r="R299" i="123"/>
  <c r="N299" i="123"/>
  <c r="R298" i="123"/>
  <c r="N298" i="123"/>
  <c r="R297" i="123"/>
  <c r="N297" i="123"/>
  <c r="R296" i="123"/>
  <c r="N296" i="123"/>
  <c r="R295" i="123"/>
  <c r="N295" i="123"/>
  <c r="R294" i="123"/>
  <c r="N294" i="123"/>
  <c r="R293" i="123"/>
  <c r="N293" i="123"/>
  <c r="R292" i="123"/>
  <c r="N292" i="123"/>
  <c r="R291" i="123"/>
  <c r="N291" i="123"/>
  <c r="R290" i="123"/>
  <c r="N290" i="123"/>
  <c r="R289" i="123"/>
  <c r="N289" i="123"/>
  <c r="R288" i="123"/>
  <c r="N288" i="123"/>
  <c r="R287" i="123"/>
  <c r="N287" i="123"/>
  <c r="R286" i="123"/>
  <c r="N286" i="123"/>
  <c r="R285" i="123"/>
  <c r="N285" i="123"/>
  <c r="R284" i="123"/>
  <c r="N284" i="123"/>
  <c r="R283" i="123"/>
  <c r="N283" i="123"/>
  <c r="R282" i="123"/>
  <c r="N282" i="123"/>
  <c r="R281" i="123"/>
  <c r="N281" i="123"/>
  <c r="R280" i="123"/>
  <c r="N280" i="123"/>
  <c r="R279" i="123"/>
  <c r="N279" i="123"/>
  <c r="R278" i="123"/>
  <c r="N278" i="123"/>
  <c r="R277" i="123"/>
  <c r="N277" i="123"/>
  <c r="R276" i="123"/>
  <c r="N276" i="123"/>
  <c r="R275" i="123"/>
  <c r="R327" i="123" s="1"/>
  <c r="N275" i="123"/>
  <c r="N327" i="123" s="1"/>
  <c r="R267" i="123"/>
  <c r="Q267" i="123"/>
  <c r="K267" i="123"/>
  <c r="H267" i="123"/>
  <c r="G267" i="123"/>
  <c r="A267" i="123"/>
  <c r="Q261" i="123"/>
  <c r="P261" i="123"/>
  <c r="O261" i="123"/>
  <c r="M261" i="123"/>
  <c r="L261" i="123"/>
  <c r="R260" i="123"/>
  <c r="N260" i="123"/>
  <c r="R259" i="123"/>
  <c r="N259" i="123"/>
  <c r="R258" i="123"/>
  <c r="N258" i="123"/>
  <c r="R257" i="123"/>
  <c r="N257" i="123"/>
  <c r="R256" i="123"/>
  <c r="N256" i="123"/>
  <c r="R255" i="123"/>
  <c r="N255" i="123"/>
  <c r="R254" i="123"/>
  <c r="N254" i="123"/>
  <c r="R253" i="123"/>
  <c r="N253" i="123"/>
  <c r="R252" i="123"/>
  <c r="N252" i="123"/>
  <c r="R251" i="123"/>
  <c r="N251" i="123"/>
  <c r="R250" i="123"/>
  <c r="N250" i="123"/>
  <c r="R249" i="123"/>
  <c r="N249" i="123"/>
  <c r="R248" i="123"/>
  <c r="N248" i="123"/>
  <c r="R247" i="123"/>
  <c r="N247" i="123"/>
  <c r="R246" i="123"/>
  <c r="N246" i="123"/>
  <c r="R245" i="123"/>
  <c r="N245" i="123"/>
  <c r="R244" i="123"/>
  <c r="N244" i="123"/>
  <c r="R243" i="123"/>
  <c r="N243" i="123"/>
  <c r="R242" i="123"/>
  <c r="N242" i="123"/>
  <c r="R241" i="123"/>
  <c r="N241" i="123"/>
  <c r="R240" i="123"/>
  <c r="N240" i="123"/>
  <c r="R239" i="123"/>
  <c r="N239" i="123"/>
  <c r="R238" i="123"/>
  <c r="N238" i="123"/>
  <c r="R237" i="123"/>
  <c r="N237" i="123"/>
  <c r="R236" i="123"/>
  <c r="N236" i="123"/>
  <c r="R235" i="123"/>
  <c r="N235" i="123"/>
  <c r="R234" i="123"/>
  <c r="N234" i="123"/>
  <c r="R233" i="123"/>
  <c r="N233" i="123"/>
  <c r="R232" i="123"/>
  <c r="N232" i="123"/>
  <c r="R231" i="123"/>
  <c r="N231" i="123"/>
  <c r="R230" i="123"/>
  <c r="N230" i="123"/>
  <c r="R229" i="123"/>
  <c r="N229" i="123"/>
  <c r="R228" i="123"/>
  <c r="N228" i="123"/>
  <c r="R227" i="123"/>
  <c r="N227" i="123"/>
  <c r="R226" i="123"/>
  <c r="N226" i="123"/>
  <c r="R225" i="123"/>
  <c r="N225" i="123"/>
  <c r="R224" i="123"/>
  <c r="N224" i="123"/>
  <c r="R223" i="123"/>
  <c r="N223" i="123"/>
  <c r="R222" i="123"/>
  <c r="N222" i="123"/>
  <c r="R221" i="123"/>
  <c r="N221" i="123"/>
  <c r="R220" i="123"/>
  <c r="N220" i="123"/>
  <c r="R219" i="123"/>
  <c r="N219" i="123"/>
  <c r="R218" i="123"/>
  <c r="N218" i="123"/>
  <c r="R217" i="123"/>
  <c r="N217" i="123"/>
  <c r="R216" i="123"/>
  <c r="N216" i="123"/>
  <c r="R215" i="123"/>
  <c r="N215" i="123"/>
  <c r="R214" i="123"/>
  <c r="N214" i="123"/>
  <c r="R213" i="123"/>
  <c r="N213" i="123"/>
  <c r="R212" i="123"/>
  <c r="N212" i="123"/>
  <c r="R211" i="123"/>
  <c r="N211" i="123"/>
  <c r="R210" i="123"/>
  <c r="N210" i="123"/>
  <c r="R209" i="123"/>
  <c r="R261" i="123" s="1"/>
  <c r="N209" i="123"/>
  <c r="N261" i="123" s="1"/>
  <c r="R201" i="123"/>
  <c r="Q201" i="123"/>
  <c r="K201" i="123"/>
  <c r="H201" i="123"/>
  <c r="G201" i="123"/>
  <c r="A201" i="123"/>
  <c r="Q195" i="123"/>
  <c r="P195" i="123"/>
  <c r="O195" i="123"/>
  <c r="M195" i="123"/>
  <c r="L195" i="123"/>
  <c r="R194" i="123"/>
  <c r="N194" i="123"/>
  <c r="R193" i="123"/>
  <c r="N193" i="123"/>
  <c r="R192" i="123"/>
  <c r="N192" i="123"/>
  <c r="R191" i="123"/>
  <c r="N191" i="123"/>
  <c r="R190" i="123"/>
  <c r="N190" i="123"/>
  <c r="R189" i="123"/>
  <c r="N189" i="123"/>
  <c r="R188" i="123"/>
  <c r="N188" i="123"/>
  <c r="R187" i="123"/>
  <c r="N187" i="123"/>
  <c r="R186" i="123"/>
  <c r="N186" i="123"/>
  <c r="R185" i="123"/>
  <c r="N185" i="123"/>
  <c r="R184" i="123"/>
  <c r="N184" i="123"/>
  <c r="R183" i="123"/>
  <c r="N183" i="123"/>
  <c r="R182" i="123"/>
  <c r="N182" i="123"/>
  <c r="R181" i="123"/>
  <c r="N181" i="123"/>
  <c r="R180" i="123"/>
  <c r="N180" i="123"/>
  <c r="R179" i="123"/>
  <c r="N179" i="123"/>
  <c r="R178" i="123"/>
  <c r="N178" i="123"/>
  <c r="R177" i="123"/>
  <c r="N177" i="123"/>
  <c r="R176" i="123"/>
  <c r="N176" i="123"/>
  <c r="R175" i="123"/>
  <c r="N175" i="123"/>
  <c r="R174" i="123"/>
  <c r="N174" i="123"/>
  <c r="R173" i="123"/>
  <c r="N173" i="123"/>
  <c r="R172" i="123"/>
  <c r="N172" i="123"/>
  <c r="R171" i="123"/>
  <c r="N171" i="123"/>
  <c r="R170" i="123"/>
  <c r="N170" i="123"/>
  <c r="R169" i="123"/>
  <c r="N169" i="123"/>
  <c r="R168" i="123"/>
  <c r="N168" i="123"/>
  <c r="R167" i="123"/>
  <c r="N167" i="123"/>
  <c r="R166" i="123"/>
  <c r="N166" i="123"/>
  <c r="R165" i="123"/>
  <c r="N165" i="123"/>
  <c r="R164" i="123"/>
  <c r="N164" i="123"/>
  <c r="R163" i="123"/>
  <c r="N163" i="123"/>
  <c r="R162" i="123"/>
  <c r="N162" i="123"/>
  <c r="R161" i="123"/>
  <c r="N161" i="123"/>
  <c r="R160" i="123"/>
  <c r="N160" i="123"/>
  <c r="R159" i="123"/>
  <c r="N159" i="123"/>
  <c r="R158" i="123"/>
  <c r="N158" i="123"/>
  <c r="R157" i="123"/>
  <c r="N157" i="123"/>
  <c r="R156" i="123"/>
  <c r="N156" i="123"/>
  <c r="R155" i="123"/>
  <c r="N155" i="123"/>
  <c r="R154" i="123"/>
  <c r="N154" i="123"/>
  <c r="R153" i="123"/>
  <c r="N153" i="123"/>
  <c r="R152" i="123"/>
  <c r="N152" i="123"/>
  <c r="R151" i="123"/>
  <c r="N151" i="123"/>
  <c r="R150" i="123"/>
  <c r="N150" i="123"/>
  <c r="R149" i="123"/>
  <c r="N149" i="123"/>
  <c r="R148" i="123"/>
  <c r="N148" i="123"/>
  <c r="R147" i="123"/>
  <c r="N147" i="123"/>
  <c r="R146" i="123"/>
  <c r="N146" i="123"/>
  <c r="R145" i="123"/>
  <c r="N145" i="123"/>
  <c r="R144" i="123"/>
  <c r="N144" i="123"/>
  <c r="R143" i="123"/>
  <c r="R195" i="123" s="1"/>
  <c r="N143" i="123"/>
  <c r="N195" i="123" s="1"/>
  <c r="R135" i="123"/>
  <c r="Q135" i="123"/>
  <c r="K135" i="123"/>
  <c r="H135" i="123"/>
  <c r="G135" i="123"/>
  <c r="A135" i="123"/>
  <c r="Q129" i="123"/>
  <c r="P129" i="123"/>
  <c r="O129" i="123"/>
  <c r="M129" i="123"/>
  <c r="L129" i="123"/>
  <c r="R128" i="123"/>
  <c r="N128" i="123"/>
  <c r="R127" i="123"/>
  <c r="N127" i="123"/>
  <c r="R126" i="123"/>
  <c r="N126" i="123"/>
  <c r="R125" i="123"/>
  <c r="N125" i="123"/>
  <c r="R124" i="123"/>
  <c r="N124" i="123"/>
  <c r="R123" i="123"/>
  <c r="N123" i="123"/>
  <c r="R122" i="123"/>
  <c r="N122" i="123"/>
  <c r="R121" i="123"/>
  <c r="N121" i="123"/>
  <c r="R120" i="123"/>
  <c r="N120" i="123"/>
  <c r="R119" i="123"/>
  <c r="N119" i="123"/>
  <c r="R118" i="123"/>
  <c r="N118" i="123"/>
  <c r="R117" i="123"/>
  <c r="N117" i="123"/>
  <c r="R116" i="123"/>
  <c r="N116" i="123"/>
  <c r="R115" i="123"/>
  <c r="N115" i="123"/>
  <c r="R114" i="123"/>
  <c r="N114" i="123"/>
  <c r="R113" i="123"/>
  <c r="N113" i="123"/>
  <c r="R112" i="123"/>
  <c r="N112" i="123"/>
  <c r="R111" i="123"/>
  <c r="N111" i="123"/>
  <c r="R110" i="123"/>
  <c r="N110" i="123"/>
  <c r="R109" i="123"/>
  <c r="N109" i="123"/>
  <c r="R108" i="123"/>
  <c r="N108" i="123"/>
  <c r="R107" i="123"/>
  <c r="N107" i="123"/>
  <c r="R106" i="123"/>
  <c r="N106" i="123"/>
  <c r="R105" i="123"/>
  <c r="N105" i="123"/>
  <c r="R104" i="123"/>
  <c r="N104" i="123"/>
  <c r="R103" i="123"/>
  <c r="N103" i="123"/>
  <c r="R102" i="123"/>
  <c r="N102" i="123"/>
  <c r="R101" i="123"/>
  <c r="N101" i="123"/>
  <c r="R100" i="123"/>
  <c r="N100" i="123"/>
  <c r="R99" i="123"/>
  <c r="N99" i="123"/>
  <c r="R98" i="123"/>
  <c r="N98" i="123"/>
  <c r="R97" i="123"/>
  <c r="N97" i="123"/>
  <c r="R96" i="123"/>
  <c r="N96" i="123"/>
  <c r="R95" i="123"/>
  <c r="N95" i="123"/>
  <c r="R94" i="123"/>
  <c r="N94" i="123"/>
  <c r="R93" i="123"/>
  <c r="N93" i="123"/>
  <c r="R92" i="123"/>
  <c r="N92" i="123"/>
  <c r="R91" i="123"/>
  <c r="N91" i="123"/>
  <c r="R90" i="123"/>
  <c r="N90" i="123"/>
  <c r="R89" i="123"/>
  <c r="N89" i="123"/>
  <c r="R88" i="123"/>
  <c r="N88" i="123"/>
  <c r="R87" i="123"/>
  <c r="N87" i="123"/>
  <c r="R129" i="123"/>
  <c r="N129" i="123"/>
  <c r="R69" i="123"/>
  <c r="Q69" i="123"/>
  <c r="K69" i="123"/>
  <c r="H69" i="123"/>
  <c r="G69" i="123"/>
  <c r="A69" i="123"/>
  <c r="Q62" i="123"/>
  <c r="P62" i="123"/>
  <c r="O62" i="123"/>
  <c r="M62" i="123"/>
  <c r="L62" i="123"/>
  <c r="R61" i="123"/>
  <c r="N61" i="123"/>
  <c r="R60" i="123"/>
  <c r="N60" i="123"/>
  <c r="R59" i="123"/>
  <c r="N59" i="123"/>
  <c r="R58" i="123"/>
  <c r="N58" i="123"/>
  <c r="R57" i="123"/>
  <c r="N57" i="123"/>
  <c r="R56" i="123"/>
  <c r="N56" i="123"/>
  <c r="R55" i="123"/>
  <c r="N55" i="123"/>
  <c r="R54" i="123"/>
  <c r="N54" i="123"/>
  <c r="R53" i="123"/>
  <c r="N53" i="123"/>
  <c r="R52" i="123"/>
  <c r="N52" i="123"/>
  <c r="R51" i="123"/>
  <c r="N51" i="123"/>
  <c r="R50" i="123"/>
  <c r="N50" i="123"/>
  <c r="R49" i="123"/>
  <c r="N49" i="123"/>
  <c r="R48" i="123"/>
  <c r="N48" i="123"/>
  <c r="R47" i="123"/>
  <c r="N47" i="123"/>
  <c r="R46" i="123"/>
  <c r="N46" i="123"/>
  <c r="R45" i="123"/>
  <c r="N45" i="123"/>
  <c r="R44" i="123"/>
  <c r="N44" i="123"/>
  <c r="R43" i="123"/>
  <c r="N43" i="123"/>
  <c r="R42" i="123"/>
  <c r="N42" i="123"/>
  <c r="R41" i="123"/>
  <c r="N41" i="123"/>
  <c r="R40" i="123"/>
  <c r="N40" i="123"/>
  <c r="R39" i="123"/>
  <c r="N39" i="123"/>
  <c r="R38" i="123"/>
  <c r="N38" i="123"/>
  <c r="R37" i="123"/>
  <c r="N37" i="123"/>
  <c r="R36" i="123"/>
  <c r="N36" i="123"/>
  <c r="R35" i="123"/>
  <c r="N35" i="123"/>
  <c r="R34" i="123"/>
  <c r="N34" i="123"/>
  <c r="R33" i="123"/>
  <c r="N33" i="123"/>
  <c r="R32" i="123"/>
  <c r="N32" i="123"/>
  <c r="R31" i="123"/>
  <c r="N31" i="123"/>
  <c r="R30" i="123"/>
  <c r="N30" i="123"/>
  <c r="R29" i="123"/>
  <c r="N29" i="123"/>
  <c r="R28" i="123"/>
  <c r="N28" i="123"/>
  <c r="R27" i="123"/>
  <c r="R62" i="123" s="1"/>
  <c r="N27" i="123"/>
  <c r="N62" i="123" s="1"/>
  <c r="Q61" i="122"/>
  <c r="P61" i="122"/>
  <c r="O61" i="122"/>
  <c r="N61" i="122"/>
  <c r="H61" i="122"/>
  <c r="G61" i="122"/>
  <c r="F61" i="122"/>
  <c r="D61" i="122"/>
  <c r="R60" i="122"/>
  <c r="R59" i="122"/>
  <c r="R58" i="122"/>
  <c r="R57" i="122"/>
  <c r="R56" i="122"/>
  <c r="R55" i="122"/>
  <c r="R54" i="122"/>
  <c r="R53" i="122"/>
  <c r="R52" i="122"/>
  <c r="R51" i="122"/>
  <c r="R50" i="122"/>
  <c r="R49" i="122"/>
  <c r="R48" i="122"/>
  <c r="R47" i="122"/>
  <c r="R46" i="122"/>
  <c r="R45" i="122"/>
  <c r="R44" i="122"/>
  <c r="R43" i="122"/>
  <c r="R42" i="122"/>
  <c r="R41" i="122"/>
  <c r="R40" i="122"/>
  <c r="R39" i="122"/>
  <c r="R38" i="122"/>
  <c r="R37" i="122"/>
  <c r="R36" i="122"/>
  <c r="R35" i="122"/>
  <c r="R34" i="122"/>
  <c r="R33" i="122"/>
  <c r="R32" i="122"/>
  <c r="R31" i="122"/>
  <c r="R30" i="122"/>
  <c r="R29" i="122"/>
  <c r="R28" i="122"/>
  <c r="R27" i="122"/>
  <c r="R26" i="122"/>
  <c r="R25" i="122"/>
  <c r="R24" i="122"/>
  <c r="R23" i="122"/>
  <c r="R22" i="122"/>
  <c r="R21" i="122"/>
  <c r="R20" i="122"/>
  <c r="R19" i="122"/>
  <c r="R18" i="122"/>
  <c r="R61" i="122" s="1"/>
  <c r="H3" i="120"/>
  <c r="G3" i="120"/>
  <c r="A2" i="120"/>
  <c r="D63" i="120"/>
  <c r="C63" i="120"/>
  <c r="D31" i="120"/>
  <c r="D26" i="120"/>
  <c r="H24" i="120"/>
  <c r="D20" i="120"/>
  <c r="D34" i="120" s="1"/>
  <c r="E4" i="119"/>
  <c r="D4" i="119"/>
  <c r="A3" i="119"/>
  <c r="F64" i="119"/>
  <c r="E64" i="119"/>
  <c r="D64" i="119"/>
  <c r="C64" i="119"/>
  <c r="G40" i="118"/>
  <c r="F40" i="118"/>
  <c r="E40" i="118"/>
  <c r="D40" i="118"/>
  <c r="C40" i="118"/>
  <c r="G30" i="118"/>
  <c r="G31" i="118"/>
  <c r="G32" i="118"/>
  <c r="G33" i="118"/>
  <c r="G34" i="118"/>
  <c r="G35" i="118"/>
  <c r="G36" i="118"/>
  <c r="G37" i="118"/>
  <c r="G38" i="118"/>
  <c r="G29" i="118"/>
  <c r="E96" i="118"/>
  <c r="E82" i="118"/>
  <c r="E89" i="118"/>
  <c r="G23" i="118"/>
  <c r="G3" i="118"/>
  <c r="F3" i="118"/>
  <c r="A2" i="118"/>
  <c r="G69" i="118"/>
  <c r="F69" i="118"/>
  <c r="A68" i="118"/>
  <c r="F24" i="118"/>
  <c r="E24" i="118"/>
  <c r="D24" i="118"/>
  <c r="C24" i="118"/>
  <c r="G22" i="118"/>
  <c r="G21" i="118"/>
  <c r="G24" i="118" s="1"/>
  <c r="E125" i="117"/>
  <c r="D125" i="117"/>
  <c r="F124" i="117"/>
  <c r="F123" i="117"/>
  <c r="F122" i="117"/>
  <c r="F121" i="117"/>
  <c r="F120" i="117"/>
  <c r="F119" i="117"/>
  <c r="F118" i="117"/>
  <c r="F117" i="117"/>
  <c r="F116" i="117"/>
  <c r="F115" i="117"/>
  <c r="F114" i="117"/>
  <c r="F113" i="117"/>
  <c r="F112" i="117"/>
  <c r="F111" i="117"/>
  <c r="F110" i="117"/>
  <c r="F109" i="117"/>
  <c r="F108" i="117"/>
  <c r="F107" i="117"/>
  <c r="F106" i="117"/>
  <c r="F105" i="117"/>
  <c r="F125" i="117" s="1"/>
  <c r="E103" i="117"/>
  <c r="D103" i="117"/>
  <c r="F102" i="117"/>
  <c r="F101" i="117"/>
  <c r="F100" i="117"/>
  <c r="F103" i="117" s="1"/>
  <c r="E98" i="117"/>
  <c r="D98" i="117"/>
  <c r="F97" i="117"/>
  <c r="F96" i="117"/>
  <c r="F95" i="117"/>
  <c r="F98" i="117" s="1"/>
  <c r="E92" i="117"/>
  <c r="E126" i="117" s="1"/>
  <c r="F91" i="117"/>
  <c r="F90" i="117"/>
  <c r="D88" i="117"/>
  <c r="D87" i="117"/>
  <c r="D86" i="117"/>
  <c r="D85" i="117"/>
  <c r="D84" i="117"/>
  <c r="D83" i="117"/>
  <c r="D82" i="117"/>
  <c r="D80" i="117"/>
  <c r="D79" i="117"/>
  <c r="D77" i="117"/>
  <c r="D89" i="117" s="1"/>
  <c r="F89" i="117" s="1"/>
  <c r="D64" i="117"/>
  <c r="D55" i="117"/>
  <c r="D41" i="117"/>
  <c r="D40" i="117"/>
  <c r="D39" i="117"/>
  <c r="D38" i="117"/>
  <c r="D37" i="117"/>
  <c r="D36" i="117"/>
  <c r="D35" i="117"/>
  <c r="D34" i="117"/>
  <c r="D32" i="117"/>
  <c r="D25" i="117"/>
  <c r="C200" i="127" l="1"/>
  <c r="C201" i="127" s="1"/>
  <c r="C205" i="127" s="1"/>
  <c r="C234" i="127"/>
  <c r="C643" i="127" s="1"/>
  <c r="C272" i="127"/>
  <c r="C276" i="127" s="1"/>
  <c r="C391" i="127"/>
  <c r="C401" i="127"/>
  <c r="C511" i="127"/>
  <c r="C634" i="127"/>
  <c r="C601" i="127" s="1"/>
  <c r="E64" i="127"/>
  <c r="C27" i="127"/>
  <c r="C597" i="127"/>
  <c r="C583" i="127"/>
  <c r="C610" i="127"/>
  <c r="C578" i="127" s="1"/>
  <c r="C581" i="127"/>
  <c r="C584" i="127"/>
  <c r="C599" i="127"/>
  <c r="C516" i="127"/>
  <c r="C435" i="127"/>
  <c r="C582" i="127"/>
  <c r="C527" i="127"/>
  <c r="C439" i="127" s="1"/>
  <c r="C642" i="127"/>
  <c r="C593" i="127"/>
  <c r="C515" i="127"/>
  <c r="C519" i="127" s="1"/>
  <c r="C437" i="127" s="1"/>
  <c r="C530" i="127"/>
  <c r="C506" i="127"/>
  <c r="C433" i="127" s="1"/>
  <c r="C608" i="127"/>
  <c r="C576" i="127" s="1"/>
  <c r="C177" i="127"/>
  <c r="C178" i="127" s="1"/>
  <c r="C182" i="127" s="1"/>
  <c r="C218" i="127"/>
  <c r="C239" i="127"/>
  <c r="C240" i="127" s="1"/>
  <c r="C285" i="127"/>
  <c r="C348" i="127"/>
  <c r="C356" i="127" s="1"/>
  <c r="C427" i="127" s="1"/>
  <c r="C447" i="127" s="1"/>
  <c r="C364" i="127"/>
  <c r="C371" i="127" s="1"/>
  <c r="C390" i="127"/>
  <c r="C400" i="127"/>
  <c r="C425" i="127"/>
  <c r="C605" i="127"/>
  <c r="C640" i="127"/>
  <c r="C31" i="127"/>
  <c r="C79" i="127" s="1"/>
  <c r="C88" i="127"/>
  <c r="C160" i="127"/>
  <c r="C341" i="127"/>
  <c r="C395" i="127"/>
  <c r="C497" i="127"/>
  <c r="D31" i="125"/>
  <c r="F31" i="125"/>
  <c r="F42" i="118"/>
  <c r="E42" i="118"/>
  <c r="D42" i="118"/>
  <c r="C42" i="118"/>
  <c r="G42" i="118"/>
  <c r="D42" i="117"/>
  <c r="D92" i="117" s="1"/>
  <c r="D126" i="117" s="1"/>
  <c r="F4" i="78"/>
  <c r="F4" i="77"/>
  <c r="F3" i="57"/>
  <c r="G43" i="116"/>
  <c r="F43" i="116"/>
  <c r="E43" i="116"/>
  <c r="D43" i="116"/>
  <c r="H42" i="116"/>
  <c r="H41" i="116"/>
  <c r="H40" i="116"/>
  <c r="H39" i="116"/>
  <c r="H38" i="116"/>
  <c r="H37" i="116"/>
  <c r="H36" i="116"/>
  <c r="H35" i="116"/>
  <c r="H34" i="116"/>
  <c r="H33" i="116"/>
  <c r="H32" i="116"/>
  <c r="H3" i="116"/>
  <c r="G3" i="116"/>
  <c r="A2" i="116"/>
  <c r="C209" i="127" l="1"/>
  <c r="C249" i="127" s="1"/>
  <c r="C457" i="127"/>
  <c r="C445" i="127"/>
  <c r="C463" i="127"/>
  <c r="C459" i="127"/>
  <c r="C455" i="127"/>
  <c r="C531" i="127"/>
  <c r="C532" i="127" s="1"/>
  <c r="C534" i="127" s="1"/>
  <c r="C429" i="127"/>
  <c r="C479" i="127" s="1"/>
  <c r="C639" i="127"/>
  <c r="C645" i="127" s="1"/>
  <c r="C620" i="127" s="1"/>
  <c r="C586" i="127" s="1"/>
  <c r="C473" i="127"/>
  <c r="C453" i="127"/>
  <c r="C152" i="127"/>
  <c r="C461" i="127"/>
  <c r="F42" i="117"/>
  <c r="F92" i="117" s="1"/>
  <c r="F126" i="117" s="1"/>
  <c r="H43" i="116"/>
  <c r="I3" i="114"/>
  <c r="H3" i="114"/>
  <c r="F2" i="114"/>
  <c r="E3" i="114"/>
  <c r="D3" i="114"/>
  <c r="A2" i="114"/>
  <c r="I36" i="114"/>
  <c r="I34" i="114"/>
  <c r="I32" i="114"/>
  <c r="H32" i="114"/>
  <c r="C475" i="127" l="1"/>
  <c r="C626" i="127"/>
  <c r="C257" i="127"/>
  <c r="C483" i="127"/>
  <c r="C481" i="127"/>
  <c r="C485" i="127"/>
  <c r="C465" i="127"/>
  <c r="C467" i="127" s="1"/>
  <c r="C477" i="127"/>
  <c r="I54" i="114"/>
  <c r="H54" i="114"/>
  <c r="G54" i="114"/>
  <c r="F54" i="114"/>
  <c r="E54" i="114"/>
  <c r="D54" i="114"/>
  <c r="I45" i="114"/>
  <c r="H45" i="114"/>
  <c r="G45" i="114"/>
  <c r="F45" i="114"/>
  <c r="E58" i="114"/>
  <c r="D58" i="114"/>
  <c r="H34" i="114"/>
  <c r="H36" i="114" s="1"/>
  <c r="G32" i="114"/>
  <c r="G34" i="114" s="1"/>
  <c r="G36" i="114" s="1"/>
  <c r="F32" i="114"/>
  <c r="F34" i="114" s="1"/>
  <c r="F36" i="114" s="1"/>
  <c r="E32" i="114"/>
  <c r="E34" i="114" s="1"/>
  <c r="E36" i="114" s="1"/>
  <c r="E59" i="114" s="1"/>
  <c r="D32" i="114"/>
  <c r="D34" i="114" s="1"/>
  <c r="D36" i="114" s="1"/>
  <c r="D59" i="114" s="1"/>
  <c r="G124" i="113"/>
  <c r="F124" i="113"/>
  <c r="E124" i="113"/>
  <c r="C124" i="113"/>
  <c r="G3" i="113"/>
  <c r="F3" i="113"/>
  <c r="A2" i="113"/>
  <c r="G68" i="113"/>
  <c r="A68" i="113"/>
  <c r="C487" i="127" l="1"/>
  <c r="C595" i="127"/>
  <c r="C590" i="127"/>
  <c r="C588" i="127"/>
  <c r="M19" i="45"/>
  <c r="D22" i="45"/>
  <c r="D26" i="45" s="1"/>
  <c r="E22" i="45"/>
  <c r="F22" i="45"/>
  <c r="G22" i="45"/>
  <c r="H22" i="45"/>
  <c r="J22" i="45"/>
  <c r="L22" i="45"/>
  <c r="G14" i="43"/>
  <c r="G15" i="43"/>
  <c r="G16" i="43"/>
  <c r="G17" i="43"/>
  <c r="G18" i="43"/>
  <c r="G19" i="43"/>
  <c r="G20" i="43"/>
  <c r="G21" i="43"/>
  <c r="G13" i="43"/>
  <c r="G3" i="43" l="1"/>
  <c r="F3" i="43"/>
  <c r="A2" i="43"/>
  <c r="I57" i="41"/>
  <c r="I54" i="41"/>
  <c r="I49" i="41"/>
  <c r="H56" i="41"/>
  <c r="H55" i="41"/>
  <c r="H45" i="41"/>
  <c r="H43" i="41"/>
  <c r="H41" i="41"/>
  <c r="H39" i="41"/>
  <c r="H37" i="41"/>
  <c r="H24" i="41"/>
  <c r="C60" i="41"/>
  <c r="F58" i="87" l="1"/>
  <c r="A2" i="39"/>
  <c r="E3" i="110"/>
  <c r="D3" i="110"/>
  <c r="A2" i="110"/>
  <c r="E57" i="110"/>
  <c r="A2" i="35" l="1"/>
  <c r="F3" i="109" l="1"/>
  <c r="E3" i="109"/>
  <c r="A2" i="109"/>
  <c r="A13" i="109"/>
  <c r="A14" i="109"/>
  <c r="A15" i="109" s="1"/>
  <c r="A16" i="109" s="1"/>
  <c r="A17" i="109" s="1"/>
  <c r="A18" i="109" s="1"/>
  <c r="A19" i="109" s="1"/>
  <c r="A20" i="109" s="1"/>
  <c r="A21" i="109" s="1"/>
  <c r="A22" i="109" s="1"/>
  <c r="A23" i="109" s="1"/>
  <c r="A24" i="109" s="1"/>
  <c r="A25" i="109" s="1"/>
  <c r="A26" i="109" s="1"/>
  <c r="A27" i="109" s="1"/>
  <c r="A28" i="109" s="1"/>
  <c r="A29" i="109" s="1"/>
  <c r="E19" i="109"/>
  <c r="F19" i="109"/>
  <c r="E27" i="109"/>
  <c r="F27" i="109"/>
  <c r="E29" i="109"/>
  <c r="F29" i="109"/>
  <c r="A67" i="109"/>
  <c r="E67" i="109"/>
  <c r="F67" i="109"/>
  <c r="G63" i="33"/>
  <c r="C63" i="33"/>
  <c r="G20" i="33"/>
  <c r="F3" i="107" l="1"/>
  <c r="E3" i="107"/>
  <c r="A2" i="107"/>
  <c r="E28" i="107"/>
  <c r="E38" i="107" s="1"/>
  <c r="C28" i="107"/>
  <c r="C38" i="107" s="1"/>
  <c r="K45" i="79"/>
  <c r="K41" i="79"/>
  <c r="K42" i="79"/>
  <c r="K43" i="79"/>
  <c r="K44" i="79"/>
  <c r="H45" i="79"/>
  <c r="F62" i="79"/>
  <c r="F35" i="27"/>
  <c r="G39" i="27"/>
  <c r="G40" i="27"/>
  <c r="G41" i="27"/>
  <c r="G35" i="27"/>
  <c r="G36" i="27"/>
  <c r="G34" i="27"/>
  <c r="G109" i="106" l="1"/>
  <c r="G94" i="106"/>
  <c r="G3" i="106"/>
  <c r="F3" i="106"/>
  <c r="B2" i="106"/>
  <c r="G62" i="106"/>
  <c r="F62" i="106"/>
  <c r="A62" i="106"/>
  <c r="H55" i="106"/>
  <c r="G55" i="106"/>
  <c r="F55" i="106"/>
  <c r="E55" i="106" s="1"/>
  <c r="E54" i="106"/>
  <c r="E53" i="106"/>
  <c r="E52" i="106"/>
  <c r="E51" i="106"/>
  <c r="E50" i="106"/>
  <c r="E49" i="106"/>
  <c r="E48" i="106"/>
  <c r="E47" i="106"/>
  <c r="E46" i="106"/>
  <c r="E40" i="106"/>
  <c r="H38" i="106"/>
  <c r="G38" i="106"/>
  <c r="F38" i="106"/>
  <c r="E38" i="106" s="1"/>
  <c r="E37" i="106"/>
  <c r="E36" i="106"/>
  <c r="E35" i="106"/>
  <c r="H32" i="106"/>
  <c r="H43" i="106" s="1"/>
  <c r="G32" i="106"/>
  <c r="G43" i="106" s="1"/>
  <c r="F32" i="106"/>
  <c r="F43" i="106" s="1"/>
  <c r="E30" i="106"/>
  <c r="E29" i="106"/>
  <c r="E28" i="106"/>
  <c r="E27" i="106"/>
  <c r="E26" i="106"/>
  <c r="E25" i="106"/>
  <c r="E22" i="106"/>
  <c r="E43" i="106" l="1"/>
  <c r="E32" i="106"/>
  <c r="G3" i="105"/>
  <c r="F3" i="105"/>
  <c r="B2" i="105"/>
  <c r="G179" i="105"/>
  <c r="G175" i="105"/>
  <c r="G153" i="105"/>
  <c r="G149" i="105"/>
  <c r="G114" i="105"/>
  <c r="G109" i="105"/>
  <c r="G245" i="105" l="1"/>
  <c r="F245" i="105"/>
  <c r="B245" i="105"/>
  <c r="G184" i="105"/>
  <c r="F184" i="105"/>
  <c r="B184" i="105"/>
  <c r="G123" i="105"/>
  <c r="F123" i="105"/>
  <c r="B123" i="105"/>
  <c r="G62" i="105"/>
  <c r="F62" i="105"/>
  <c r="B62" i="105"/>
  <c r="G56" i="105"/>
  <c r="G45" i="105"/>
  <c r="G33" i="105"/>
  <c r="E3" i="22"/>
  <c r="D3" i="22"/>
  <c r="F3" i="15"/>
  <c r="AC27" i="103"/>
  <c r="AD27" i="103"/>
  <c r="I47" i="103"/>
  <c r="AD52" i="103"/>
  <c r="AD54" i="103" s="1"/>
  <c r="AC52" i="103"/>
  <c r="AC54" i="103" s="1"/>
  <c r="AD47" i="103"/>
  <c r="AC47" i="103"/>
  <c r="V47" i="103"/>
  <c r="V49" i="103" s="1"/>
  <c r="U47" i="103"/>
  <c r="U49" i="103" s="1"/>
  <c r="T47" i="103"/>
  <c r="T49" i="103" s="1"/>
  <c r="S47" i="103"/>
  <c r="S49" i="103" s="1"/>
  <c r="R47" i="103"/>
  <c r="R49" i="103" s="1"/>
  <c r="Q47" i="103"/>
  <c r="Q49" i="103" s="1"/>
  <c r="N47" i="103"/>
  <c r="N49" i="103" s="1"/>
  <c r="M47" i="103"/>
  <c r="M49" i="103" s="1"/>
  <c r="L47" i="103"/>
  <c r="L49" i="103" s="1"/>
  <c r="K47" i="103"/>
  <c r="K49" i="103" s="1"/>
  <c r="J47" i="103"/>
  <c r="J49" i="103" s="1"/>
  <c r="I49" i="103"/>
  <c r="H45" i="103"/>
  <c r="G45" i="103"/>
  <c r="H44" i="103"/>
  <c r="G44" i="103"/>
  <c r="H43" i="103"/>
  <c r="G43" i="103"/>
  <c r="H42" i="103"/>
  <c r="G42" i="103"/>
  <c r="H41" i="103"/>
  <c r="G41" i="103"/>
  <c r="H40" i="103"/>
  <c r="G40" i="103"/>
  <c r="H39" i="103"/>
  <c r="G39" i="103"/>
  <c r="H38" i="103"/>
  <c r="G38" i="103"/>
  <c r="H37" i="103"/>
  <c r="G37" i="103"/>
  <c r="AD36" i="103"/>
  <c r="AC36" i="103"/>
  <c r="H36" i="103"/>
  <c r="G36" i="103"/>
  <c r="H35" i="103"/>
  <c r="G35" i="103"/>
  <c r="H34" i="103"/>
  <c r="G34" i="103"/>
  <c r="H33" i="103"/>
  <c r="G33" i="103"/>
  <c r="H32" i="103"/>
  <c r="G32" i="103"/>
  <c r="H30" i="103"/>
  <c r="G30" i="103"/>
  <c r="H29" i="103"/>
  <c r="G29" i="103"/>
  <c r="H28" i="103"/>
  <c r="G28" i="103"/>
  <c r="H27" i="103"/>
  <c r="G27" i="103"/>
  <c r="H26" i="103"/>
  <c r="G26" i="103"/>
  <c r="H25" i="103"/>
  <c r="G25" i="103"/>
  <c r="H23" i="103"/>
  <c r="G23" i="103"/>
  <c r="AD22" i="103"/>
  <c r="AC22" i="103"/>
  <c r="AC37" i="103" s="1"/>
  <c r="AD3" i="103"/>
  <c r="AC3" i="103"/>
  <c r="V3" i="103"/>
  <c r="U3" i="103"/>
  <c r="N3" i="103"/>
  <c r="M3" i="103"/>
  <c r="H3" i="103"/>
  <c r="G3" i="103"/>
  <c r="X2" i="103"/>
  <c r="P2" i="103"/>
  <c r="I2" i="103"/>
  <c r="B2" i="103"/>
  <c r="G11" i="102"/>
  <c r="G13" i="102" s="1"/>
  <c r="G17" i="102" s="1"/>
  <c r="H195" i="102"/>
  <c r="G195" i="102"/>
  <c r="B195" i="102"/>
  <c r="H132" i="102"/>
  <c r="G132" i="102"/>
  <c r="B132" i="102"/>
  <c r="H72" i="102"/>
  <c r="G72" i="102"/>
  <c r="B72" i="102"/>
  <c r="H2" i="102"/>
  <c r="G2" i="102"/>
  <c r="B2" i="102"/>
  <c r="G209" i="102"/>
  <c r="H209" i="102"/>
  <c r="H190" i="102"/>
  <c r="G190" i="102"/>
  <c r="G152" i="102"/>
  <c r="H152" i="102"/>
  <c r="G31" i="102"/>
  <c r="G93" i="102"/>
  <c r="H93" i="102"/>
  <c r="H171" i="102"/>
  <c r="G171" i="102"/>
  <c r="H160" i="102"/>
  <c r="G160" i="102"/>
  <c r="H133" i="102"/>
  <c r="G133" i="102"/>
  <c r="H73" i="102"/>
  <c r="G73" i="102"/>
  <c r="H65" i="102"/>
  <c r="G65" i="102"/>
  <c r="H31" i="102"/>
  <c r="H16" i="102"/>
  <c r="G16" i="102"/>
  <c r="H11" i="102"/>
  <c r="H13" i="102" s="1"/>
  <c r="H17" i="102" s="1"/>
  <c r="H3" i="102"/>
  <c r="G3" i="102"/>
  <c r="F2" i="101"/>
  <c r="I135" i="101"/>
  <c r="H135" i="101"/>
  <c r="G135" i="101"/>
  <c r="E135" i="101"/>
  <c r="E138" i="101" s="1"/>
  <c r="D135" i="101"/>
  <c r="D138" i="101" s="1"/>
  <c r="F74" i="101"/>
  <c r="A74" i="101"/>
  <c r="E2" i="101"/>
  <c r="E74" i="101" s="1"/>
  <c r="I74" i="101" s="1"/>
  <c r="D2" i="101"/>
  <c r="H2" i="101" s="1"/>
  <c r="A2" i="101"/>
  <c r="D51" i="101"/>
  <c r="E51" i="101"/>
  <c r="I142" i="101"/>
  <c r="I137" i="101"/>
  <c r="I136" i="101"/>
  <c r="H138" i="101"/>
  <c r="G138" i="101"/>
  <c r="F138" i="101"/>
  <c r="I134" i="101"/>
  <c r="I133" i="101"/>
  <c r="I132" i="101"/>
  <c r="I131" i="101"/>
  <c r="I130" i="101"/>
  <c r="I129" i="101"/>
  <c r="I128" i="101"/>
  <c r="I127" i="101"/>
  <c r="I126" i="101"/>
  <c r="I125" i="101"/>
  <c r="I123" i="101"/>
  <c r="H123" i="101"/>
  <c r="G123" i="101"/>
  <c r="F123" i="101"/>
  <c r="E123" i="101"/>
  <c r="D123" i="101"/>
  <c r="H114" i="101"/>
  <c r="G114" i="101"/>
  <c r="F114" i="101"/>
  <c r="E114" i="101"/>
  <c r="D114" i="101"/>
  <c r="I113" i="101"/>
  <c r="I112" i="101"/>
  <c r="I111" i="101"/>
  <c r="I110" i="101"/>
  <c r="I109" i="101"/>
  <c r="I108" i="101"/>
  <c r="I107" i="101"/>
  <c r="I106" i="101"/>
  <c r="I105" i="101"/>
  <c r="I104" i="101"/>
  <c r="I103" i="101"/>
  <c r="I102" i="101"/>
  <c r="I101" i="101"/>
  <c r="I100" i="101"/>
  <c r="I99" i="101"/>
  <c r="H97" i="101"/>
  <c r="G97" i="101"/>
  <c r="F97" i="101"/>
  <c r="E97" i="101"/>
  <c r="D97" i="101"/>
  <c r="I96" i="101"/>
  <c r="I95" i="101"/>
  <c r="I94" i="101"/>
  <c r="I93" i="101"/>
  <c r="I92" i="101"/>
  <c r="I91" i="101"/>
  <c r="I90" i="101"/>
  <c r="I89" i="101"/>
  <c r="I88" i="101"/>
  <c r="I87" i="101"/>
  <c r="I86" i="101"/>
  <c r="H83" i="101"/>
  <c r="G83" i="101"/>
  <c r="F83" i="101"/>
  <c r="E83" i="101"/>
  <c r="D83" i="101"/>
  <c r="I82" i="101"/>
  <c r="I81" i="101"/>
  <c r="I80" i="101"/>
  <c r="I75" i="101"/>
  <c r="H75" i="101"/>
  <c r="E75" i="101"/>
  <c r="D75" i="101"/>
  <c r="I68" i="101"/>
  <c r="I67" i="101"/>
  <c r="I66" i="101"/>
  <c r="I65" i="101"/>
  <c r="I64" i="101"/>
  <c r="I63" i="101"/>
  <c r="I83" i="101" s="1"/>
  <c r="H61" i="101"/>
  <c r="G61" i="101"/>
  <c r="F61" i="101"/>
  <c r="E61" i="101"/>
  <c r="D61" i="101"/>
  <c r="I60" i="101"/>
  <c r="I59" i="101"/>
  <c r="I58" i="101"/>
  <c r="I57" i="101"/>
  <c r="I56" i="101"/>
  <c r="I55" i="101"/>
  <c r="I54" i="101"/>
  <c r="I53" i="101"/>
  <c r="I61" i="101" s="1"/>
  <c r="H51" i="101"/>
  <c r="G51" i="101"/>
  <c r="F51" i="101"/>
  <c r="I50" i="101"/>
  <c r="I49" i="101"/>
  <c r="I48" i="101"/>
  <c r="I47" i="101"/>
  <c r="I46" i="101"/>
  <c r="I45" i="101"/>
  <c r="I44" i="101"/>
  <c r="I51" i="101" s="1"/>
  <c r="H42" i="101"/>
  <c r="H84" i="101" s="1"/>
  <c r="H139" i="101" s="1"/>
  <c r="H143" i="101" s="1"/>
  <c r="G42" i="101"/>
  <c r="G84" i="101" s="1"/>
  <c r="G139" i="101" s="1"/>
  <c r="G143" i="101" s="1"/>
  <c r="F42" i="101"/>
  <c r="F84" i="101" s="1"/>
  <c r="E42" i="101"/>
  <c r="E84" i="101" s="1"/>
  <c r="D42" i="101"/>
  <c r="D84" i="101" s="1"/>
  <c r="I41" i="101"/>
  <c r="I40" i="101"/>
  <c r="I39" i="101"/>
  <c r="I38" i="101"/>
  <c r="I37" i="101"/>
  <c r="I36" i="101"/>
  <c r="I35" i="101"/>
  <c r="I34" i="101"/>
  <c r="I42" i="101" s="1"/>
  <c r="H31" i="101"/>
  <c r="G31" i="101"/>
  <c r="F31" i="101"/>
  <c r="E31" i="101"/>
  <c r="D31" i="101"/>
  <c r="I30" i="101"/>
  <c r="I29" i="101"/>
  <c r="I28" i="101"/>
  <c r="I3" i="101"/>
  <c r="H3" i="101"/>
  <c r="E3" i="101"/>
  <c r="D3" i="101"/>
  <c r="I2" i="101" l="1"/>
  <c r="D74" i="101"/>
  <c r="H74" i="101" s="1"/>
  <c r="G57" i="105"/>
  <c r="AD37" i="103"/>
  <c r="G47" i="103"/>
  <c r="H47" i="103"/>
  <c r="H49" i="103" s="1"/>
  <c r="AD8" i="103" s="1"/>
  <c r="AD48" i="103" s="1"/>
  <c r="AD55" i="103" s="1"/>
  <c r="H224" i="102"/>
  <c r="G224" i="102"/>
  <c r="H95" i="102"/>
  <c r="G95" i="102"/>
  <c r="I138" i="101"/>
  <c r="I31" i="101"/>
  <c r="I114" i="101"/>
  <c r="F139" i="101"/>
  <c r="F143" i="101" s="1"/>
  <c r="I97" i="101"/>
  <c r="I84" i="101"/>
  <c r="D139" i="101"/>
  <c r="D143" i="101" s="1"/>
  <c r="E139" i="101"/>
  <c r="E143" i="101" s="1"/>
  <c r="B2" i="100"/>
  <c r="J3" i="100"/>
  <c r="I3" i="100"/>
  <c r="E3" i="100"/>
  <c r="D3" i="100"/>
  <c r="D41" i="100"/>
  <c r="D40" i="100"/>
  <c r="J39" i="100"/>
  <c r="I39" i="100"/>
  <c r="H39" i="100"/>
  <c r="G39" i="100"/>
  <c r="F39" i="100"/>
  <c r="E39" i="100"/>
  <c r="D38" i="100"/>
  <c r="D37" i="100"/>
  <c r="D39" i="100" s="1"/>
  <c r="J35" i="100"/>
  <c r="I35" i="100"/>
  <c r="H35" i="100"/>
  <c r="G35" i="100"/>
  <c r="F35" i="100"/>
  <c r="E35" i="100"/>
  <c r="D34" i="100"/>
  <c r="D33" i="100"/>
  <c r="D35" i="100" s="1"/>
  <c r="J31" i="100"/>
  <c r="J42" i="100" s="1"/>
  <c r="I31" i="100"/>
  <c r="I42" i="100" s="1"/>
  <c r="H31" i="100"/>
  <c r="H42" i="100" s="1"/>
  <c r="G31" i="100"/>
  <c r="G42" i="100" s="1"/>
  <c r="F31" i="100"/>
  <c r="F42" i="100" s="1"/>
  <c r="E31" i="100"/>
  <c r="E42" i="100" s="1"/>
  <c r="D30" i="100"/>
  <c r="D29" i="100"/>
  <c r="D28" i="100"/>
  <c r="D27" i="100"/>
  <c r="D20" i="100"/>
  <c r="D19" i="100"/>
  <c r="D18" i="100"/>
  <c r="D17" i="100"/>
  <c r="J16" i="100"/>
  <c r="J21" i="100" s="1"/>
  <c r="J23" i="100" s="1"/>
  <c r="I16" i="100"/>
  <c r="I21" i="100" s="1"/>
  <c r="I23" i="100" s="1"/>
  <c r="H16" i="100"/>
  <c r="H21" i="100" s="1"/>
  <c r="H23" i="100" s="1"/>
  <c r="G16" i="100"/>
  <c r="G21" i="100" s="1"/>
  <c r="G23" i="100" s="1"/>
  <c r="F16" i="100"/>
  <c r="F21" i="100" s="1"/>
  <c r="F23" i="100" s="1"/>
  <c r="E16" i="100"/>
  <c r="E21" i="100" s="1"/>
  <c r="E23" i="100" s="1"/>
  <c r="D15" i="100"/>
  <c r="D14" i="100"/>
  <c r="D13" i="100"/>
  <c r="D12" i="100"/>
  <c r="D11" i="100"/>
  <c r="D16" i="100" s="1"/>
  <c r="F2" i="100"/>
  <c r="G49" i="103" l="1"/>
  <c r="AC8" i="103" s="1"/>
  <c r="AC48" i="103" s="1"/>
  <c r="AC55" i="103" s="1"/>
  <c r="I139" i="101"/>
  <c r="I143" i="101" s="1"/>
  <c r="D31" i="100"/>
  <c r="D42" i="100" s="1"/>
  <c r="D22" i="100" s="1"/>
  <c r="D21" i="100"/>
  <c r="D23" i="100" l="1"/>
  <c r="E44" i="74" l="1"/>
  <c r="E22" i="74"/>
  <c r="E20" i="74"/>
  <c r="E37" i="74" s="1"/>
  <c r="H62" i="79" l="1"/>
  <c r="K62" i="79"/>
  <c r="K114" i="79" s="1"/>
  <c r="G28" i="27"/>
  <c r="K46" i="60" l="1"/>
  <c r="K45" i="60"/>
  <c r="C47" i="76" l="1"/>
  <c r="C44" i="76"/>
  <c r="C43" i="76"/>
  <c r="C42" i="76"/>
  <c r="C41" i="76"/>
  <c r="C40" i="76"/>
  <c r="C39" i="76"/>
  <c r="C38" i="76"/>
  <c r="C37" i="76"/>
  <c r="C36" i="76"/>
  <c r="C35" i="76"/>
  <c r="C34" i="76"/>
  <c r="C33" i="76"/>
  <c r="C32" i="76"/>
  <c r="C45" i="76" s="1"/>
  <c r="C28" i="76"/>
  <c r="C26" i="76"/>
  <c r="C25" i="76"/>
  <c r="C24" i="76"/>
  <c r="C23" i="76"/>
  <c r="C22" i="76"/>
  <c r="C29" i="76" s="1"/>
  <c r="C19" i="76"/>
  <c r="C18" i="76"/>
  <c r="C17" i="76"/>
  <c r="C16" i="76"/>
  <c r="C15" i="76"/>
  <c r="C14" i="76"/>
  <c r="C13" i="76"/>
  <c r="C12" i="76"/>
  <c r="C20" i="76" s="1"/>
  <c r="C11" i="76"/>
  <c r="C42" i="57"/>
  <c r="C41" i="57"/>
  <c r="C40" i="57"/>
  <c r="C39" i="57"/>
  <c r="C38" i="57"/>
  <c r="C37" i="57"/>
  <c r="C36" i="57"/>
  <c r="C35" i="57"/>
  <c r="C34" i="57"/>
  <c r="C33" i="57"/>
  <c r="C32" i="57"/>
  <c r="C31" i="57"/>
  <c r="C30" i="57"/>
  <c r="C29" i="57"/>
  <c r="C28" i="57"/>
  <c r="C27" i="57"/>
  <c r="C43" i="57" s="1"/>
  <c r="C23" i="57"/>
  <c r="C22" i="57"/>
  <c r="C21" i="57"/>
  <c r="C20" i="57"/>
  <c r="C19" i="57"/>
  <c r="C18" i="57"/>
  <c r="C17" i="57"/>
  <c r="C16" i="57"/>
  <c r="C15" i="57"/>
  <c r="C14" i="57"/>
  <c r="C24" i="57" s="1"/>
  <c r="C13" i="57"/>
  <c r="C11" i="57"/>
  <c r="C10" i="57"/>
  <c r="E51" i="39" l="1"/>
  <c r="E39" i="39"/>
  <c r="E34" i="39"/>
  <c r="E61" i="22" l="1"/>
  <c r="E42" i="39" l="1"/>
  <c r="E41" i="39"/>
  <c r="E40" i="39"/>
  <c r="E38" i="39"/>
  <c r="E37" i="39"/>
  <c r="E36" i="39"/>
  <c r="E35" i="39"/>
  <c r="G19" i="33" l="1"/>
  <c r="O63" i="52" l="1"/>
  <c r="O62" i="52"/>
  <c r="F21" i="49" l="1"/>
  <c r="C40" i="49"/>
  <c r="D40" i="49"/>
  <c r="G40" i="49" s="1"/>
  <c r="E61" i="49"/>
  <c r="E63" i="49" s="1"/>
  <c r="C61" i="49"/>
  <c r="F61" i="49" s="1"/>
  <c r="G57" i="49"/>
  <c r="G54" i="49"/>
  <c r="G52" i="49"/>
  <c r="G48" i="49"/>
  <c r="G46" i="49"/>
  <c r="G45" i="49"/>
  <c r="G44" i="49"/>
  <c r="G43" i="49"/>
  <c r="G37" i="49"/>
  <c r="G36" i="49"/>
  <c r="G35" i="49"/>
  <c r="G34" i="49"/>
  <c r="G33" i="49"/>
  <c r="G29" i="49"/>
  <c r="G26" i="49"/>
  <c r="G25" i="49"/>
  <c r="G24" i="49"/>
  <c r="G23" i="49"/>
  <c r="D62" i="49" l="1"/>
  <c r="D63" i="49" s="1"/>
  <c r="G53" i="49"/>
  <c r="G61" i="49"/>
  <c r="C62" i="49" l="1"/>
  <c r="G62" i="49" l="1"/>
  <c r="C63" i="49"/>
  <c r="F62" i="49"/>
  <c r="F63" i="49" l="1"/>
  <c r="G63" i="49"/>
  <c r="G96" i="32" l="1"/>
  <c r="G95" i="32"/>
  <c r="G94" i="32"/>
  <c r="G92" i="32"/>
  <c r="G91" i="32"/>
  <c r="G90" i="32"/>
  <c r="G89" i="32"/>
  <c r="G88" i="32"/>
  <c r="G87" i="32"/>
  <c r="G86" i="32"/>
  <c r="G85" i="32"/>
  <c r="G84" i="32"/>
  <c r="G83" i="32"/>
  <c r="G82" i="32"/>
  <c r="G81" i="32"/>
  <c r="G80" i="32"/>
  <c r="G79" i="32"/>
  <c r="G78" i="32"/>
  <c r="G77" i="32"/>
  <c r="G76" i="32"/>
  <c r="G75" i="32"/>
  <c r="G74" i="32"/>
  <c r="G73" i="32"/>
  <c r="G93" i="32" l="1"/>
  <c r="A46" i="1" l="1"/>
  <c r="A6" i="1" s="1"/>
  <c r="E3" i="35"/>
  <c r="M36" i="46" l="1"/>
  <c r="I33" i="46"/>
  <c r="L31" i="46"/>
  <c r="K31" i="46"/>
  <c r="J31" i="46"/>
  <c r="H31" i="46"/>
  <c r="G31" i="46"/>
  <c r="F31" i="46"/>
  <c r="E31" i="46"/>
  <c r="D31" i="46"/>
  <c r="L23" i="46"/>
  <c r="K23" i="46"/>
  <c r="K33" i="46" s="1"/>
  <c r="J23" i="46"/>
  <c r="H23" i="46"/>
  <c r="H33" i="46" s="1"/>
  <c r="G23" i="46"/>
  <c r="G33" i="46" s="1"/>
  <c r="F23" i="46"/>
  <c r="E23" i="46"/>
  <c r="E33" i="46" s="1"/>
  <c r="D23" i="46"/>
  <c r="I52" i="41"/>
  <c r="G60" i="41"/>
  <c r="F60" i="41"/>
  <c r="M52" i="41"/>
  <c r="L52" i="41"/>
  <c r="K52" i="41"/>
  <c r="J52" i="41"/>
  <c r="G52" i="41"/>
  <c r="F52" i="41"/>
  <c r="E52" i="41"/>
  <c r="D52" i="41"/>
  <c r="C52" i="41"/>
  <c r="M32" i="41"/>
  <c r="L32" i="41"/>
  <c r="L61" i="41" s="1"/>
  <c r="K32" i="41"/>
  <c r="J32" i="41"/>
  <c r="I32" i="41"/>
  <c r="G32" i="41"/>
  <c r="F32" i="41"/>
  <c r="E32" i="41"/>
  <c r="D32" i="41"/>
  <c r="C32" i="41"/>
  <c r="C61" i="41" s="1"/>
  <c r="D33" i="46" l="1"/>
  <c r="J33" i="46"/>
  <c r="K61" i="41"/>
  <c r="J61" i="41"/>
  <c r="G61" i="41"/>
  <c r="L33" i="46"/>
  <c r="F33" i="46"/>
  <c r="M61" i="41"/>
  <c r="G45" i="32" l="1"/>
  <c r="G44" i="32"/>
  <c r="G43" i="32"/>
  <c r="G42" i="32"/>
  <c r="G41" i="32"/>
  <c r="G40" i="32"/>
  <c r="G39" i="32"/>
  <c r="G38" i="32"/>
  <c r="G37" i="32"/>
  <c r="G36" i="32"/>
  <c r="G35" i="32"/>
  <c r="G34" i="32"/>
  <c r="G33" i="32"/>
  <c r="G32" i="32"/>
  <c r="G31" i="32"/>
  <c r="G30" i="32"/>
  <c r="G29" i="32"/>
  <c r="G28" i="32"/>
  <c r="G27" i="32"/>
  <c r="G26" i="32"/>
  <c r="G25" i="32"/>
  <c r="G24" i="32"/>
  <c r="D58" i="32" l="1"/>
  <c r="K79" i="79" l="1"/>
  <c r="K78" i="79"/>
  <c r="K77" i="79"/>
  <c r="K76" i="79"/>
  <c r="K52" i="79"/>
  <c r="K51" i="79"/>
  <c r="K50" i="79"/>
  <c r="K48" i="79"/>
  <c r="K40" i="79"/>
  <c r="K39" i="79"/>
  <c r="K38" i="79"/>
  <c r="K22" i="79"/>
  <c r="K23" i="79"/>
  <c r="K24" i="79"/>
  <c r="K25" i="79"/>
  <c r="K26" i="79"/>
  <c r="K27" i="79"/>
  <c r="K28" i="79"/>
  <c r="K29" i="79"/>
  <c r="K30" i="79"/>
  <c r="K31" i="79"/>
  <c r="K32" i="79"/>
  <c r="K33" i="79"/>
  <c r="K34" i="79"/>
  <c r="K21" i="79"/>
  <c r="F80" i="79"/>
  <c r="F53" i="79"/>
  <c r="F45" i="79"/>
  <c r="F35" i="79"/>
  <c r="G22" i="49" l="1"/>
  <c r="F119" i="43" l="1"/>
  <c r="E119" i="43"/>
  <c r="C119" i="43"/>
  <c r="G118" i="43"/>
  <c r="G117" i="43"/>
  <c r="G116" i="43"/>
  <c r="G115" i="43"/>
  <c r="G114" i="43"/>
  <c r="G113" i="43"/>
  <c r="G112" i="43"/>
  <c r="G111" i="43"/>
  <c r="G110" i="43"/>
  <c r="G109" i="43"/>
  <c r="G108" i="43"/>
  <c r="G107" i="43"/>
  <c r="G106" i="43"/>
  <c r="G105" i="43"/>
  <c r="G104" i="43"/>
  <c r="G103" i="43"/>
  <c r="G102" i="43"/>
  <c r="G101" i="43"/>
  <c r="G100" i="43"/>
  <c r="G99" i="43"/>
  <c r="G98" i="43"/>
  <c r="G97" i="43"/>
  <c r="G96" i="43"/>
  <c r="G95" i="43"/>
  <c r="G94" i="43"/>
  <c r="G93" i="43"/>
  <c r="G92" i="43"/>
  <c r="G91" i="43"/>
  <c r="G90" i="43"/>
  <c r="G89" i="43"/>
  <c r="G88" i="43"/>
  <c r="G87" i="43"/>
  <c r="G86" i="43"/>
  <c r="G85" i="43"/>
  <c r="G84" i="43"/>
  <c r="G83" i="43"/>
  <c r="G82" i="43"/>
  <c r="G81" i="43"/>
  <c r="G80" i="43"/>
  <c r="G79" i="43"/>
  <c r="G78" i="43"/>
  <c r="G77" i="43"/>
  <c r="G76" i="43"/>
  <c r="G75" i="43"/>
  <c r="G74" i="43"/>
  <c r="G73" i="43"/>
  <c r="G119" i="43" s="1"/>
  <c r="G65" i="43"/>
  <c r="F65" i="43"/>
  <c r="A65" i="43"/>
  <c r="F59" i="43"/>
  <c r="C59" i="43"/>
  <c r="F58" i="43"/>
  <c r="E58" i="43"/>
  <c r="C58" i="43"/>
  <c r="E59" i="43"/>
  <c r="G59" i="43"/>
  <c r="G17" i="33" l="1"/>
  <c r="G18" i="33"/>
  <c r="G16" i="33"/>
  <c r="G15" i="33"/>
  <c r="E65" i="27" l="1"/>
  <c r="F65" i="27"/>
  <c r="A65" i="55" l="1"/>
  <c r="A66" i="55" s="1"/>
  <c r="A67" i="55" s="1"/>
  <c r="A68" i="55" s="1"/>
  <c r="A69" i="55" s="1"/>
  <c r="A70" i="55" s="1"/>
  <c r="A71" i="55" s="1"/>
  <c r="A72" i="55" s="1"/>
  <c r="A73" i="55" s="1"/>
  <c r="A74" i="55" s="1"/>
  <c r="F12" i="97" l="1"/>
  <c r="E32" i="39" l="1"/>
  <c r="F59" i="49" l="1"/>
  <c r="F60" i="49"/>
  <c r="O61" i="52" l="1"/>
  <c r="O60" i="52"/>
  <c r="O59" i="52"/>
  <c r="O58" i="52"/>
  <c r="O44" i="52"/>
  <c r="O42" i="52"/>
  <c r="N64" i="52"/>
  <c r="K64" i="52"/>
  <c r="J40" i="60" l="1"/>
  <c r="J39" i="60"/>
  <c r="E23" i="59" l="1"/>
  <c r="K60" i="41" l="1"/>
  <c r="L60" i="41"/>
  <c r="M60" i="41"/>
  <c r="J60" i="41"/>
  <c r="G47" i="27" l="1"/>
  <c r="G46" i="27"/>
  <c r="G45" i="27"/>
  <c r="G44" i="27"/>
  <c r="G43" i="27"/>
  <c r="G42" i="27"/>
  <c r="G38" i="27"/>
  <c r="G37" i="27"/>
  <c r="G33" i="27"/>
  <c r="G32" i="27"/>
  <c r="G30" i="27"/>
  <c r="G26" i="27"/>
  <c r="G24" i="27"/>
  <c r="G23" i="27"/>
  <c r="G22" i="27"/>
  <c r="G21" i="27"/>
  <c r="G20" i="27"/>
  <c r="K53" i="50" l="1"/>
  <c r="N46" i="50"/>
  <c r="K40" i="39"/>
  <c r="B2" i="96"/>
  <c r="F61" i="96"/>
  <c r="E61" i="96"/>
  <c r="G106" i="15" l="1"/>
  <c r="G23" i="32" l="1"/>
  <c r="G22" i="32"/>
  <c r="G21" i="32"/>
  <c r="G20" i="32"/>
  <c r="G19" i="32"/>
  <c r="G18" i="32"/>
  <c r="G17" i="32"/>
  <c r="G16" i="32"/>
  <c r="G15" i="32"/>
  <c r="H53" i="79" l="1"/>
  <c r="F3" i="96" l="1"/>
  <c r="E3" i="96"/>
  <c r="J62" i="79" l="1"/>
  <c r="F47" i="87"/>
  <c r="F52" i="87" s="1"/>
  <c r="F120" i="96"/>
  <c r="E120" i="96"/>
  <c r="B120" i="96"/>
  <c r="B60" i="96"/>
  <c r="N42" i="82" l="1"/>
  <c r="N41" i="82"/>
  <c r="F58" i="37"/>
  <c r="C58" i="32"/>
  <c r="O54" i="52"/>
  <c r="O55" i="52"/>
  <c r="O56" i="52"/>
  <c r="I60" i="41"/>
  <c r="I61" i="41" s="1"/>
  <c r="F61" i="41"/>
  <c r="E60" i="41"/>
  <c r="E61" i="41" s="1"/>
  <c r="D60" i="41"/>
  <c r="D61" i="41" s="1"/>
  <c r="H52" i="41"/>
  <c r="H32" i="41"/>
  <c r="H60" i="41" l="1"/>
  <c r="H61" i="41" s="1"/>
  <c r="G4" i="76" l="1"/>
  <c r="G3" i="57"/>
  <c r="K51" i="39" l="1"/>
  <c r="E68" i="25" l="1"/>
  <c r="E67" i="25"/>
  <c r="H40" i="35"/>
  <c r="G40" i="35"/>
  <c r="C40" i="35"/>
  <c r="J31" i="60" l="1"/>
  <c r="M20" i="45"/>
  <c r="B13" i="3" l="1"/>
  <c r="A2" i="59"/>
  <c r="A2" i="60" s="1"/>
  <c r="E3" i="52"/>
  <c r="A2" i="52"/>
  <c r="H70" i="52" s="1"/>
  <c r="E3" i="87"/>
  <c r="A2" i="87"/>
  <c r="E3" i="39"/>
  <c r="J3" i="39" s="1"/>
  <c r="F3" i="87" s="1"/>
  <c r="D3" i="39"/>
  <c r="I3" i="39" s="1"/>
  <c r="F2" i="39"/>
  <c r="G3" i="33"/>
  <c r="F3" i="33"/>
  <c r="A2" i="33"/>
  <c r="G64" i="32"/>
  <c r="F64" i="32"/>
  <c r="A2" i="32"/>
  <c r="A65" i="32" s="1"/>
  <c r="A2" i="86"/>
  <c r="D3" i="86"/>
  <c r="E3" i="86"/>
  <c r="E27" i="86"/>
  <c r="E40" i="86"/>
  <c r="E56" i="86"/>
  <c r="A130" i="86"/>
  <c r="G3" i="7"/>
  <c r="N53" i="50"/>
  <c r="K52" i="50"/>
  <c r="N52" i="50" s="1"/>
  <c r="I53" i="50"/>
  <c r="I52" i="50"/>
  <c r="G25" i="83"/>
  <c r="G20" i="83"/>
  <c r="G21" i="83" s="1"/>
  <c r="A2" i="83"/>
  <c r="J2" i="83" s="1"/>
  <c r="G3" i="83"/>
  <c r="N3" i="83" s="1"/>
  <c r="F25" i="83"/>
  <c r="F26" i="83" s="1"/>
  <c r="H25" i="83"/>
  <c r="H26" i="83" s="1"/>
  <c r="I25" i="83"/>
  <c r="I26" i="83" s="1"/>
  <c r="K20" i="83"/>
  <c r="K21" i="83" s="1"/>
  <c r="K25" i="83"/>
  <c r="L20" i="83"/>
  <c r="L21" i="83" s="1"/>
  <c r="L25" i="83"/>
  <c r="M24" i="83"/>
  <c r="M23" i="83"/>
  <c r="F20" i="83"/>
  <c r="M19" i="83"/>
  <c r="M18" i="83"/>
  <c r="M17" i="83"/>
  <c r="F72" i="15"/>
  <c r="F45" i="55"/>
  <c r="F69" i="55"/>
  <c r="C63" i="59"/>
  <c r="L26" i="45"/>
  <c r="G58" i="32"/>
  <c r="G116" i="32" s="1"/>
  <c r="F58" i="32"/>
  <c r="F116" i="32" s="1"/>
  <c r="D116" i="32"/>
  <c r="C116" i="32"/>
  <c r="B71" i="15"/>
  <c r="G72" i="15"/>
  <c r="A2" i="79"/>
  <c r="G2" i="79"/>
  <c r="E3" i="79"/>
  <c r="F3" i="79"/>
  <c r="K3" i="79"/>
  <c r="L3" i="79"/>
  <c r="L62" i="79"/>
  <c r="L114" i="79" s="1"/>
  <c r="A66" i="79"/>
  <c r="F66" i="79"/>
  <c r="G66" i="79"/>
  <c r="L66" i="79"/>
  <c r="H80" i="79"/>
  <c r="H114" i="79" s="1"/>
  <c r="C25" i="42"/>
  <c r="C37" i="42"/>
  <c r="G65" i="32"/>
  <c r="G120" i="32" s="1"/>
  <c r="F65" i="32"/>
  <c r="F120" i="32" s="1"/>
  <c r="G3" i="32"/>
  <c r="F3" i="32"/>
  <c r="A2" i="67"/>
  <c r="K3" i="60"/>
  <c r="J3" i="60"/>
  <c r="E3" i="60"/>
  <c r="D3" i="60"/>
  <c r="M3" i="59"/>
  <c r="L3" i="59"/>
  <c r="F3" i="59"/>
  <c r="E3" i="59"/>
  <c r="G3" i="54"/>
  <c r="G61" i="54" s="1"/>
  <c r="F3" i="54"/>
  <c r="F61" i="54" s="1"/>
  <c r="E60" i="53"/>
  <c r="D60" i="53"/>
  <c r="O3" i="52"/>
  <c r="N3" i="52"/>
  <c r="I2" i="50"/>
  <c r="L3" i="35"/>
  <c r="J3" i="35"/>
  <c r="F2" i="35"/>
  <c r="D3" i="35"/>
  <c r="G3" i="15"/>
  <c r="B2" i="15"/>
  <c r="A58" i="1"/>
  <c r="O88" i="52"/>
  <c r="K192" i="60"/>
  <c r="J138" i="60"/>
  <c r="J139" i="60"/>
  <c r="J140" i="60"/>
  <c r="J141" i="60"/>
  <c r="J142" i="60"/>
  <c r="J143" i="60"/>
  <c r="J144" i="60"/>
  <c r="J145" i="60"/>
  <c r="J146" i="60"/>
  <c r="J147" i="60"/>
  <c r="J148" i="60"/>
  <c r="J149" i="60"/>
  <c r="J150" i="60"/>
  <c r="J151" i="60"/>
  <c r="J152" i="60"/>
  <c r="J153" i="60"/>
  <c r="J154" i="60"/>
  <c r="J155" i="60"/>
  <c r="J156" i="60"/>
  <c r="J157" i="60"/>
  <c r="J158" i="60"/>
  <c r="J159" i="60"/>
  <c r="J160" i="60"/>
  <c r="J161" i="60"/>
  <c r="J162" i="60"/>
  <c r="J163" i="60"/>
  <c r="J164" i="60"/>
  <c r="J165" i="60"/>
  <c r="J166" i="60"/>
  <c r="J167" i="60"/>
  <c r="J168" i="60"/>
  <c r="J169" i="60"/>
  <c r="J170" i="60"/>
  <c r="J171" i="60"/>
  <c r="J172" i="60"/>
  <c r="J173" i="60"/>
  <c r="J174" i="60"/>
  <c r="J175" i="60"/>
  <c r="J176" i="60"/>
  <c r="J177" i="60"/>
  <c r="J178" i="60"/>
  <c r="J179" i="60"/>
  <c r="J180" i="60"/>
  <c r="J181" i="60"/>
  <c r="J182" i="60"/>
  <c r="J183" i="60"/>
  <c r="J184" i="60"/>
  <c r="J185" i="60"/>
  <c r="J186" i="60"/>
  <c r="J187" i="60"/>
  <c r="J188" i="60"/>
  <c r="J189" i="60"/>
  <c r="J190" i="60"/>
  <c r="J191" i="60"/>
  <c r="H192" i="60"/>
  <c r="G192" i="60"/>
  <c r="K132" i="60"/>
  <c r="J132" i="60"/>
  <c r="F132" i="60"/>
  <c r="E132" i="60"/>
  <c r="D132" i="60"/>
  <c r="A132" i="60"/>
  <c r="K129" i="60"/>
  <c r="J75" i="60"/>
  <c r="J76" i="60"/>
  <c r="J77" i="60"/>
  <c r="J78" i="60"/>
  <c r="J79" i="60"/>
  <c r="J80" i="60"/>
  <c r="J81" i="60"/>
  <c r="J82" i="60"/>
  <c r="J83" i="60"/>
  <c r="J84" i="60"/>
  <c r="J85" i="60"/>
  <c r="J86" i="60"/>
  <c r="J87" i="60"/>
  <c r="J88" i="60"/>
  <c r="J89" i="60"/>
  <c r="J90" i="60"/>
  <c r="J91" i="60"/>
  <c r="J92" i="60"/>
  <c r="J93" i="60"/>
  <c r="J94" i="60"/>
  <c r="J95" i="60"/>
  <c r="J96" i="60"/>
  <c r="J97" i="60"/>
  <c r="J98" i="60"/>
  <c r="J99" i="60"/>
  <c r="J100" i="60"/>
  <c r="J101" i="60"/>
  <c r="J102" i="60"/>
  <c r="J103" i="60"/>
  <c r="J104" i="60"/>
  <c r="J105" i="60"/>
  <c r="J106" i="60"/>
  <c r="J107" i="60"/>
  <c r="J108" i="60"/>
  <c r="J109" i="60"/>
  <c r="J110" i="60"/>
  <c r="J111" i="60"/>
  <c r="J112" i="60"/>
  <c r="J113" i="60"/>
  <c r="J114" i="60"/>
  <c r="J115" i="60"/>
  <c r="J116" i="60"/>
  <c r="J117" i="60"/>
  <c r="J118" i="60"/>
  <c r="J119" i="60"/>
  <c r="J120" i="60"/>
  <c r="J121" i="60"/>
  <c r="J122" i="60"/>
  <c r="J123" i="60"/>
  <c r="J124" i="60"/>
  <c r="J125" i="60"/>
  <c r="J126" i="60"/>
  <c r="J127" i="60"/>
  <c r="J128" i="60"/>
  <c r="H129" i="60"/>
  <c r="G129" i="60"/>
  <c r="K69" i="60"/>
  <c r="J69" i="60"/>
  <c r="F69" i="60"/>
  <c r="E69" i="60"/>
  <c r="D69" i="60"/>
  <c r="A69" i="60"/>
  <c r="K64" i="60"/>
  <c r="J27" i="60"/>
  <c r="J28" i="60"/>
  <c r="J29" i="60"/>
  <c r="J30" i="60"/>
  <c r="J32" i="60"/>
  <c r="J33" i="60"/>
  <c r="J34" i="60"/>
  <c r="J35" i="60"/>
  <c r="J36" i="60"/>
  <c r="J37" i="60"/>
  <c r="J38" i="60"/>
  <c r="J41" i="60"/>
  <c r="J42" i="60"/>
  <c r="J43" i="60"/>
  <c r="J44" i="60"/>
  <c r="J45" i="60"/>
  <c r="J46" i="60"/>
  <c r="J47" i="60"/>
  <c r="J48" i="60"/>
  <c r="J49" i="60"/>
  <c r="J50" i="60"/>
  <c r="J51" i="60"/>
  <c r="J52" i="60"/>
  <c r="J53" i="60"/>
  <c r="J54" i="60"/>
  <c r="J55" i="60"/>
  <c r="J56" i="60"/>
  <c r="J57" i="60"/>
  <c r="J58" i="60"/>
  <c r="J59" i="60"/>
  <c r="J60" i="60"/>
  <c r="J61" i="60"/>
  <c r="J62" i="60"/>
  <c r="J63" i="60"/>
  <c r="H64" i="60"/>
  <c r="G64" i="60"/>
  <c r="G64" i="59"/>
  <c r="M63" i="59"/>
  <c r="L63" i="59"/>
  <c r="J63" i="59"/>
  <c r="I63" i="59"/>
  <c r="F63" i="59"/>
  <c r="E63" i="59"/>
  <c r="D63" i="59"/>
  <c r="F194" i="39"/>
  <c r="A194" i="39"/>
  <c r="K190" i="39"/>
  <c r="J190" i="39"/>
  <c r="E190" i="39"/>
  <c r="D190" i="39"/>
  <c r="K153" i="39"/>
  <c r="J153" i="39"/>
  <c r="E153" i="39"/>
  <c r="D153" i="39"/>
  <c r="F137" i="39"/>
  <c r="J135" i="39"/>
  <c r="I135" i="39"/>
  <c r="F135" i="39"/>
  <c r="E135" i="39"/>
  <c r="D135" i="39"/>
  <c r="A135" i="39"/>
  <c r="F133" i="39"/>
  <c r="A133" i="39"/>
  <c r="K129" i="39"/>
  <c r="J129" i="39"/>
  <c r="E129" i="39"/>
  <c r="D129" i="39"/>
  <c r="K92" i="39"/>
  <c r="J92" i="39"/>
  <c r="E92" i="39"/>
  <c r="D92" i="39"/>
  <c r="F76" i="39"/>
  <c r="J74" i="39"/>
  <c r="I74" i="39"/>
  <c r="F74" i="39"/>
  <c r="E74" i="39"/>
  <c r="D74" i="39"/>
  <c r="A74" i="39"/>
  <c r="F66" i="39"/>
  <c r="J51" i="39"/>
  <c r="J64" i="39" s="1"/>
  <c r="E64" i="39"/>
  <c r="D51" i="39"/>
  <c r="D64" i="39" s="1"/>
  <c r="F64" i="35"/>
  <c r="L61" i="35"/>
  <c r="K61" i="35"/>
  <c r="J61" i="35"/>
  <c r="I61" i="35"/>
  <c r="H61" i="35"/>
  <c r="G61" i="35"/>
  <c r="C61" i="35"/>
  <c r="L40" i="35"/>
  <c r="K40" i="35"/>
  <c r="J40" i="35"/>
  <c r="I40" i="35"/>
  <c r="G31" i="15"/>
  <c r="G37" i="15"/>
  <c r="G44" i="15"/>
  <c r="G51" i="15"/>
  <c r="G58" i="15"/>
  <c r="G87" i="15"/>
  <c r="G97" i="15" s="1"/>
  <c r="G77" i="33"/>
  <c r="G78" i="33"/>
  <c r="G79" i="33"/>
  <c r="G80" i="33"/>
  <c r="G81" i="33"/>
  <c r="G82" i="33"/>
  <c r="G83" i="33"/>
  <c r="G84" i="33"/>
  <c r="G85" i="33"/>
  <c r="G86" i="33"/>
  <c r="G87" i="33"/>
  <c r="G88" i="33"/>
  <c r="G89" i="33"/>
  <c r="G90" i="33"/>
  <c r="G91" i="33"/>
  <c r="G92" i="33"/>
  <c r="G93" i="33"/>
  <c r="G94" i="33"/>
  <c r="G95" i="33"/>
  <c r="G96" i="33"/>
  <c r="G97" i="33"/>
  <c r="G98" i="33"/>
  <c r="G99" i="33"/>
  <c r="G100" i="33"/>
  <c r="G101" i="33"/>
  <c r="G102" i="33"/>
  <c r="G103" i="33"/>
  <c r="G104" i="33"/>
  <c r="G105" i="33"/>
  <c r="G106" i="33"/>
  <c r="G107" i="33"/>
  <c r="G108" i="33"/>
  <c r="G109" i="33"/>
  <c r="G110" i="33"/>
  <c r="G111" i="33"/>
  <c r="G112" i="33"/>
  <c r="G113" i="33"/>
  <c r="G114" i="33"/>
  <c r="G115" i="33"/>
  <c r="G116" i="33"/>
  <c r="G117" i="33"/>
  <c r="G118" i="33"/>
  <c r="G119" i="33"/>
  <c r="G120" i="33"/>
  <c r="G121" i="33"/>
  <c r="G122" i="33"/>
  <c r="G123" i="33"/>
  <c r="G124" i="33"/>
  <c r="G125" i="33"/>
  <c r="F126" i="33"/>
  <c r="F59" i="33" s="1"/>
  <c r="D126" i="33"/>
  <c r="D59" i="33" s="1"/>
  <c r="C126" i="33"/>
  <c r="G69" i="33"/>
  <c r="F69" i="33"/>
  <c r="A69" i="33"/>
  <c r="F63" i="33"/>
  <c r="D63" i="33"/>
  <c r="G171" i="32"/>
  <c r="F171" i="32"/>
  <c r="D171" i="32"/>
  <c r="A120" i="32"/>
  <c r="A64" i="32"/>
  <c r="A121" i="54"/>
  <c r="H72" i="54"/>
  <c r="H73" i="54"/>
  <c r="H74" i="54"/>
  <c r="H75" i="54"/>
  <c r="H76" i="54"/>
  <c r="H77" i="54"/>
  <c r="H78" i="54"/>
  <c r="H79" i="54"/>
  <c r="H80" i="54"/>
  <c r="H81" i="54"/>
  <c r="H82" i="54"/>
  <c r="H83" i="54"/>
  <c r="H84" i="54"/>
  <c r="H85" i="54"/>
  <c r="H86" i="54"/>
  <c r="H87" i="54"/>
  <c r="H88" i="54"/>
  <c r="H89" i="54"/>
  <c r="H90" i="54"/>
  <c r="H91" i="54"/>
  <c r="H92" i="54"/>
  <c r="H93" i="54"/>
  <c r="H94" i="54"/>
  <c r="H95" i="54"/>
  <c r="H96" i="54"/>
  <c r="H97" i="54"/>
  <c r="H98" i="54"/>
  <c r="H99" i="54"/>
  <c r="H100" i="54"/>
  <c r="H101" i="54"/>
  <c r="H102" i="54"/>
  <c r="H103" i="54"/>
  <c r="H104" i="54"/>
  <c r="H105" i="54"/>
  <c r="H106" i="54"/>
  <c r="H107" i="54"/>
  <c r="H108" i="54"/>
  <c r="H109" i="54"/>
  <c r="H110" i="54"/>
  <c r="H111" i="54"/>
  <c r="H112" i="54"/>
  <c r="H113" i="54"/>
  <c r="H114" i="54"/>
  <c r="H115" i="54"/>
  <c r="H116" i="54"/>
  <c r="H117" i="54"/>
  <c r="H118" i="54"/>
  <c r="H119" i="54"/>
  <c r="G120" i="54"/>
  <c r="F120" i="54"/>
  <c r="E120" i="54"/>
  <c r="D120" i="54"/>
  <c r="C120" i="54"/>
  <c r="A61" i="54"/>
  <c r="H33" i="54"/>
  <c r="H34" i="54"/>
  <c r="H35" i="54"/>
  <c r="H36" i="54"/>
  <c r="H37" i="54"/>
  <c r="H38" i="54"/>
  <c r="H39" i="54"/>
  <c r="H40" i="54"/>
  <c r="H41" i="54"/>
  <c r="H42" i="54"/>
  <c r="H43" i="54"/>
  <c r="H44" i="54"/>
  <c r="H45" i="54"/>
  <c r="H46" i="54"/>
  <c r="H47" i="54"/>
  <c r="G48" i="54"/>
  <c r="F48" i="54"/>
  <c r="E48" i="54"/>
  <c r="D48" i="54"/>
  <c r="C48" i="54"/>
  <c r="A2" i="54"/>
  <c r="R146" i="53"/>
  <c r="R147" i="53"/>
  <c r="R148" i="53"/>
  <c r="R149" i="53"/>
  <c r="R150" i="53"/>
  <c r="R151" i="53"/>
  <c r="R152" i="53"/>
  <c r="R153" i="53"/>
  <c r="R154" i="53"/>
  <c r="R155" i="53"/>
  <c r="R156" i="53"/>
  <c r="R157" i="53"/>
  <c r="R158" i="53"/>
  <c r="R159" i="53"/>
  <c r="R160" i="53"/>
  <c r="R161" i="53"/>
  <c r="R162" i="53"/>
  <c r="R163" i="53"/>
  <c r="R164" i="53"/>
  <c r="R165" i="53"/>
  <c r="R166" i="53"/>
  <c r="R167" i="53"/>
  <c r="R168" i="53"/>
  <c r="R169" i="53"/>
  <c r="R170" i="53"/>
  <c r="R171" i="53"/>
  <c r="R172" i="53"/>
  <c r="R173" i="53"/>
  <c r="R174" i="53"/>
  <c r="R175" i="53"/>
  <c r="R176" i="53"/>
  <c r="R177" i="53"/>
  <c r="R178" i="53"/>
  <c r="R179" i="53"/>
  <c r="R180" i="53"/>
  <c r="R181" i="53"/>
  <c r="R182" i="53"/>
  <c r="R183" i="53"/>
  <c r="R184" i="53"/>
  <c r="R185" i="53"/>
  <c r="R186" i="53"/>
  <c r="R187" i="53"/>
  <c r="R188" i="53"/>
  <c r="R189" i="53"/>
  <c r="R190" i="53"/>
  <c r="R191" i="53"/>
  <c r="R192" i="53"/>
  <c r="R193" i="53"/>
  <c r="R194" i="53"/>
  <c r="R195" i="53"/>
  <c r="R196" i="53"/>
  <c r="R197" i="53"/>
  <c r="R198" i="53"/>
  <c r="R199" i="53"/>
  <c r="R200" i="53"/>
  <c r="R201" i="53"/>
  <c r="R202" i="53"/>
  <c r="R203" i="53"/>
  <c r="R204" i="53"/>
  <c r="R205" i="53"/>
  <c r="R206" i="53"/>
  <c r="R207" i="53"/>
  <c r="R208" i="53"/>
  <c r="R209" i="53"/>
  <c r="Q210" i="53"/>
  <c r="P210" i="53"/>
  <c r="O210" i="53"/>
  <c r="L210" i="53"/>
  <c r="K210" i="53"/>
  <c r="J210" i="53"/>
  <c r="R137" i="53"/>
  <c r="Q137" i="53"/>
  <c r="N137" i="53"/>
  <c r="L137" i="53"/>
  <c r="J137" i="53"/>
  <c r="F137" i="53"/>
  <c r="E137" i="53"/>
  <c r="D137" i="53"/>
  <c r="A137" i="53"/>
  <c r="R69" i="53"/>
  <c r="R70" i="53"/>
  <c r="R71" i="53"/>
  <c r="R72" i="53"/>
  <c r="R73" i="53"/>
  <c r="R74" i="53"/>
  <c r="R75" i="53"/>
  <c r="R76" i="53"/>
  <c r="R77" i="53"/>
  <c r="R78" i="53"/>
  <c r="R79" i="53"/>
  <c r="R80" i="53"/>
  <c r="R81" i="53"/>
  <c r="R82" i="53"/>
  <c r="R83" i="53"/>
  <c r="R84" i="53"/>
  <c r="R85" i="53"/>
  <c r="R86" i="53"/>
  <c r="R87" i="53"/>
  <c r="R88" i="53"/>
  <c r="R89" i="53"/>
  <c r="R90" i="53"/>
  <c r="R91" i="53"/>
  <c r="R92" i="53"/>
  <c r="R93" i="53"/>
  <c r="R94" i="53"/>
  <c r="R95" i="53"/>
  <c r="R96" i="53"/>
  <c r="R97" i="53"/>
  <c r="R98" i="53"/>
  <c r="R99" i="53"/>
  <c r="R100" i="53"/>
  <c r="R101" i="53"/>
  <c r="R102" i="53"/>
  <c r="R103" i="53"/>
  <c r="R104" i="53"/>
  <c r="R105" i="53"/>
  <c r="R106" i="53"/>
  <c r="R107" i="53"/>
  <c r="R108" i="53"/>
  <c r="R109" i="53"/>
  <c r="R110" i="53"/>
  <c r="R111" i="53"/>
  <c r="R112" i="53"/>
  <c r="R113" i="53"/>
  <c r="R114" i="53"/>
  <c r="R115" i="53"/>
  <c r="R116" i="53"/>
  <c r="R117" i="53"/>
  <c r="R118" i="53"/>
  <c r="R119" i="53"/>
  <c r="R120" i="53"/>
  <c r="R121" i="53"/>
  <c r="R122" i="53"/>
  <c r="R123" i="53"/>
  <c r="R124" i="53"/>
  <c r="R125" i="53"/>
  <c r="R126" i="53"/>
  <c r="R127" i="53"/>
  <c r="R128" i="53"/>
  <c r="R129" i="53"/>
  <c r="R130" i="53"/>
  <c r="R131" i="53"/>
  <c r="R132" i="53"/>
  <c r="Q133" i="53"/>
  <c r="P133" i="53"/>
  <c r="O133" i="53"/>
  <c r="L133" i="53"/>
  <c r="K133" i="53"/>
  <c r="J133" i="53"/>
  <c r="N60" i="53"/>
  <c r="F60" i="53"/>
  <c r="A60" i="53"/>
  <c r="N56" i="53"/>
  <c r="F56" i="53"/>
  <c r="R30" i="53"/>
  <c r="R31" i="53"/>
  <c r="R32" i="53"/>
  <c r="R33" i="53"/>
  <c r="R34" i="53"/>
  <c r="R35" i="53"/>
  <c r="R36" i="53"/>
  <c r="R37" i="53"/>
  <c r="R38" i="53"/>
  <c r="R39" i="53"/>
  <c r="R40" i="53"/>
  <c r="R41" i="53"/>
  <c r="R42" i="53"/>
  <c r="Q43" i="53"/>
  <c r="P43" i="53"/>
  <c r="O43" i="53"/>
  <c r="L43" i="53"/>
  <c r="K43" i="53"/>
  <c r="J43" i="53"/>
  <c r="N2" i="53"/>
  <c r="F2" i="53"/>
  <c r="A2" i="53"/>
  <c r="O43" i="52"/>
  <c r="O45" i="52"/>
  <c r="O46" i="52"/>
  <c r="O47" i="52"/>
  <c r="O48" i="52"/>
  <c r="O49" i="52"/>
  <c r="O50" i="52"/>
  <c r="O51" i="52"/>
  <c r="O52" i="52"/>
  <c r="O53" i="52"/>
  <c r="I129" i="52"/>
  <c r="I64" i="52" s="1"/>
  <c r="J192" i="52"/>
  <c r="J64" i="52" s="1"/>
  <c r="L129" i="52"/>
  <c r="L64" i="52" s="1"/>
  <c r="M129" i="52"/>
  <c r="M64" i="52" s="1"/>
  <c r="N129" i="52"/>
  <c r="H66" i="52"/>
  <c r="O80" i="52"/>
  <c r="O81" i="52"/>
  <c r="O82" i="52"/>
  <c r="O83" i="52"/>
  <c r="O84" i="52"/>
  <c r="O85" i="52"/>
  <c r="O86" i="52"/>
  <c r="O87" i="52"/>
  <c r="O89" i="52"/>
  <c r="O90" i="52"/>
  <c r="O91" i="52"/>
  <c r="O92" i="52"/>
  <c r="O93" i="52"/>
  <c r="O94" i="52"/>
  <c r="O95" i="52"/>
  <c r="O96" i="52"/>
  <c r="O97" i="52"/>
  <c r="O98" i="52"/>
  <c r="O99" i="52"/>
  <c r="O100" i="52"/>
  <c r="O101" i="52"/>
  <c r="O102" i="52"/>
  <c r="O103" i="52"/>
  <c r="O104" i="52"/>
  <c r="O105" i="52"/>
  <c r="O106" i="52"/>
  <c r="O107" i="52"/>
  <c r="O108" i="52"/>
  <c r="O109" i="52"/>
  <c r="O110" i="52"/>
  <c r="O111" i="52"/>
  <c r="O112" i="52"/>
  <c r="O113" i="52"/>
  <c r="O114" i="52"/>
  <c r="O115" i="52"/>
  <c r="O116" i="52"/>
  <c r="O117" i="52"/>
  <c r="O118" i="52"/>
  <c r="O119" i="52"/>
  <c r="O120" i="52"/>
  <c r="O121" i="52"/>
  <c r="O122" i="52"/>
  <c r="O123" i="52"/>
  <c r="O124" i="52"/>
  <c r="O125" i="52"/>
  <c r="O126" i="52"/>
  <c r="O127" i="52"/>
  <c r="O128" i="52"/>
  <c r="J129" i="52"/>
  <c r="K129" i="52"/>
  <c r="A133" i="52"/>
  <c r="E133" i="52"/>
  <c r="G133" i="52"/>
  <c r="H133" i="52"/>
  <c r="N133" i="52"/>
  <c r="O133" i="52"/>
  <c r="O143" i="52"/>
  <c r="O144" i="52"/>
  <c r="O145" i="52"/>
  <c r="O146" i="52"/>
  <c r="O147" i="52"/>
  <c r="O148" i="52"/>
  <c r="O149" i="52"/>
  <c r="O150" i="52"/>
  <c r="O151" i="52"/>
  <c r="O152" i="52"/>
  <c r="O153" i="52"/>
  <c r="O154" i="52"/>
  <c r="O155" i="52"/>
  <c r="O156" i="52"/>
  <c r="O157" i="52"/>
  <c r="O158" i="52"/>
  <c r="O159" i="52"/>
  <c r="O160" i="52"/>
  <c r="O161" i="52"/>
  <c r="O162" i="52"/>
  <c r="O163" i="52"/>
  <c r="O164" i="52"/>
  <c r="O165" i="52"/>
  <c r="O166" i="52"/>
  <c r="O167" i="52"/>
  <c r="O168" i="52"/>
  <c r="O169" i="52"/>
  <c r="O170" i="52"/>
  <c r="O171" i="52"/>
  <c r="O172" i="52"/>
  <c r="O173" i="52"/>
  <c r="O174" i="52"/>
  <c r="O175" i="52"/>
  <c r="O176" i="52"/>
  <c r="O177" i="52"/>
  <c r="O178" i="52"/>
  <c r="O179" i="52"/>
  <c r="O180" i="52"/>
  <c r="O181" i="52"/>
  <c r="O182" i="52"/>
  <c r="O183" i="52"/>
  <c r="O184" i="52"/>
  <c r="O185" i="52"/>
  <c r="O186" i="52"/>
  <c r="O187" i="52"/>
  <c r="O188" i="52"/>
  <c r="O189" i="52"/>
  <c r="O190" i="52"/>
  <c r="O191" i="52"/>
  <c r="I192" i="52"/>
  <c r="K192" i="52"/>
  <c r="L192" i="52"/>
  <c r="M192" i="52"/>
  <c r="N192" i="52"/>
  <c r="A196" i="52"/>
  <c r="E196" i="52"/>
  <c r="G196" i="52"/>
  <c r="H196" i="52"/>
  <c r="N196" i="52"/>
  <c r="O196" i="52"/>
  <c r="O206" i="52"/>
  <c r="O207" i="52"/>
  <c r="O208" i="52"/>
  <c r="O209" i="52"/>
  <c r="O210" i="52"/>
  <c r="O211" i="52"/>
  <c r="O212" i="52"/>
  <c r="O213" i="52"/>
  <c r="O214" i="52"/>
  <c r="O215" i="52"/>
  <c r="O216" i="52"/>
  <c r="O217" i="52"/>
  <c r="O218" i="52"/>
  <c r="O219" i="52"/>
  <c r="O220" i="52"/>
  <c r="O221" i="52"/>
  <c r="O222" i="52"/>
  <c r="O223" i="52"/>
  <c r="O224" i="52"/>
  <c r="O225" i="52"/>
  <c r="O226" i="52"/>
  <c r="O227" i="52"/>
  <c r="O228" i="52"/>
  <c r="O229" i="52"/>
  <c r="O230" i="52"/>
  <c r="O231" i="52"/>
  <c r="O232" i="52"/>
  <c r="O233" i="52"/>
  <c r="O234" i="52"/>
  <c r="O235" i="52"/>
  <c r="O236" i="52"/>
  <c r="O237" i="52"/>
  <c r="O238" i="52"/>
  <c r="O239" i="52"/>
  <c r="O240" i="52"/>
  <c r="O241" i="52"/>
  <c r="O242" i="52"/>
  <c r="O243" i="52"/>
  <c r="O244" i="52"/>
  <c r="O245" i="52"/>
  <c r="O246" i="52"/>
  <c r="O247" i="52"/>
  <c r="O248" i="52"/>
  <c r="O249" i="52"/>
  <c r="O250" i="52"/>
  <c r="O251" i="52"/>
  <c r="O252" i="52"/>
  <c r="O253" i="52"/>
  <c r="O254" i="52"/>
  <c r="I255" i="52"/>
  <c r="J255" i="52"/>
  <c r="K255" i="52"/>
  <c r="L255" i="52"/>
  <c r="M255" i="52"/>
  <c r="N255" i="52"/>
  <c r="B2" i="7"/>
  <c r="H3" i="7"/>
  <c r="B2" i="8"/>
  <c r="H3" i="8"/>
  <c r="G3" i="8"/>
  <c r="F64" i="9"/>
  <c r="E64" i="9"/>
  <c r="B2" i="9"/>
  <c r="F3" i="9"/>
  <c r="E3" i="9"/>
  <c r="B63" i="9"/>
  <c r="H157" i="12"/>
  <c r="G157" i="12"/>
  <c r="B156" i="12"/>
  <c r="H106" i="12"/>
  <c r="G106" i="12"/>
  <c r="B105" i="12"/>
  <c r="H55" i="12"/>
  <c r="G55" i="12"/>
  <c r="B54" i="12"/>
  <c r="H3" i="12"/>
  <c r="G3" i="12"/>
  <c r="B2" i="12"/>
  <c r="A205" i="12"/>
  <c r="A153" i="12"/>
  <c r="A100" i="12"/>
  <c r="H3" i="83"/>
  <c r="O3" i="83" s="1"/>
  <c r="H3" i="17"/>
  <c r="G3" i="17"/>
  <c r="B2" i="17"/>
  <c r="H16" i="19"/>
  <c r="H17" i="19"/>
  <c r="H18" i="19"/>
  <c r="H19" i="19"/>
  <c r="H20" i="19"/>
  <c r="H35" i="19"/>
  <c r="H36" i="19"/>
  <c r="H37" i="19"/>
  <c r="D38" i="19"/>
  <c r="H34" i="19"/>
  <c r="H23" i="19"/>
  <c r="H24" i="19"/>
  <c r="H26" i="19"/>
  <c r="H27" i="19"/>
  <c r="H28" i="19"/>
  <c r="D21" i="19"/>
  <c r="D25" i="19"/>
  <c r="I3" i="19"/>
  <c r="H3" i="19"/>
  <c r="E3" i="19"/>
  <c r="D3" i="19"/>
  <c r="F2" i="19"/>
  <c r="B2" i="19"/>
  <c r="D3" i="21"/>
  <c r="F59" i="21"/>
  <c r="F3" i="21"/>
  <c r="A2" i="21"/>
  <c r="F40" i="24"/>
  <c r="F53" i="24"/>
  <c r="F66" i="24"/>
  <c r="F3" i="24"/>
  <c r="E3" i="24"/>
  <c r="A2" i="24"/>
  <c r="G73" i="25"/>
  <c r="F73" i="25"/>
  <c r="A73" i="25"/>
  <c r="E56" i="25"/>
  <c r="F53" i="25" s="1"/>
  <c r="G3" i="25"/>
  <c r="F3" i="25"/>
  <c r="A2" i="25"/>
  <c r="G70" i="27"/>
  <c r="F70" i="27"/>
  <c r="A70" i="27"/>
  <c r="G19" i="27"/>
  <c r="G48" i="27"/>
  <c r="G49" i="27"/>
  <c r="G50" i="27"/>
  <c r="G51" i="27"/>
  <c r="G52" i="27"/>
  <c r="G53" i="27"/>
  <c r="G54" i="27"/>
  <c r="G55" i="27"/>
  <c r="G56" i="27"/>
  <c r="G57" i="27"/>
  <c r="G58" i="27"/>
  <c r="G59" i="27"/>
  <c r="G60" i="27"/>
  <c r="G61" i="27"/>
  <c r="G62" i="27"/>
  <c r="F3" i="27"/>
  <c r="E3" i="27"/>
  <c r="A2" i="27"/>
  <c r="M3" i="30"/>
  <c r="L3" i="30"/>
  <c r="G2" i="30"/>
  <c r="F3" i="30"/>
  <c r="E3" i="30"/>
  <c r="A2" i="30"/>
  <c r="G3" i="31"/>
  <c r="E3" i="31"/>
  <c r="A2" i="31"/>
  <c r="G64" i="31"/>
  <c r="F64" i="31"/>
  <c r="D64" i="31"/>
  <c r="C64" i="31"/>
  <c r="G29" i="31"/>
  <c r="F29" i="31"/>
  <c r="D29" i="31"/>
  <c r="C29" i="31"/>
  <c r="E21" i="36"/>
  <c r="E28" i="36"/>
  <c r="E35" i="36"/>
  <c r="E42" i="36"/>
  <c r="E51" i="36"/>
  <c r="E60" i="36"/>
  <c r="D21" i="36"/>
  <c r="D28" i="36"/>
  <c r="D35" i="36"/>
  <c r="D42" i="36"/>
  <c r="D51" i="36"/>
  <c r="D60" i="36"/>
  <c r="E3" i="36"/>
  <c r="D3" i="36"/>
  <c r="A2" i="36"/>
  <c r="F31" i="37"/>
  <c r="F40" i="37"/>
  <c r="F49" i="37"/>
  <c r="F3" i="37"/>
  <c r="E3" i="37"/>
  <c r="A2" i="37"/>
  <c r="H63" i="41"/>
  <c r="M2" i="41"/>
  <c r="L2" i="41"/>
  <c r="H2" i="41"/>
  <c r="F2" i="41"/>
  <c r="E2" i="41"/>
  <c r="A2" i="41"/>
  <c r="A2" i="42"/>
  <c r="I2" i="42"/>
  <c r="F3" i="42"/>
  <c r="H3" i="42"/>
  <c r="L3" i="42"/>
  <c r="M3" i="42"/>
  <c r="I15" i="42"/>
  <c r="I16" i="42"/>
  <c r="I17" i="42"/>
  <c r="I18" i="42"/>
  <c r="I19" i="42"/>
  <c r="I20" i="42"/>
  <c r="I21" i="42"/>
  <c r="I22" i="42"/>
  <c r="I23" i="42"/>
  <c r="I24" i="42"/>
  <c r="E25" i="42"/>
  <c r="G25" i="42"/>
  <c r="H25" i="42"/>
  <c r="I27" i="42"/>
  <c r="I28" i="42"/>
  <c r="I29" i="42"/>
  <c r="I30" i="42"/>
  <c r="I31" i="42"/>
  <c r="I32" i="42"/>
  <c r="I33" i="42"/>
  <c r="I34" i="42"/>
  <c r="I35" i="42"/>
  <c r="I36" i="42"/>
  <c r="E37" i="42"/>
  <c r="G37" i="42"/>
  <c r="H37" i="42"/>
  <c r="I39" i="42"/>
  <c r="I40" i="42"/>
  <c r="I41" i="42"/>
  <c r="I42" i="42"/>
  <c r="I43" i="42"/>
  <c r="I44" i="42"/>
  <c r="I45" i="42"/>
  <c r="I46" i="42"/>
  <c r="I47" i="42"/>
  <c r="I48" i="42"/>
  <c r="C49" i="42"/>
  <c r="E49" i="42"/>
  <c r="G49" i="42"/>
  <c r="H49" i="42"/>
  <c r="I51" i="42"/>
  <c r="I52" i="42"/>
  <c r="I53" i="42"/>
  <c r="I54" i="42"/>
  <c r="I55" i="42"/>
  <c r="I56" i="42"/>
  <c r="I57" i="42"/>
  <c r="I58" i="42"/>
  <c r="I59" i="42"/>
  <c r="C60" i="42"/>
  <c r="E60" i="42"/>
  <c r="G60" i="42"/>
  <c r="H60" i="42"/>
  <c r="I63" i="42"/>
  <c r="A71" i="42"/>
  <c r="I71" i="42"/>
  <c r="F72" i="42"/>
  <c r="H72" i="42"/>
  <c r="L72" i="42"/>
  <c r="M72" i="42"/>
  <c r="I84" i="42"/>
  <c r="I85" i="42"/>
  <c r="I86" i="42"/>
  <c r="I87" i="42"/>
  <c r="I88" i="42"/>
  <c r="I89" i="42"/>
  <c r="I90" i="42"/>
  <c r="I91" i="42"/>
  <c r="I92" i="42"/>
  <c r="I93" i="42"/>
  <c r="C94" i="42"/>
  <c r="E94" i="42"/>
  <c r="G94" i="42"/>
  <c r="H94" i="42"/>
  <c r="I96" i="42"/>
  <c r="I97" i="42"/>
  <c r="I98" i="42"/>
  <c r="I99" i="42"/>
  <c r="I100" i="42"/>
  <c r="I101" i="42"/>
  <c r="I102" i="42"/>
  <c r="I103" i="42"/>
  <c r="I104" i="42"/>
  <c r="I105" i="42"/>
  <c r="C106" i="42"/>
  <c r="E106" i="42"/>
  <c r="G106" i="42"/>
  <c r="H106" i="42"/>
  <c r="I108" i="42"/>
  <c r="I109" i="42"/>
  <c r="I110" i="42"/>
  <c r="I111" i="42"/>
  <c r="I112" i="42"/>
  <c r="I113" i="42"/>
  <c r="I114" i="42"/>
  <c r="I115" i="42"/>
  <c r="I116" i="42"/>
  <c r="I117" i="42"/>
  <c r="C118" i="42"/>
  <c r="E118" i="42"/>
  <c r="G118" i="42"/>
  <c r="H118" i="42"/>
  <c r="I120" i="42"/>
  <c r="I121" i="42"/>
  <c r="I122" i="42"/>
  <c r="I123" i="42"/>
  <c r="I124" i="42"/>
  <c r="I125" i="42"/>
  <c r="I126" i="42"/>
  <c r="I127" i="42"/>
  <c r="I128" i="42"/>
  <c r="C129" i="42"/>
  <c r="E129" i="42"/>
  <c r="G129" i="42"/>
  <c r="H129" i="42"/>
  <c r="I132" i="42"/>
  <c r="L3" i="44"/>
  <c r="J3" i="44"/>
  <c r="E3" i="44"/>
  <c r="D3" i="44"/>
  <c r="F2" i="44"/>
  <c r="A2" i="44"/>
  <c r="L60" i="44"/>
  <c r="J60" i="44"/>
  <c r="F60" i="44"/>
  <c r="E60" i="44"/>
  <c r="D60" i="44"/>
  <c r="A60" i="44"/>
  <c r="L34" i="44"/>
  <c r="L33" i="44"/>
  <c r="L32" i="44"/>
  <c r="L15" i="44"/>
  <c r="L16" i="44"/>
  <c r="L17" i="44"/>
  <c r="L18" i="44"/>
  <c r="L19" i="44"/>
  <c r="L22" i="44"/>
  <c r="L23" i="44"/>
  <c r="L24" i="44"/>
  <c r="L25" i="44"/>
  <c r="L26" i="44"/>
  <c r="L28" i="44"/>
  <c r="K20" i="44"/>
  <c r="K27" i="44"/>
  <c r="I20" i="44"/>
  <c r="I27" i="44"/>
  <c r="G20" i="44"/>
  <c r="G27" i="44"/>
  <c r="F20" i="44"/>
  <c r="F27" i="44"/>
  <c r="E20" i="44"/>
  <c r="E27" i="44"/>
  <c r="D20" i="44"/>
  <c r="D27" i="44"/>
  <c r="C20" i="44"/>
  <c r="C27" i="44"/>
  <c r="M64" i="45"/>
  <c r="G64" i="45"/>
  <c r="F64" i="45"/>
  <c r="A64" i="45"/>
  <c r="M3" i="45"/>
  <c r="K3" i="45"/>
  <c r="F3" i="45"/>
  <c r="E3" i="45"/>
  <c r="G2" i="45"/>
  <c r="A2" i="45"/>
  <c r="M31" i="45"/>
  <c r="M30" i="45"/>
  <c r="M29" i="45"/>
  <c r="M21" i="45"/>
  <c r="M23" i="45"/>
  <c r="M24" i="45"/>
  <c r="M25" i="45"/>
  <c r="J26" i="45"/>
  <c r="H26" i="45"/>
  <c r="G26" i="45"/>
  <c r="F26" i="45"/>
  <c r="F66" i="46"/>
  <c r="G66" i="46"/>
  <c r="M66" i="46"/>
  <c r="M128" i="46"/>
  <c r="G128" i="46"/>
  <c r="E66" i="46"/>
  <c r="A66" i="46"/>
  <c r="E128" i="46"/>
  <c r="A128" i="46"/>
  <c r="M3" i="46"/>
  <c r="K3" i="46"/>
  <c r="F3" i="46"/>
  <c r="E3" i="46"/>
  <c r="G2" i="46"/>
  <c r="A2" i="46"/>
  <c r="F128" i="46"/>
  <c r="M180" i="46"/>
  <c r="M181" i="46"/>
  <c r="M182" i="46"/>
  <c r="M183" i="46"/>
  <c r="M184" i="46"/>
  <c r="M185" i="46"/>
  <c r="M186" i="46"/>
  <c r="M179" i="46"/>
  <c r="M178" i="46"/>
  <c r="M177" i="46"/>
  <c r="M176" i="46"/>
  <c r="M175" i="46"/>
  <c r="M174" i="46"/>
  <c r="M173" i="46"/>
  <c r="M172" i="46"/>
  <c r="M171" i="46"/>
  <c r="M170" i="46"/>
  <c r="M169" i="46"/>
  <c r="M168" i="46"/>
  <c r="M167" i="46"/>
  <c r="M166" i="46"/>
  <c r="M165" i="46"/>
  <c r="M164" i="46"/>
  <c r="M163" i="46"/>
  <c r="M162" i="46"/>
  <c r="M161" i="46"/>
  <c r="M160" i="46"/>
  <c r="M159" i="46"/>
  <c r="M158" i="46"/>
  <c r="M157" i="46"/>
  <c r="M156" i="46"/>
  <c r="M155" i="46"/>
  <c r="M154" i="46"/>
  <c r="M153" i="46"/>
  <c r="M152" i="46"/>
  <c r="M151" i="46"/>
  <c r="M150" i="46"/>
  <c r="M149" i="46"/>
  <c r="M148" i="46"/>
  <c r="M147" i="46"/>
  <c r="M146" i="46"/>
  <c r="M145" i="46"/>
  <c r="M144" i="46"/>
  <c r="M143" i="46"/>
  <c r="M142" i="46"/>
  <c r="M141" i="46"/>
  <c r="M140" i="46"/>
  <c r="M139" i="46"/>
  <c r="M138" i="46"/>
  <c r="M118" i="46"/>
  <c r="M119" i="46"/>
  <c r="M120" i="46"/>
  <c r="M121" i="46"/>
  <c r="M122" i="46"/>
  <c r="M123" i="46"/>
  <c r="M124" i="46"/>
  <c r="L125" i="46"/>
  <c r="J125" i="46"/>
  <c r="H125" i="46"/>
  <c r="G125" i="46"/>
  <c r="F125" i="46"/>
  <c r="E125" i="46"/>
  <c r="D125" i="46"/>
  <c r="M99" i="46"/>
  <c r="M100" i="46"/>
  <c r="M101" i="46"/>
  <c r="M102" i="46"/>
  <c r="M103" i="46"/>
  <c r="M104" i="46"/>
  <c r="M105" i="46"/>
  <c r="M106" i="46"/>
  <c r="M107" i="46"/>
  <c r="M108" i="46"/>
  <c r="M109" i="46"/>
  <c r="M110" i="46"/>
  <c r="M111" i="46"/>
  <c r="M112" i="46"/>
  <c r="M113" i="46"/>
  <c r="M114" i="46"/>
  <c r="M115" i="46"/>
  <c r="L116" i="46"/>
  <c r="J116" i="46"/>
  <c r="H116" i="46"/>
  <c r="G116" i="46"/>
  <c r="F116" i="46"/>
  <c r="E116" i="46"/>
  <c r="D116" i="46"/>
  <c r="M76" i="46"/>
  <c r="M77" i="46"/>
  <c r="M78" i="46"/>
  <c r="M79" i="46"/>
  <c r="M80" i="46"/>
  <c r="M81" i="46"/>
  <c r="M82" i="46"/>
  <c r="M83" i="46"/>
  <c r="M84" i="46"/>
  <c r="M85" i="46"/>
  <c r="M86" i="46"/>
  <c r="M87" i="46"/>
  <c r="M88" i="46"/>
  <c r="M89" i="46"/>
  <c r="M90" i="46"/>
  <c r="M91" i="46"/>
  <c r="M92" i="46"/>
  <c r="M93" i="46"/>
  <c r="M94" i="46"/>
  <c r="M95" i="46"/>
  <c r="M96" i="46"/>
  <c r="L97" i="46"/>
  <c r="J97" i="46"/>
  <c r="H97" i="46"/>
  <c r="G97" i="46"/>
  <c r="F97" i="46"/>
  <c r="E97" i="46"/>
  <c r="D97" i="46"/>
  <c r="M37" i="46"/>
  <c r="M17" i="46"/>
  <c r="M18" i="46"/>
  <c r="M19" i="46"/>
  <c r="M20" i="46"/>
  <c r="M21" i="46"/>
  <c r="M22" i="46"/>
  <c r="M25" i="46"/>
  <c r="M26" i="46"/>
  <c r="M27" i="46"/>
  <c r="M28" i="46"/>
  <c r="M29" i="46"/>
  <c r="M30" i="46"/>
  <c r="M32" i="46"/>
  <c r="G72" i="49"/>
  <c r="F72" i="49"/>
  <c r="A72" i="49"/>
  <c r="G3" i="49"/>
  <c r="F3" i="49"/>
  <c r="A2" i="49"/>
  <c r="D133" i="49"/>
  <c r="C133" i="49"/>
  <c r="E133" i="49"/>
  <c r="A120" i="49"/>
  <c r="A121" i="49" s="1"/>
  <c r="A122" i="49" s="1"/>
  <c r="A123" i="49" s="1"/>
  <c r="A124" i="49" s="1"/>
  <c r="A125" i="49" s="1"/>
  <c r="A126" i="49" s="1"/>
  <c r="A127" i="49" s="1"/>
  <c r="A128" i="49" s="1"/>
  <c r="A129" i="49" s="1"/>
  <c r="A130" i="49" s="1"/>
  <c r="A131" i="49" s="1"/>
  <c r="A132" i="49" s="1"/>
  <c r="A133" i="49" s="1"/>
  <c r="G132" i="49"/>
  <c r="F132" i="49"/>
  <c r="G131" i="49"/>
  <c r="F131" i="49"/>
  <c r="G130" i="49"/>
  <c r="F130" i="49"/>
  <c r="G129" i="49"/>
  <c r="F129" i="49"/>
  <c r="G128" i="49"/>
  <c r="F128" i="49"/>
  <c r="G127" i="49"/>
  <c r="F127" i="49"/>
  <c r="G126" i="49"/>
  <c r="F126" i="49"/>
  <c r="G125" i="49"/>
  <c r="F125" i="49"/>
  <c r="G124" i="49"/>
  <c r="F124" i="49"/>
  <c r="G123" i="49"/>
  <c r="F123" i="49"/>
  <c r="G122" i="49"/>
  <c r="F122" i="49"/>
  <c r="G121" i="49"/>
  <c r="F121" i="49"/>
  <c r="G120" i="49"/>
  <c r="F120" i="49"/>
  <c r="G119" i="49"/>
  <c r="F119" i="49"/>
  <c r="G118" i="49"/>
  <c r="F118" i="49"/>
  <c r="G117" i="49"/>
  <c r="F117" i="49"/>
  <c r="G116" i="49"/>
  <c r="F116" i="49"/>
  <c r="G115" i="49"/>
  <c r="F115" i="49"/>
  <c r="G114" i="49"/>
  <c r="F114" i="49"/>
  <c r="G113" i="49"/>
  <c r="F113" i="49"/>
  <c r="G112" i="49"/>
  <c r="F112" i="49"/>
  <c r="G111" i="49"/>
  <c r="F111" i="49"/>
  <c r="G110" i="49"/>
  <c r="F110" i="49"/>
  <c r="G109" i="49"/>
  <c r="F109" i="49"/>
  <c r="G108" i="49"/>
  <c r="F108" i="49"/>
  <c r="G107" i="49"/>
  <c r="F107" i="49"/>
  <c r="G106" i="49"/>
  <c r="F106" i="49"/>
  <c r="G105" i="49"/>
  <c r="F105" i="49"/>
  <c r="G104" i="49"/>
  <c r="F104" i="49"/>
  <c r="G103" i="49"/>
  <c r="F103" i="49"/>
  <c r="G102" i="49"/>
  <c r="F102" i="49"/>
  <c r="A80" i="49"/>
  <c r="A81" i="49" s="1"/>
  <c r="A82" i="49" s="1"/>
  <c r="A83" i="49" s="1"/>
  <c r="A84" i="49" s="1"/>
  <c r="A85" i="49" s="1"/>
  <c r="A86" i="49" s="1"/>
  <c r="A87" i="49" s="1"/>
  <c r="A88" i="49" s="1"/>
  <c r="A89" i="49" s="1"/>
  <c r="A90" i="49" s="1"/>
  <c r="A91" i="49" s="1"/>
  <c r="A92" i="49" s="1"/>
  <c r="A93" i="49" s="1"/>
  <c r="A94" i="49" s="1"/>
  <c r="A95" i="49" s="1"/>
  <c r="A96" i="49" s="1"/>
  <c r="A97" i="49" s="1"/>
  <c r="A98" i="49" s="1"/>
  <c r="A99" i="49" s="1"/>
  <c r="A100" i="49" s="1"/>
  <c r="A101" i="49" s="1"/>
  <c r="A102" i="49" s="1"/>
  <c r="G101" i="49"/>
  <c r="F101" i="49"/>
  <c r="G100" i="49"/>
  <c r="F100" i="49"/>
  <c r="G99" i="49"/>
  <c r="F99" i="49"/>
  <c r="G98" i="49"/>
  <c r="F98" i="49"/>
  <c r="G97" i="49"/>
  <c r="F97" i="49"/>
  <c r="G96" i="49"/>
  <c r="F96" i="49"/>
  <c r="G95" i="49"/>
  <c r="F95" i="49"/>
  <c r="G94" i="49"/>
  <c r="F94" i="49"/>
  <c r="G93" i="49"/>
  <c r="F93" i="49"/>
  <c r="G92" i="49"/>
  <c r="F92" i="49"/>
  <c r="G91" i="49"/>
  <c r="F91" i="49"/>
  <c r="G90" i="49"/>
  <c r="F90" i="49"/>
  <c r="G89" i="49"/>
  <c r="F89" i="49"/>
  <c r="G88" i="49"/>
  <c r="F88" i="49"/>
  <c r="G87" i="49"/>
  <c r="F87" i="49"/>
  <c r="G86" i="49"/>
  <c r="F86" i="49"/>
  <c r="G85" i="49"/>
  <c r="F85" i="49"/>
  <c r="G84" i="49"/>
  <c r="F84" i="49"/>
  <c r="G83" i="49"/>
  <c r="F83" i="49"/>
  <c r="G82" i="49"/>
  <c r="F82" i="49"/>
  <c r="G81" i="49"/>
  <c r="F81" i="49"/>
  <c r="G80" i="49"/>
  <c r="F80" i="49"/>
  <c r="G79" i="49"/>
  <c r="F79" i="49"/>
  <c r="A22" i="49"/>
  <c r="G60" i="49"/>
  <c r="G59" i="49"/>
  <c r="G21" i="49"/>
  <c r="N63" i="50"/>
  <c r="L63" i="50"/>
  <c r="I63" i="50"/>
  <c r="G63" i="50"/>
  <c r="F63" i="50"/>
  <c r="A63" i="50"/>
  <c r="N3" i="50"/>
  <c r="L3" i="50"/>
  <c r="G3" i="50"/>
  <c r="F3" i="50"/>
  <c r="A2" i="50"/>
  <c r="N71" i="50"/>
  <c r="N72" i="50"/>
  <c r="N73" i="50"/>
  <c r="N74" i="50"/>
  <c r="N75" i="50"/>
  <c r="N76" i="50"/>
  <c r="N77" i="50"/>
  <c r="N78" i="50"/>
  <c r="N79" i="50"/>
  <c r="N80" i="50"/>
  <c r="N81" i="50"/>
  <c r="N82" i="50"/>
  <c r="N83" i="50"/>
  <c r="N84" i="50"/>
  <c r="N85" i="50"/>
  <c r="N86" i="50"/>
  <c r="N87" i="50"/>
  <c r="N88" i="50"/>
  <c r="N89" i="50"/>
  <c r="N90" i="50"/>
  <c r="N91" i="50"/>
  <c r="N92" i="50"/>
  <c r="N93" i="50"/>
  <c r="N94" i="50"/>
  <c r="N95" i="50"/>
  <c r="N96" i="50"/>
  <c r="N97" i="50"/>
  <c r="N98" i="50"/>
  <c r="N99" i="50"/>
  <c r="N100" i="50"/>
  <c r="N101" i="50"/>
  <c r="N102" i="50"/>
  <c r="N103" i="50"/>
  <c r="N104" i="50"/>
  <c r="N105" i="50"/>
  <c r="N106" i="50"/>
  <c r="N107" i="50"/>
  <c r="N108" i="50"/>
  <c r="N109" i="50"/>
  <c r="N110" i="50"/>
  <c r="N111" i="50"/>
  <c r="N112" i="50"/>
  <c r="N113" i="50"/>
  <c r="N114" i="50"/>
  <c r="N115" i="50"/>
  <c r="N116" i="50"/>
  <c r="N117" i="50"/>
  <c r="N118" i="50"/>
  <c r="N119" i="50"/>
  <c r="N120" i="50"/>
  <c r="M121" i="50"/>
  <c r="K121" i="50"/>
  <c r="J121" i="50"/>
  <c r="I121" i="50"/>
  <c r="I56" i="50"/>
  <c r="N41" i="50"/>
  <c r="N42" i="50"/>
  <c r="N43" i="50"/>
  <c r="N44" i="50"/>
  <c r="N45" i="50"/>
  <c r="M54" i="50"/>
  <c r="J54" i="50"/>
  <c r="F82" i="55"/>
  <c r="E82" i="55"/>
  <c r="A82" i="55"/>
  <c r="F3" i="55"/>
  <c r="E3" i="55"/>
  <c r="F4" i="76" s="1"/>
  <c r="A2" i="55"/>
  <c r="A137" i="55"/>
  <c r="A18" i="55"/>
  <c r="A19" i="55" s="1"/>
  <c r="A20" i="55" s="1"/>
  <c r="A21" i="55" s="1"/>
  <c r="A22" i="55" s="1"/>
  <c r="A23" i="55" s="1"/>
  <c r="A24" i="55" s="1"/>
  <c r="A25" i="55" s="1"/>
  <c r="A26" i="55" s="1"/>
  <c r="A27" i="55" s="1"/>
  <c r="A28" i="55" s="1"/>
  <c r="A29" i="55" s="1"/>
  <c r="A30" i="55" s="1"/>
  <c r="A31" i="55" s="1"/>
  <c r="A32" i="55" s="1"/>
  <c r="A33" i="55" s="1"/>
  <c r="A34" i="55" s="1"/>
  <c r="A35" i="55" s="1"/>
  <c r="A36" i="55" s="1"/>
  <c r="A37" i="55" s="1"/>
  <c r="A38" i="55" s="1"/>
  <c r="A39" i="55" s="1"/>
  <c r="A40" i="55" s="1"/>
  <c r="A41" i="55" s="1"/>
  <c r="A42" i="55" s="1"/>
  <c r="A43" i="55" s="1"/>
  <c r="A44" i="55" s="1"/>
  <c r="A45" i="55" s="1"/>
  <c r="A46" i="55" s="1"/>
  <c r="A47" i="55" s="1"/>
  <c r="A48" i="55" s="1"/>
  <c r="A49" i="55" s="1"/>
  <c r="A50" i="55" s="1"/>
  <c r="A51" i="55" s="1"/>
  <c r="A52" i="55" s="1"/>
  <c r="A53" i="55" s="1"/>
  <c r="A54" i="55" s="1"/>
  <c r="A55" i="55" s="1"/>
  <c r="A56" i="55" s="1"/>
  <c r="A57" i="55" s="1"/>
  <c r="A58" i="55" s="1"/>
  <c r="A59" i="55" s="1"/>
  <c r="A60" i="55" s="1"/>
  <c r="A61" i="55" s="1"/>
  <c r="A62" i="55" s="1"/>
  <c r="A63" i="55" s="1"/>
  <c r="A64" i="55" s="1"/>
  <c r="F73" i="55"/>
  <c r="D37" i="64"/>
  <c r="P74" i="64"/>
  <c r="N74" i="64"/>
  <c r="I74" i="64"/>
  <c r="G74" i="64"/>
  <c r="E74" i="64"/>
  <c r="A74" i="64"/>
  <c r="P3" i="64"/>
  <c r="N3" i="64"/>
  <c r="G3" i="64"/>
  <c r="E3" i="64"/>
  <c r="I2" i="64"/>
  <c r="A2" i="64"/>
  <c r="P54" i="64"/>
  <c r="M54" i="64"/>
  <c r="J54" i="64"/>
  <c r="G54" i="64"/>
  <c r="D54" i="64"/>
  <c r="P37" i="64"/>
  <c r="M37" i="64"/>
  <c r="J37" i="64"/>
  <c r="G37" i="64"/>
  <c r="M72" i="65"/>
  <c r="L72" i="65"/>
  <c r="H72" i="65"/>
  <c r="F72" i="65"/>
  <c r="E72" i="65"/>
  <c r="A72" i="65"/>
  <c r="M3" i="65"/>
  <c r="L3" i="65"/>
  <c r="F3" i="65"/>
  <c r="E3" i="65"/>
  <c r="H2" i="65"/>
  <c r="A2" i="65"/>
  <c r="L121" i="65"/>
  <c r="J121" i="65"/>
  <c r="H121" i="65"/>
  <c r="E121" i="65"/>
  <c r="C121" i="65"/>
  <c r="L107" i="65"/>
  <c r="J107" i="65"/>
  <c r="H107" i="65"/>
  <c r="E107" i="65"/>
  <c r="C107" i="65"/>
  <c r="L51" i="65"/>
  <c r="J51" i="65"/>
  <c r="H51" i="65"/>
  <c r="E51" i="65"/>
  <c r="C51" i="65"/>
  <c r="L37" i="65"/>
  <c r="J37" i="65"/>
  <c r="H37" i="65"/>
  <c r="E37" i="65"/>
  <c r="C37" i="65"/>
  <c r="F3" i="66"/>
  <c r="M3" i="66"/>
  <c r="L3" i="66"/>
  <c r="E3" i="66"/>
  <c r="H2" i="66"/>
  <c r="A2" i="66"/>
  <c r="O70" i="67"/>
  <c r="N70" i="67"/>
  <c r="J70" i="67"/>
  <c r="H70" i="67"/>
  <c r="G70" i="67"/>
  <c r="A70" i="67"/>
  <c r="O3" i="67"/>
  <c r="N3" i="67"/>
  <c r="H3" i="67"/>
  <c r="G3" i="67"/>
  <c r="J2" i="67"/>
  <c r="F3" i="73"/>
  <c r="E3" i="73"/>
  <c r="A2" i="73"/>
  <c r="F37" i="73"/>
  <c r="E37" i="73"/>
  <c r="G71" i="74"/>
  <c r="A71" i="74"/>
  <c r="G3" i="74"/>
  <c r="F3" i="74"/>
  <c r="A2" i="74"/>
  <c r="B19" i="3"/>
  <c r="B17" i="3"/>
  <c r="B25" i="3"/>
  <c r="A50" i="1"/>
  <c r="E88" i="86"/>
  <c r="F133" i="49"/>
  <c r="M23" i="46" l="1"/>
  <c r="G65" i="27"/>
  <c r="E64" i="86"/>
  <c r="M25" i="83"/>
  <c r="L26" i="83"/>
  <c r="K26" i="83"/>
  <c r="F114" i="79"/>
  <c r="F118" i="79" s="1"/>
  <c r="F63" i="37"/>
  <c r="H2" i="52"/>
  <c r="F2" i="60"/>
  <c r="M20" i="83"/>
  <c r="G2" i="59"/>
  <c r="K64" i="39"/>
  <c r="E129" i="86"/>
  <c r="D61" i="36"/>
  <c r="E61" i="36"/>
  <c r="A56" i="1"/>
  <c r="A1" i="5" s="1"/>
  <c r="O129" i="52"/>
  <c r="I54" i="50"/>
  <c r="J192" i="60"/>
  <c r="A64" i="1"/>
  <c r="A1" i="4" s="1"/>
  <c r="G22" i="83"/>
  <c r="G26" i="83" s="1"/>
  <c r="M26" i="83" s="1"/>
  <c r="M21" i="83"/>
  <c r="M22" i="83" s="1"/>
  <c r="H25" i="19"/>
  <c r="H38" i="19"/>
  <c r="F74" i="55"/>
  <c r="N70" i="52"/>
  <c r="D3" i="53"/>
  <c r="J3" i="53" s="1"/>
  <c r="K53" i="79"/>
  <c r="A70" i="52"/>
  <c r="K54" i="50"/>
  <c r="M97" i="46"/>
  <c r="A52" i="1"/>
  <c r="A62" i="1"/>
  <c r="J129" i="60"/>
  <c r="J64" i="60"/>
  <c r="F29" i="44"/>
  <c r="G126" i="33"/>
  <c r="G59" i="33" s="1"/>
  <c r="O57" i="52"/>
  <c r="O64" i="52" s="1"/>
  <c r="H120" i="54"/>
  <c r="O192" i="52"/>
  <c r="R133" i="53"/>
  <c r="E70" i="52"/>
  <c r="G133" i="49"/>
  <c r="M116" i="46"/>
  <c r="D29" i="19"/>
  <c r="C130" i="42"/>
  <c r="I60" i="42"/>
  <c r="I25" i="42"/>
  <c r="R43" i="53"/>
  <c r="H130" i="42"/>
  <c r="L27" i="44"/>
  <c r="O255" i="52"/>
  <c r="F54" i="25"/>
  <c r="F55" i="25"/>
  <c r="H21" i="19"/>
  <c r="H48" i="54"/>
  <c r="I49" i="42"/>
  <c r="G60" i="15"/>
  <c r="G98" i="15" s="1"/>
  <c r="I29" i="44"/>
  <c r="I118" i="42"/>
  <c r="G61" i="42"/>
  <c r="K35" i="79"/>
  <c r="K80" i="79"/>
  <c r="E26" i="45"/>
  <c r="M22" i="45"/>
  <c r="M26" i="45" s="1"/>
  <c r="R210" i="53"/>
  <c r="N121" i="50"/>
  <c r="A60" i="1"/>
  <c r="A54" i="1"/>
  <c r="E130" i="42"/>
  <c r="I37" i="42"/>
  <c r="I129" i="42"/>
  <c r="I106" i="42"/>
  <c r="G130" i="42"/>
  <c r="I94" i="42"/>
  <c r="H61" i="42"/>
  <c r="E61" i="42"/>
  <c r="C61" i="42"/>
  <c r="F67" i="24"/>
  <c r="C29" i="44"/>
  <c r="D29" i="44"/>
  <c r="E29" i="44"/>
  <c r="G29" i="44"/>
  <c r="K29" i="44"/>
  <c r="L20" i="44"/>
  <c r="M31" i="46"/>
  <c r="M125" i="46"/>
  <c r="M187" i="46"/>
  <c r="N54" i="50"/>
  <c r="H29" i="19" l="1"/>
  <c r="L29" i="44"/>
  <c r="M33" i="46"/>
  <c r="E3" i="53"/>
  <c r="L3" i="53" s="1"/>
  <c r="O70" i="52"/>
  <c r="G70" i="52"/>
  <c r="J60" i="53"/>
  <c r="Q3" i="53"/>
  <c r="Q60" i="53" s="1"/>
  <c r="F56" i="25"/>
  <c r="O20" i="83"/>
  <c r="I130" i="42"/>
  <c r="I61" i="42"/>
  <c r="A88" i="55" l="1"/>
  <c r="A89" i="55" s="1"/>
  <c r="A90" i="55" s="1"/>
  <c r="A91" i="55" s="1"/>
  <c r="A92" i="55" s="1"/>
  <c r="A93" i="55" s="1"/>
  <c r="A94" i="55" s="1"/>
  <c r="A95" i="55" s="1"/>
  <c r="A96" i="55" s="1"/>
  <c r="A97" i="55" s="1"/>
  <c r="A98" i="55" s="1"/>
  <c r="A99" i="55" s="1"/>
  <c r="A100" i="55" s="1"/>
  <c r="A101" i="55" s="1"/>
  <c r="A102" i="55" s="1"/>
  <c r="A103" i="55" s="1"/>
  <c r="A104" i="55" s="1"/>
  <c r="A105" i="55" s="1"/>
  <c r="A106" i="55" s="1"/>
  <c r="A107" i="55" s="1"/>
  <c r="A108" i="55" s="1"/>
  <c r="A109" i="55" s="1"/>
  <c r="A110" i="55" s="1"/>
  <c r="A111" i="55" s="1"/>
  <c r="A112" i="55" s="1"/>
  <c r="A113" i="55" s="1"/>
  <c r="A114" i="55" s="1"/>
  <c r="A115" i="55" s="1"/>
  <c r="A116" i="55" s="1"/>
  <c r="A117" i="55" s="1"/>
  <c r="A118" i="55" s="1"/>
  <c r="A119" i="55" s="1"/>
  <c r="A120" i="55" s="1"/>
  <c r="A121" i="55" s="1"/>
  <c r="A122" i="55" s="1"/>
  <c r="A123" i="55" s="1"/>
  <c r="A124" i="55" s="1"/>
  <c r="A125" i="55" s="1"/>
  <c r="A126" i="55" s="1"/>
  <c r="A127" i="55" s="1"/>
  <c r="A128" i="55" s="1"/>
  <c r="A129" i="55" s="1"/>
  <c r="A130" i="55" s="1"/>
  <c r="A131" i="55" s="1"/>
  <c r="A132" i="55" s="1"/>
  <c r="A133" i="55" s="1"/>
  <c r="A134" i="55" s="1"/>
  <c r="A135" i="55" s="1"/>
  <c r="A136" i="55" s="1"/>
  <c r="K118" i="79"/>
  <c r="L60" i="53"/>
  <c r="R3" i="53"/>
  <c r="R60" i="53" s="1"/>
  <c r="O25" i="83" l="1"/>
  <c r="V22" i="128" l="1"/>
</calcChain>
</file>

<file path=xl/comments1.xml><?xml version="1.0" encoding="utf-8"?>
<comments xmlns="http://schemas.openxmlformats.org/spreadsheetml/2006/main">
  <authors>
    <author>abula</author>
  </authors>
  <commentList>
    <comment ref="H13" authorId="0">
      <text>
        <r>
          <rPr>
            <b/>
            <sz val="8"/>
            <color indexed="81"/>
            <rFont val="Tahoma"/>
            <family val="2"/>
          </rPr>
          <t>abula:</t>
        </r>
        <r>
          <rPr>
            <sz val="8"/>
            <color indexed="81"/>
            <rFont val="Tahoma"/>
            <family val="2"/>
          </rPr>
          <t xml:space="preserve">
</t>
        </r>
        <r>
          <rPr>
            <sz val="8"/>
            <color indexed="81"/>
            <rFont val="Tahoma"/>
            <family val="2"/>
          </rPr>
          <t>From Depr 1500 report</t>
        </r>
      </text>
    </comment>
  </commentList>
</comments>
</file>

<file path=xl/comments2.xml><?xml version="1.0" encoding="utf-8"?>
<comments xmlns="http://schemas.openxmlformats.org/spreadsheetml/2006/main">
  <authors>
    <author>abula</author>
    <author>Chalwell, Michael</author>
    <author>chalwellM</author>
  </authors>
  <commentList>
    <comment ref="H11" authorId="0">
      <text>
        <r>
          <rPr>
            <b/>
            <sz val="8"/>
            <color indexed="81"/>
            <rFont val="Tahoma"/>
            <family val="2"/>
          </rPr>
          <t>abula:</t>
        </r>
        <r>
          <rPr>
            <sz val="8"/>
            <color indexed="81"/>
            <rFont val="Tahoma"/>
            <family val="2"/>
          </rPr>
          <t xml:space="preserve">
From Depr 1500 report for Electric accounts</t>
        </r>
      </text>
    </comment>
    <comment ref="C22" authorId="1">
      <text>
        <r>
          <rPr>
            <b/>
            <sz val="9"/>
            <color indexed="81"/>
            <rFont val="Tahoma"/>
            <family val="2"/>
          </rPr>
          <t>Chalwell, Michael:</t>
        </r>
        <r>
          <rPr>
            <sz val="9"/>
            <color indexed="81"/>
            <rFont val="Tahoma"/>
            <family val="2"/>
          </rPr>
          <t xml:space="preserve">
common software </t>
        </r>
      </text>
    </comment>
    <comment ref="C32" authorId="2">
      <text>
        <r>
          <rPr>
            <b/>
            <sz val="8"/>
            <color indexed="81"/>
            <rFont val="Tahoma"/>
            <family val="2"/>
          </rPr>
          <t xml:space="preserve">chalwellM:
</t>
        </r>
        <r>
          <rPr>
            <sz val="8"/>
            <color indexed="81"/>
            <rFont val="Tahoma"/>
            <family val="2"/>
          </rPr>
          <t xml:space="preserve">Common allocation 
electric portion </t>
        </r>
      </text>
    </comment>
  </commentList>
</comments>
</file>

<file path=xl/sharedStrings.xml><?xml version="1.0" encoding="utf-8"?>
<sst xmlns="http://schemas.openxmlformats.org/spreadsheetml/2006/main" count="12218" uniqueCount="5628">
  <si>
    <t>354-355</t>
  </si>
  <si>
    <t>Common Utility Plant and Expenses</t>
  </si>
  <si>
    <t>Electric Plant Statistical Data</t>
  </si>
  <si>
    <t>Electric Energy Account</t>
  </si>
  <si>
    <t>Monthly Peaks and Output</t>
  </si>
  <si>
    <t xml:space="preserve">          (Total of lines 34 thru 55)</t>
  </si>
  <si>
    <t xml:space="preserve">     11.  (Reserved)</t>
  </si>
  <si>
    <t>Liquefied Natural Gas Stored and Held for Processing(164.2-164.3)</t>
  </si>
  <si>
    <t xml:space="preserve">   Payments for Retirement of:</t>
  </si>
  <si>
    <t xml:space="preserve">         Long-term Debt (b)</t>
  </si>
  <si>
    <t xml:space="preserve">   Net Decrease in Short-Term Debt (c)</t>
  </si>
  <si>
    <t xml:space="preserve">   Dividends on Preferred Stock</t>
  </si>
  <si>
    <t xml:space="preserve">   Dividends on Common Stock</t>
  </si>
  <si>
    <t xml:space="preserve">   Net Cash Provided by (Used in) Financing Activities</t>
  </si>
  <si>
    <t xml:space="preserve">          (Total of lines 70 thru 81)</t>
  </si>
  <si>
    <t xml:space="preserve">   Net Increase (Decrease) in Cash and Cash Equivalents</t>
  </si>
  <si>
    <t xml:space="preserve">          (Total of lines 22, 57 and 83)</t>
  </si>
  <si>
    <t>Cash and Cash Equivalents at Beginning of Year</t>
  </si>
  <si>
    <t>Cash and Cash Equivalents at End of Year</t>
  </si>
  <si>
    <t>Page 121</t>
  </si>
  <si>
    <t xml:space="preserve">NOTES TO FINANCIAL STATEMENTS </t>
  </si>
  <si>
    <t xml:space="preserve">     Noncash Charges (Credits) to Income:</t>
  </si>
  <si>
    <t xml:space="preserve">          Depreciation and Depletion</t>
  </si>
  <si>
    <t>*Note:All of the outstanding shares for Orange and Rockland, except for 1,000 shares, was purchased by Con Edison, due to merger.</t>
  </si>
  <si>
    <t>Pearl River, Orangetown</t>
  </si>
  <si>
    <t>Pine Island</t>
  </si>
  <si>
    <t>Port Jervis, Port Jervis</t>
  </si>
  <si>
    <t>Ramapo, Ramapo</t>
  </si>
  <si>
    <t xml:space="preserve">Rio, Lumberland </t>
  </si>
  <si>
    <t>Shoemaker, Wallkill</t>
  </si>
  <si>
    <t>Silver Lake, Middletown</t>
  </si>
  <si>
    <t>Sloatsburg, Sloatsburg</t>
  </si>
  <si>
    <t>South Goshen, Goshen</t>
  </si>
  <si>
    <t>Sparkill</t>
  </si>
  <si>
    <t>Sterling Forest, Tuxedo</t>
  </si>
  <si>
    <t>Sugerloaf, Chester</t>
  </si>
  <si>
    <t>Summitville, Summitville</t>
  </si>
  <si>
    <t>Tallman, Airmont</t>
  </si>
  <si>
    <t>West Haverstraw, West Haverstraw</t>
  </si>
  <si>
    <t>West Nyack, West Nyack</t>
  </si>
  <si>
    <t>Westtown, Minisink</t>
  </si>
  <si>
    <t>Wisner, Wisner</t>
  </si>
  <si>
    <t>Wurtsboro, Wurtsboro</t>
  </si>
  <si>
    <t>Washington Heights, Middletown</t>
  </si>
  <si>
    <t xml:space="preserve">Rockland Electric Company </t>
  </si>
  <si>
    <t>Common Stock</t>
  </si>
  <si>
    <t>Equity contribution</t>
  </si>
  <si>
    <t>Equity in Prior Years' Earnings</t>
  </si>
  <si>
    <t>Equity in Current years'  Earnings</t>
  </si>
  <si>
    <t>Pike County Power and Light Company</t>
  </si>
  <si>
    <t>Enter the name of the purchaser in column (a). Do not abbreviate or truncate the name or use acronyms. Explain in a</t>
  </si>
  <si>
    <t xml:space="preserve">   4. Group requirements RQ sales together and report them starting at line number one.  After listing all RG sales, enter </t>
  </si>
  <si>
    <t>footnote any ownership interest or affiliation the respondent has with the purchaser.</t>
  </si>
  <si>
    <t>(2)  [  ]  A Resubmission</t>
  </si>
  <si>
    <t>Date</t>
  </si>
  <si>
    <t>Remarks</t>
  </si>
  <si>
    <t>Page No.</t>
  </si>
  <si>
    <t>Revised</t>
  </si>
  <si>
    <t>(a)</t>
  </si>
  <si>
    <t>REVENUE FROM TRANSMISSION OF ELECTRICITY FOR OTHERS</t>
  </si>
  <si>
    <t>(Company or Public Authority)</t>
  </si>
  <si>
    <t>Point of Receipt</t>
  </si>
  <si>
    <t>Point of Delivery</t>
  </si>
  <si>
    <t>Total Revenues ($)</t>
  </si>
  <si>
    <t>[Footnote Affiliations]</t>
  </si>
  <si>
    <t>(Substation or Other Designation)</t>
  </si>
  <si>
    <t>(MW)</t>
  </si>
  <si>
    <t>Received</t>
  </si>
  <si>
    <t>(k + l + m)</t>
  </si>
  <si>
    <t xml:space="preserve"> 1</t>
  </si>
  <si>
    <t xml:space="preserve"> 2</t>
  </si>
  <si>
    <t>to expense accounts 501 and 547 (line 41) as shown on</t>
  </si>
  <si>
    <t xml:space="preserve">  31 "Maintenance of Electric Plant."  Indicate plants designed for peak load service.</t>
  </si>
  <si>
    <t>various components of fuel cost; and (c) any other informative data</t>
  </si>
  <si>
    <t xml:space="preserve">  is available, specifying period.</t>
  </si>
  <si>
    <t>line 19.</t>
  </si>
  <si>
    <t xml:space="preserve">  Designate automatically operated plants.</t>
  </si>
  <si>
    <t>concerning plant type, fuel used, fuel enrichment by type and quantity for</t>
  </si>
  <si>
    <t>be used for long-term firm service which meets the definition of RQ service.  For all transactions identified as LF,</t>
  </si>
  <si>
    <t xml:space="preserve">      any demand not stated on a megawatt basis and explain.</t>
  </si>
  <si>
    <t xml:space="preserve"> N/A</t>
  </si>
  <si>
    <t>New York, May 21, 1926 - Transportation Corporation Law</t>
  </si>
  <si>
    <t>Electricity - New York</t>
  </si>
  <si>
    <t>Gas - New York</t>
  </si>
  <si>
    <t>RECO Securitization,LLC</t>
  </si>
  <si>
    <t>(A) The Respondent through its subsidiary,</t>
  </si>
  <si>
    <t xml:space="preserve"> Rockland Electric Company</t>
  </si>
  <si>
    <t>3.  Report data for lines 7, 9, and 10 for Natural Gas companies using accounts 404.1, 404.2, 404.3, 407.1, and 407.2.</t>
  </si>
  <si>
    <t xml:space="preserve">       (Less) Costs and Exp. of Merchandising, Job. &amp; Contract Work (416)</t>
  </si>
  <si>
    <t xml:space="preserve">       Revenues From Nonutility Operations (417)</t>
  </si>
  <si>
    <t>6.  Give concise explanations concerning significant amount of any refunds made or received during the year resulting</t>
  </si>
  <si>
    <t xml:space="preserve">       (Less) Expenses of Nonutility Operations (417.1)</t>
  </si>
  <si>
    <t>Orange and Rockland Utilities, Inc</t>
  </si>
  <si>
    <t>Deferred Losses from Disp. of  Utility Plant</t>
  </si>
  <si>
    <t>Research and Development</t>
  </si>
  <si>
    <t>Accumulated Deferred Income Taxes</t>
  </si>
  <si>
    <t>Pg 111, L 66 (d)</t>
  </si>
  <si>
    <t xml:space="preserve">          Total Deferred Debits</t>
  </si>
  <si>
    <t xml:space="preserve">     Total Assets and Other Debits</t>
  </si>
  <si>
    <t>LIABILITIES AND OTHER CREDITS</t>
  </si>
  <si>
    <t>Common Stock Issued</t>
  </si>
  <si>
    <t>Pg 112, L 2 (d)</t>
  </si>
  <si>
    <t>Preferred Stock Issued</t>
  </si>
  <si>
    <t>Pg 112, L 3 (d)</t>
  </si>
  <si>
    <t>Capital Stock Subscribed</t>
  </si>
  <si>
    <t>Pg 112, L 4 (d)</t>
  </si>
  <si>
    <t>Stock Liability for Conversion</t>
  </si>
  <si>
    <t>Pg 112, L 5 (d)</t>
  </si>
  <si>
    <t>Premium on Capital Stock</t>
  </si>
  <si>
    <t>Pg 112, L 6 (d)</t>
  </si>
  <si>
    <t>Other Paid-in Capital</t>
  </si>
  <si>
    <t>Pg 112, L 7 (d)</t>
  </si>
  <si>
    <t>Installments Received on Capital Stock</t>
  </si>
  <si>
    <t>Pg 112, L 8 (d)</t>
  </si>
  <si>
    <t>price of purchased power if the actual cost of such</t>
  </si>
  <si>
    <t xml:space="preserve">  2.  Include below the costs incurred due to the operation</t>
  </si>
  <si>
    <t>replacement power is not known.  Price internally</t>
  </si>
  <si>
    <t xml:space="preserve">  of environmental protection equipment, facilities, and</t>
  </si>
  <si>
    <t>generated replacement power at the system average</t>
  </si>
  <si>
    <t xml:space="preserve">  programs.</t>
  </si>
  <si>
    <t>cost of power generated if the actual cost of specific</t>
  </si>
  <si>
    <t xml:space="preserve">  3.  Report expenses under the subheadings listed</t>
  </si>
  <si>
    <t>replacement generation is not known.</t>
  </si>
  <si>
    <t xml:space="preserve">  below.</t>
  </si>
  <si>
    <t>6.  Under item 8 include ad valorem and other taxes</t>
  </si>
  <si>
    <t xml:space="preserve">  4.  Under item 6 report the difference in cost between</t>
  </si>
  <si>
    <t>assessed directly on or directly relatable to environmental</t>
  </si>
  <si>
    <t xml:space="preserve">  environmentally clean fuels and the alternative fuels</t>
  </si>
  <si>
    <t>facilities.  Also include under item 8 licensing and similar</t>
  </si>
  <si>
    <t xml:space="preserve">  that would otherwise be used and are available for</t>
  </si>
  <si>
    <t>fees on such facilities.</t>
  </si>
  <si>
    <t xml:space="preserve">  use.</t>
  </si>
  <si>
    <t>7.  In those instances where expenses are composed of</t>
  </si>
  <si>
    <t xml:space="preserve">  5.  Under item 7 include the cost of replacement</t>
  </si>
  <si>
    <t>Next Page is 227</t>
  </si>
  <si>
    <t>Page 224</t>
  </si>
  <si>
    <t>Page 225</t>
  </si>
  <si>
    <t>Page 224-A</t>
  </si>
  <si>
    <t>Page 225-A</t>
  </si>
  <si>
    <t>MATERIALS AND SUPPLIES</t>
  </si>
  <si>
    <t>Expenditures, Outstanding at the end of the year.</t>
  </si>
  <si>
    <t xml:space="preserve">  Uniform System of Accounts.)</t>
  </si>
  <si>
    <t xml:space="preserve">               (4) Distribution</t>
  </si>
  <si>
    <t xml:space="preserve">  describing the specific area of R, D &amp; D (such as safety,</t>
  </si>
  <si>
    <t>6.  If costs have not been segregated for R, D &amp; D activities</t>
  </si>
  <si>
    <t xml:space="preserve">  2.  Indicate in column (a) the applicable classification, as shown</t>
  </si>
  <si>
    <t>OTHER PROPERTY AND INVESTMENTS</t>
  </si>
  <si>
    <t>Nonutility Property (121)</t>
  </si>
  <si>
    <t>(Less) Accum. Prov. for Depr. and Amort. (122)</t>
  </si>
  <si>
    <t>Investments in Associated Companies (123)</t>
  </si>
  <si>
    <t>FERC FORM N0.1 (ED. 12-96)</t>
  </si>
  <si>
    <t>NOTES TO FINANCIAL STATEMENTS (Continued)</t>
  </si>
  <si>
    <t xml:space="preserve">  3. Report separately the equity in undistributed subsidiary earnings since acquisition.  The total is column(e) should equal the amount entered for Account  418.1.</t>
  </si>
  <si>
    <t xml:space="preserve">  8.  Report on Line 42, column (a) the total cost of Account 123.1.</t>
  </si>
  <si>
    <t xml:space="preserve">  6.  Report column (f) interest and dividend revenues from investments, including such revenues from securities</t>
  </si>
  <si>
    <t>Other Gas Utility Operating Income</t>
  </si>
  <si>
    <t xml:space="preserve">   2.  Provide name of the State under the laws of which respondent is incorporated, and date of incorporation.  If incorporated under a special law, give reference to such law.  If not incorporated, state that fact and give the type of organization and the date organized.</t>
  </si>
  <si>
    <t xml:space="preserve">     statement giving particulars of the change.  State the reason for any charge-off of capital stock expense and</t>
  </si>
  <si>
    <t xml:space="preserve">    specify the account charged.</t>
  </si>
  <si>
    <t xml:space="preserve">    1.  Report by balance sheet account the particulars (details) </t>
  </si>
  <si>
    <t xml:space="preserve">    2.  In column (a), for new issues,  give Commission authorization</t>
  </si>
  <si>
    <t>FERC FORM NO.1 (ED. 12-96) NYPSC Modified-96</t>
  </si>
  <si>
    <t>Page 108</t>
  </si>
  <si>
    <t>Maintenance of Electric Plant</t>
  </si>
  <si>
    <t>CURRENT AND ACCRUED ASSETS</t>
  </si>
  <si>
    <t>Cash (131)</t>
  </si>
  <si>
    <t>Special Deposits (132-134)</t>
  </si>
  <si>
    <t>Working Fund (135)</t>
  </si>
  <si>
    <t>Temporary Cash Investments (136)</t>
  </si>
  <si>
    <t>Notes Receivable (141)</t>
  </si>
  <si>
    <t>Customer Accounts Receivable (142)</t>
  </si>
  <si>
    <t>Adjustments to Retained Earnings (Account 439)</t>
  </si>
  <si>
    <t xml:space="preserve">     Credit:</t>
  </si>
  <si>
    <t>ACCUMULATED DEFERRED INVESTMENT TAX CREDITS (Account 255) for Electric, Gas, Common, and non-utility respectively</t>
  </si>
  <si>
    <t>ACCUMULATED DEFERRED INVESTMENT TAX CREDITS (Account 255) for Electric, Gas, Common, and non-utility respectively (Continued)</t>
  </si>
  <si>
    <t>Report below information applicable to Account 255.  Where appropriate, segregate the balances and transactions</t>
  </si>
  <si>
    <t>Footnotes</t>
  </si>
  <si>
    <t>Page 107-A</t>
  </si>
  <si>
    <t>IMPORTANT CHANGES DURING THE YEAR</t>
  </si>
  <si>
    <t xml:space="preserve">  </t>
  </si>
  <si>
    <t>Customer Advances for Construction</t>
  </si>
  <si>
    <t>Report in section B the rates used to compute amortization charges for electric plant (Accounts 404 and 405).  State the basis used</t>
  </si>
  <si>
    <t>to compute charges and whether any changes have been made in the basis or rates used from the preceding report year.</t>
  </si>
  <si>
    <t>Report all available information called for in section C every fifth year beginning with report year 1971, reporting annually only</t>
  </si>
  <si>
    <t>changes to columns (c) through (g) from the complete report of the preceding year.</t>
  </si>
  <si>
    <t>Investment in Subsidiary Companies (123.1)</t>
  </si>
  <si>
    <t>(For Cost of Account 123.1, See Footnote Page 224, line 42)</t>
  </si>
  <si>
    <t>Noncurrent Portion of Allowances</t>
  </si>
  <si>
    <t>Other Investments (124)</t>
  </si>
  <si>
    <t xml:space="preserve">     Expenses per Net KWh (Enter result of line 36 divided by line 9)</t>
  </si>
  <si>
    <t>FERC FORM NO. 1(ED. 12-88)</t>
  </si>
  <si>
    <t>Page 408</t>
  </si>
  <si>
    <t>Page 409</t>
  </si>
  <si>
    <t>GENERATING PLANT STATISTICS (Small Plants)</t>
  </si>
  <si>
    <t>GENERATING PLANT STATISTICS (Small Plants)(Continued)</t>
  </si>
  <si>
    <t xml:space="preserve">      "Subtotal - RQ" in column (a).  The remaining sales may then be listed in any order.  Enter "Subtotal-Non-RQ" in column</t>
  </si>
  <si>
    <t>Pretax Coverage of Interest Expense</t>
  </si>
  <si>
    <t>Com. Stock Dividends as a % of Earnings</t>
  </si>
  <si>
    <t>Return on Common Equity</t>
  </si>
  <si>
    <t>Internal Cash Generated as a % of</t>
  </si>
  <si>
    <t>DISTRIBUTION OF ELECTRIC REVENUES</t>
  </si>
  <si>
    <t>Total Revenues</t>
  </si>
  <si>
    <t>(594) Maintenance of Underground Lines</t>
  </si>
  <si>
    <t>(512) Maintenance of Boiler Plant</t>
  </si>
  <si>
    <t>(595) Maintenance of Line Transformers</t>
  </si>
  <si>
    <t>(513) Maintenance of Electric Plant</t>
  </si>
  <si>
    <t xml:space="preserve">(551) </t>
  </si>
  <si>
    <t>(596) Maintenance of Street Lighting and Signal Systems</t>
  </si>
  <si>
    <t>(514) Maintenance of Miscellaneous Steam Plant</t>
  </si>
  <si>
    <t xml:space="preserve">(552) </t>
  </si>
  <si>
    <t>(597) Maintenance of Meters</t>
  </si>
  <si>
    <t xml:space="preserve"> TOTAL Electric Operation and Maintenance Expenses </t>
  </si>
  <si>
    <t xml:space="preserve"> TOTAL Maintenance (Enter Total of lines 15 thru 19)</t>
  </si>
  <si>
    <t xml:space="preserve">(553) </t>
  </si>
  <si>
    <t>Maintenance of Generating and Electric Plant</t>
  </si>
  <si>
    <t>(598) Maintenance of Miscellaneous Distribution Plant</t>
  </si>
  <si>
    <t xml:space="preserve"> TOTAL Power Production Expenses-Steam Power (Enter Total of Lines 13 and 20)</t>
  </si>
  <si>
    <t xml:space="preserve">(554) </t>
  </si>
  <si>
    <t>Maintenance of Miscellaneous Other Power Generation Plant</t>
  </si>
  <si>
    <t xml:space="preserve">                                               B. Nuclear Power Generation</t>
  </si>
  <si>
    <t>NUMBER OF ELECTRIC DEPARTMENT EMPLOYEES</t>
  </si>
  <si>
    <t>(517) Operation Supervision and Engineering</t>
  </si>
  <si>
    <t>E. Other Power Supply Expenses</t>
  </si>
  <si>
    <t>(518) Fuel</t>
  </si>
  <si>
    <t>(555)</t>
  </si>
  <si>
    <t>(901) Supervision</t>
  </si>
  <si>
    <t xml:space="preserve">1.  The data on number of employees should be reported for the payroll period ending nearest to October 31, or any payroll      </t>
  </si>
  <si>
    <t>(519) Coolants and Water</t>
  </si>
  <si>
    <t>(556)</t>
  </si>
  <si>
    <t>System Control and Load Dispatching</t>
  </si>
  <si>
    <t>(2)  [  ] A Resubmission</t>
  </si>
  <si>
    <t>ELECTRIC PLANT LEASED TO OTHERS  (Account 104)</t>
  </si>
  <si>
    <t xml:space="preserve">1.  Report below the information called for concerning electric plant leased to others. </t>
  </si>
  <si>
    <t xml:space="preserve">         Gross Additions to Utility Plant (less nuclear fuel)</t>
  </si>
  <si>
    <t xml:space="preserve">         Gross Additions to Nuclear Fuel</t>
  </si>
  <si>
    <t xml:space="preserve">         Gross Additions to Common Utility Plant</t>
  </si>
  <si>
    <t xml:space="preserve">         Gross Additions to Nonutility Plant</t>
  </si>
  <si>
    <t xml:space="preserve">Name of Respondent                                                                 </t>
  </si>
  <si>
    <t>(2)  [  ]  A  Resubmission</t>
  </si>
  <si>
    <t xml:space="preserve">  power, purchased or generated, to compensate for the</t>
  </si>
  <si>
    <t>specify in column (c) the actual expenses that are</t>
  </si>
  <si>
    <t xml:space="preserve">  deficiency in output from existing plants due to the</t>
  </si>
  <si>
    <t>included in column (b).</t>
  </si>
  <si>
    <t>Classification of Expenses</t>
  </si>
  <si>
    <t>Actual Expenses</t>
  </si>
  <si>
    <t xml:space="preserve">  Depreciation</t>
  </si>
  <si>
    <t>REGULATORY COMMISSION EXPENSES FOR ELECTRIC AND GAS (Continued)</t>
  </si>
  <si>
    <t xml:space="preserve">  1.  Report particulars (details) of regulatory commission expenses</t>
  </si>
  <si>
    <t xml:space="preserve">Pg 201, L 13 (d); Pg 110, L 12 (d) </t>
  </si>
  <si>
    <t>Pg 201, L 14 (d)</t>
  </si>
  <si>
    <t xml:space="preserve">  Net Gas Utility Plant</t>
  </si>
  <si>
    <t xml:space="preserve">Other Utility Plant </t>
  </si>
  <si>
    <t xml:space="preserve">   Net Other Utility Plant</t>
  </si>
  <si>
    <t>Total Utility Plant</t>
  </si>
  <si>
    <t>Pg 110, L 4, 7, 11, 12 (d)</t>
  </si>
  <si>
    <t>Pg 110, L 5, 8 (d)</t>
  </si>
  <si>
    <t xml:space="preserve">   Net Total Utility Plant</t>
  </si>
  <si>
    <t>Nonutility Property</t>
  </si>
  <si>
    <t>Pg 110, L 14 (d)</t>
  </si>
  <si>
    <t>with expenses during the year or the account to which</t>
  </si>
  <si>
    <t xml:space="preserve">  demonstration (R, D &amp; D) project initiated, continued, or concluded</t>
  </si>
  <si>
    <t xml:space="preserve">                    d.  Nuclear</t>
  </si>
  <si>
    <t xml:space="preserve">               (3) Research Support to Nuclear Power</t>
  </si>
  <si>
    <t>amounts were capitalized during the year, listing Account</t>
  </si>
  <si>
    <t xml:space="preserve">  during the year.  Report also support given to others during the</t>
  </si>
  <si>
    <t xml:space="preserve">                    e.  Unconventional generation</t>
  </si>
  <si>
    <t xml:space="preserve">                    Groups</t>
  </si>
  <si>
    <t>107, Construction Work in Progress, first.  Show in column (f)</t>
  </si>
  <si>
    <t>Transmission of Electricity for Others</t>
  </si>
  <si>
    <t>328-330</t>
  </si>
  <si>
    <t>12-90</t>
  </si>
  <si>
    <t>Transmission of Electricity by Others</t>
  </si>
  <si>
    <t>Miscellaneous General Expenses</t>
  </si>
  <si>
    <t>Depreciation and Amortization of Electric Plant</t>
  </si>
  <si>
    <t>336-337</t>
  </si>
  <si>
    <t>Particulars Concerning Certain Income Deduction and</t>
  </si>
  <si>
    <t xml:space="preserve">  Interest Charges Accounts</t>
  </si>
  <si>
    <t>Common Section</t>
  </si>
  <si>
    <t>Regulatory Commission Expenses</t>
  </si>
  <si>
    <t>350-351</t>
  </si>
  <si>
    <t>Research, Development, and Demonstration Activities</t>
  </si>
  <si>
    <t>352-353</t>
  </si>
  <si>
    <t>FOR DEPRECIATION, AMORTIZATION AND DEPLETION</t>
  </si>
  <si>
    <t>Other (Specify)</t>
  </si>
  <si>
    <t>Electric</t>
  </si>
  <si>
    <t>Gas</t>
  </si>
  <si>
    <t>In Service</t>
  </si>
  <si>
    <t>Leased to Others</t>
  </si>
  <si>
    <t>Held for Future Use</t>
  </si>
  <si>
    <t>Acquisition Adjustments</t>
  </si>
  <si>
    <t>(2) [ ] A Resubmission</t>
  </si>
  <si>
    <t>LIST OF SCHEDULES</t>
  </si>
  <si>
    <t>Enter in column (d) the terms "none," "not applicable," or "NA," as appropriate, where no information or amounts</t>
  </si>
  <si>
    <t>have been reported for certain pages.  Omit pages where the respondents are "none," "not applicable," or "NA".</t>
  </si>
  <si>
    <t>Title of Schedule</t>
  </si>
  <si>
    <t>Reference</t>
  </si>
  <si>
    <t>Working Funds</t>
  </si>
  <si>
    <t>Pg 110, L 26 (d)</t>
  </si>
  <si>
    <t>Temporary Cash Investments</t>
  </si>
  <si>
    <t>Pg 110, L 27 (d)</t>
  </si>
  <si>
    <t>Notes Receivable</t>
  </si>
  <si>
    <t>Pg 110, L 28 (d)</t>
  </si>
  <si>
    <t>Accounts Receivable</t>
  </si>
  <si>
    <t>Other Experimental and General Research Expenses</t>
  </si>
  <si>
    <t>are first eligible for use:  the current year's allowances in columns (b)-(c), allowances for the three succeeding years in columns (d)-(i), starting with the following year, and allowances for the remaining succeeding years in columns (j)-(k).</t>
  </si>
  <si>
    <t xml:space="preserve">  8.  Report on lines 22-27 the name of purchasers/transferees of allowances disposed of and identify associated companies.</t>
  </si>
  <si>
    <t>tion (such as a general residential schedule and an off</t>
  </si>
  <si>
    <t>the year the MWh of electricity sold, revenue, average</t>
  </si>
  <si>
    <t>peak  water heating schedule),  the entries in column (d) for</t>
  </si>
  <si>
    <t>number of customers, average KWh per customer, and average</t>
  </si>
  <si>
    <t>the special schedule should denote the duplication in</t>
  </si>
  <si>
    <t>revenue per KWh, excluding data for Sales for Resale which</t>
  </si>
  <si>
    <t>number of reported customers.</t>
  </si>
  <si>
    <t>is reported on pages 310-311.</t>
  </si>
  <si>
    <t xml:space="preserve">       4.   The average number of customers should be the</t>
  </si>
  <si>
    <t xml:space="preserve">     2.    Provide a subheading and total for each prescribed</t>
  </si>
  <si>
    <t>number of bills rendered during the year divided by the</t>
  </si>
  <si>
    <t>operating revenue account in the sequence followed in</t>
  </si>
  <si>
    <t>number of billing periods during the year (12 if all billings</t>
  </si>
  <si>
    <t>"Electric Operating Revenues," pages 300-301. If the sales</t>
  </si>
  <si>
    <t>are made monthly).</t>
  </si>
  <si>
    <t>Payroll Charged for</t>
  </si>
  <si>
    <t>Clearing Accounts</t>
  </si>
  <si>
    <t xml:space="preserve">     Production</t>
  </si>
  <si>
    <t xml:space="preserve">     Transmission</t>
  </si>
  <si>
    <t xml:space="preserve">     Distribution</t>
  </si>
  <si>
    <t xml:space="preserve">     Customer Accounts</t>
  </si>
  <si>
    <t xml:space="preserve">     Customer Service and Informational</t>
  </si>
  <si>
    <t xml:space="preserve">     Sales</t>
  </si>
  <si>
    <t xml:space="preserve">          TOTAL Plant Removal (Total of lines 70 thru 72)</t>
  </si>
  <si>
    <t>TOTAL Other Accounts</t>
  </si>
  <si>
    <t>TOTAL SALARIES AND WAGES</t>
  </si>
  <si>
    <t>Page 355</t>
  </si>
  <si>
    <t xml:space="preserve">          Total Kilowatt-Hour Sales</t>
  </si>
  <si>
    <t>AVERAGE ELECTRIC CUSTOMERS PER MONTH</t>
  </si>
  <si>
    <t>NUCLEAR FUEL MATERIALS (Accounts 120.1 through 120.6 and 157) (Continued)</t>
  </si>
  <si>
    <t xml:space="preserve">1.  Report below the costs incurred </t>
  </si>
  <si>
    <t xml:space="preserve">   State below the total amount set aside through appropriations of retained earnings, as of the end of the year, in compliance with the provisions of Federally granted hydroelectric project licenses held by the respondent.  If any reductions or changes other than the normal annual credits hereto have have been made during the year, explain such items in a footnote.</t>
  </si>
  <si>
    <t>2.</t>
  </si>
  <si>
    <t>3.</t>
  </si>
  <si>
    <t>Title and Department</t>
  </si>
  <si>
    <t>Term Expired</t>
  </si>
  <si>
    <t>Salary</t>
  </si>
  <si>
    <t>Over Which Jurisdiction</t>
  </si>
  <si>
    <t>or Current</t>
  </si>
  <si>
    <t>Rate at</t>
  </si>
  <si>
    <t>Paid During</t>
  </si>
  <si>
    <t>Foot-</t>
  </si>
  <si>
    <t>Deferred</t>
  </si>
  <si>
    <t>Incentive Pay</t>
  </si>
  <si>
    <t>Savings</t>
  </si>
  <si>
    <t>Stock</t>
  </si>
  <si>
    <t xml:space="preserve">attach a statement showing the amount of nuclear fuel leased, the </t>
  </si>
  <si>
    <t>Capacity of</t>
  </si>
  <si>
    <t>Number of</t>
  </si>
  <si>
    <t>SPECIAL EQUIPMENT</t>
  </si>
  <si>
    <t>Substation</t>
  </si>
  <si>
    <t>privileges in the election of directors, trustees or managers, or</t>
  </si>
  <si>
    <t xml:space="preserve">such holder held in trust, give in a footnote the known </t>
  </si>
  <si>
    <t>4.  Where Accounts 189, Unamortized Loss on Reacquired Debt, and 257, Unamortized Gain on Reacquired Debt, are not used, give an explanation, providing the rate treatment given these items.  See General Instruction 17 of the Uniform System of Accounts.</t>
  </si>
  <si>
    <t>2.  Furnish particulars (details) as to any significant contingent assets or liabilities existing at end of year, including a brief explanation of any action initiated by the Internal Revenue Service involving possible assessment of additional income taxes of material amount, or of a claim for refund of income taxes of a material amount initiated by the utility. Give also a brief explanation of any dividends in arrears on cumulative preferred stock.</t>
  </si>
  <si>
    <t>Cuddebackville, Cuddebackville</t>
  </si>
  <si>
    <t>Dean, Highland Falls</t>
  </si>
  <si>
    <t>East Wallkill, Wallkill</t>
  </si>
  <si>
    <t>Harriman, Central Valley</t>
  </si>
  <si>
    <t>Highland Falls, Highland Falls</t>
  </si>
  <si>
    <t>Hillburn, Hillburn</t>
  </si>
  <si>
    <t>Hunt, Greenwood Lake</t>
  </si>
  <si>
    <t>Lake Road, Warwick</t>
  </si>
  <si>
    <t>Lovett, Stony Point</t>
  </si>
  <si>
    <t>Monroe, Monroe</t>
  </si>
  <si>
    <t>Monsey, Ramapo</t>
  </si>
  <si>
    <t>Nanuet, Nanuet</t>
  </si>
  <si>
    <t>New Hempstead, Ramapo</t>
  </si>
  <si>
    <t>Orangeburg, Orangetown</t>
  </si>
  <si>
    <t>Otisville, Otisville</t>
  </si>
  <si>
    <t>Distrib. Unattended</t>
  </si>
  <si>
    <t>Bowline, Haverstraw</t>
  </si>
  <si>
    <t>Transm. Unattended</t>
  </si>
  <si>
    <t>Bullville, Bullville</t>
  </si>
  <si>
    <t xml:space="preserve">     6.  Obligations incurred as a result of issuance of securities or assumption of liabilities or guarantees including issuance of short-term debt and commercial paper having a maturity of one year or less.  Give reference to FERC or State Commission authorization, as appropriate, and the amount of obligation or guarantee.</t>
  </si>
  <si>
    <t xml:space="preserve">  (1)  [X]  An Original</t>
  </si>
  <si>
    <t xml:space="preserve">  Other Accounts (Specify):</t>
  </si>
  <si>
    <t>Page 356</t>
  </si>
  <si>
    <t>(926) Employee Pensions and Benefits</t>
  </si>
  <si>
    <t>(501) Fuel</t>
  </si>
  <si>
    <t xml:space="preserve">(544) </t>
  </si>
  <si>
    <t>(585) Street Lighting and Signal System Expenses</t>
  </si>
  <si>
    <t>(927) Franchise Requirements</t>
  </si>
  <si>
    <t>(502) Steam Expenses</t>
  </si>
  <si>
    <t xml:space="preserve">(545) </t>
  </si>
  <si>
    <t>Maintenance of Miscellaneous Hydraulic Plant</t>
  </si>
  <si>
    <t>(586) Meter Expenses</t>
  </si>
  <si>
    <t>(928) Regulatory Commission Expenses</t>
  </si>
  <si>
    <t>(503) Steam from Other Sources</t>
  </si>
  <si>
    <t xml:space="preserve">    TOTAL Account 282 (Enter Total of lines 5 thru 8)</t>
  </si>
  <si>
    <t>Unless composite depreciation accounting for total depreciable plant is followed, list numerically in column (a) each plant</t>
  </si>
  <si>
    <t>In column (b) report all depreciable plant balances to which rates are applied showing subtotals by functional classifications</t>
  </si>
  <si>
    <t>5.  Show dividends for each class and series of capital stock.</t>
  </si>
  <si>
    <t>7.  Explain in a footnote the basis for determining the amount reserved or appropriated.  If such reservation or appropriation is to be recurrent, state the number and annual amounts to be reserved or appropriated as well as the totals eventually to be accumulated.</t>
  </si>
  <si>
    <t>company organization, show the chain of ownership or control to the main parent company or organization.  If control was held by a trustee(s), state the name of the trustee(s), name of the beneficiary or beneficiaries for whom the trust was maintained, and the purpose of the trust.</t>
  </si>
  <si>
    <t>[   ]  An Original</t>
  </si>
  <si>
    <t>[   ]  A Resubmission</t>
  </si>
  <si>
    <t>See next page 109</t>
  </si>
  <si>
    <t xml:space="preserve">                                                    Section B. Balances at End of Year According to Functional Classifications</t>
  </si>
  <si>
    <t>Steam Production</t>
  </si>
  <si>
    <t>Nuclear Production</t>
  </si>
  <si>
    <t>Hydraulic Production - Conventional</t>
  </si>
  <si>
    <t>Hydraulic Production - Pumped Storage</t>
  </si>
  <si>
    <t>Transmission</t>
  </si>
  <si>
    <t>Distribution</t>
  </si>
  <si>
    <t>General</t>
  </si>
  <si>
    <t xml:space="preserve">amount, and (c) principal repaid during year.  Give </t>
  </si>
  <si>
    <t>- Other Taxes</t>
  </si>
  <si>
    <t>D: L 56</t>
  </si>
  <si>
    <t xml:space="preserve">          Pre-Tax Income</t>
  </si>
  <si>
    <t>(Less) Accum. Prov. for Amort. of Nucl. Fuel Assemblies (120.5)</t>
  </si>
  <si>
    <t>Net Nuclear Fuel (Enter Total of line 7 less 8)</t>
  </si>
  <si>
    <t>Utility Plant Adjustments (116)</t>
  </si>
  <si>
    <t>Gas Stored Underground - Noncurrent (117)</t>
  </si>
  <si>
    <t>Total Other</t>
  </si>
  <si>
    <t>Schedule Page 120 Line No:18</t>
  </si>
  <si>
    <t>Retirements</t>
  </si>
  <si>
    <t>Adjustments</t>
  </si>
  <si>
    <t>Transfers</t>
  </si>
  <si>
    <t>(1) [X ] An Original</t>
  </si>
  <si>
    <t xml:space="preserve">          gal. of oil, or per Mcf of gas)(Give unit if nuclear)</t>
  </si>
  <si>
    <t>Energy Received From</t>
  </si>
  <si>
    <t>Energy Delivered To</t>
  </si>
  <si>
    <t>Billing</t>
  </si>
  <si>
    <t>TRANSFER OF ENERGY</t>
  </si>
  <si>
    <t>(1)  [X] An Original</t>
  </si>
  <si>
    <t>Officers and Directors</t>
  </si>
  <si>
    <t>104-105</t>
  </si>
  <si>
    <t>NYSPSC-95</t>
  </si>
  <si>
    <t>Security Holders and Voting Powers</t>
  </si>
  <si>
    <t>106-107</t>
  </si>
  <si>
    <t>Important Changes During the Year</t>
  </si>
  <si>
    <t>108-109</t>
  </si>
  <si>
    <t>Amount of</t>
  </si>
  <si>
    <t>Equity in</t>
  </si>
  <si>
    <t>Gain or Loss</t>
  </si>
  <si>
    <t>Investment at</t>
  </si>
  <si>
    <t>Subsidiary</t>
  </si>
  <si>
    <t>Revenues</t>
  </si>
  <si>
    <t>from Investment</t>
  </si>
  <si>
    <t>Description of Investment</t>
  </si>
  <si>
    <t>Acquired</t>
  </si>
  <si>
    <t>Maturity</t>
  </si>
  <si>
    <t>Earnings for Year</t>
  </si>
  <si>
    <t>for Year</t>
  </si>
  <si>
    <t>Disposed of</t>
  </si>
  <si>
    <t>TOTAL Cost of Account 123.1:  $</t>
  </si>
  <si>
    <t xml:space="preserve"> FERC FORM NO.1 (ED.  12-89)</t>
  </si>
  <si>
    <t>FERC FORM NO.1 (ED.  12-89)</t>
  </si>
  <si>
    <t xml:space="preserve">   1.  See the Uniform System of Accounts for a definition of control.</t>
  </si>
  <si>
    <t xml:space="preserve">     Cost per KW of Installed Capacity (line 20 / line 4)</t>
  </si>
  <si>
    <t>Production Expenses</t>
  </si>
  <si>
    <t xml:space="preserve">   Pumped Storage Expenses</t>
  </si>
  <si>
    <t xml:space="preserve">   Miscellaneous Pumped Storage Power Generation Expenses</t>
  </si>
  <si>
    <t xml:space="preserve">   Maintenance of Misc. Pumped Storage Plant</t>
  </si>
  <si>
    <t>Conductors</t>
  </si>
  <si>
    <t>Line Cost</t>
  </si>
  <si>
    <t>Length</t>
  </si>
  <si>
    <t>Voltage</t>
  </si>
  <si>
    <t>Poles,</t>
  </si>
  <si>
    <t>in</t>
  </si>
  <si>
    <t>Configuration</t>
  </si>
  <si>
    <t>KV</t>
  </si>
  <si>
    <t>and</t>
  </si>
  <si>
    <t>Towers,</t>
  </si>
  <si>
    <t>Miles</t>
  </si>
  <si>
    <t>and extent of work, etc. the  overhead charges are intended</t>
  </si>
  <si>
    <t xml:space="preserve">used during construction rates, in accordance with the </t>
  </si>
  <si>
    <t>number of employees assignable to each plant.</t>
  </si>
  <si>
    <t xml:space="preserve">  7.  Include on line 35 the cost of energy used in</t>
  </si>
  <si>
    <t>Account 430, Interest on Debt to Associated Companies.</t>
  </si>
  <si>
    <t>of associated companies from which advances were received.</t>
  </si>
  <si>
    <t>associated with issues redeemed during the year.  Also, give in</t>
  </si>
  <si>
    <t xml:space="preserve">Commission authorization numbers and dates.  </t>
  </si>
  <si>
    <t>a footnote the date of the Commission's authorization of</t>
  </si>
  <si>
    <t>Page 277</t>
  </si>
  <si>
    <t xml:space="preserve">                TOTAL Electric</t>
  </si>
  <si>
    <t xml:space="preserve">                    TOTAL Gas</t>
  </si>
  <si>
    <t xml:space="preserve">Other </t>
  </si>
  <si>
    <t>5.  State in a footnote if any capital stock which has been nominally issued is nominally outstanding at end of year.</t>
  </si>
  <si>
    <t>Orange and Rockland Ultilities, Inc</t>
  </si>
  <si>
    <t>Accumulated Deferred Investment Tax Credits</t>
  </si>
  <si>
    <t>266-267</t>
  </si>
  <si>
    <t>Other Deferred Credits</t>
  </si>
  <si>
    <t>Other Paid In Capital</t>
  </si>
  <si>
    <t>Capital Stock Expense</t>
  </si>
  <si>
    <t>Long-Term Debt</t>
  </si>
  <si>
    <t>256-257</t>
  </si>
  <si>
    <t>Page 2</t>
  </si>
  <si>
    <t>LIST OF SCHEDULES (Continued)</t>
  </si>
  <si>
    <t>and Other Credits) (Continued)</t>
  </si>
  <si>
    <t>Reconciliation of Reported Net Income with Taxable Income</t>
  </si>
  <si>
    <t xml:space="preserve">  for Federal Income Taxes</t>
  </si>
  <si>
    <t>Taxes Accrued, Prepaid and Charged During the Year</t>
  </si>
  <si>
    <t>262-263</t>
  </si>
  <si>
    <t xml:space="preserve">  2.  Under "Other" specify significant amounts and group others.</t>
  </si>
  <si>
    <t xml:space="preserve">4.  </t>
  </si>
  <si>
    <t>Investing Activities</t>
  </si>
  <si>
    <t>Include at Other (line 31) net cash outflow to acquire other companies.  Provide a reconciliation of assets acquired with liabilities assumed on pages 122-123.</t>
  </si>
  <si>
    <t>[X ]</t>
  </si>
  <si>
    <t xml:space="preserve">   43</t>
  </si>
  <si>
    <t>Stores Expense Undistributed (163)</t>
  </si>
  <si>
    <t xml:space="preserve">   44</t>
  </si>
  <si>
    <t>Gas Stored Underground - Current (164.1)</t>
  </si>
  <si>
    <t xml:space="preserve">   45</t>
  </si>
  <si>
    <t xml:space="preserve">   46</t>
  </si>
  <si>
    <t>Prepayments (165)</t>
  </si>
  <si>
    <t xml:space="preserve">   47</t>
  </si>
  <si>
    <t>Advances for Gas (166-167)</t>
  </si>
  <si>
    <t xml:space="preserve">   48</t>
  </si>
  <si>
    <t>(1)  [ X ] An Original</t>
  </si>
  <si>
    <t xml:space="preserve">As stated above, the name of the two files are FERCFORM.XLS and PSCFORM.XLS.  It is advised that you call up the file and then immediately save it using the assigned file names as shown below. </t>
  </si>
  <si>
    <t>FERCFORM.XLS File</t>
  </si>
  <si>
    <t>PSCFORM.XLS File</t>
  </si>
  <si>
    <t xml:space="preserve">If the respondent's name is long, the "Year ended December 31, 19__" may over pass </t>
  </si>
  <si>
    <t>FERC FORM NO.1 (ED.  12-96) NYPSC Modified-96</t>
  </si>
  <si>
    <t>Page 262</t>
  </si>
  <si>
    <t>Page 263</t>
  </si>
  <si>
    <t>of energy.  If more energy was delivered than received, enter a negative amount.  If the settlement amount</t>
  </si>
  <si>
    <t>Miscellaneous Nonoperating Income</t>
  </si>
  <si>
    <t xml:space="preserve">      Sales for Resale on page 401, line 23.  The "Subtotal - Non-RQ" amount in column (g) must be reported as Non-</t>
  </si>
  <si>
    <t xml:space="preserve">availability and reliability of service, aside from transmission constraints, must match the availability and </t>
  </si>
  <si>
    <t xml:space="preserve">      Requirements Sales for Resale on page 401, line 24.  </t>
  </si>
  <si>
    <t>reliability of the designated unit.</t>
  </si>
  <si>
    <t xml:space="preserve"> 10. Footnote entries as required and provide explanations following all required data.</t>
  </si>
  <si>
    <t xml:space="preserve">IU -  for intermediate-term service from a designated generating unit.  The same as LU service except that </t>
  </si>
  <si>
    <t>"intermediate-term" means longer than one year but less than five years.</t>
  </si>
  <si>
    <t xml:space="preserve">           Actual Demand (MW)</t>
  </si>
  <si>
    <t>REVENUE</t>
  </si>
  <si>
    <t xml:space="preserve">                    Name of Company</t>
  </si>
  <si>
    <t xml:space="preserve">FERC Rate </t>
  </si>
  <si>
    <t>Average</t>
  </si>
  <si>
    <t xml:space="preserve">                    or Public Authority</t>
  </si>
  <si>
    <t>Statistical</t>
  </si>
  <si>
    <t>Schedule or</t>
  </si>
  <si>
    <t>Monthly Billing</t>
  </si>
  <si>
    <t>Monthly</t>
  </si>
  <si>
    <t>Megawatthours</t>
  </si>
  <si>
    <t>Demand Charges</t>
  </si>
  <si>
    <t>Energy Charges</t>
  </si>
  <si>
    <t>Other Charges</t>
  </si>
  <si>
    <t>Total ($)</t>
  </si>
  <si>
    <t xml:space="preserve">                  (Footnote Affiliations)</t>
  </si>
  <si>
    <t>Classification</t>
  </si>
  <si>
    <t>Tariff Number</t>
  </si>
  <si>
    <t>Demand (MW)</t>
  </si>
  <si>
    <t>NCP Demand</t>
  </si>
  <si>
    <t>CP Demand</t>
  </si>
  <si>
    <t>Sold</t>
  </si>
  <si>
    <t>($)</t>
  </si>
  <si>
    <t>(h + i + j)</t>
  </si>
  <si>
    <t>FERC FORM NO.1 (REVISED. 12-90) NYPSC Modified-96</t>
  </si>
  <si>
    <t>Next Page is 320</t>
  </si>
  <si>
    <t>Page 310</t>
  </si>
  <si>
    <t>Page 311</t>
  </si>
  <si>
    <t xml:space="preserve">              REVENUE</t>
  </si>
  <si>
    <t>Page 310-A</t>
  </si>
  <si>
    <t>Page 311-A</t>
  </si>
  <si>
    <t>ELECTRIC OPERATION AND MAINTENANCE EXPENSES</t>
  </si>
  <si>
    <t>Maintenance</t>
  </si>
  <si>
    <t>Maintenance Supervision and Engineering</t>
  </si>
  <si>
    <t>Operation</t>
  </si>
  <si>
    <t>Maintenance of Structures</t>
  </si>
  <si>
    <t xml:space="preserve">     Administrative and General</t>
  </si>
  <si>
    <t>Page 253</t>
  </si>
  <si>
    <t xml:space="preserve">Name of Respondent                                                            </t>
  </si>
  <si>
    <t>Misc. Current and Accrued Liabilities</t>
  </si>
  <si>
    <t>Total Current and Accrued Liabilities</t>
  </si>
  <si>
    <t xml:space="preserve">  account and a total for the account.  Additional columns</t>
  </si>
  <si>
    <t>the above accounts.</t>
  </si>
  <si>
    <t xml:space="preserve">  may be added if deemed appropriate with respect to any</t>
  </si>
  <si>
    <t xml:space="preserve">     (c) Interest on Debt to Associated Companies (Account</t>
  </si>
  <si>
    <t xml:space="preserve">  account.</t>
  </si>
  <si>
    <t>Please complete the information on this schedule for all copies (paper and electronic version) of the report.</t>
  </si>
  <si>
    <t>column (n).  Provide a footnote explaining the nature of the nonmonetary settlement, including the amount and type of energy or</t>
  </si>
  <si>
    <t>service rendered.</t>
  </si>
  <si>
    <t>(103)</t>
  </si>
  <si>
    <t>(1)  [  ] An Original</t>
  </si>
  <si>
    <t>(454) Rent from Electric Property</t>
  </si>
  <si>
    <t>(455) Interdepartmental Rents</t>
  </si>
  <si>
    <t>(456) Other Electric Revenues</t>
  </si>
  <si>
    <t>of salaries and wages originally charged to clearing accounts,</t>
  </si>
  <si>
    <t xml:space="preserve">  accounts to Utility Departments, Construction, Plant Removals,</t>
  </si>
  <si>
    <t>a method of approximation giving substantially correct results</t>
  </si>
  <si>
    <t xml:space="preserve">  and Other Accounts, and enter such amounts in the appropriate</t>
  </si>
  <si>
    <t>may be used.</t>
  </si>
  <si>
    <t>Allocation of</t>
  </si>
  <si>
    <t>Direct Payroll</t>
  </si>
  <si>
    <t>Plant Materials and Operating Supplies (Account 154)</t>
  </si>
  <si>
    <t>for energy, capacity, etc. and any settlements for imbalanced exchanges.</t>
  </si>
  <si>
    <t xml:space="preserve">reported as Exchange Received on page 401, line 12.  The total amount in column (i) must be reported as </t>
  </si>
  <si>
    <t>OS - for other service.  Use this category only for those services which cannot be placed in the above-</t>
  </si>
  <si>
    <t>Exchange Delivered on page 401, line 13.</t>
  </si>
  <si>
    <t>9.</t>
  </si>
  <si>
    <t>Footnote entries as required and provide explanations following all required data.</t>
  </si>
  <si>
    <t>POWER EXCHANGES</t>
  </si>
  <si>
    <t>COST/SETTLEMENT OF POWER</t>
  </si>
  <si>
    <t>Name of Company</t>
  </si>
  <si>
    <t>FERC Rate</t>
  </si>
  <si>
    <t>Demand</t>
  </si>
  <si>
    <t>Energy</t>
  </si>
  <si>
    <t>or Public Authority</t>
  </si>
  <si>
    <t xml:space="preserve">                                                         A.  Summary of Depreciation and Amortization Charges</t>
  </si>
  <si>
    <t>Depreciation</t>
  </si>
  <si>
    <t>of Limited-Term</t>
  </si>
  <si>
    <t>of Other</t>
  </si>
  <si>
    <t>Functional Classification</t>
  </si>
  <si>
    <t>Expense</t>
  </si>
  <si>
    <t>(Account 403)</t>
  </si>
  <si>
    <t>(Acct. 404)</t>
  </si>
  <si>
    <t>(Acct. 405)</t>
  </si>
  <si>
    <t>Intangible Plant</t>
  </si>
  <si>
    <t>Steam Production Plant</t>
  </si>
  <si>
    <t>Hydraulic Production Plant-Conventional</t>
  </si>
  <si>
    <t>Hydraulic Production Plant-Pumped Storage</t>
  </si>
  <si>
    <t>Other Production Plant</t>
  </si>
  <si>
    <t>Transmission Plant</t>
  </si>
  <si>
    <t>Next Page is 256</t>
  </si>
  <si>
    <t>Page 254</t>
  </si>
  <si>
    <t>LONG-TERM DEBT (Accounts 221, 222, 223, and 224)</t>
  </si>
  <si>
    <t>LONG-TERM DEBT (Accounts 221, 222, 223, and 224) (Continued)</t>
  </si>
  <si>
    <t>securities give particulars (details) in a footnote</t>
  </si>
  <si>
    <t>concerning long-term debt included in Accounts 221, Bonds, 222,</t>
  </si>
  <si>
    <t>long-term debt originally issued.</t>
  </si>
  <si>
    <t>issues which were redeemed in prior years.</t>
  </si>
  <si>
    <t xml:space="preserve">     Total Wages and Benefits</t>
  </si>
  <si>
    <t>Total O&amp;M Expenses</t>
  </si>
  <si>
    <t>Formula Should - L 1/2</t>
  </si>
  <si>
    <t>Note: Includes Sales for Resale</t>
  </si>
  <si>
    <t>Data Field Below</t>
  </si>
  <si>
    <t>Steam - Fuel</t>
  </si>
  <si>
    <t>Pg 320, L 5 (b)</t>
  </si>
  <si>
    <t>Nuclear - Fuel</t>
  </si>
  <si>
    <t>Pg 320, L 25 (b)</t>
  </si>
  <si>
    <t>Hydro - Water for Power</t>
  </si>
  <si>
    <t>Pg 320, L 45 (b)</t>
  </si>
  <si>
    <t>Other Power - Fuel</t>
  </si>
  <si>
    <t>Pg 321, L 63 (b)</t>
  </si>
  <si>
    <t>Pg 321, L 76 (b)</t>
  </si>
  <si>
    <t xml:space="preserve">     Total Fuel and Purchased Power</t>
  </si>
  <si>
    <t xml:space="preserve">     Give particulars (details) in column (a) of any nominally issued capital stock, reacquired stock, or stock in sinking and other funds </t>
  </si>
  <si>
    <t xml:space="preserve">     which is pledged, stating name of pledgee and purposes of pledge.</t>
  </si>
  <si>
    <t xml:space="preserve">2.   For Account 202, Common Stock Subscribed, and     </t>
  </si>
  <si>
    <t xml:space="preserve">1.   Show for each of the above accounts the amounts </t>
  </si>
  <si>
    <t xml:space="preserve">4.   For Premium on Account 207, Capital Stock, </t>
  </si>
  <si>
    <t xml:space="preserve">Common Stock Liability for Conversion, or </t>
  </si>
  <si>
    <t>Account 206, Preferred Stock Liability for Conversion,</t>
  </si>
  <si>
    <t>at the end of the year.</t>
  </si>
  <si>
    <t xml:space="preserve">  2.  Give an explanation of important inventory adjustments during the year (in a footnote) showing general classes of material and supplies and the various accounts (operating expenses, clearing accounts, plant, etc.) affected - debited or credited.  Show separately debits or credits to stores expense-clearing, if applicable.</t>
  </si>
  <si>
    <t>Fuel Stock (Account 151)</t>
  </si>
  <si>
    <t>Fuel Stock Expenses Undistributed (Account 152)</t>
  </si>
  <si>
    <t>Residuals and Extracted Products (Account 153)</t>
  </si>
  <si>
    <t>Fuel</t>
  </si>
  <si>
    <t>End of Year</t>
  </si>
  <si>
    <t>UTILITY PLANT</t>
  </si>
  <si>
    <t>Utility Plant (101-106, 114)</t>
  </si>
  <si>
    <t>Construction Work in Progress (107)</t>
  </si>
  <si>
    <t>Page 429</t>
  </si>
  <si>
    <t>Net Sales Proceeds (Other)</t>
  </si>
  <si>
    <t>Gains</t>
  </si>
  <si>
    <t>Losses</t>
  </si>
  <si>
    <t>Allowances Withheld (Account158.2)</t>
  </si>
  <si>
    <t>Balance-Beginning of Year</t>
  </si>
  <si>
    <t>Add:  Withheld by EPA</t>
  </si>
  <si>
    <t>Deduct:  Returned by EPA</t>
  </si>
  <si>
    <t>Cost of Sales</t>
  </si>
  <si>
    <t xml:space="preserve">   (a) Donations Received from Stockholders (Account 208) - State amount and give brief explanation </t>
  </si>
  <si>
    <t xml:space="preserve">   (b) Reduction in Par or Stated Value of Capital Stock (Account 209) - State amount and give brief</t>
  </si>
  <si>
    <t>Avg. Heat Cont. of Fuel Burned (Btu per lb. of coal per</t>
  </si>
  <si>
    <t>FERC  FORM  NO.1  (ED.   12-89)</t>
  </si>
  <si>
    <t>Next Page is 216</t>
  </si>
  <si>
    <t>Page   214</t>
  </si>
  <si>
    <t xml:space="preserve">Name of  Respondent                                                      </t>
  </si>
  <si>
    <t xml:space="preserve">(2)  [  ]  A Resubmission  </t>
  </si>
  <si>
    <t>CONSTRUCTION WORK IN PROGRESS-ELECTRIC AND GAS (Account 107)</t>
  </si>
  <si>
    <t>1. Report below descriptions and balances at end of the year for each projects in process, of construction (107).</t>
  </si>
  <si>
    <t>interrupted for economic reasons and is intended to remain reliable even under adverse conditions.  For all transactions identified</t>
  </si>
  <si>
    <t>TRANSMISSION OF ELECTRICITY FOR OTHERS (Account 456)</t>
  </si>
  <si>
    <t>TRANSMISSION OF ELECTRICITY FOR OTHERS (Account 456) (Continued)</t>
  </si>
  <si>
    <t>Electric Plant Statistical Data (Continued)</t>
  </si>
  <si>
    <t>Transmission Line Statistics</t>
  </si>
  <si>
    <t>422-423</t>
  </si>
  <si>
    <t>Transmission Lines Added During Year</t>
  </si>
  <si>
    <t>424-425</t>
  </si>
  <si>
    <t>Substations</t>
  </si>
  <si>
    <t>426-427</t>
  </si>
  <si>
    <t>Electric Distribution Meters and Line Transformers</t>
  </si>
  <si>
    <t>Accum. Prov. For Deprec. &amp; Amort.</t>
  </si>
  <si>
    <t>Pg 110, L 15 (d)  (-)</t>
  </si>
  <si>
    <t>Investment in Associated Companies</t>
  </si>
  <si>
    <t>Pg 110, L 16 (d)</t>
  </si>
  <si>
    <t>Pg 110, L 17 (d)</t>
  </si>
  <si>
    <t>Other Investments</t>
  </si>
  <si>
    <t>Distribution of Salaries and Wages</t>
  </si>
  <si>
    <t>provisions of Electric Plant Instructions 3(17) of the</t>
  </si>
  <si>
    <t xml:space="preserve">    Conversion, Enrichment, &amp; Fabrication (120.1)</t>
  </si>
  <si>
    <t xml:space="preserve">       Fabrication</t>
  </si>
  <si>
    <t xml:space="preserve">       Nuclear Materials</t>
  </si>
  <si>
    <t xml:space="preserve">       Allowance for Funds Used during Construction</t>
  </si>
  <si>
    <t xml:space="preserve">      (Other Overhead Construction Costs)</t>
  </si>
  <si>
    <t xml:space="preserve">         SUBTOTAL (Enter Total of lines 2 thru 5)</t>
  </si>
  <si>
    <t>Nuclear Fuel Materials and Assemblies</t>
  </si>
  <si>
    <t xml:space="preserve">       In Stock (120.2)</t>
  </si>
  <si>
    <t xml:space="preserve">       In Reactor (120.3)</t>
  </si>
  <si>
    <t xml:space="preserve">         SUBTOTAL (Enter Total of lines 8 thru 9)</t>
  </si>
  <si>
    <t>Spent Nuclear Fuel (120.4)</t>
  </si>
  <si>
    <t>Nuclear Fuel Under Capital Leases (120.6)</t>
  </si>
  <si>
    <t>(Less) Accum. Prov. for Amortization of Nuclear Fuel Assemblies (120.5)</t>
  </si>
  <si>
    <t>TOTAL Nuclear Fuel Stock</t>
  </si>
  <si>
    <t>(Enter Total of lines 6, 10, 11, and 12 less line 13)</t>
  </si>
  <si>
    <t>Estimated net Salvage Value of Nuclear Materials in line9</t>
  </si>
  <si>
    <t>Estimated net Salvage Value of Nuclear Materials on line 11</t>
  </si>
  <si>
    <t>Estimated net Salvage Value of Nuclear Materials Chemical Processing</t>
  </si>
  <si>
    <t>Nuclear Materials held for Sale (157)</t>
  </si>
  <si>
    <t>Uranium</t>
  </si>
  <si>
    <t>Plutonium</t>
  </si>
  <si>
    <t>TOTAL Nuclear Materials held for Sale</t>
  </si>
  <si>
    <t>(Enter Total of lines 19, 20, and 21)</t>
  </si>
  <si>
    <t>Page 202</t>
  </si>
  <si>
    <t>Page 203</t>
  </si>
  <si>
    <t>Corporations Controlled by Respondent</t>
  </si>
  <si>
    <t>It is not required for you to input the data in this excel file for the following schedules: Important Changes During the Year, Notes to the Financial Statements, General Description of Construction Overhead Procedures and other general notes.  However, include these completed schedules in the paper copy of the annual report.</t>
  </si>
  <si>
    <t>When you have completed the report, you may want to print out sections of the entire report.  To do this,  select the Print Entire Workbook option in the Print Dialogue box.</t>
  </si>
  <si>
    <t>Individual worksheets may be printed using the Print Command under the File Menu.</t>
  </si>
  <si>
    <t xml:space="preserve"> 3</t>
  </si>
  <si>
    <t xml:space="preserve"> 4</t>
  </si>
  <si>
    <t xml:space="preserve"> 5</t>
  </si>
  <si>
    <t xml:space="preserve"> 6</t>
  </si>
  <si>
    <t xml:space="preserve"> 7</t>
  </si>
  <si>
    <t xml:space="preserve"> 8</t>
  </si>
  <si>
    <t xml:space="preserve"> 9</t>
  </si>
  <si>
    <t>Next Page is 332</t>
  </si>
  <si>
    <t>Page 328</t>
  </si>
  <si>
    <t>Page 329</t>
  </si>
  <si>
    <t>Page 330</t>
  </si>
  <si>
    <t>If applicable, see insert pages below</t>
  </si>
  <si>
    <t>Page 328-A</t>
  </si>
  <si>
    <t>Page 329-A</t>
  </si>
  <si>
    <t>Page 330-A</t>
  </si>
  <si>
    <t>Page 328-B</t>
  </si>
  <si>
    <t>Page 329-B</t>
  </si>
  <si>
    <t>Page 330-B</t>
  </si>
  <si>
    <t>TRANSMISSION OF ELECTRICITY BY OTHERS (Account 565)</t>
  </si>
  <si>
    <t>Report all transmission, i.e., wheeling, of electricity provided to respondent by other electric utilities, cooperatives, municipalities, or other</t>
  </si>
  <si>
    <t>public authorities during the year.</t>
  </si>
  <si>
    <t>(446) Sales to Railroads and Railways</t>
  </si>
  <si>
    <t>(448) Interdepartmental Sales</t>
  </si>
  <si>
    <t>234,272-277</t>
  </si>
  <si>
    <t>(Ref).</t>
  </si>
  <si>
    <t xml:space="preserve">                         TOTAL</t>
  </si>
  <si>
    <t>Other Income</t>
  </si>
  <si>
    <t>1.    For each construction overhead explain: (a) the nature</t>
  </si>
  <si>
    <t xml:space="preserve">such as (P) or (D).  The expenses, premium or discount should </t>
  </si>
  <si>
    <t>Electric Plant - Purchased or Sold</t>
  </si>
  <si>
    <t>Pg 200, L 5 (c)</t>
  </si>
  <si>
    <t>Experimental Plant - Unclassified</t>
  </si>
  <si>
    <t>Pg 200, L 7 (c)</t>
  </si>
  <si>
    <t>Nuclear Fuel Assemblies (Net)</t>
  </si>
  <si>
    <t>Pg 203, L 6, 10, 11, 12 (f)</t>
  </si>
  <si>
    <t xml:space="preserve">     1.  Changes in and important additions to franchise rights: Describe the actual consideration given therefore and state from whom the franchise rights were acquired.  If acquired without the payment of consideration, state that fact.</t>
  </si>
  <si>
    <t xml:space="preserve">     7.  Changes in articles of incorporation or amendments to charter:  Explain the nature and purpose of such changes or amendments.</t>
  </si>
  <si>
    <t xml:space="preserve">     4.  Important leaseholds (other than leaseholds for natural gas lands) that have been acquired or given, assigned or surrendered:  Give effective dates, lengths of terms, names of parties, rents, and other conditions.  State name of Commission authorizing lease and give reference to such authorization.</t>
  </si>
  <si>
    <t>Description (See Instructions for Explanations of Codes)</t>
  </si>
  <si>
    <t>Amounts</t>
  </si>
  <si>
    <t>Net Cash Flow from Operating Activities:</t>
  </si>
  <si>
    <t>Balance -- Beginning of Year</t>
  </si>
  <si>
    <t xml:space="preserve">     Changes (Identify by prescribed retained earnings accounts)</t>
  </si>
  <si>
    <t>1.  Reporting below the particulars (details) called for concerning other regulatory liabilities which are created through</t>
  </si>
  <si>
    <t>2.  For regulatory liabilities being amortized, show period of amortization in column (a).</t>
  </si>
  <si>
    <t>TOTAL Utility Plant (Enter Total of lines 2 and 3)</t>
  </si>
  <si>
    <t>(Less) Accum. Prov. for Depr. Amort. Depl. (108,111,115)</t>
  </si>
  <si>
    <t>Net Utility Plant (Enter Total of line 4 less 5)</t>
  </si>
  <si>
    <t xml:space="preserve"> -</t>
  </si>
  <si>
    <t>Aluf (L748)</t>
  </si>
  <si>
    <t>Orangeburg</t>
  </si>
  <si>
    <t>Orangeburg (L749)</t>
  </si>
  <si>
    <t>Rockland County Sewer Dist.</t>
  </si>
  <si>
    <t>West Nyack (L75)</t>
  </si>
  <si>
    <t>Aluf</t>
  </si>
  <si>
    <t xml:space="preserve">  5.  If any employees attend more than one plant, report on line 11 the</t>
  </si>
  <si>
    <t>8.  If more than one fuel is burned in a plant, furnish only the</t>
  </si>
  <si>
    <t xml:space="preserve">  11.  For a plant equipped with combinations of fossil fuel steam, nuclear steam, hy-</t>
  </si>
  <si>
    <t>the report period, and other physical and operating characteristics of the</t>
  </si>
  <si>
    <t xml:space="preserve">  approximate average number of employees assignable to each plant.</t>
  </si>
  <si>
    <t>composite heat rate for all fuels burned.</t>
  </si>
  <si>
    <t xml:space="preserve">  dro, internal combustion or gas-turbine equipment, report each as a separate plant.</t>
  </si>
  <si>
    <t>plant.</t>
  </si>
  <si>
    <t>2.  Report amounts in account 414, Other Utility Operating Income, in the same manner as accounts 412 and 413.</t>
  </si>
  <si>
    <t xml:space="preserve">    Nonutility Operating Income</t>
  </si>
  <si>
    <t xml:space="preserve">     8. State the estimated annual effect and nature of any important wage scale changes during the year.</t>
  </si>
  <si>
    <t xml:space="preserve">     3.  Purchase or sale of an operating unit or system:  Give a brief description of the property, and of the transactions relating thereto, and reference to Commission authorization, if any was required.  Give date journal entries called for by the Uniform System of Accounts were submitted to the Commission.</t>
  </si>
  <si>
    <t xml:space="preserve">     9.  State briefly the status of any materially important legal proceedings pending at the end of the year, and the results of any such proceedings culminated during the year.  </t>
  </si>
  <si>
    <t>Excluding</t>
  </si>
  <si>
    <t>Cost of Plant</t>
  </si>
  <si>
    <t>Per MW</t>
  </si>
  <si>
    <t>(In cents</t>
  </si>
  <si>
    <t>Const.</t>
  </si>
  <si>
    <t>Rating</t>
  </si>
  <si>
    <t>MW</t>
  </si>
  <si>
    <t>Inst</t>
  </si>
  <si>
    <t>Exc'l. Fuel</t>
  </si>
  <si>
    <t>per million</t>
  </si>
  <si>
    <t>(in MW)</t>
  </si>
  <si>
    <t>(60 Min.)</t>
  </si>
  <si>
    <t>Use</t>
  </si>
  <si>
    <t>Capacity</t>
  </si>
  <si>
    <t>Btu)</t>
  </si>
  <si>
    <t xml:space="preserve">Next Page is 422 </t>
  </si>
  <si>
    <t>Page 410</t>
  </si>
  <si>
    <t>Page 411</t>
  </si>
  <si>
    <t>Page 410-A</t>
  </si>
  <si>
    <t>Page 411-A</t>
  </si>
  <si>
    <t>New York Public Service Commission Annual Assessment</t>
  </si>
  <si>
    <t>18A Temporary State Assessment</t>
  </si>
  <si>
    <t>Prelim. Survey and Investigation Charges</t>
  </si>
  <si>
    <t>Pg 111, L 60 (d)</t>
  </si>
  <si>
    <t>Decker Switch Tap L6(L100)(DX)</t>
  </si>
  <si>
    <t>Bullville</t>
  </si>
  <si>
    <t>Pocatello (L101) (DX)</t>
  </si>
  <si>
    <t>Middletown State Hospital</t>
  </si>
  <si>
    <t xml:space="preserve">      the accounting procedures employed and the amounts of engineering, supervision and administrative costs, etc., which are directly</t>
  </si>
  <si>
    <t xml:space="preserve">      charged to construction, for electric, gas and common operations respectively.</t>
  </si>
  <si>
    <t>4.  Enter on this page engineering, supervision, administrative, and allowance for funds used during construction, etc., which are first</t>
  </si>
  <si>
    <t xml:space="preserve">      assigned to a blanket work order and then prorated to construction jobs for electric, gas and common operations respectively.</t>
  </si>
  <si>
    <t>Total Amount Charged</t>
  </si>
  <si>
    <t xml:space="preserve">                                                               Description of Overhead</t>
  </si>
  <si>
    <t>for the Year</t>
  </si>
  <si>
    <t xml:space="preserve">    Assigned to - Construction (Estimated)</t>
  </si>
  <si>
    <t xml:space="preserve">    Assigned to - Operations and Maintenance</t>
  </si>
  <si>
    <t xml:space="preserve">      Production Plant (Estimated)</t>
  </si>
  <si>
    <t xml:space="preserve">      Transmission Plant (Estimated) </t>
  </si>
  <si>
    <t xml:space="preserve">      Distribution Plant (Estimated)</t>
  </si>
  <si>
    <t xml:space="preserve">    Assigned to - Other</t>
  </si>
  <si>
    <t xml:space="preserve">   applicable to Gas Utilities)</t>
  </si>
  <si>
    <t>Page 227</t>
  </si>
  <si>
    <t>Total Liabilities and Other Credits</t>
  </si>
  <si>
    <t>Hillburn-Alliance Energy</t>
  </si>
  <si>
    <t>Rio, Prop. Of Alliance Energy</t>
  </si>
  <si>
    <t xml:space="preserve">Steel </t>
  </si>
  <si>
    <t>3.  Operating Activities -- Other:  Include gains and losses pertaining to operating activities only.  Gains and losses pertaining to investing and financing activities should be reported in those activities.  Show on page 122-123 the amounts of interest paid (net of amounts capitalized) and income taxes paid.</t>
  </si>
  <si>
    <t xml:space="preserve">  2.  Substations which serve only one industrial or street</t>
  </si>
  <si>
    <t>preheated combustion air in a boiler, report as one plant.</t>
  </si>
  <si>
    <t>Installed</t>
  </si>
  <si>
    <t>Net</t>
  </si>
  <si>
    <t>Plant</t>
  </si>
  <si>
    <t>Capacity-</t>
  </si>
  <si>
    <t>Peak</t>
  </si>
  <si>
    <t>Generation</t>
  </si>
  <si>
    <t>Kind</t>
  </si>
  <si>
    <t>Fuel Cost</t>
  </si>
  <si>
    <t>Name of Plant</t>
  </si>
  <si>
    <t>Orig.</t>
  </si>
  <si>
    <t>Name Plate</t>
  </si>
  <si>
    <t xml:space="preserve">SF -  for short-term firm service.  Use this category for all firm services where the duration of each period of </t>
  </si>
  <si>
    <t>Accumulated Deferred Income Taxes - Accelerated</t>
  </si>
  <si>
    <t xml:space="preserve">  Amortization</t>
  </si>
  <si>
    <t>272-273</t>
  </si>
  <si>
    <t>authorized by a regulatory commission but not yet issued</t>
  </si>
  <si>
    <t>Sales of Electricity by Rate Schedules</t>
  </si>
  <si>
    <t>Sales for Resale</t>
  </si>
  <si>
    <t>310-311</t>
  </si>
  <si>
    <t>Electric Operation and Maintenance Expenses</t>
  </si>
  <si>
    <t>320-323</t>
  </si>
  <si>
    <t>Number of Electric Department Employees</t>
  </si>
  <si>
    <t>Purchased Power</t>
  </si>
  <si>
    <t>326-327</t>
  </si>
  <si>
    <t>Advances from Associated Companies (Account 223)</t>
  </si>
  <si>
    <t>Other Long Term Debt (Account 224)</t>
  </si>
  <si>
    <t xml:space="preserve"> FERC FORM NO.1 (ED. 12-96) NYPSC Modified-96</t>
  </si>
  <si>
    <t xml:space="preserve">Next Page is 261 </t>
  </si>
  <si>
    <t>Page 256</t>
  </si>
  <si>
    <t>Page 257</t>
  </si>
  <si>
    <t>Page 256-A</t>
  </si>
  <si>
    <t>Page 257-A</t>
  </si>
  <si>
    <t>Page 256-B</t>
  </si>
  <si>
    <t>Page 257-B</t>
  </si>
  <si>
    <t>Description and Purpose of</t>
  </si>
  <si>
    <t xml:space="preserve">  No.</t>
  </si>
  <si>
    <t xml:space="preserve"> TOTAL</t>
  </si>
  <si>
    <t>Next Page is 300</t>
  </si>
  <si>
    <t>Page 278</t>
  </si>
  <si>
    <t>Page 278-A</t>
  </si>
  <si>
    <t>ELECTRIC OPERATING REVENUES (ACCOUNT 400)</t>
  </si>
  <si>
    <t>ELECTRIC OPERATING REVENUES (ACCOUNT 400) (Continued)</t>
  </si>
  <si>
    <t>of twelve figures at the close of each month.</t>
  </si>
  <si>
    <t>All entries shall be made in black or dark blue except those of a contrary or opposite nature, which</t>
  </si>
  <si>
    <t xml:space="preserve">  the respondent's cost for the year and cost chargeable to others.</t>
  </si>
  <si>
    <t>Trans-</t>
  </si>
  <si>
    <t>Spare</t>
  </si>
  <si>
    <t>Name and Location of Substation</t>
  </si>
  <si>
    <t>Character of Substation</t>
  </si>
  <si>
    <t>(In Service)</t>
  </si>
  <si>
    <t>formers</t>
  </si>
  <si>
    <t>Total Capacity</t>
  </si>
  <si>
    <t>Secondary</t>
  </si>
  <si>
    <t>Tertiary</t>
  </si>
  <si>
    <t>(In MVa)</t>
  </si>
  <si>
    <t>Type of Equipment</t>
  </si>
  <si>
    <t>of Units</t>
  </si>
  <si>
    <t>(in MVa)</t>
  </si>
  <si>
    <t>TOTAL Power Production Expenses-Hydraulic Power (Enter total of lines 50 and 58)</t>
  </si>
  <si>
    <t>(588) Miscellaneous Expenses</t>
  </si>
  <si>
    <t>(930.1) General Advertising Expenses</t>
  </si>
  <si>
    <t>(505) Electric Expenses</t>
  </si>
  <si>
    <t>D. Other Power Generation</t>
  </si>
  <si>
    <t>(589) Rents</t>
  </si>
  <si>
    <t>(930.2) Miscellaneous General Expenses</t>
  </si>
  <si>
    <t>(506) Miscellaneous Steam Power Expenses</t>
  </si>
  <si>
    <t>(931) Rents</t>
  </si>
  <si>
    <t>(507) Rents</t>
  </si>
  <si>
    <t>(546)</t>
  </si>
  <si>
    <t>Operation Supervision and Engineering</t>
  </si>
  <si>
    <t>(509) Allowances</t>
  </si>
  <si>
    <t>(547)</t>
  </si>
  <si>
    <t>(590) Maintenance Supervision and Engineering</t>
  </si>
  <si>
    <t xml:space="preserve"> TOTAL Operation (Enter Total of Lines 4 thru 12)</t>
  </si>
  <si>
    <t>(548)</t>
  </si>
  <si>
    <t>Generation Expenses</t>
  </si>
  <si>
    <t>(591) Maintenance of Structures</t>
  </si>
  <si>
    <t>(935) Maintenance of General Plant</t>
  </si>
  <si>
    <t>(549)</t>
  </si>
  <si>
    <t>Miscellaneous Other Power Generation Expenses</t>
  </si>
  <si>
    <t>(592) Maintenance of Station Equipment</t>
  </si>
  <si>
    <t xml:space="preserve"> TOTAL Administrative and General Expenses </t>
  </si>
  <si>
    <t>(510) Maintenance Supervision and Engineering</t>
  </si>
  <si>
    <t>(550)</t>
  </si>
  <si>
    <t>(593) Maintenance of Overhead Lines</t>
  </si>
  <si>
    <t>(511) Maintenance of Structures</t>
  </si>
  <si>
    <t>4.  List in column (f), (g), and (h) expenses incurred</t>
  </si>
  <si>
    <t xml:space="preserve">  incurred during the current year (or incurred in previous years,</t>
  </si>
  <si>
    <t xml:space="preserve">  expenses that are not deferred and the current year's</t>
  </si>
  <si>
    <t xml:space="preserve">  which are being amortized.  List in column (a) the period of</t>
  </si>
  <si>
    <t>during year which were charged currently to income,</t>
  </si>
  <si>
    <t xml:space="preserve">  if being amortized) relating to formal cases before a regulatory</t>
  </si>
  <si>
    <t>remaining life of surviving plant.</t>
  </si>
  <si>
    <t>If composite depreciation accounting is used, report available information called for in columns (b) through (g) on this basis.</t>
  </si>
  <si>
    <t>Nonoperating Rental Income</t>
  </si>
  <si>
    <t>Equity in Earnings of Subsidiary Companies</t>
  </si>
  <si>
    <t>Interest and Dividend Income</t>
  </si>
  <si>
    <t>Pg 117, L 35 (c)</t>
  </si>
  <si>
    <t>Allowance for Funds Used During Construction</t>
  </si>
  <si>
    <t>Pg 117, L 36 (c)</t>
  </si>
  <si>
    <t xml:space="preserve">  2.  Report in columns (b) and (c) only the current year's</t>
  </si>
  <si>
    <t xml:space="preserve">   9. The data in column (g) through (k) must be subtotaled based on the RQ/Non-RQ grouping (see instruction 4), and then</t>
  </si>
  <si>
    <t xml:space="preserve"> Total (j + k + l)</t>
  </si>
  <si>
    <t xml:space="preserve">Line </t>
  </si>
  <si>
    <t>(Footnote Affiliations)</t>
  </si>
  <si>
    <t xml:space="preserve">   Purchased</t>
  </si>
  <si>
    <t xml:space="preserve">    Received</t>
  </si>
  <si>
    <t>Delivered</t>
  </si>
  <si>
    <t xml:space="preserve"> or Settlement ($)</t>
  </si>
  <si>
    <t xml:space="preserve">           (g)</t>
  </si>
  <si>
    <t xml:space="preserve">          (h)</t>
  </si>
  <si>
    <t>FERC FORM NO.1 (REVISED 12-90) NYPSC Modified-96</t>
  </si>
  <si>
    <t>Page 326</t>
  </si>
  <si>
    <t>Page 327</t>
  </si>
  <si>
    <t>Page 326-A</t>
  </si>
  <si>
    <t>Page 327-A</t>
  </si>
  <si>
    <t>Page 326-B</t>
  </si>
  <si>
    <t xml:space="preserve">                                                  C. Hydraulic Power Generation</t>
  </si>
  <si>
    <t xml:space="preserve">(568) </t>
  </si>
  <si>
    <t>If provisions for depreciation were made during the year in addition to depreciation provided by application of reported rates, state</t>
  </si>
  <si>
    <t xml:space="preserve">   8. Report demand charges in column (h), energy charges in column (i), and the total of any other types of charges,</t>
  </si>
  <si>
    <t>IF - for intermediate-term firm service.  The same as LF service except that "intermediate-term" means longer than</t>
  </si>
  <si>
    <t xml:space="preserve">      including out-of-period adjustment, in column (j).  Explain in a footnote all components of the amount shown in </t>
  </si>
  <si>
    <t>one year but less than five years.</t>
  </si>
  <si>
    <t xml:space="preserve">      column (j).  Report in column (k) the total charge shown on bills rendered to the purchaser.</t>
  </si>
  <si>
    <t>Steam Transferred (Cr.)</t>
  </si>
  <si>
    <t>Electric Expenses</t>
  </si>
  <si>
    <t>Misc. Steam (or Nuclear) Power Expenses</t>
  </si>
  <si>
    <t>Maintenance of Boiler (or Reactor) Plant</t>
  </si>
  <si>
    <t>Maintenance of Misc. Steam (or Nuclear) Plant</t>
  </si>
  <si>
    <t xml:space="preserve">  Total Production Expenses</t>
  </si>
  <si>
    <t xml:space="preserve">  Expenses per Net KWh</t>
  </si>
  <si>
    <t>Fuel: Kind (Coal, Gas, Oil, or Nuclear)</t>
  </si>
  <si>
    <t>Unit: (Coal - tons of 2,000 lb.)(Oil - barrels of</t>
  </si>
  <si>
    <t xml:space="preserve">          42 gals.)(Gas - Mcf)(Nuclear - indicate)</t>
  </si>
  <si>
    <t>Quantity (Units) of Fuel Burned</t>
  </si>
  <si>
    <t>From</t>
  </si>
  <si>
    <t>To</t>
  </si>
  <si>
    <t>Operating</t>
  </si>
  <si>
    <t>Designed</t>
  </si>
  <si>
    <t>Structure</t>
  </si>
  <si>
    <t>Circuits</t>
  </si>
  <si>
    <t>and Material</t>
  </si>
  <si>
    <t>Land</t>
  </si>
  <si>
    <t>TRANSMISSION LINES ADDED DURING YEAR</t>
  </si>
  <si>
    <t>TRANSMISSION LINES ADDED DURING YEAR (Continued)</t>
  </si>
  <si>
    <t xml:space="preserve">  1.  Report below the information called for concerning</t>
  </si>
  <si>
    <t>underground construction and show each transmission line</t>
  </si>
  <si>
    <t>Page 327-B</t>
  </si>
  <si>
    <t>Page 326-C</t>
  </si>
  <si>
    <t>Page 327-C</t>
  </si>
  <si>
    <t>(913) Advertising Expenses</t>
  </si>
  <si>
    <t xml:space="preserve">(569) </t>
  </si>
  <si>
    <t>(916) Miscellaneous Sales Expenses</t>
  </si>
  <si>
    <t>(535) Operation Supervision and Engineering</t>
  </si>
  <si>
    <t>(570)</t>
  </si>
  <si>
    <t>Maintenance of Station Equipment</t>
  </si>
  <si>
    <t>(536) Water for Power</t>
  </si>
  <si>
    <t>(571)</t>
  </si>
  <si>
    <t>Year/Period of Report</t>
  </si>
  <si>
    <t>[X]</t>
  </si>
  <si>
    <t>(1) [X]  An Original</t>
  </si>
  <si>
    <t>(2) [   ]  A Resubmission</t>
  </si>
  <si>
    <t>STATEMENT OF ACCUMULATED COMPREHENSIVE INCOME, COMPREHENSIVE INCOME, AND  HEDGING ACTIVITIES</t>
  </si>
  <si>
    <t xml:space="preserve">1. Report in columns (b) (c) and (e) the amounts  of accumulated other comprehensive income items, on a net-of tax basis, where appropriate. </t>
  </si>
  <si>
    <t>2. Report in columns (f) and (g) the amounts of other categories of other cash flow hedges.</t>
  </si>
  <si>
    <t>3. For each category of hedges that have been accounted for as "fair value hedges", report the accounts affected and the related amounts in a footnote.</t>
  </si>
  <si>
    <t xml:space="preserve">Unrealized Gains and </t>
  </si>
  <si>
    <t>Minimum Pension</t>
  </si>
  <si>
    <t>Foreign Currency</t>
  </si>
  <si>
    <t>Other Cash Flow</t>
  </si>
  <si>
    <t>Totals for each category</t>
  </si>
  <si>
    <t xml:space="preserve">Net Income (Carried Forward </t>
  </si>
  <si>
    <t xml:space="preserve">Total </t>
  </si>
  <si>
    <t>Losses on Available-</t>
  </si>
  <si>
    <t>Liability adjustment</t>
  </si>
  <si>
    <t>Hedges</t>
  </si>
  <si>
    <t xml:space="preserve">Hedges </t>
  </si>
  <si>
    <t xml:space="preserve">of items recorded in </t>
  </si>
  <si>
    <t>from Page 117, Line 78)</t>
  </si>
  <si>
    <t>Comprehensive</t>
  </si>
  <si>
    <t>for-Sale Securities</t>
  </si>
  <si>
    <t>(net amount)</t>
  </si>
  <si>
    <t>Interest Rate Swaps</t>
  </si>
  <si>
    <t>Energy Price Hedges</t>
  </si>
  <si>
    <t>Account 219</t>
  </si>
  <si>
    <t>Income</t>
  </si>
  <si>
    <t>Balance of Account 219 at Beginning of Preceding Year</t>
  </si>
  <si>
    <t>Preceding Year Reclassification from Account 219 Net Income</t>
  </si>
  <si>
    <t>Preceding Year Changes in Fair Value</t>
  </si>
  <si>
    <t>Total (lines 2 and 3)</t>
  </si>
  <si>
    <t>Balance of Account 219 at End of Preceding Yr/Beginning of Current Yr</t>
  </si>
  <si>
    <t>Current year Reclassifications From Account 219 to Net Income</t>
  </si>
  <si>
    <t>Current Year  Changes in Fair Value</t>
  </si>
  <si>
    <t>Total (lines 6 and 7)</t>
  </si>
  <si>
    <t>Balance of Account 219 at End of Current Quarter/Year</t>
  </si>
  <si>
    <t>Page 122 (a)</t>
  </si>
  <si>
    <t>Page 122 (b)</t>
  </si>
  <si>
    <t>Merchandise (Account 155)</t>
  </si>
  <si>
    <t>Other Material and Supplies (Account 156)</t>
  </si>
  <si>
    <t xml:space="preserve">Nuclear Materials Held for Sale (Account 157) (Not </t>
  </si>
  <si>
    <t>Stores Expense Undistributed (Account 163)</t>
  </si>
  <si>
    <t xml:space="preserve">    TOTAL Materials and Supplies (per Balance Sheet)</t>
  </si>
  <si>
    <t xml:space="preserve">  6.  Report on lines 5 allowances returned by the EPA.  Report on line 39 the EPA's sales of the withheld allowances.  Report on lines 43-46 the net sales proceeds and gains/losses resulting from the EPA's sale or auction of withheld allowances.</t>
  </si>
  <si>
    <t xml:space="preserve">  1.  Report below the particulars (details) called for concerning allowances.</t>
  </si>
  <si>
    <t>Monroe (L82) (DX)</t>
  </si>
  <si>
    <t>Chester</t>
  </si>
  <si>
    <t>Vic. of Chester Cable</t>
  </si>
  <si>
    <t>Balance Sheet Supporting Schedules (Assets</t>
  </si>
  <si>
    <t>and Other Debits)</t>
  </si>
  <si>
    <t>Cash Flows from Financing Activities:</t>
  </si>
  <si>
    <t xml:space="preserve">   Proceeds from Issuance of:</t>
  </si>
  <si>
    <t xml:space="preserve">          Long-Term Debt (b)</t>
  </si>
  <si>
    <t xml:space="preserve">         Preferred Stock</t>
  </si>
  <si>
    <t xml:space="preserve">         Common Stock</t>
  </si>
  <si>
    <t xml:space="preserve">   Net Increase in Short-Term Debt (c)</t>
  </si>
  <si>
    <t xml:space="preserve">         Cash Provided by Outside Sources (Total of lines 61 thru 69)</t>
  </si>
  <si>
    <t>Goshen (L822) (DX89-11-34)</t>
  </si>
  <si>
    <t>Florida</t>
  </si>
  <si>
    <t xml:space="preserve">  TOTAL</t>
  </si>
  <si>
    <t>FERC FORM NO. 1  (ED.  12-95)</t>
  </si>
  <si>
    <t>Page 221</t>
  </si>
  <si>
    <t>INVESTMENT IN SUBSIDIARY COMPANIES (Account 123.1)</t>
  </si>
  <si>
    <t>INVESTMENT IN SUBSIDIARY COMPANIES (Account 123.1) (Continued)</t>
  </si>
  <si>
    <t>if necessary, but do not truncate name or use acronyms.  Explain in a footnote any ownership interest in or affiliation with the transmission</t>
  </si>
  <si>
    <t>service provider.</t>
  </si>
  <si>
    <t xml:space="preserve">Provide in column (a) subheadings and classify transmission service purchased from other utilities as: "Delivered Power to Wheeler" or </t>
  </si>
  <si>
    <t>"Received Power from Wheeler."</t>
  </si>
  <si>
    <t>Report in columns (b) and (c) the total megawatthours received and delivered by the provider of the transmission service.</t>
  </si>
  <si>
    <t>In columns (d) through (g), report expenses as shown on bills or vouchers rendered to the respondent.  In column (d), provide demand</t>
  </si>
  <si>
    <t>disposed of during the year.</t>
  </si>
  <si>
    <t xml:space="preserve">  10.  Report on lines 32-35 &amp; 43-46 the net sales proceeds and gains or losses from allowance sales.</t>
  </si>
  <si>
    <t xml:space="preserve">  5. Report on line 4 the Environmental Protection Agency (EPA) issued allowances.  Report withheld portions on lines 36-40.</t>
  </si>
  <si>
    <t xml:space="preserve">  4. Report the allowances transactions by the period they </t>
  </si>
  <si>
    <t>Industry Association Dues</t>
  </si>
  <si>
    <t>Nuclear Power Research Expenses</t>
  </si>
  <si>
    <t>EXTRAORDINARY PROPERTY LOSSES (Account 182.1)</t>
  </si>
  <si>
    <t>Description of Extraordinary Loss</t>
  </si>
  <si>
    <t>WRITTEN OFF DURING</t>
  </si>
  <si>
    <t>Recognized</t>
  </si>
  <si>
    <t>THE YEAR</t>
  </si>
  <si>
    <t>of Loss</t>
  </si>
  <si>
    <t>During Year</t>
  </si>
  <si>
    <t>Charged</t>
  </si>
  <si>
    <t>UNRECOVERED PLANT AND REGULATORY STUDY COSTS (Account 182.2)</t>
  </si>
  <si>
    <t>Description of Unrecovered Plant and Regulatory Study Costs</t>
  </si>
  <si>
    <t>Total Amount</t>
  </si>
  <si>
    <t>Costs</t>
  </si>
  <si>
    <t>of</t>
  </si>
  <si>
    <t>Charges</t>
  </si>
  <si>
    <t>FERC  FORM NO. 1  (ED.  12- 88)</t>
  </si>
  <si>
    <t>Mo., Day, Yr.)</t>
  </si>
  <si>
    <t>NUCLEAR FUEL MATERIALS (Accounts 120.1 through 120.6 and 157)</t>
  </si>
  <si>
    <t xml:space="preserve">     1.  Report the information called for below, concerning the respondent's accounting for deferred</t>
  </si>
  <si>
    <t>income taxes.</t>
  </si>
  <si>
    <t>Next Page is 232</t>
  </si>
  <si>
    <t>Page 230</t>
  </si>
  <si>
    <t>OTHER REGULATORY ASSETS (Account 182.3)</t>
  </si>
  <si>
    <t>1.  Report below the particulars (details) called for concerning other regulatory assets which are created through</t>
  </si>
  <si>
    <t xml:space="preserve">      the ratemaking actions of regulatory agencies (and not includable in other amounts).</t>
  </si>
  <si>
    <t>2.  For regulatory assets being amortized, show period of amortization in column (a).</t>
  </si>
  <si>
    <t>3.  Minor items ( 5% of the Balance at End of Year for account 182.3 or amounts less than $50,000, whichever is less)</t>
  </si>
  <si>
    <t xml:space="preserve">     may be grouped by classes.</t>
  </si>
  <si>
    <t>Credits</t>
  </si>
  <si>
    <t>Description and Purpose of Other</t>
  </si>
  <si>
    <t>Regulatory Assets</t>
  </si>
  <si>
    <t>Debits</t>
  </si>
  <si>
    <t xml:space="preserve">(d)  </t>
  </si>
  <si>
    <t xml:space="preserve">(e) </t>
  </si>
  <si>
    <t>Page 232</t>
  </si>
  <si>
    <t>Page 232-A</t>
  </si>
  <si>
    <t>Page 232-B</t>
  </si>
  <si>
    <t>MISCELLANEOUS DEFERRED DEBITS (Account 186)</t>
  </si>
  <si>
    <t>1.  Report below the particulars (details) called for concerning miscellaneous deferred debits.</t>
  </si>
  <si>
    <t>2.  For any deferred debit being amortized, show period of amortization in column (a).</t>
  </si>
  <si>
    <t>3.  Minor items ( 1% of the Balance at End of Year for Account 186 or amounts less than $50,000, whichever is less)</t>
  </si>
  <si>
    <t xml:space="preserve">      may be grouped by classes.</t>
  </si>
  <si>
    <t>CREDITS</t>
  </si>
  <si>
    <t>Bal. Beginning</t>
  </si>
  <si>
    <t>Description of Miscellaneous Deferred Debits</t>
  </si>
  <si>
    <t>of Year</t>
  </si>
  <si>
    <t xml:space="preserve">(b) </t>
  </si>
  <si>
    <t xml:space="preserve">(f) </t>
  </si>
  <si>
    <t>Misc.  Work in Progress</t>
  </si>
  <si>
    <t>DEFERRED REGULATORY COMM.</t>
  </si>
  <si>
    <t>Page 233</t>
  </si>
  <si>
    <t>If applicable, see insert page below:</t>
  </si>
  <si>
    <t>Page 233-A</t>
  </si>
  <si>
    <t xml:space="preserve">3.  For Account 116, Utility Plant Adjustments, explain the origin of such amount, debits and credits during the year, </t>
  </si>
  <si>
    <t xml:space="preserve">  1.  Report below investments in Account 123.1, Investment in Subsidiary Companies.</t>
  </si>
  <si>
    <t xml:space="preserve">  4.  For any securities, notes, or accounts that were pledged, designate such securities, notes, or accounts in a footnote, and state the name of pledgee and purpose of the pledge.</t>
  </si>
  <si>
    <t>Page 426</t>
  </si>
  <si>
    <t>Page 427</t>
  </si>
  <si>
    <t>Page 426-A</t>
  </si>
  <si>
    <t>Page 427-A</t>
  </si>
  <si>
    <t>5.  Give a concise explanation of any retained earnings restrictions and state the amount of retained earnings affected by such restrictions.</t>
  </si>
  <si>
    <t>6.  If the notes to financial statements relating to the respondent company appearing in the annual report to the stockholders are applicable and furnish the data required by instructions above and on pages 114-121, such notes may be included herein.</t>
  </si>
  <si>
    <t>[Include in the description the date of loss, the date of Commission authorization to use Account 182.1 and period of amortization (mo, yr to mo, yr.).]</t>
  </si>
  <si>
    <t>FERC FORM NO. 1 (ED. 12-88)</t>
  </si>
  <si>
    <t xml:space="preserve">   TOTAL (Enter Total of lines 2 thru 4)</t>
  </si>
  <si>
    <t>and showing a composite total.  Indicate at the bottom of section C the manner in which column balances are obtained.  If</t>
  </si>
  <si>
    <t>average balances, state the method of averaging used.</t>
  </si>
  <si>
    <t>For columns (c), (d), and (e) report available information for each plant subaccount, account or functional classification</t>
  </si>
  <si>
    <t>listed in column (a).  If plant mortality studies are prepared to assist in estimating average service lives, show in column (f)</t>
  </si>
  <si>
    <t xml:space="preserve">  internally and in column (d) those items performed</t>
  </si>
  <si>
    <t>in Account 188, Research, Development, and Demonstration</t>
  </si>
  <si>
    <t>Accum. Prov. for Depr., Amort., &amp; Depl.</t>
  </si>
  <si>
    <t>DEPRECIATION, AMORTIZATION AND DEPLETION</t>
  </si>
  <si>
    <t>Abandonment of Leases (Natural Gas)</t>
  </si>
  <si>
    <t>Description and Location</t>
  </si>
  <si>
    <t>Included in</t>
  </si>
  <si>
    <t>to be Used in</t>
  </si>
  <si>
    <t>End of</t>
  </si>
  <si>
    <t>of Property</t>
  </si>
  <si>
    <t>This Account</t>
  </si>
  <si>
    <t>Utility Service</t>
  </si>
  <si>
    <t>Land and Rights:</t>
  </si>
  <si>
    <t>Other Property:</t>
  </si>
  <si>
    <t>5.</t>
  </si>
  <si>
    <t>For requirements RQ purchases and any type of services involving demand charges imposed on a monthly</t>
  </si>
  <si>
    <t xml:space="preserve">    TOTAL Gas (Enter Total of lines 10 thru 14)</t>
  </si>
  <si>
    <t xml:space="preserve">  Other (Specify)</t>
  </si>
  <si>
    <t xml:space="preserve">    TOTAL (Account 281)(Total of 8, 15 and 16)</t>
  </si>
  <si>
    <t>Classification of TOTAL</t>
  </si>
  <si>
    <t xml:space="preserve">  Federal Income Tax</t>
  </si>
  <si>
    <t xml:space="preserve">  State Income Tax</t>
  </si>
  <si>
    <t xml:space="preserve">  Local Income Tax</t>
  </si>
  <si>
    <t>NOTES</t>
  </si>
  <si>
    <t>NOTES (Continued)</t>
  </si>
  <si>
    <t xml:space="preserve">   </t>
  </si>
  <si>
    <t>FERC FORM NO.1  (ED 12-96)</t>
  </si>
  <si>
    <t>Page 272</t>
  </si>
  <si>
    <t>Page 273</t>
  </si>
  <si>
    <t>Page 272-A</t>
  </si>
  <si>
    <t>Page 273-A</t>
  </si>
  <si>
    <t xml:space="preserve">Date of Report </t>
  </si>
  <si>
    <t>ACCUMULATED DEFERRED INCOME TAXES - OTHER PROPERTY (Account 282)</t>
  </si>
  <si>
    <t>ACCUMULATED DEFERRED INCOME TAXES - OTHER PROPERTY (Account 282) (Continued)</t>
  </si>
  <si>
    <t>Misc. Current and Accrued Assets</t>
  </si>
  <si>
    <t xml:space="preserve">   Total Current and Accrued Assets</t>
  </si>
  <si>
    <t>Unamort. Debt Expense</t>
  </si>
  <si>
    <t xml:space="preserve">                                               1. POWER PRODUCTION EXPENSES</t>
  </si>
  <si>
    <t>(581) Load Dispatching</t>
  </si>
  <si>
    <t>(923) Outside Services Employed</t>
  </si>
  <si>
    <t xml:space="preserve">                                                 A. Steam Power Generation</t>
  </si>
  <si>
    <t xml:space="preserve">(541) </t>
  </si>
  <si>
    <t>(582) Station Expenses</t>
  </si>
  <si>
    <t>(924) Property Insurance</t>
  </si>
  <si>
    <t xml:space="preserve">(542) </t>
  </si>
  <si>
    <t>(583) Overhead Line Expenses</t>
  </si>
  <si>
    <t>(925) Injuries and Damages</t>
  </si>
  <si>
    <t>(500) Operation Supervision and Engineering</t>
  </si>
  <si>
    <t xml:space="preserve">(543) </t>
  </si>
  <si>
    <t>Maintenance of Reservoirs, Dams, and Waterways</t>
  </si>
  <si>
    <t>(584) Underground Line Expenses</t>
  </si>
  <si>
    <t xml:space="preserve">  2. Report in column (b) the system's energy output for each</t>
  </si>
  <si>
    <t>4. Report in column (d) the system's monthly maximum megawatt</t>
  </si>
  <si>
    <t xml:space="preserve">  month such that the total on line 41 matches the total on line 20.</t>
  </si>
  <si>
    <t xml:space="preserve">interrupted for economic reasons and is intended to remain reliable even under adverse conditions (e.g., the </t>
  </si>
  <si>
    <t xml:space="preserve">demand during the hour (60-minute integration) in which the supplier's system reaches its monthly peak.  </t>
  </si>
  <si>
    <t>supplier must attempt to buy emergency energy from third parties to maintain deliveries of LF service).  This category</t>
  </si>
  <si>
    <t>Report in column (a) the company or public authority that paid for the transmission service.  Report in column (b)  the company or</t>
  </si>
  <si>
    <t>AD - for out-of-period adjustment.  Use this code for any accounting adjustments or "true-ups" for service provided in prior</t>
  </si>
  <si>
    <t>demand charges related to the billing demand reported in column (h).  In column (l), provide revenues from energy charges related</t>
  </si>
  <si>
    <t>production expenses per net MWH as reported herein for</t>
  </si>
  <si>
    <t xml:space="preserve">  as required by Accounts 426.1, Donations; 426.2, Life</t>
  </si>
  <si>
    <t xml:space="preserve">     (d) Other Interest Expense (Account 431)-Report</t>
  </si>
  <si>
    <t xml:space="preserve">  Insurance; 426.3, Penalties; 426.4, Expenditures for Certain</t>
  </si>
  <si>
    <t>particulars (details) including the amount and interest rate</t>
  </si>
  <si>
    <t xml:space="preserve">  Civic, Political and Related Activities; and 426.5, Other</t>
  </si>
  <si>
    <t>for other interest charges incurred during the year.</t>
  </si>
  <si>
    <t>Miscellaneous Amortization (Account 425)</t>
  </si>
  <si>
    <t>Donations (Account 426.1)</t>
  </si>
  <si>
    <t xml:space="preserve">               (5) Environment (other than equipment)</t>
  </si>
  <si>
    <t xml:space="preserve">  corrosion control, pollution, automation, measurement,</t>
  </si>
  <si>
    <t>or projects, submit estimates for columns (c), (d), and (f) with</t>
  </si>
  <si>
    <t xml:space="preserve">  below.  Classifications:</t>
  </si>
  <si>
    <t xml:space="preserve">               (6) Other (Classify and include items in excess of</t>
  </si>
  <si>
    <t xml:space="preserve">  insulation, type of appliance, etc.).  Group items under</t>
  </si>
  <si>
    <t>such amounts identified by "Est."</t>
  </si>
  <si>
    <t xml:space="preserve">          A.  Electric and Gas R, D &amp; D Performed Internally</t>
  </si>
  <si>
    <t xml:space="preserve">                    $5,000.)</t>
  </si>
  <si>
    <t>LF -  for long-term firm service.  "Long-term" means five years or longer and "firm" means that service cannot be</t>
  </si>
  <si>
    <t xml:space="preserve">maximum metered hourly (60-minute integration) demand in a month.  Monthly CP demand is the metered </t>
  </si>
  <si>
    <t>Accum. Prov. For Uncollectible Accts.</t>
  </si>
  <si>
    <t>Notes Receivable from Associated Cos.</t>
  </si>
  <si>
    <t xml:space="preserve">                                                  If required, see insert pages below</t>
  </si>
  <si>
    <t xml:space="preserve">      plant is removed from service.  If the respondent has a significant amount of plant retired at year end which has not been recorded and/or</t>
  </si>
  <si>
    <t xml:space="preserve">other than power exchanges during the year.  Do not report exchanges of electricity (i.e.., transactions involving a </t>
  </si>
  <si>
    <t>is utilized in a steam turbine regenerative feed water cycle, or for</t>
  </si>
  <si>
    <t xml:space="preserve">  that which is available, specifying period.</t>
  </si>
  <si>
    <t xml:space="preserve">We have checked the accuracy of the formulas and cell references in the file.  However, all corrections may not have been made because the file is being used for the first time.  If you feel that certain formulas or cell references in the file are incorrect, make the correction and describe the change made on the "Comment" sheet provided. </t>
  </si>
  <si>
    <t>Name (Title) and Address of Security</t>
  </si>
  <si>
    <t>Common</t>
  </si>
  <si>
    <t>Preferred</t>
  </si>
  <si>
    <t>Holder</t>
  </si>
  <si>
    <t>Votes</t>
  </si>
  <si>
    <t xml:space="preserve"> (a)</t>
  </si>
  <si>
    <t>TOTAL votes of all voting securities</t>
  </si>
  <si>
    <t>TOTAL number of security holders</t>
  </si>
  <si>
    <t xml:space="preserve">TOTAL votes of security holders </t>
  </si>
  <si>
    <t xml:space="preserve">     listed below</t>
  </si>
  <si>
    <t>Page 106</t>
  </si>
  <si>
    <t>SECURITY HOLDERS AND VOTING POWERS (Continued)</t>
  </si>
  <si>
    <t>51</t>
  </si>
  <si>
    <t>52</t>
  </si>
  <si>
    <t>53</t>
  </si>
  <si>
    <t>FERC FORM NO.1 (ED. 12-96)</t>
  </si>
  <si>
    <t>Page 107</t>
  </si>
  <si>
    <t>Insert the initials of the reporting utility and the year which the report covers in the space provided</t>
  </si>
  <si>
    <t>on each page.</t>
  </si>
  <si>
    <t>Cents are to be omitted on all schedules except where they apply to averages and figures per unit</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</si>
  <si>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</si>
  <si>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</si>
  <si>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</si>
  <si>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</si>
  <si>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</si>
  <si>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</si>
  <si>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</si>
  <si>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</si>
  <si>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</si>
  <si>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</si>
  <si>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LU - for long-term service from a designated generating unit.  "Long-term" means five years or longer.  The </t>
  </si>
  <si>
    <t>separately.  If actual costs of completed construction are not</t>
  </si>
  <si>
    <t xml:space="preserve">      (a) after this listing.  Enter "Total" in column (a) as the last line of the schedule.  Report subtotals and total for columns </t>
  </si>
  <si>
    <t xml:space="preserve">  6.  Pumping energy (line 10) is that energy measured</t>
  </si>
  <si>
    <t xml:space="preserve">   1.  Provide the name and title of the officer having custody of the general corporate books of account and the address of the office where the general corporate books are kept, and the address of the officer where any other corporate books of account are kept, if different from that where the general corporate books are kept. </t>
  </si>
  <si>
    <t>44</t>
  </si>
  <si>
    <t>45</t>
  </si>
  <si>
    <t>46</t>
  </si>
  <si>
    <t>47</t>
  </si>
  <si>
    <t>48</t>
  </si>
  <si>
    <t>49</t>
  </si>
  <si>
    <t>50</t>
  </si>
  <si>
    <t>FERC FORM NO. 1  (ED. 12-95)</t>
  </si>
  <si>
    <t>Page 103-A</t>
  </si>
  <si>
    <t>OFFICERS AND DIRECTORS (Including Compensation - Continued)</t>
  </si>
  <si>
    <t>1.</t>
  </si>
  <si>
    <t xml:space="preserve">  transmission lines added or altered during the year.</t>
  </si>
  <si>
    <t xml:space="preserve">     accounts during the year.  Do not include gasoline and other sales taxes which have been charged to the accounts to which the taxed material</t>
  </si>
  <si>
    <t xml:space="preserve">      identifying the year in column (a).</t>
  </si>
  <si>
    <t xml:space="preserve">     was charged.  If the actual or estimated amounts of such taxes are known, show the amounts in a footnote and designate whether estimated or</t>
  </si>
  <si>
    <t xml:space="preserve"> 6.  Enter all adjustments of the accrued and prepaid tax accounts in column (f) and explain each adjustment in a footnote.  Designate</t>
  </si>
  <si>
    <t>including out of period adjustments.  Explain in a footnote all components of the amount shown in column (m).  Report in column (n)</t>
  </si>
  <si>
    <t>in a footnote any ownership interest in or affiliation the respondent has with the entities listed in columns (a), (b) or (c).</t>
  </si>
  <si>
    <t>DISTRIBUTION OF TAXES CHARGED (Show utility dept. where applicable and acct. charged.)</t>
  </si>
  <si>
    <t>Prepaid Taxes</t>
  </si>
  <si>
    <t>Other Utility</t>
  </si>
  <si>
    <t>Kind of Tax</t>
  </si>
  <si>
    <t>Taxes Accrued</t>
  </si>
  <si>
    <t>(Include in</t>
  </si>
  <si>
    <t>Taxes Charged</t>
  </si>
  <si>
    <t>Taxes Paid</t>
  </si>
  <si>
    <t>(Taxes Accrued</t>
  </si>
  <si>
    <t>Other Utility Depts.</t>
  </si>
  <si>
    <t>Operating Income</t>
  </si>
  <si>
    <t>(See Instruction 5)</t>
  </si>
  <si>
    <t>(Account 236)</t>
  </si>
  <si>
    <t>Account 165)</t>
  </si>
  <si>
    <t>Account 236)</t>
  </si>
  <si>
    <t>(Incl. in Acct. 165)</t>
  </si>
  <si>
    <t>(Account 408.1,409.1)</t>
  </si>
  <si>
    <t xml:space="preserve">         TOTAL Credits to Retained Earnings (Acct. 439) (Total of lines 4 thru 8)</t>
  </si>
  <si>
    <t xml:space="preserve">     Debit:</t>
  </si>
  <si>
    <t xml:space="preserve">         TOTAL Debits to Retained Earnings (Acct. 439) (Total of lines 10 thru 14)</t>
  </si>
  <si>
    <t>Balance Transferred from Income (Account 433 less Account 418.1)</t>
  </si>
  <si>
    <t>Appropriations of Retained Earnings (Account 436)</t>
  </si>
  <si>
    <t xml:space="preserve">         TOTAL Appropriations to Retained Earnings (Acct. 436) (Total of lines 18 thru 21)</t>
  </si>
  <si>
    <t>Dividends Declared -- Preferred Stock (Account 437)</t>
  </si>
  <si>
    <t>Construction Work in</t>
  </si>
  <si>
    <t xml:space="preserve"> Description of Each Project for Electric, Gas and Common, respectively</t>
  </si>
  <si>
    <t>Progress-Electric/Gas (Account 107)</t>
  </si>
  <si>
    <t xml:space="preserve">                                                                    (a)</t>
  </si>
  <si>
    <t>From Insert Page</t>
  </si>
  <si>
    <t>Subtotal</t>
  </si>
  <si>
    <t>Page 216</t>
  </si>
  <si>
    <t>If applicable, see insert page below</t>
  </si>
  <si>
    <t>Page 216-C</t>
  </si>
  <si>
    <t>Page 216-D</t>
  </si>
  <si>
    <t>September</t>
  </si>
  <si>
    <t>October</t>
  </si>
  <si>
    <t>November</t>
  </si>
  <si>
    <t>December</t>
  </si>
  <si>
    <t>Page 401</t>
  </si>
  <si>
    <t>STEAM-ELECTRIC GENERATING PLANT STATISTICS (Large Plants)</t>
  </si>
  <si>
    <t>STEAM-ELECTRIC GENERATING PLANT STATISTICS (Large Plants) (Continued)</t>
  </si>
  <si>
    <t xml:space="preserve">  1. Report data for Plant in Service only.</t>
  </si>
  <si>
    <t>6.  If gas is used and purchased on a therm basis, report</t>
  </si>
  <si>
    <t xml:space="preserve">  9.  Items under Cost of Plant are based on U. S. of A. accounts.  Production</t>
  </si>
  <si>
    <t>However, if a gas-turbine unit functions in a combined cycle operation with</t>
  </si>
  <si>
    <t xml:space="preserve">  2.  Large plants are steam plants with installed capacity (name plate</t>
  </si>
  <si>
    <t>the Btu content of the gas and the quantity of fuel burned</t>
  </si>
  <si>
    <t xml:space="preserve">  expenses do not include Purchased Power, System Control and Load Dispatching,</t>
  </si>
  <si>
    <t>a conventional steam unit, include the gas-turbine with the steam plant.</t>
  </si>
  <si>
    <t>Maintenance of Overhead Lines</t>
  </si>
  <si>
    <t>(537) Hydraulic Expenses</t>
  </si>
  <si>
    <t>(572)</t>
  </si>
  <si>
    <t>Distribution Expense</t>
  </si>
  <si>
    <t>Customer Account Expense</t>
  </si>
  <si>
    <t>Sales Expense</t>
  </si>
  <si>
    <t>Administrative and General</t>
  </si>
  <si>
    <t xml:space="preserve">   Total Operation &amp; Maintenance Expense</t>
  </si>
  <si>
    <t xml:space="preserve">      engineering fees and management or supervision fees capitalized should be shown as separate items.</t>
  </si>
  <si>
    <t>LILCO</t>
  </si>
  <si>
    <t>NYSEG</t>
  </si>
  <si>
    <t>NIMO</t>
  </si>
  <si>
    <t>Orange &amp; Rockland</t>
  </si>
  <si>
    <t>RG&amp;E</t>
  </si>
  <si>
    <t>ELECTRIC AND/OR GAS UTILITIES</t>
  </si>
  <si>
    <t>CLASSES A AND B</t>
  </si>
  <si>
    <t>OF</t>
  </si>
  <si>
    <t>Page 450-A</t>
  </si>
  <si>
    <t xml:space="preserve">  project, give project number.</t>
  </si>
  <si>
    <t>FERC Licensed Project No. _______</t>
  </si>
  <si>
    <t>FERC Licensed Project No. __________</t>
  </si>
  <si>
    <t>[X  ]</t>
  </si>
  <si>
    <t xml:space="preserve">          number of employees assignable to each plant.</t>
  </si>
  <si>
    <t xml:space="preserve">  Expenses classified as "Other Power Supply Expenses."</t>
  </si>
  <si>
    <t>for Plant-Held-for-Future-Use</t>
  </si>
  <si>
    <t>N/A</t>
  </si>
  <si>
    <t>Amort</t>
  </si>
  <si>
    <t>h3.5</t>
  </si>
  <si>
    <t>Next Page is 337A</t>
  </si>
  <si>
    <t>Common Utility Plant - General Plant - Land -Easements</t>
  </si>
  <si>
    <t xml:space="preserve">Demand reported in columns (e) and (f) must be in megawatts.  Footnote any demand not stated on a </t>
  </si>
  <si>
    <t xml:space="preserve">should not be used for long-term firm service which meets the definition of RQ service.  For all transactions </t>
  </si>
  <si>
    <t>megawatt basis and explain.</t>
  </si>
  <si>
    <t xml:space="preserve">identified as LF, provide in a footnote the termination date of the contract defined as the earliest date that either </t>
  </si>
  <si>
    <t>6.</t>
  </si>
  <si>
    <t>Report in column (g) the megawatthours shown on bills rendered to the respondent.  Report in columns (h)</t>
  </si>
  <si>
    <t>buyer or seller can unilaterally get out of the contract.</t>
  </si>
  <si>
    <t>and (i) the megawatthours of power exchanges received and delivered, used as the basis for settlement.</t>
  </si>
  <si>
    <t>IF -   for intermediate-term firm service.  The same as LF service except that "intermediate-term" means longer than</t>
  </si>
  <si>
    <t>Do not report net exchange.</t>
  </si>
  <si>
    <t>7.</t>
  </si>
  <si>
    <t>Ladentown (Y88)</t>
  </si>
  <si>
    <t>Buchanan (Con Ed)</t>
  </si>
  <si>
    <t>Ramapo 345 KV (L94)</t>
  </si>
  <si>
    <t>Ramapo 138 KV (L26)</t>
  </si>
  <si>
    <t>Sugarloaf</t>
  </si>
  <si>
    <t>Wood</t>
  </si>
  <si>
    <t>1272 kCM ACSR</t>
  </si>
  <si>
    <t>1033.5 kCM ACSR</t>
  </si>
  <si>
    <t>Shoemaker 138 KV (L27)</t>
  </si>
  <si>
    <t>Chester 138 KV</t>
  </si>
  <si>
    <t>795 kCM ACSR</t>
  </si>
  <si>
    <t>794 kCM ACSR</t>
  </si>
  <si>
    <t>Chester 138KV (L271)</t>
  </si>
  <si>
    <t>Middletown Tap (L29)</t>
  </si>
  <si>
    <t>Shoemaker</t>
  </si>
  <si>
    <t>Ramapo 138 KV (L51)</t>
  </si>
  <si>
    <t>Ramapo 138 KV (L52)</t>
  </si>
  <si>
    <t>Hillburn</t>
  </si>
  <si>
    <t>Wood &amp; Steel</t>
  </si>
  <si>
    <t>Lovett 138 KV (L53)</t>
  </si>
  <si>
    <t>West Haverstraw 138 KV</t>
  </si>
  <si>
    <t>West Haverstraw 138 KV(L530)</t>
  </si>
  <si>
    <t>New Hempstead</t>
  </si>
  <si>
    <t>New Hempstead (L531)</t>
  </si>
  <si>
    <t>New Square No. Transition Str.</t>
  </si>
  <si>
    <t>Sales of Electricity  (MWHs)</t>
  </si>
  <si>
    <t>DOLLAR AMOUNTS</t>
  </si>
  <si>
    <t>Fuel and Purchased Power</t>
  </si>
  <si>
    <t>Wages and Benefits</t>
  </si>
  <si>
    <t>Depreciation &amp; Amortization Expenses</t>
  </si>
  <si>
    <t>Income Taxes-Operating</t>
  </si>
  <si>
    <t>Other Taxes-Operating</t>
  </si>
  <si>
    <t>Capital Costs</t>
  </si>
  <si>
    <t>Formula Should = Pg 115, L 24 (e)</t>
  </si>
  <si>
    <t xml:space="preserve">       Total</t>
  </si>
  <si>
    <t>PERCENT OF REVENUE</t>
  </si>
  <si>
    <t>Formula should = 100</t>
  </si>
  <si>
    <t>CENTS PER KWH</t>
  </si>
  <si>
    <t>Plant Name ___________________</t>
  </si>
  <si>
    <t>Plant Name ______________________</t>
  </si>
  <si>
    <t>Kind of Plant (Run-of-River or Storage)</t>
  </si>
  <si>
    <t>Type of Plant Construction (Conventional or Outdoor)</t>
  </si>
  <si>
    <t>Total Installed Capacity (Generator Name Plate</t>
  </si>
  <si>
    <t>STATEMENT OF RETAINED EARNINGS FOR THE YEAR</t>
  </si>
  <si>
    <t>For Other (Specify), include deferrals relating to other income and deductions.</t>
  </si>
  <si>
    <t>Account  410.1</t>
  </si>
  <si>
    <t>Account  411.1</t>
  </si>
  <si>
    <t>Account  410.2</t>
  </si>
  <si>
    <t>Account  411.2</t>
  </si>
  <si>
    <t>Account 282</t>
  </si>
  <si>
    <t>both actual supportable data and estimates of costs,</t>
  </si>
  <si>
    <t>STATEMENT OF RETAINED EARNINGS  FOR THE YEAR (Continued)</t>
  </si>
  <si>
    <t xml:space="preserve">(a)  </t>
  </si>
  <si>
    <t>Rents</t>
  </si>
  <si>
    <t>Blooming Grove, Blooming Grove</t>
  </si>
  <si>
    <t xml:space="preserve">Distrib. Unattended </t>
  </si>
  <si>
    <t>Bloomingburg</t>
  </si>
  <si>
    <t>Blue Hill, Orangetown</t>
  </si>
  <si>
    <t>attributed to research and development; (b) types of cost units used for the</t>
  </si>
  <si>
    <t xml:space="preserve">  4.  If net peak demand for 60 minutes is not available, give data which</t>
  </si>
  <si>
    <t xml:space="preserve">Distrib.right of way from Cuddebackville Substation   </t>
  </si>
  <si>
    <t>Line 841/842 Rebuild - harriman to highland falls</t>
  </si>
  <si>
    <t>Miscellaneous Deferred Debits</t>
  </si>
  <si>
    <t>Accumulated Deferred Income Taxes (Account 190)</t>
  </si>
  <si>
    <t>Department or</t>
  </si>
  <si>
    <t>Beginning of</t>
  </si>
  <si>
    <t xml:space="preserve">  10.  For IC and GT plants, report Operating Expenses, Account Nos. 548 and 549</t>
  </si>
  <si>
    <t>accounting method for cost of power generated including any excess costs</t>
  </si>
  <si>
    <t xml:space="preserve">  3.  Indicate by a footnote any plant leased or operated as a joint facility.</t>
  </si>
  <si>
    <t>unit of fuel burned (line 40) must be consistent with charges</t>
  </si>
  <si>
    <t>Pg 110, L 20 (d)</t>
  </si>
  <si>
    <t>Other Special Funds</t>
  </si>
  <si>
    <t xml:space="preserve">   Total Other Property and Investments</t>
  </si>
  <si>
    <t>Pg 110, L 22 (d)</t>
  </si>
  <si>
    <t>Cash</t>
  </si>
  <si>
    <t>Special Deposits</t>
  </si>
  <si>
    <t>total pumping energy.  If contracts are made with others to</t>
  </si>
  <si>
    <t>Plant Name:</t>
  </si>
  <si>
    <t>Kind of Plant (Steam, Internal Combustion, Gas</t>
  </si>
  <si>
    <t xml:space="preserve">          Turbine or Nuclear)</t>
  </si>
  <si>
    <t>Type of Plant Construction (Conventional, Outdoor</t>
  </si>
  <si>
    <t xml:space="preserve">          Boiler, Full Outdoor, Etc.)</t>
  </si>
  <si>
    <t>basis of sharing expenses or other accounting between the</t>
  </si>
  <si>
    <t>10.</t>
  </si>
  <si>
    <t xml:space="preserve">Provide total amounts in columns (i) through (n) as the last line.  Enter "TOTAL" in column (a) as the last line.  The total amounts in </t>
  </si>
  <si>
    <t xml:space="preserve">         TOTAL Dividends Declared -- Preferred Stock (Acct. 437) (Total of lines 24 thru 28)</t>
  </si>
  <si>
    <t>(2)  [  ]   A Resubmission</t>
  </si>
  <si>
    <t>STATEMENT OF INCOME FOR THE YEAR</t>
  </si>
  <si>
    <t>STATEMENT OF INCOME FOR THE YEAR (Continued)</t>
  </si>
  <si>
    <t>1.  Report amounts for accounts 412 and 413, Revenue and Expenses from Utility Plant Leased to Others, in another utility column (i, k, m, o) in a similar manner to a utility department.  Spread the amount(s) over lines 02 through 24 as appropriate.  Include these amounts in columns (c) and (d) totals.</t>
  </si>
  <si>
    <t xml:space="preserve">     Give particulars (details) concerning the matters indicated below.  Make the statements explicit and precise, and number them in accordance with the inquiries.  Each inquiry should be answered.  Enter "none", "not applicable," or "NA" where applicable.  If information, which answers an inquiry, is given elsewhere in the report, make a reference to the schedule in which it appears.</t>
  </si>
  <si>
    <t>substation, designating whether transmission or distribution</t>
  </si>
  <si>
    <t xml:space="preserve">  6.  Designate substations or major items of equipment leased</t>
  </si>
  <si>
    <t xml:space="preserve"> FERC FORM NO. 1 (ED. 12- 95)</t>
  </si>
  <si>
    <t>Page 213</t>
  </si>
  <si>
    <t>Year of  Report</t>
  </si>
  <si>
    <t>(1) [  ] An Original</t>
  </si>
  <si>
    <t>(2) [  ] A Resubmission</t>
  </si>
  <si>
    <t xml:space="preserve">                                                 ELECTRIC PLANT HELD FOR FUTURE USE (Account 105)</t>
  </si>
  <si>
    <t xml:space="preserve">  railway customer should not be listed below.</t>
  </si>
  <si>
    <t>and whether attended or unattended.  At the end of the page,</t>
  </si>
  <si>
    <t xml:space="preserve">designate with a double asterisk any amounts </t>
  </si>
  <si>
    <t xml:space="preserve">representing the excess of consideration received </t>
  </si>
  <si>
    <t xml:space="preserve">over stated values of stocks without par value. </t>
  </si>
  <si>
    <t>fabrication, on hand, in reactor, and in</t>
  </si>
  <si>
    <t>quantity used and quantity on hand, and the costs incurred under</t>
  </si>
  <si>
    <t>cooling; owned by the respondent.</t>
  </si>
  <si>
    <t>such leasing arrangements.</t>
  </si>
  <si>
    <t>Changes During  Year</t>
  </si>
  <si>
    <t>2.  If the nuclear fuel stock is obtained under leasing arrangements,</t>
  </si>
  <si>
    <t>for nuclear fuel materials in process of</t>
  </si>
  <si>
    <t>4 Irving Place</t>
  </si>
  <si>
    <t>New York, New York 10003</t>
  </si>
  <si>
    <t>Not Applicable</t>
  </si>
  <si>
    <t xml:space="preserve">(2) _(X)___  No. </t>
  </si>
  <si>
    <t>See notes Page 122</t>
  </si>
  <si>
    <t xml:space="preserve">     Production - Nat. Gas (Including Expl. and Dev.)</t>
  </si>
  <si>
    <t xml:space="preserve">     (Total of lines 29 and 41)</t>
  </si>
  <si>
    <t xml:space="preserve">     Production - Manufactured Gas</t>
  </si>
  <si>
    <t xml:space="preserve">     Production - Natural Gas (Including Expl. and Dev.)</t>
  </si>
  <si>
    <t xml:space="preserve">     Other Gas Supply</t>
  </si>
  <si>
    <t xml:space="preserve">     Storage, LNG Terminaling and Processing</t>
  </si>
  <si>
    <t xml:space="preserve">          TOTAL Operation (Enter Total of lines 28 thru 37)</t>
  </si>
  <si>
    <t xml:space="preserve">     Production - Nat. Gas</t>
  </si>
  <si>
    <t>of Allocation</t>
  </si>
  <si>
    <t>Subdivisions</t>
  </si>
  <si>
    <t>to Income</t>
  </si>
  <si>
    <t>3%</t>
  </si>
  <si>
    <t>4%</t>
  </si>
  <si>
    <t>7%</t>
  </si>
  <si>
    <t>10%</t>
  </si>
  <si>
    <t xml:space="preserve">      SUBTOTAL</t>
  </si>
  <si>
    <t>Common Utility</t>
  </si>
  <si>
    <t>Nonutility</t>
  </si>
  <si>
    <t>FERC FORM NO.1 (ED.  12-89) NYPSC Modified-96</t>
  </si>
  <si>
    <t>Next Page is 269</t>
  </si>
  <si>
    <t>Page 266</t>
  </si>
  <si>
    <t>Page 267</t>
  </si>
  <si>
    <t>Burns, Clarkstown</t>
  </si>
  <si>
    <t>Congers, Clarkstown</t>
  </si>
  <si>
    <t xml:space="preserve">Please use the appropriate accounts under the heading "Other Noncurrent Liabilities" for accounts that the PSC </t>
  </si>
  <si>
    <t>classifies as "Operating Reserves".</t>
  </si>
  <si>
    <t>Page 113</t>
  </si>
  <si>
    <t>TOTAL</t>
  </si>
  <si>
    <t>Electric Utility</t>
  </si>
  <si>
    <t>Gas Utility</t>
  </si>
  <si>
    <t>Account</t>
  </si>
  <si>
    <t>Current Year</t>
  </si>
  <si>
    <t>Previous Year</t>
  </si>
  <si>
    <t>(m)</t>
  </si>
  <si>
    <t>(n)</t>
  </si>
  <si>
    <t>(o)</t>
  </si>
  <si>
    <t>(p)</t>
  </si>
  <si>
    <t>identification with the class and series of stock to which related.</t>
  </si>
  <si>
    <t xml:space="preserve">beginning of year, credits, debits, and balance at end of year with a designation of the nature of </t>
  </si>
  <si>
    <t>each credit and debit identified by the class and series of stock to which related.</t>
  </si>
  <si>
    <t>according to captions which, together with brief explanations, disclose the general nature of the</t>
  </si>
  <si>
    <t>transactions which gave rise to the reported amounts.</t>
  </si>
  <si>
    <t>Donations Received from Stockholders (Account 208)</t>
  </si>
  <si>
    <t>Reduction in Par or Stated Value of Common Stock (Account 209)</t>
  </si>
  <si>
    <t>Gain on Resale or Cancellation of Reacquired Capital Stock (Account 210)</t>
  </si>
  <si>
    <t>Miscellaneous Paid-In Capital (Account 211)</t>
  </si>
  <si>
    <t>FERC FORM NO.1  (ED.  12-87) NYPSC Modified-96</t>
  </si>
  <si>
    <t>Footnote Data</t>
  </si>
  <si>
    <t>Stockholders' Reports          Check appropriate box:</t>
  </si>
  <si>
    <t>Two copies will be submitted</t>
  </si>
  <si>
    <t>07- None</t>
  </si>
  <si>
    <t>08- None</t>
  </si>
  <si>
    <t>11- None</t>
  </si>
  <si>
    <t>[ x ]</t>
  </si>
  <si>
    <t>[ X ]</t>
  </si>
  <si>
    <t xml:space="preserve">the name of the issuing company as well as a description of </t>
  </si>
  <si>
    <t>or discount.  Indicate the premium or discount with a notation,</t>
  </si>
  <si>
    <t xml:space="preserve">particulars (details) for  Accounts 223 and 224 of net </t>
  </si>
  <si>
    <t>any obligations retired or reacquired before end of year,</t>
  </si>
  <si>
    <t>the bonds.</t>
  </si>
  <si>
    <t xml:space="preserve">         (Line 16 minus line 17)</t>
  </si>
  <si>
    <t>Transmission by Other Losses</t>
  </si>
  <si>
    <t>8.  Enter on page 122-123 a concise explanation of only those changes in accounting methods made during the year which had an effect on net income, including the basis of allocations and apportionments from those used in the preceding year.  Also give the approximate dollar effect of such changes.</t>
  </si>
  <si>
    <t xml:space="preserve">       Revenues From Merchandising, Jobbing and Contract Work (415)</t>
  </si>
  <si>
    <t xml:space="preserve">     Income Taxes -- Federal (409.2)</t>
  </si>
  <si>
    <t>Investment in Subsidiary Companies</t>
  </si>
  <si>
    <t>224-225</t>
  </si>
  <si>
    <t>Material &amp; Supplies</t>
  </si>
  <si>
    <t>Allowances</t>
  </si>
  <si>
    <t>228-229</t>
  </si>
  <si>
    <t>different types of construction, and (f) whether the overhead</t>
  </si>
  <si>
    <t>4.  Use page 122-123 for important notes regarding the statement of income or any account thereof.</t>
  </si>
  <si>
    <t xml:space="preserve">TOTAL Maintenance (Enter total of lines 53 thru 57) </t>
  </si>
  <si>
    <t>Other Interest Expense (431)</t>
  </si>
  <si>
    <t xml:space="preserve">           Net  Utility Operating Income (Enter Total of</t>
  </si>
  <si>
    <t>(Less) Allowance for Borrowed Funds Used During Construction-Cr. (432)</t>
  </si>
  <si>
    <t>Extraordinary Income (434)</t>
  </si>
  <si>
    <t>(Less) Extraordinary Deductions (435)</t>
  </si>
  <si>
    <t>Income Taxes -- Federal and Other (409.3)</t>
  </si>
  <si>
    <t>Page 114</t>
  </si>
  <si>
    <t>Page 115</t>
  </si>
  <si>
    <t>Page 116</t>
  </si>
  <si>
    <t>Page 117</t>
  </si>
  <si>
    <t>Pike county Light &amp; Power Company</t>
  </si>
  <si>
    <t>O &amp; R Development</t>
  </si>
  <si>
    <t>Electric and Gas Utility</t>
  </si>
  <si>
    <t>Real Estate</t>
  </si>
  <si>
    <t>Economic Development</t>
  </si>
  <si>
    <t>Energy Service</t>
  </si>
  <si>
    <t xml:space="preserve">column (f).  For all other types of service, enter NA in columns (d), (e) and (f).  Monthly NCP demand is the </t>
  </si>
  <si>
    <t>important new territory added and important rate increases</t>
  </si>
  <si>
    <t>or decreases.</t>
  </si>
  <si>
    <t>under any rate schedule are classified in more than one</t>
  </si>
  <si>
    <t xml:space="preserve">       5.   For any rate schedule having a fuel adjustment</t>
  </si>
  <si>
    <t>revenue account, list the rate schedule and sales data under</t>
  </si>
  <si>
    <t>clause state in a footnote the estimated additional revenue</t>
  </si>
  <si>
    <t>Other Expenses</t>
  </si>
  <si>
    <t>PURCHASED POWER (Account 555)</t>
  </si>
  <si>
    <t>PURCHASED POWER (Account 555) (Continued)</t>
  </si>
  <si>
    <t>(INCLUDING POWER EXCHANGES)</t>
  </si>
  <si>
    <t xml:space="preserve">  TOTAL Intangible Plant (Enter Total of lines 2, 3, and 4)</t>
  </si>
  <si>
    <t>(312)</t>
  </si>
  <si>
    <t>(313)</t>
  </si>
  <si>
    <t>(315)</t>
  </si>
  <si>
    <t>(316)</t>
  </si>
  <si>
    <t>(322)</t>
  </si>
  <si>
    <t>(323)</t>
  </si>
  <si>
    <t>(325)</t>
  </si>
  <si>
    <t>Use a separate line of data for each distinct type of transmission service involving the entities listed in columns  (a), (b) and (c).</t>
  </si>
  <si>
    <t xml:space="preserve">In columns (k) through (n), report the revenue amounts as shown on bills or vouchers.  In column (k), provide revenues from </t>
  </si>
  <si>
    <t>regulations of governmental bodies.  Base the price of</t>
  </si>
  <si>
    <t xml:space="preserve">  that allocations and/or estimates of costs be made, state</t>
  </si>
  <si>
    <t>replacement power purchased on the average system</t>
  </si>
  <si>
    <t xml:space="preserve">  the basis or method used.</t>
  </si>
  <si>
    <t xml:space="preserve">                                                                                    (a)</t>
  </si>
  <si>
    <t>From Insert Pages</t>
  </si>
  <si>
    <t>FERC FORM NO. 1  (ED.  12-89) NYPSC Modified-96</t>
  </si>
  <si>
    <t>Page 217</t>
  </si>
  <si>
    <t>GENERAL DESCRIPTION OF CONSTRUCTION OVERHEAD PROCEDURE</t>
  </si>
  <si>
    <t>Merchandise (155)</t>
  </si>
  <si>
    <t xml:space="preserve">   39</t>
  </si>
  <si>
    <t>Other Materials and Supplies (156)</t>
  </si>
  <si>
    <t xml:space="preserve">   40</t>
  </si>
  <si>
    <t>Nuclear Materials Held for Sale (157)</t>
  </si>
  <si>
    <t>202-203/227</t>
  </si>
  <si>
    <t xml:space="preserve">   41</t>
  </si>
  <si>
    <t>Allowances (158.1 and 158.2)</t>
  </si>
  <si>
    <t xml:space="preserve">   42</t>
  </si>
  <si>
    <t>(Less) Noncurrent Portion of Allowances</t>
  </si>
  <si>
    <t xml:space="preserve">  3.  Provide in the space below explanations for pages 276 and 277.  </t>
  </si>
  <si>
    <t xml:space="preserve"> recorded in Account 283.</t>
  </si>
  <si>
    <t xml:space="preserve">       Include amounts relating to insignificant items listed under Other.</t>
  </si>
  <si>
    <t xml:space="preserve">  4.  Use footnotes as required.</t>
  </si>
  <si>
    <t>Account 283</t>
  </si>
  <si>
    <t xml:space="preserve">  Other</t>
  </si>
  <si>
    <t>TOTAL Electric (Total of lines 3 thru 8)</t>
  </si>
  <si>
    <t xml:space="preserve">  Gas </t>
  </si>
  <si>
    <t xml:space="preserve">    TOTAL Gas (Total of lines 11 thru 16)</t>
  </si>
  <si>
    <t xml:space="preserve">    TOTAL (Acct 283) (Enter Total of Lines 9,17 and 18)</t>
  </si>
  <si>
    <t>Page 276</t>
  </si>
  <si>
    <t xml:space="preserve">      supplier's system reaches its monthly peak.  Demand reported in columns (e) and (f) must be in megawatts.  Footnote</t>
  </si>
  <si>
    <t xml:space="preserve">  ed.  Include costs of Clearing Land and Rights-of-Way, and</t>
  </si>
  <si>
    <t xml:space="preserve">          indicate such fact by footnote; also where line is</t>
  </si>
  <si>
    <t xml:space="preserve">  It is not necessary to report minor revisions of lines.</t>
  </si>
  <si>
    <t>ownership or lease, give name of co-owner or other party, explain</t>
  </si>
  <si>
    <t>1.  If the notes to the cash flow statement in the respondents annual stockholders report are applicable to this statement, such notes should be included on pages 122-123. Information about noncash investing and financing activities should be provided on pages 122-123.  Provide also on page 122 a reconciliation between "Cash and Cash Equivalents at End of Year" with related amounts on the balance sheet.</t>
  </si>
  <si>
    <t>OTHER REGULATORY LIABILITIES (Account 254)</t>
  </si>
  <si>
    <t>Plant Name __________________</t>
  </si>
  <si>
    <t>STATE OF NEW YORK</t>
  </si>
  <si>
    <t>PUBLIC SERVICE COMMISSION</t>
  </si>
  <si>
    <t>ANNUAL REPORT</t>
  </si>
  <si>
    <t>OF  ELECTRIC and/or GAS CORPORATIONS</t>
  </si>
  <si>
    <t xml:space="preserve">   Net (Increase) Decrease in  Inventory</t>
  </si>
  <si>
    <t xml:space="preserve">   Net (Increase) Decrease in Allowances Held for Speculation</t>
  </si>
  <si>
    <t xml:space="preserve">   Net Increase (Decrease) in  Payables and Accrued Expenses</t>
  </si>
  <si>
    <t xml:space="preserve">   Net Cash Provided by (Used in) Investing Activities</t>
  </si>
  <si>
    <t xml:space="preserve">     Production Exp. Before Pumping Exp. (Enter Total lines 23 thru 33)</t>
  </si>
  <si>
    <t xml:space="preserve">   Pumping Expenses</t>
  </si>
  <si>
    <t xml:space="preserve">  SUBTOTAL (Enter Total of lines 71 thru 80)</t>
  </si>
  <si>
    <t xml:space="preserve">    Short-Term Debt</t>
  </si>
  <si>
    <t>treatment other than as specified by the Uniform System of</t>
  </si>
  <si>
    <t>were issued.</t>
  </si>
  <si>
    <t>Accounts.</t>
  </si>
  <si>
    <t xml:space="preserve">                                                                                                                                                                                                           Page 337C</t>
  </si>
  <si>
    <t>A. Electric R&amp;D Performed Internally</t>
  </si>
  <si>
    <t>R&amp;D Administrated (Shared Services)</t>
  </si>
  <si>
    <t>B. Electric R&amp;D Performed Externally</t>
  </si>
  <si>
    <t>Pg 117, L 37 (c)</t>
  </si>
  <si>
    <t>Gain on Disposition of Property</t>
  </si>
  <si>
    <t>Pg 117, L 38 (c)</t>
  </si>
  <si>
    <t xml:space="preserve">          Total Other Income</t>
  </si>
  <si>
    <t>OTHER INCOME DEDUCTIONS</t>
  </si>
  <si>
    <t>(399)</t>
  </si>
  <si>
    <t>(102) Electric Plant Purchased (See Instr. 8)</t>
  </si>
  <si>
    <t>(102)</t>
  </si>
  <si>
    <t>(Less) (102) Electric Plant Sold (See Instr. 8)</t>
  </si>
  <si>
    <t xml:space="preserve">               fixed assets, intangibles, etc.</t>
  </si>
  <si>
    <t xml:space="preserve">  6.  Enter on pages 122-123 clarifications and explanations.</t>
  </si>
  <si>
    <t xml:space="preserve"> Description (See Instruction No. 5 for Explanations of Codes)</t>
  </si>
  <si>
    <t xml:space="preserve">   Loans Made or Purchased </t>
  </si>
  <si>
    <t xml:space="preserve">   Collections on Loans</t>
  </si>
  <si>
    <t xml:space="preserve">   Net (Increase) Decrease in Receivables</t>
  </si>
  <si>
    <t xml:space="preserve">   Total Gas Utility Operating Income</t>
  </si>
  <si>
    <t>Other Utility Operating Income</t>
  </si>
  <si>
    <t xml:space="preserve">In column (e), identify the FERC Rate Schedule or Tariff Number.  On separate lines, list all FERC rate schedules or contract </t>
  </si>
  <si>
    <t>the total charge shown on bills rendered to the entity listed in column (a).  If no monetary settlement was made, enter zero ("0") in</t>
  </si>
  <si>
    <t>In column (d) enter a Statistical Classification code based on the original contractual terms and conditions of the service as follows:</t>
  </si>
  <si>
    <t xml:space="preserve">designations under which service, as identified in column (d), is provided. </t>
  </si>
  <si>
    <t>SALES OF ELECTRICITY BY RATE SCHEDULES</t>
  </si>
  <si>
    <t xml:space="preserve">     1.    Report below for each rate schedule in effect during</t>
  </si>
  <si>
    <t>Steam - Electric Generating Plant Statistics (Large Plants)</t>
  </si>
  <si>
    <t>402-403</t>
  </si>
  <si>
    <t>Hydroelectric Generating Plant Statistics (Large Plants)</t>
  </si>
  <si>
    <t>406-407</t>
  </si>
  <si>
    <t>Pumped Storage Generating Plant Statistics (Large Plants)</t>
  </si>
  <si>
    <t>408-409</t>
  </si>
  <si>
    <t>Generating Plant Statistics (Small Plants)</t>
  </si>
  <si>
    <t>410-411</t>
  </si>
  <si>
    <t>Page 3</t>
  </si>
  <si>
    <t xml:space="preserve">     TOTAL Revenues Net of Provision for Refunds</t>
  </si>
  <si>
    <t>(450) Forfeited Discounts</t>
  </si>
  <si>
    <t>(451) Miscellaneous Service Revenues</t>
  </si>
  <si>
    <t>(453) Sales of Water and Water Power</t>
  </si>
  <si>
    <t xml:space="preserve">          Net (Increase)Decrease in Derivative instrument Assets St-Lt</t>
  </si>
  <si>
    <t>8.93 acres for the future wesley hills substation</t>
  </si>
  <si>
    <t>7.77 acres for the future Deerpark substation</t>
  </si>
  <si>
    <t>26.34 acres for the future Pocatello substation</t>
  </si>
  <si>
    <t>24.89 acres for the future West Warwick substation</t>
  </si>
  <si>
    <t xml:space="preserve">   6. For requirements RQ sales and any type of service involving demand charges imposed on a monthly (or longer) basis, </t>
  </si>
  <si>
    <t>reliability of requirements service must be the same as, or second only to, the supplier's service to its own ultimate</t>
  </si>
  <si>
    <t xml:space="preserve">      enter the average monthly billing demand in column (d), the average monthly non-coincident peak (NCP) demand in </t>
  </si>
  <si>
    <t>consumers.</t>
  </si>
  <si>
    <t>at the bottom of section C the amounts and nature of the provisions and the plant items to which related.</t>
  </si>
  <si>
    <t xml:space="preserve">for economic reasons and is intended to remain reliable even under adverse conditions (e.g.., the supplier must </t>
  </si>
  <si>
    <t xml:space="preserve">      demand in a month.  Monthly CP demand is the metered demand during the hour (60-minute integration) in which the</t>
  </si>
  <si>
    <t xml:space="preserve">attempt to buy emergency energy from third parties to maintain deliveries of LF service).  This category should not </t>
  </si>
  <si>
    <t>Pg 115, L 20, 22 (g)</t>
  </si>
  <si>
    <t xml:space="preserve">  amortization of amounts deferred in previous years.</t>
  </si>
  <si>
    <t xml:space="preserve">  amortization.</t>
  </si>
  <si>
    <t>plant, or other accounts.</t>
  </si>
  <si>
    <t>Pg 301, L 5 (f)</t>
  </si>
  <si>
    <t xml:space="preserve">          Total Ultimate Customers</t>
  </si>
  <si>
    <t xml:space="preserve">  2.  For Other (Specify), include deferrals relating to other income and deductions.</t>
  </si>
  <si>
    <t>CHANGES DURING YEAR</t>
  </si>
  <si>
    <t>ADJUSTMENTS</t>
  </si>
  <si>
    <t xml:space="preserve">                           Debits</t>
  </si>
  <si>
    <t xml:space="preserve">                          Credits</t>
  </si>
  <si>
    <t>Debited To</t>
  </si>
  <si>
    <t>Credited To</t>
  </si>
  <si>
    <t>Acct.</t>
  </si>
  <si>
    <t>Account 410.1</t>
  </si>
  <si>
    <t>Account 411.1</t>
  </si>
  <si>
    <t>Account 410.2</t>
  </si>
  <si>
    <t>Account 411.2</t>
  </si>
  <si>
    <t>Credited</t>
  </si>
  <si>
    <t>Debited</t>
  </si>
  <si>
    <t>Accelerated Amortization (Account 281)</t>
  </si>
  <si>
    <t xml:space="preserve">  Electric</t>
  </si>
  <si>
    <t xml:space="preserve">    Defense Facilities</t>
  </si>
  <si>
    <t>times Sales for Resale MWHs</t>
  </si>
  <si>
    <t xml:space="preserve">     Sales for Resale Fuel</t>
  </si>
  <si>
    <t>COMPARATIVE STATEMENT OF UTILITY PLANT AND SELECTED RATIOS</t>
  </si>
  <si>
    <t>ELECTRIC UTILITY PLANT</t>
  </si>
  <si>
    <t>Intangible</t>
  </si>
  <si>
    <t>Pg 205, L 5 (g)</t>
  </si>
  <si>
    <t>Production</t>
  </si>
  <si>
    <t xml:space="preserve">    Hydraulic</t>
  </si>
  <si>
    <t>amounts reported should be supported by information set forth in, or as part of the books of account.</t>
  </si>
  <si>
    <t>Every inquiry must be definitely answered.  If "none" or "not applicable" states the fact, such an answer</t>
  </si>
  <si>
    <t xml:space="preserve">          4.  If a group of employees attends more than one</t>
  </si>
  <si>
    <t xml:space="preserve">  of Accounts.  Production Expenses do not include Purchased</t>
  </si>
  <si>
    <t>or gas turbine equipment.</t>
  </si>
  <si>
    <t xml:space="preserve">  Federal Energy Regulatory Commission, or operated as a</t>
  </si>
  <si>
    <t xml:space="preserve">          generating plant, report on line 11 the approximate average</t>
  </si>
  <si>
    <t>01- None</t>
  </si>
  <si>
    <t>02- None</t>
  </si>
  <si>
    <t>04- None</t>
  </si>
  <si>
    <t>05- None</t>
  </si>
  <si>
    <t>Requirements Sales for Resale</t>
  </si>
  <si>
    <t xml:space="preserve">    Hydro - Conventional</t>
  </si>
  <si>
    <t>(See Instruction 4, page 311.)</t>
  </si>
  <si>
    <t xml:space="preserve">    Hydro - Pumped Storage</t>
  </si>
  <si>
    <t>Non-Requirements Sales for Resale</t>
  </si>
  <si>
    <t xml:space="preserve">      Less Energy for Pumping</t>
  </si>
  <si>
    <t>Energy Furnished Without Charge</t>
  </si>
  <si>
    <t xml:space="preserve">         Net Generation (Enter Total</t>
  </si>
  <si>
    <t>Energy Used by the Company (Electric</t>
  </si>
  <si>
    <t xml:space="preserve">         of lines 3 through 8)</t>
  </si>
  <si>
    <t>Department Only, Excluding Station Use)</t>
  </si>
  <si>
    <t>Purchases</t>
  </si>
  <si>
    <t>Total Energy Losses</t>
  </si>
  <si>
    <t>TOTAL (Enter Total of Lines 22</t>
  </si>
  <si>
    <t xml:space="preserve">    Delivered</t>
  </si>
  <si>
    <t xml:space="preserve">      Net Exchanges (Line 12 minus line 13)</t>
  </si>
  <si>
    <t>Transmission for Other (Wheeling)</t>
  </si>
  <si>
    <t xml:space="preserve">      Net Transmission for Other</t>
  </si>
  <si>
    <t>Income - Merch., Jobbing &amp; Contract Work</t>
  </si>
  <si>
    <t>Income from Nonutility Operations</t>
  </si>
  <si>
    <t>Pg 117, L 31-32 (c)</t>
  </si>
  <si>
    <t>Neighbor Fund</t>
  </si>
  <si>
    <t xml:space="preserve">   (c) Gain on Resale or Cancellation of Reacquired Capital Stock (Account 210) - Report balance at</t>
  </si>
  <si>
    <t xml:space="preserve">   (d)  Miscellaneous Paid-In Capital (Account 211) - Classify amounts included in this account </t>
  </si>
  <si>
    <t xml:space="preserve">2.  If any change occurred during the year in the balance with respect to any class or series of stock, attach a </t>
  </si>
  <si>
    <t xml:space="preserve">       (1) previously devoted to public service (line 44), or (2) other nonutility property (line 45).</t>
  </si>
  <si>
    <t>Purchases, Sales,</t>
  </si>
  <si>
    <t>Transfers, etc.</t>
  </si>
  <si>
    <t xml:space="preserve">  Power, System Control and Load Dispatching, and Other</t>
  </si>
  <si>
    <t xml:space="preserve">  (See definition of research, development, and demonstration in</t>
  </si>
  <si>
    <t xml:space="preserve">                    b. Underground</t>
  </si>
  <si>
    <t xml:space="preserve">  outside the company costing $5,000 or more, briefly</t>
  </si>
  <si>
    <t xml:space="preserve">  1.  Report below the particulars (details) called for concerning  common and preferred stock at end of year, distinguishing  separate series of </t>
  </si>
  <si>
    <t xml:space="preserve">       any general class. Show separate totals for common and preferred stock.  If information to meet the stock exchange reporting requirement </t>
  </si>
  <si>
    <t xml:space="preserve">       be reported in column (a) provided the fiscal years for both the 10-K report and this report are compatible.</t>
  </si>
  <si>
    <t xml:space="preserve">       outlined in column (a) is available from the SEC 10-K Report Form filing, a specific reference to report form (i.e. year and company title) may</t>
  </si>
  <si>
    <t xml:space="preserve">      or noncumulative.</t>
  </si>
  <si>
    <t>General Corporate Information and</t>
  </si>
  <si>
    <t>Financial Statements</t>
  </si>
  <si>
    <t>12-87</t>
  </si>
  <si>
    <t>Control over Respondent</t>
  </si>
  <si>
    <t>12-96</t>
  </si>
  <si>
    <t>to cover,  (b) the general procedure for determining the</t>
  </si>
  <si>
    <t xml:space="preserve">    Cash Outflows for Construction </t>
  </si>
  <si>
    <t>Earnings per Share</t>
  </si>
  <si>
    <t>Book Value per Share</t>
  </si>
  <si>
    <t>Dividends per Share</t>
  </si>
  <si>
    <t>Misc Deferred Debits as a % of Capitalization</t>
  </si>
  <si>
    <t>5 Year Book</t>
  </si>
  <si>
    <t>Source</t>
  </si>
  <si>
    <t>Current Assets</t>
  </si>
  <si>
    <t>A: L 39</t>
  </si>
  <si>
    <t>Current Liabilities</t>
  </si>
  <si>
    <t>B: L 32</t>
  </si>
  <si>
    <t>B: L 19</t>
  </si>
  <si>
    <t>B: L 2</t>
  </si>
  <si>
    <t>Common Stock and Retained Earnings</t>
  </si>
  <si>
    <t>B: L 12-L 2</t>
  </si>
  <si>
    <t xml:space="preserve">    (Excl. Preferred Stock)</t>
  </si>
  <si>
    <t>Short-Term Debt</t>
  </si>
  <si>
    <t>B: L 20, 22, 28</t>
  </si>
  <si>
    <t>Pretax Income</t>
  </si>
  <si>
    <t>See below</t>
  </si>
  <si>
    <t>Interest Expense</t>
  </si>
  <si>
    <t>D: L 65</t>
  </si>
  <si>
    <t>D: L 76</t>
  </si>
  <si>
    <t>D: L 66-L 75</t>
  </si>
  <si>
    <t xml:space="preserve">    (Excl. Preferred Stock Dividends)</t>
  </si>
  <si>
    <t>Internal Cash</t>
  </si>
  <si>
    <t>E: L 11</t>
  </si>
  <si>
    <t>(b)</t>
  </si>
  <si>
    <t>(c)</t>
  </si>
  <si>
    <t>(d)</t>
  </si>
  <si>
    <t xml:space="preserve">       TOTAL Appropriated Retained Earnings (Account 215)</t>
  </si>
  <si>
    <t xml:space="preserve">                       APPROPRIATED RETAINED EARNINGS - AMORTIZATION RESERVE, FEDERAL</t>
  </si>
  <si>
    <t>(Account 215.1)</t>
  </si>
  <si>
    <t xml:space="preserve">       TOTAL Appropriated Retained Earnings  -- Amortization Reserve, Federal(Account 215.1)</t>
  </si>
  <si>
    <t xml:space="preserve">       TOTAL Appropriated Retained Earnings  (Account 215, 215.1) (Enter Total of lines 45 and 46)</t>
  </si>
  <si>
    <t xml:space="preserve">       TOTAL Retained Earnings  (Account 215, 215.1, 216) (Enter Total of lines 38 and 47)</t>
  </si>
  <si>
    <t xml:space="preserve">          UNAPPROPRIATED UNDISTRIBUTED SUBSIDIARY EARNINGS (ACCOUNT 216.1)</t>
  </si>
  <si>
    <t>Balance  -- Beginning of Year (Debit or Credit)</t>
  </si>
  <si>
    <t xml:space="preserve">      Equity in Earnings for Year (Credit) (Account 418.1)</t>
  </si>
  <si>
    <t xml:space="preserve">     (Less) Dividends Received (Debit)</t>
  </si>
  <si>
    <t>Balance  -- End of Year (Total of Lines 49 thru 52)</t>
  </si>
  <si>
    <t>Page 119</t>
  </si>
  <si>
    <t>STATEMENT OF CASH FLOWS</t>
  </si>
  <si>
    <t>Other Interest Expense (Account 431)</t>
  </si>
  <si>
    <t xml:space="preserve">REGULATORY COMMISSION EXPENSES FOR ELECTRIC AND GAS </t>
  </si>
  <si>
    <t>Account 205, Preferred Stock Subscribed, show the subscription</t>
  </si>
  <si>
    <t xml:space="preserve">price and the balance due on each class at the end of year.              </t>
  </si>
  <si>
    <t xml:space="preserve">3.   Describe in a footnote the agreement and transactions          </t>
  </si>
  <si>
    <t>RESEARCH, DEVELOPMENT, AND DEMONSTRATION ACTIVITIES</t>
  </si>
  <si>
    <t>Page 352-A</t>
  </si>
  <si>
    <t>Page 353-A</t>
  </si>
  <si>
    <t>Page 352-B</t>
  </si>
  <si>
    <t>Page 353-B</t>
  </si>
  <si>
    <t>DISTRIBUTION OF SALARIES AND WAGES</t>
  </si>
  <si>
    <t xml:space="preserve">  Report below the distribution of total salaries and wages</t>
  </si>
  <si>
    <t>rate earned during the preceding three years.</t>
  </si>
  <si>
    <t>specified in the contract.</t>
  </si>
  <si>
    <t>11.</t>
  </si>
  <si>
    <t>Footnote entries and provide explanations following all required data.</t>
  </si>
  <si>
    <t>Cash Outflows for Construction</t>
  </si>
  <si>
    <t xml:space="preserve">E: L 12 * -1 </t>
  </si>
  <si>
    <t xml:space="preserve">SF - for short-term firm transmission service.  Use this category for all firm services, where the duration of each period of </t>
  </si>
  <si>
    <t>Report in column (h) the number of megawatts of billing demand that is specified in the firm transmission service contract.</t>
  </si>
  <si>
    <t>The paper copy of the annual report contains several blank pages throughout the report so that schedules on two pages can be viewed at one time.  This excel file does not contain those blank pages.  As a result, please use the paper copy of the annual report as a guide for placing blank pages into the paper copy of the annual report.</t>
  </si>
  <si>
    <t xml:space="preserve">   1.  Report below the names of all corporations, business trusts, and similar organizations, controlled directly or indirectly by the respondent at any time during the year.  If control ceased prior to the end of the year, give particulars (details) in a footnote.</t>
  </si>
  <si>
    <t xml:space="preserve">   3.  Indirect control is that which is exercised by the interposition of an intermediary which exercises direct control.</t>
  </si>
  <si>
    <t>DEPRECIATION AND AMORTIZATION OF ELECTRIC PLANT (Accounts 403, 404, 405)</t>
  </si>
  <si>
    <t>Cedar Switch (L71)</t>
  </si>
  <si>
    <t>Grassy Point</t>
  </si>
  <si>
    <t>#12 Dusk to Dawn</t>
  </si>
  <si>
    <t>#9 Time of Day</t>
  </si>
  <si>
    <t>expiration dates, and other material information relating to</t>
  </si>
  <si>
    <t xml:space="preserve">become vested with voting rights, then show such 10 </t>
  </si>
  <si>
    <t>exercise of the options, warrants, or rights.  Specify the amount</t>
  </si>
  <si>
    <t xml:space="preserve">security holders as of the close of the year.  Arrange the </t>
  </si>
  <si>
    <t>Pg 120, L 36=&gt;38 (b)</t>
  </si>
  <si>
    <t>Investments in &amp; Advances to Affiliates</t>
  </si>
  <si>
    <t>Pg 120, L 39 (b)</t>
  </si>
  <si>
    <t>Contributions &amp;  Advances from Affiliates</t>
  </si>
  <si>
    <t>Pg 120, L 40 (b)</t>
  </si>
  <si>
    <t>Net Proceeds - Sale Or Disposition Of:</t>
  </si>
  <si>
    <t xml:space="preserve">    Property, Plant &amp; Equipment</t>
  </si>
  <si>
    <t xml:space="preserve">    Investments In Affiliated Companies</t>
  </si>
  <si>
    <t>Pg 120, L 42, 43 (b)</t>
  </si>
  <si>
    <t xml:space="preserve">    Investment Securities</t>
  </si>
  <si>
    <t>Pg 120, L 44, 45 (b)</t>
  </si>
  <si>
    <t xml:space="preserve">    Other Current Assets &amp; Liabilities</t>
  </si>
  <si>
    <t>Pg 121. L 46=&gt;48 (b)</t>
  </si>
  <si>
    <t>Other Cash Flows - Investing Activities</t>
  </si>
  <si>
    <t>RQ - for requirements service. Requirements service is service which the supplier plans to provide on an ongoing</t>
  </si>
  <si>
    <t>of such securities or assets so entitled to be purchased by any</t>
  </si>
  <si>
    <t xml:space="preserve">names of the security holders in the order of voting power, </t>
  </si>
  <si>
    <t>officer, director, associated company, or any of the ten largest</t>
  </si>
  <si>
    <t>commencing with the highest.  Show in column (a) the titles</t>
  </si>
  <si>
    <t>security holders.  This instruction is inapplicable to convertible</t>
  </si>
  <si>
    <t>Pg 121, L 49=&gt;52 (b)</t>
  </si>
  <si>
    <t>Pg 121, L 53=&gt;55 (b)</t>
  </si>
  <si>
    <t xml:space="preserve">    Net Cash From Investing Activities</t>
  </si>
  <si>
    <t>Cash Flows From Financing Activities</t>
  </si>
  <si>
    <t>Net Proceeds (Payments) - Issuing &amp; Retiring:</t>
  </si>
  <si>
    <t xml:space="preserve">  Long-Term Debt</t>
  </si>
  <si>
    <t>Pg 121, L 61, 64, 65, 73, 76, 77 (b)</t>
  </si>
  <si>
    <t xml:space="preserve">  Common Stock</t>
  </si>
  <si>
    <t>Pg 121, L 63+75 (b)</t>
  </si>
  <si>
    <t xml:space="preserve">  Preferred Stock</t>
  </si>
  <si>
    <t>Pg 121, L 62+74 (b)</t>
  </si>
  <si>
    <t xml:space="preserve">  Short-Term Debt</t>
  </si>
  <si>
    <t>Average Cost of Fuel per Unit, as Delivered</t>
  </si>
  <si>
    <t xml:space="preserve">          f. o. b. Plant During Year</t>
  </si>
  <si>
    <t>Average Cost of Fuel per Unit Burned</t>
  </si>
  <si>
    <t>Avg. Cost of Fuel Burned per Million Btu</t>
  </si>
  <si>
    <t>Avg. Cost of Fuel Burned per KWh Net Gen.</t>
  </si>
  <si>
    <t>Average Btu per KWh Net Generation</t>
  </si>
  <si>
    <t>FERC FORM NO. 1 (REV. 12-95)</t>
  </si>
  <si>
    <t>Next Page is 406</t>
  </si>
  <si>
    <t>Page 402</t>
  </si>
  <si>
    <t>Page 403</t>
  </si>
  <si>
    <t>Page 402-A</t>
  </si>
  <si>
    <t>Page 403-A</t>
  </si>
  <si>
    <t>HYDROELECTRIC GENERATING PLANT STATISTICS (Large Plants)</t>
  </si>
  <si>
    <t>2.  On page 218 furnish information concerning construction overheads, for electric, gas and common operations respectively.</t>
  </si>
  <si>
    <t>3.  A respondent should not report "none" to this page if no overhead apportionments are made, but rather should explain on page 218,</t>
  </si>
  <si>
    <t xml:space="preserve">  5.  If Commission approval was required for any advance made or security acquired, designate such fact in a footnote and give name of Commission, date of authorization, and case or docket number.</t>
  </si>
  <si>
    <t xml:space="preserve">     (a) Investment in Securities - List and describe each security owned.  For bonds give also principal amount, date of issue, maturity and interest rate.</t>
  </si>
  <si>
    <t>By proxy:</t>
  </si>
  <si>
    <t>VOTING SECURITIES</t>
  </si>
  <si>
    <t>Number of votes as of (date):</t>
  </si>
  <si>
    <t>tion jobs, (d) whether different rates are applied to different</t>
  </si>
  <si>
    <t xml:space="preserve">types of construction, (e) basis of differentiation in rates for      </t>
  </si>
  <si>
    <t>Rockland Co. Sewer Dist. (L750)</t>
  </si>
  <si>
    <t>Sparkill (L751)</t>
  </si>
  <si>
    <t>Hillburn (L89)</t>
  </si>
  <si>
    <t>Monroe (L96)</t>
  </si>
  <si>
    <t>Blooming Grove</t>
  </si>
  <si>
    <t>2/0 Cu.</t>
  </si>
  <si>
    <t>1/0 Cu.</t>
  </si>
  <si>
    <t>Sterling Forest (L98)</t>
  </si>
  <si>
    <t>Lake Road</t>
  </si>
  <si>
    <t>4/0 ACSR</t>
  </si>
  <si>
    <t>Lake Road (L981)</t>
  </si>
  <si>
    <t>Blue Lake</t>
  </si>
  <si>
    <t>Blue Lake (L982)</t>
  </si>
  <si>
    <t>Sterling Forest (L99)</t>
  </si>
  <si>
    <t>Hunt</t>
  </si>
  <si>
    <t>Hunt (L991)</t>
  </si>
  <si>
    <t>Wisner</t>
  </si>
  <si>
    <t>Wisner (L993)</t>
  </si>
  <si>
    <t>Shoemaker (L119)</t>
  </si>
  <si>
    <t>East Walkill</t>
  </si>
  <si>
    <t>Shoemaker (L120)</t>
  </si>
  <si>
    <t>Silver Lake</t>
  </si>
  <si>
    <t>East Walkill (L121)</t>
  </si>
  <si>
    <t>Silver lake (L122)</t>
  </si>
  <si>
    <t>Washington Heights</t>
  </si>
  <si>
    <t>Blooming Grove (WM)</t>
  </si>
  <si>
    <t>Maybrook (CHG&amp;E)</t>
  </si>
  <si>
    <t>Lovett 69kV (L40)</t>
  </si>
  <si>
    <t>N.Y. Trap Rock (Tompkins Cove)</t>
  </si>
  <si>
    <t>NJ/NY Stateline (L45)</t>
  </si>
  <si>
    <t>Burns (L50)</t>
  </si>
  <si>
    <t>NJ/NY Stateline (L73)</t>
  </si>
  <si>
    <t>Airmont</t>
  </si>
  <si>
    <t>Airmont (L731)</t>
  </si>
  <si>
    <t>Florida (L823) (DX89-11-34</t>
  </si>
  <si>
    <t>Pole WFG122 (Form. Glenmere)</t>
  </si>
  <si>
    <t>Monroe (L83) (DX)</t>
  </si>
  <si>
    <t>Chester Tap</t>
  </si>
  <si>
    <t>Chester Tap (L83) (DX)</t>
  </si>
  <si>
    <t>Vicinity of Rt. 94, Chester</t>
  </si>
  <si>
    <t>Chester Tap (L91) (DX89-10-34)</t>
  </si>
  <si>
    <t>Chester Cable</t>
  </si>
  <si>
    <t>477 kCM Al.</t>
  </si>
  <si>
    <t>holders.</t>
  </si>
  <si>
    <t>standing in the hands of the general public where the options,</t>
  </si>
  <si>
    <t xml:space="preserve">   2.  If any security other than stock carries voting rights, </t>
  </si>
  <si>
    <t>warrants, or rights were issued on a prorata basis.</t>
  </si>
  <si>
    <t xml:space="preserve">  1.  Give date of the latest closing of the stock book prior</t>
  </si>
  <si>
    <t xml:space="preserve">  2.  State the total number of votes cast</t>
  </si>
  <si>
    <t xml:space="preserve">  3.  Give the date and</t>
  </si>
  <si>
    <t>to end of year, and state the purpose of such closing:</t>
  </si>
  <si>
    <t>at the latest general meeting prior to</t>
  </si>
  <si>
    <t>OPERATING RESERVES</t>
  </si>
  <si>
    <t>Property Insurance Reserve</t>
  </si>
  <si>
    <t>Injuries and Damage Reserve</t>
  </si>
  <si>
    <t>Pg 112, L 26 (d)</t>
  </si>
  <si>
    <t>Pension and Benefits Reserve</t>
  </si>
  <si>
    <t>Pg 112, L 27 (d)</t>
  </si>
  <si>
    <t>Miscellaneous Operating Reserves</t>
  </si>
  <si>
    <t xml:space="preserve">          Total Operating Reserves</t>
  </si>
  <si>
    <t>COMPARATIVE INCOME AND RETAINED EARNINGS STATEMENT</t>
  </si>
  <si>
    <t>TOTAL UTILITY OPERATING INCOME</t>
  </si>
  <si>
    <t>ELECTRIC OPERATING INCOME</t>
  </si>
  <si>
    <t>Operating Revenues</t>
  </si>
  <si>
    <t>Pg 115, L 2 (e)</t>
  </si>
  <si>
    <t>Operating Expense:</t>
  </si>
  <si>
    <t xml:space="preserve">     Operation Expense</t>
  </si>
  <si>
    <t>Pg 115, L 4 (e)</t>
  </si>
  <si>
    <t xml:space="preserve">     Maintenance Expense</t>
  </si>
  <si>
    <t>Net Salvage</t>
  </si>
  <si>
    <t>Depr. Rates</t>
  </si>
  <si>
    <t>Mortality Curve</t>
  </si>
  <si>
    <t>Remaining</t>
  </si>
  <si>
    <t>(In thousands)</t>
  </si>
  <si>
    <t>Life</t>
  </si>
  <si>
    <t>(Percent)</t>
  </si>
  <si>
    <t>Type</t>
  </si>
  <si>
    <t>FERC  FORM NO. 1  (ED. 12-95)</t>
  </si>
  <si>
    <t>Page 337</t>
  </si>
  <si>
    <t xml:space="preserve">Report demand charges in column (j), energy charges in column (k), and the total of any other types of </t>
  </si>
  <si>
    <t>SF -  for short-term firm service. Use this category for  all firm services, where the duration of each period of</t>
  </si>
  <si>
    <t xml:space="preserve">charges, including out-of-period adjustments, in column (l).  Explain in a footnote all components of the </t>
  </si>
  <si>
    <t xml:space="preserve">amount shown in column (l).  Report in column (m) the total charge shown on bills received as settlement </t>
  </si>
  <si>
    <t xml:space="preserve">LU -  for long-term service from a designated generating unit. "Long-term" means five years or longer.  The </t>
  </si>
  <si>
    <t>STATEMENT OF CASH FLOWS (Continued)</t>
  </si>
  <si>
    <t xml:space="preserve">  5.  Codes used:</t>
  </si>
  <si>
    <t xml:space="preserve">         (a) Net proceeds or payments.</t>
  </si>
  <si>
    <t>1.  Use the space below for important notes regarding the Balance Sheet, Statement of Income for the year, Statement of Retained Earnings for the year, Statement of Cash Flows, or any account thereof.  Classify the notes according to each basic statement, providing a subheading for each statement except where a note is applicable to more than one statement.</t>
  </si>
  <si>
    <t>and plan of disposition contemplated, giving reference to Commission orders or other authorizations respecting classification of amounts as plant adjustments and requirements as to disposition thereof.</t>
  </si>
  <si>
    <t>Allowances (Accounts 158.1  and 158.2)</t>
  </si>
  <si>
    <t>the year and give the accounting entries effecting such change.</t>
  </si>
  <si>
    <t>Due to a large amount of data, some companies will be required to file additional pages to complete certain schedules.  If you are required to prepare insert pages, insert pages have been provided in the workspace below the applicable schedule.   The totals of the insert pages should be inputted on the related schedule.  The print macro will not print insert pages.   As a result, you will have to print these schedules manually.</t>
  </si>
  <si>
    <t>PARTICULARS CONCERNING CERTAIN INCOME DEDUCTIONS AND INTEREST CHARGES ACCOUNTS</t>
  </si>
  <si>
    <t xml:space="preserve">  Report the information specified below, in the order</t>
  </si>
  <si>
    <t>Deductions, of the Uniform System of Accounts.  Amounts</t>
  </si>
  <si>
    <t xml:space="preserve">  given, for the respective income deduction and interest</t>
  </si>
  <si>
    <t>of less than 5% of each account total for the year (or $1,000,</t>
  </si>
  <si>
    <t xml:space="preserve">  charges accounts.  Provide a subheading for each</t>
  </si>
  <si>
    <t>EXTRAORDINARY ITEMS</t>
  </si>
  <si>
    <t>Extraordinary Income</t>
  </si>
  <si>
    <t>(Including transactions referred to as "wheeling")</t>
  </si>
  <si>
    <t>Pg 115, L 5 (e)</t>
  </si>
  <si>
    <t xml:space="preserve">     Depreciation Expense</t>
  </si>
  <si>
    <t>Pg 115, L 6 (e)</t>
  </si>
  <si>
    <t>Accumulated Deferred Income Taxes - Other Property</t>
  </si>
  <si>
    <t>274-275</t>
  </si>
  <si>
    <t>Accumulated Deferred Income Taxes - Other</t>
  </si>
  <si>
    <t>276-277</t>
  </si>
  <si>
    <t>Other Regulatory Liabilities</t>
  </si>
  <si>
    <t>Allowances Inventory</t>
  </si>
  <si>
    <t>19__</t>
  </si>
  <si>
    <t>Future Years</t>
  </si>
  <si>
    <t>be grouped according to functional character, but the</t>
  </si>
  <si>
    <t xml:space="preserve">  5.  Show in columns (i), (j), and (k) special equipment such</t>
  </si>
  <si>
    <t>of lessor, date and period of lease, and annual rent.  For any</t>
  </si>
  <si>
    <t xml:space="preserve">  substations of the respondent as of the end of the</t>
  </si>
  <si>
    <t>number of such substations must be shown.</t>
  </si>
  <si>
    <t xml:space="preserve">  as rotary converters, rectifiers, condensers, etc. and auxiliary</t>
  </si>
  <si>
    <t>substation or equipment operated other than by reason of sole</t>
  </si>
  <si>
    <t xml:space="preserve">  year.</t>
  </si>
  <si>
    <t>4.  Indicate in column (b) the functional character of each</t>
  </si>
  <si>
    <t>SUBSTATIONS</t>
  </si>
  <si>
    <t>SUBSTATIONS (Continued)</t>
  </si>
  <si>
    <t>whichever is greater) may be grouped by classes within</t>
  </si>
  <si>
    <t>(1) includes credits or charges other than incremental generation expenses, or (2) excludes certain credits</t>
  </si>
  <si>
    <t xml:space="preserve">IU - for intermediate-term service from a designated generating unit.  The same as LU service except that </t>
  </si>
  <si>
    <t>or charges covered by the agreement, provide an explanatory footnote.</t>
  </si>
  <si>
    <t>8.</t>
  </si>
  <si>
    <t xml:space="preserve">The data in column (g) through (m) must be totaled on the last line of the schedule.  The total amount in </t>
  </si>
  <si>
    <t xml:space="preserve">EX - for exchanges of electricity.  Use this category for transactions involving a balancing of debits and credits </t>
  </si>
  <si>
    <t>column (g) must be reported as Purchases on page 401, line 10.  The total amount in column (h) must be</t>
  </si>
  <si>
    <t>by the respondent.  For power exchanges, report in column (m) the settlement amount for the net receipt</t>
  </si>
  <si>
    <t>Loss on Disposition of Property</t>
  </si>
  <si>
    <t>Miscellaneous Amortization</t>
  </si>
  <si>
    <t>Miscellaneous Income Deductions</t>
  </si>
  <si>
    <t>Pg 117, L 43 (c)</t>
  </si>
  <si>
    <t xml:space="preserve">          Total Other Income Deductions</t>
  </si>
  <si>
    <t>TAXES-OTHER INCOME AND DEDUCTIONS</t>
  </si>
  <si>
    <t>Taxes Other than Income Taxes</t>
  </si>
  <si>
    <t>Income Taxes</t>
  </si>
  <si>
    <t>(587) Customer Installations Expenses</t>
  </si>
  <si>
    <t>(929) (Less) Duplicate Charges-Cr.</t>
  </si>
  <si>
    <t>(Less) (504) Steam Transferred-Cr.</t>
  </si>
  <si>
    <t>subaccount, account or functional classification, as appropriate, to which a rate is applied.  Identify at the bottom of section C</t>
  </si>
  <si>
    <t>the type of plant included in any subaccounts used.</t>
  </si>
  <si>
    <t xml:space="preserve">  3.  Show in column (k) any expenses incurred in prior years</t>
  </si>
  <si>
    <t>(523) Electric Expenses</t>
  </si>
  <si>
    <t>2. TRANSMISSION EXPENSES</t>
  </si>
  <si>
    <t xml:space="preserve">determined by estimate, on the basis of employee equivalents. Show the estimated number of equivalent employees </t>
  </si>
  <si>
    <t>(524) Miscellaneous Nuclear Power Expenses</t>
  </si>
  <si>
    <t>attributed to the electric department from joint functions.</t>
  </si>
  <si>
    <t>(525) Rents</t>
  </si>
  <si>
    <t>(560)</t>
  </si>
  <si>
    <t xml:space="preserve">  TOTAL Operation (Enter Total of lines 24 thru 32)</t>
  </si>
  <si>
    <t>(907) Supervision</t>
  </si>
  <si>
    <t xml:space="preserve">1. Payroll Period Ended (Date)                                     </t>
  </si>
  <si>
    <t>(562)</t>
  </si>
  <si>
    <t>Station Expenses</t>
  </si>
  <si>
    <t>(908) Customer Assistance Expenses</t>
  </si>
  <si>
    <t>2. Total Regular Full-Time Employees</t>
  </si>
  <si>
    <t>(528) Maintenance Supervision and Engineering</t>
  </si>
  <si>
    <t>(563)</t>
  </si>
  <si>
    <t>Overhead Lines Expenses</t>
  </si>
  <si>
    <t>(909) Information and Instructional Expenses</t>
  </si>
  <si>
    <t>3. Total Part-Time and Temporary Employees</t>
  </si>
  <si>
    <t>(529) Maintenance of Structures</t>
  </si>
  <si>
    <t>(564)</t>
  </si>
  <si>
    <t>Underground Lines Expenses</t>
  </si>
  <si>
    <t>(910) Miscellaneous Customer Service and Information Expenses</t>
  </si>
  <si>
    <t>(573)</t>
  </si>
  <si>
    <t>Maintenance of Miscellaneous Transmission Plant</t>
  </si>
  <si>
    <t>(920) Administrative and General Salaries</t>
  </si>
  <si>
    <t>(539) Miscellaneous Hydraulic Power Generation Expenses</t>
  </si>
  <si>
    <t>(921) Office Supplies and Expenses</t>
  </si>
  <si>
    <t>(540) Rents</t>
  </si>
  <si>
    <t xml:space="preserve">  3. Report in column (c) a monthly breakdown of the Non-</t>
  </si>
  <si>
    <t>commitment for service is one year or less.</t>
  </si>
  <si>
    <t xml:space="preserve">      totaled on the last line of the schedule.  The "Subtotal - RQ" amount in column (g) must be reported as Requirements</t>
  </si>
  <si>
    <t>to report in these columns the estimated final completion</t>
  </si>
  <si>
    <t xml:space="preserve">  costs of Underground Conduit in column (m).</t>
  </si>
  <si>
    <t xml:space="preserve">          characteristic.</t>
  </si>
  <si>
    <t>SUPPORTING</t>
  </si>
  <si>
    <t>CIRCUITS PER</t>
  </si>
  <si>
    <t>LINE DESIGNATION</t>
  </si>
  <si>
    <t>STRUCTURE</t>
  </si>
  <si>
    <t>Maintenance of Underground Lines</t>
  </si>
  <si>
    <t>(538) Electric Expenses</t>
  </si>
  <si>
    <t xml:space="preserve">dent's books of account.  Specify in each case whether lessor, </t>
  </si>
  <si>
    <t>DISTRIBUTION OF SALARIES AND WAGES (Continued)</t>
  </si>
  <si>
    <t>Gas (Continued)</t>
  </si>
  <si>
    <t xml:space="preserve">     Production - Manufactured Gas (Enter Total of lines 28 and 40)</t>
  </si>
  <si>
    <t>Pg 121, L 80, 81 (b)</t>
  </si>
  <si>
    <t xml:space="preserve">                                                                       (Except amortization of acquisition adjustments)</t>
  </si>
  <si>
    <t>highest voting powers in the respondent, and state the</t>
  </si>
  <si>
    <t>or contingent; if contingent, describe the contingency.</t>
  </si>
  <si>
    <t>Burns</t>
  </si>
  <si>
    <t>NJ/NY Stateline (L74)</t>
  </si>
  <si>
    <t>Monsey</t>
  </si>
  <si>
    <t>Monsey (L741)</t>
  </si>
  <si>
    <t>Harriman (L841)</t>
  </si>
  <si>
    <t>Long Pond Tap</t>
  </si>
  <si>
    <t>Highland Falls</t>
  </si>
  <si>
    <t>Harriman (L851)</t>
  </si>
  <si>
    <t>Long Pond Tap (L851)</t>
  </si>
  <si>
    <t>West Point #2 (U.S. Gov't)</t>
  </si>
  <si>
    <t>Dean</t>
  </si>
  <si>
    <t>Highland Falls (L93)</t>
  </si>
  <si>
    <t>Cuddebackville (L3) (DX5-3-34)</t>
  </si>
  <si>
    <t>Wurtsboro</t>
  </si>
  <si>
    <t>34.5(DX)</t>
  </si>
  <si>
    <t>#1 Cu. Solid</t>
  </si>
  <si>
    <t>Wurtsboro (L3) (DX5-3-34)</t>
  </si>
  <si>
    <t>Summitville</t>
  </si>
  <si>
    <t>Cuddebackville (L4) (DX5-4-34)</t>
  </si>
  <si>
    <t>Otisville</t>
  </si>
  <si>
    <t>Otisville (L4) (DX5-4-34)</t>
  </si>
  <si>
    <t>Pocatello</t>
  </si>
  <si>
    <t xml:space="preserve">  except those serving customers with energy for resale, may</t>
  </si>
  <si>
    <t>the individual stations in column (f).</t>
  </si>
  <si>
    <t xml:space="preserve">     Other Gas Supply (Enter Total of lines 30 and 42)</t>
  </si>
  <si>
    <t xml:space="preserve">     (Total of lines 31 and 43)</t>
  </si>
  <si>
    <t xml:space="preserve">     Transmission (Lines 32 and 44)</t>
  </si>
  <si>
    <t xml:space="preserve">     Distribution (Lines 33 and 45)</t>
  </si>
  <si>
    <t xml:space="preserve">     Customer Accounts (Line 34)</t>
  </si>
  <si>
    <t xml:space="preserve">     Customer Service and Informational (Line 35)</t>
  </si>
  <si>
    <t xml:space="preserve">     Sales (Line 36)</t>
  </si>
  <si>
    <t xml:space="preserve">     Administrative and General (Lines 37 and 46)</t>
  </si>
  <si>
    <t xml:space="preserve">          TOTAL Operation and Maint. (Total of lines 49 thru 58)</t>
  </si>
  <si>
    <t>Other Utility Departments</t>
  </si>
  <si>
    <t>Operation and Maintenance</t>
  </si>
  <si>
    <t xml:space="preserve">          TOTAL All Utility Dept. (Total of lines 25, 59, and 61)</t>
  </si>
  <si>
    <t>Utility Plant</t>
  </si>
  <si>
    <t>Construction (By Utility Departments)</t>
  </si>
  <si>
    <t>Other Cash Flows - Financing Activities</t>
  </si>
  <si>
    <t>Pg 121, L (67=&gt;69, 79) (b)</t>
  </si>
  <si>
    <t xml:space="preserve">    Net Cash From Financing Activities</t>
  </si>
  <si>
    <t>Net Increase/(Decrease) In Cash &amp; Equivalents</t>
  </si>
  <si>
    <t>Cash &amp; Equivalents At Beginning Of Year</t>
  </si>
  <si>
    <t>Pg 121, L 88 (b)</t>
  </si>
  <si>
    <t>Cash &amp; Cash Equiv. At End Of Year</t>
  </si>
  <si>
    <t>Formula should = Pg 121, L 90 (b)</t>
  </si>
  <si>
    <t>STATEMENT OF REVENUE AND OPERATION AND MAINTENANCE - ELECTRIC</t>
  </si>
  <si>
    <t>ELECTRIC REVENUES</t>
  </si>
  <si>
    <t>Residential</t>
  </si>
  <si>
    <t>Commercial</t>
  </si>
  <si>
    <t>Industrial</t>
  </si>
  <si>
    <t>Pg 300, L 5 (b)</t>
  </si>
  <si>
    <t>Other Ultimate Customers</t>
  </si>
  <si>
    <t xml:space="preserve">          Total Revenues-Ultimate Customers</t>
  </si>
  <si>
    <t>Resales</t>
  </si>
  <si>
    <t>Other  Operating Revenues</t>
  </si>
  <si>
    <t xml:space="preserve">          Total Electric Operating Revenues</t>
  </si>
  <si>
    <t>KWH SALES (THOUSANDS)</t>
  </si>
  <si>
    <t xml:space="preserve">          Total Sales-Ultimate Customers</t>
  </si>
  <si>
    <t>number of votes which each would have had the right to</t>
  </si>
  <si>
    <t xml:space="preserve">   3.  If any class or issue of security has any special </t>
  </si>
  <si>
    <t xml:space="preserve">cast on that date if a meeting were then in order.  If any </t>
  </si>
  <si>
    <t>by utility and nonutility operations.  Explain by footnote any correction adjustments to the account  balance shown in</t>
  </si>
  <si>
    <t>column (g).  Include in column (i) the average period over which the tax credits are amortized.</t>
  </si>
  <si>
    <t>Allocations to</t>
  </si>
  <si>
    <t>Adjustment Explanation</t>
  </si>
  <si>
    <t>Current Year's Income</t>
  </si>
  <si>
    <t>Average Period</t>
  </si>
  <si>
    <t>Beginning</t>
  </si>
  <si>
    <t xml:space="preserve">   Report below the balance at the end of the year and the information specified below for the</t>
  </si>
  <si>
    <t>Pocatello (L4) (DX)</t>
  </si>
  <si>
    <t>Wurtsboro (L6) (DX)</t>
  </si>
  <si>
    <t>1/0 Cu. Solid</t>
  </si>
  <si>
    <t>Bloomingburg (L6) (DX)</t>
  </si>
  <si>
    <t>Pocatello (L6) (DX)</t>
  </si>
  <si>
    <t>Port Jervis (L7) (DX5-10-34)</t>
  </si>
  <si>
    <t>NY/PA Stateline</t>
  </si>
  <si>
    <t>134.6 kCM ACSR</t>
  </si>
  <si>
    <t>Rio (L18) (DX)</t>
  </si>
  <si>
    <t>Port Jervis</t>
  </si>
  <si>
    <t>Shoemaker (L19, 20) (DX)</t>
  </si>
  <si>
    <t xml:space="preserve">Genung Street </t>
  </si>
  <si>
    <t>N.Y. Trap Rock (Short Clove)</t>
  </si>
  <si>
    <t>of the amount shown in column (f).  Report in column (g) the total charge shown on bills rendered to the respondent.  If no monetary</t>
  </si>
  <si>
    <t>settlement was made, enter zero ("0") in column (g).  Provide a footnote explaining the nature of the nonmonetary settlement, including</t>
  </si>
  <si>
    <t>the amount and type of energy or service rendered.</t>
  </si>
  <si>
    <t xml:space="preserve">Enter "TOTAL" in column (a) as the last line. Provide a total amount in columns (b) through (g) as the last line.  Energy provided by the </t>
  </si>
  <si>
    <t>6.  Show separately the State and Federal income tax effect of items shown in account 439, Adjustments to Retained Earnings.</t>
  </si>
  <si>
    <t xml:space="preserve">       (Less) Regulatory Credits (407.4)</t>
  </si>
  <si>
    <t xml:space="preserve">     Investment Tax Credit Adj. -- Net (411.5)</t>
  </si>
  <si>
    <t xml:space="preserve">       Taxes Other Than Income Taxes (408.1)</t>
  </si>
  <si>
    <t xml:space="preserve">     (Less) Investment Tax Credits (420)</t>
  </si>
  <si>
    <t xml:space="preserve">       Income Taxes -- Federal (409.1)</t>
  </si>
  <si>
    <t xml:space="preserve">                                     -- Other (409.1)</t>
  </si>
  <si>
    <t xml:space="preserve">       Provision for Deferred Income Taxes (410.1)</t>
  </si>
  <si>
    <t xml:space="preserve">       (Less) Provision for Deferred Income Taxes -Cr. (411.1)</t>
  </si>
  <si>
    <t>Interest on Long-Term Debt (427)</t>
  </si>
  <si>
    <t xml:space="preserve">       Investment Tax Credit Adj. -- Net (411.4)</t>
  </si>
  <si>
    <t>Amort. of Debt Disc. and Expense (428)</t>
  </si>
  <si>
    <t>Amortization of Loss on Reacquired Debt (428.1)</t>
  </si>
  <si>
    <t xml:space="preserve">       Losses from Disp. of Utility Plant (411.7)</t>
  </si>
  <si>
    <t>(Less) Amort. of Premium on Debt-Credit (429)</t>
  </si>
  <si>
    <t xml:space="preserve">       (Less) Gain from Disposition of Allowances (411.8)</t>
  </si>
  <si>
    <t>(Less) Amortization of Gain on Reacquired Debt-Credit (429.1)</t>
  </si>
  <si>
    <t xml:space="preserve">       Losses from Disposition of Allowances (411.9)</t>
  </si>
  <si>
    <t>Interest on Debt to Assoc. Companies (430)</t>
  </si>
  <si>
    <t>on line 3, and show the number of such special construction employees in a footnote.</t>
  </si>
  <si>
    <t>(Less) (522) Steam Transferred-Cr.</t>
  </si>
  <si>
    <t>(905) Miscellaneous Customer Accounts Expenses</t>
  </si>
  <si>
    <t>ACCUMULATED DEFERRED INCOME TAXES (Account 190)</t>
  </si>
  <si>
    <t>Easement for Transmission line Middletown to Bullville substation</t>
  </si>
  <si>
    <t>(1) [X] An Original</t>
  </si>
  <si>
    <t>Other Reductions</t>
  </si>
  <si>
    <t xml:space="preserve">Balance </t>
  </si>
  <si>
    <t>Description of Item</t>
  </si>
  <si>
    <t>Balance</t>
  </si>
  <si>
    <t>Amortization</t>
  </si>
  <si>
    <t xml:space="preserve">(Explain in a </t>
  </si>
  <si>
    <t>Beginning of Year</t>
  </si>
  <si>
    <t>Additions</t>
  </si>
  <si>
    <t>footnote)</t>
  </si>
  <si>
    <t>Nuclear Fuel in process of Refinement,</t>
  </si>
  <si>
    <t xml:space="preserve">  any substation or equipment operated under lease, give name</t>
  </si>
  <si>
    <t>co-owner, or other party is an associated company.</t>
  </si>
  <si>
    <t>CONVERSION APPARATUS AND</t>
  </si>
  <si>
    <t>VOLTAGE (In MVa)</t>
  </si>
  <si>
    <t xml:space="preserve">     Total Production Expenses (Enter Total of lines 34 and 35)</t>
  </si>
  <si>
    <t>public authority that the energy was received from and in column (c) the company or public authority that the energy was delivered</t>
  </si>
  <si>
    <t>Other Production</t>
  </si>
  <si>
    <t>Regional Transmission and Market Operation</t>
  </si>
  <si>
    <t>(1) [ X ] An Original</t>
  </si>
  <si>
    <t>(1)   [ X ] An Original</t>
  </si>
  <si>
    <t>(2)  [    ] A Resubmission</t>
  </si>
  <si>
    <t>Report receipt and delivery locations for all single contract path, "point to point" transmission service.  In column (f), report the</t>
  </si>
  <si>
    <t>Report the information called for below concerning the respondent's accounting for deferred income taxes relating to</t>
  </si>
  <si>
    <t>3.  Use separate pages as required.</t>
  </si>
  <si>
    <t>property not subject to accelerated amortization.</t>
  </si>
  <si>
    <t>-Total Fuel and PP</t>
  </si>
  <si>
    <t>-Wages and Benefits</t>
  </si>
  <si>
    <t>-Other Gains</t>
  </si>
  <si>
    <t>+Other Losses</t>
  </si>
  <si>
    <t xml:space="preserve">     Other Expenses</t>
  </si>
  <si>
    <t>Depreciation and Amortization</t>
  </si>
  <si>
    <t>Depreciation Exp</t>
  </si>
  <si>
    <t>Amort &amp; Depl of Utility Plant</t>
  </si>
  <si>
    <t>Amort of Other Utility Plant</t>
  </si>
  <si>
    <t>Amort of Property Losses</t>
  </si>
  <si>
    <t>Amort of Conversion Expenses</t>
  </si>
  <si>
    <t xml:space="preserve">     Total Depre and Amort</t>
  </si>
  <si>
    <t>Fuel and PP related to Sales for Resale (Not Used)</t>
  </si>
  <si>
    <t>Total Fuel and PP</t>
  </si>
  <si>
    <t>divided by Total MWHs</t>
  </si>
  <si>
    <t xml:space="preserve">     Fuel Cost per KWH</t>
  </si>
  <si>
    <t>Accounts Receivable from Assoc. Cos.</t>
  </si>
  <si>
    <t>Materials and Supplies</t>
  </si>
  <si>
    <t>Gas Stored Underground - Current</t>
  </si>
  <si>
    <t>Liquefied Natural Gas in Storage</t>
  </si>
  <si>
    <t>Prepayments</t>
  </si>
  <si>
    <t>Interest and Dividends Receivable</t>
  </si>
  <si>
    <t>Rents Receivable</t>
  </si>
  <si>
    <t>Accrued Utility Revenue</t>
  </si>
  <si>
    <t>Clearing Accounts (184)</t>
  </si>
  <si>
    <t>Temporary Facilities (185)</t>
  </si>
  <si>
    <t>Miscellaneous Deferred Debits (186)</t>
  </si>
  <si>
    <t>Def. Losses from Disposition of Utility Plt. (187)</t>
  </si>
  <si>
    <t>Research, Devel. and Demonstration Expend. (188)</t>
  </si>
  <si>
    <t>Unamortized Loss on Reacquired Debt (189)</t>
  </si>
  <si>
    <t>Accumulated Deferred Income Taxes (190)</t>
  </si>
  <si>
    <t>Unrecovered Purchased Gas Costs (191)</t>
  </si>
  <si>
    <t>Page 111</t>
  </si>
  <si>
    <t>COMPARATIVE BALANCE SHEET (LIABILITIES AND OTHER CREDITS)</t>
  </si>
  <si>
    <t>PROPRIETARY CAPITAL</t>
  </si>
  <si>
    <t>Common Stock Issued (201)</t>
  </si>
  <si>
    <t>Preferred Stock Issued (204)</t>
  </si>
  <si>
    <t>Capital Stock Subscribed (202, 205)</t>
  </si>
  <si>
    <t>Stock Liability for Conversion (203, 206)</t>
  </si>
  <si>
    <t>Premium on Capital Stock (207)</t>
  </si>
  <si>
    <t>Report all transmission of electricity, i.e. wheeling, provided for other electric utilities, cooperatives, municipalities,  other public</t>
  </si>
  <si>
    <t xml:space="preserve">OS - for other transmission service.  Use this category only for those services which cannot be placed in the above-defined </t>
  </si>
  <si>
    <t>Report in columns (i) and (j) the total megawatthours received and delivered.</t>
  </si>
  <si>
    <t>authorities, qualifying facilities, non-traditional utility suppliers and ultimate customers.</t>
  </si>
  <si>
    <t>categories, such as all nonfirm transmission service, regardless of the length of the contract.  Describe the nature of the service</t>
  </si>
  <si>
    <t xml:space="preserve">          TOTAL Operation (Enter Total of lines 3 thru 9)</t>
  </si>
  <si>
    <t xml:space="preserve">          TOTAL Maint. (Total of lines 12 thru 15)</t>
  </si>
  <si>
    <t>Total Operation and Maintenance</t>
  </si>
  <si>
    <t xml:space="preserve">     Production (Enter Total of lines 3 and 12)</t>
  </si>
  <si>
    <t>Installments Received on Capital Stock (212)</t>
  </si>
  <si>
    <t>(Less) Discount on Capital Stock (213)</t>
  </si>
  <si>
    <t>(Less) Capital Stock Expense (214)</t>
  </si>
  <si>
    <t>Retained Earnings (215, 215.1, 216)</t>
  </si>
  <si>
    <t>Unappropriated Undistributed Subsidiary Earnings (216.1)</t>
  </si>
  <si>
    <t xml:space="preserve">                    a. Overhead</t>
  </si>
  <si>
    <t>TOTAL (Enter Total of lines 9,</t>
  </si>
  <si>
    <t>10, 14, 18 and 19)</t>
  </si>
  <si>
    <t>MONTHLY PEAKS AND OUTPUT</t>
  </si>
  <si>
    <t xml:space="preserve">  1. If the respondent has two or more power systems which are</t>
  </si>
  <si>
    <t>sales so that the total of line 41 exceeds the amount on line 24</t>
  </si>
  <si>
    <t xml:space="preserve">  not physically integrated, furnish the required information for</t>
  </si>
  <si>
    <t>by the amount of losses incurred (or estimated) in making</t>
  </si>
  <si>
    <t xml:space="preserve">  each non-integrated system.</t>
  </si>
  <si>
    <t>the Non-Requirements Sales for Resale.</t>
  </si>
  <si>
    <t>Accumulated Provision for Pensions and Benefits (228.3)</t>
  </si>
  <si>
    <t xml:space="preserve">Accumulated Miscellaneous Operating Provisions (228.4) </t>
  </si>
  <si>
    <t>Accumulated Provision for Rate Refunds (229)</t>
  </si>
  <si>
    <t>load (60-minute integration) associated with the net energy for</t>
  </si>
  <si>
    <t>including name of pledgee and purpose of the pledge.</t>
  </si>
  <si>
    <t>Reacquired Bonds, 223, Advances from Associated Companies,</t>
  </si>
  <si>
    <t>(Mo, Day, Yr)</t>
  </si>
  <si>
    <t xml:space="preserve">charges during the year.  With respect to long-term </t>
  </si>
  <si>
    <t>include such interest expense in column (i).  Explain in a</t>
  </si>
  <si>
    <t>not be netted.</t>
  </si>
  <si>
    <t xml:space="preserve">advances, show for each company: (a) principal </t>
  </si>
  <si>
    <t>footnote any difference between the total of column (i) and</t>
  </si>
  <si>
    <t xml:space="preserve">separately advances on notes and advances on open accounts. </t>
  </si>
  <si>
    <t>advanced during year, (b) interest added to principal</t>
  </si>
  <si>
    <t xml:space="preserve">the total of Account 427, Interest on Long-Term Debt and </t>
  </si>
  <si>
    <t>Designate demand notes as such.  Include in column(a) names</t>
  </si>
  <si>
    <t>the treatment of unamortized debt expense, premium or discount</t>
  </si>
  <si>
    <t>430)-For each associated company to which interest on</t>
  </si>
  <si>
    <t xml:space="preserve">     (a) Miscellaneous Amortization (Account 425)-Describe</t>
  </si>
  <si>
    <t>debt was incurred during the year, indicate the amount and</t>
  </si>
  <si>
    <t xml:space="preserve">  the nature of items included in this account, the contra</t>
  </si>
  <si>
    <t>interest rate respectively for (a) advances on notes, (b)</t>
  </si>
  <si>
    <t xml:space="preserve">  account charged, the total of amortization charges for the</t>
  </si>
  <si>
    <t>advances on open account, (c) notes payable, (d) accounts</t>
  </si>
  <si>
    <t xml:space="preserve">  year, and the period of amortization.</t>
  </si>
  <si>
    <t>payable, and (e) other debt, and total interest.  Explain the</t>
  </si>
  <si>
    <t xml:space="preserve">     (b) Miscellaneous Income Deductions-Report the nature,</t>
  </si>
  <si>
    <t>nature of other debt on which interest was incurred during</t>
  </si>
  <si>
    <t xml:space="preserve">  payee, and amount of other income deductions for the year</t>
  </si>
  <si>
    <t>the year.</t>
  </si>
  <si>
    <t xml:space="preserve">   State balance and purpose of each appropriated retained earnings amount at end of year and give accounting entries for any applications of appropriated retained earnings during the year.</t>
  </si>
  <si>
    <t>Distribution Plant</t>
  </si>
  <si>
    <t>General Plant</t>
  </si>
  <si>
    <t>Common Plant-Electric</t>
  </si>
  <si>
    <t>B.  Basis for Amortization Charges</t>
  </si>
  <si>
    <t>Page 336</t>
  </si>
  <si>
    <t>DEPRECIATION AND AMORTIZATION OF ELECTRIC PLANT (Continued)</t>
  </si>
  <si>
    <t>C. Factors Used in Estimating Depreciation Charges</t>
  </si>
  <si>
    <t>Depreciable</t>
  </si>
  <si>
    <t>Estimated</t>
  </si>
  <si>
    <t>Applied</t>
  </si>
  <si>
    <t>Plant Base</t>
  </si>
  <si>
    <t>Avg. Service</t>
  </si>
  <si>
    <t>This Report Is:</t>
  </si>
  <si>
    <t>Class and Series of Stock</t>
  </si>
  <si>
    <t>CAPITAL STOCK EXPENSE (Account 214)</t>
  </si>
  <si>
    <t>[Include in the description of costs, the date of Commission authorization to use Account 182.2, and period  of amortization (mo, yr to mo, yr).]</t>
  </si>
  <si>
    <t xml:space="preserve">  1.  Report the information called for below concerning the respondent's accounting for deferred income taxes relating to amortizable property</t>
  </si>
  <si>
    <t>votes cast by proxy.</t>
  </si>
  <si>
    <t>Total:</t>
  </si>
  <si>
    <t>per</t>
  </si>
  <si>
    <t>Present</t>
  </si>
  <si>
    <t>Ultimate</t>
  </si>
  <si>
    <t>Size</t>
  </si>
  <si>
    <t>Specifications</t>
  </si>
  <si>
    <t>(Operating)</t>
  </si>
  <si>
    <t>Spacing</t>
  </si>
  <si>
    <t>Rights</t>
  </si>
  <si>
    <t>Fixtures</t>
  </si>
  <si>
    <t>Device</t>
  </si>
  <si>
    <t>Page 424</t>
  </si>
  <si>
    <t>Page 425</t>
  </si>
  <si>
    <t xml:space="preserve">  1.  Small generating plants are steam plants of less than</t>
  </si>
  <si>
    <t xml:space="preserve">     2.  Designate any plant leased from others, operated under a license</t>
  </si>
  <si>
    <t xml:space="preserve">  costs.  Designate, however, if estimated amounts are report-</t>
  </si>
  <si>
    <t xml:space="preserve">          3.  If design voltage differs from operating voltage,</t>
  </si>
  <si>
    <t>If applicable, see insert pages below:</t>
  </si>
  <si>
    <t>TAXES ACCRUED, PREPAID AND CHARGED DURING YEAR</t>
  </si>
  <si>
    <t>TAXES ACCRUED, PREPAID AND CHARGED DURING YEAR (Continued)</t>
  </si>
  <si>
    <t xml:space="preserve">  1.  For Account 154, report the amount of plant materials and operating supplies under the primary functional classifications as indicated in column (a); estimates of amounts by function are acceptable.  In column (d), designate the department or departments which use the class of material.</t>
  </si>
  <si>
    <t>Page 262-A</t>
  </si>
  <si>
    <t>Page 263-A</t>
  </si>
  <si>
    <t xml:space="preserve">of the respondent, prior to the end of the year, had the </t>
  </si>
  <si>
    <t>rights of such security.  State whether voting rights are actual</t>
  </si>
  <si>
    <t>respective other paid-in capital accounts.  Provide a subheading for each account and show a total</t>
  </si>
  <si>
    <t>for the account, as well as total of all accounts for reconciliation with balance sheet, page 112.</t>
  </si>
  <si>
    <t>Add more columns for any account if deemed necessary.  Explain changes made in any account during</t>
  </si>
  <si>
    <t>If required, see insert pages below</t>
  </si>
  <si>
    <t>28</t>
  </si>
  <si>
    <t>29</t>
  </si>
  <si>
    <t>30</t>
  </si>
  <si>
    <t>31</t>
  </si>
  <si>
    <t>32</t>
  </si>
  <si>
    <t>33</t>
  </si>
  <si>
    <t>34</t>
  </si>
  <si>
    <t>35</t>
  </si>
  <si>
    <t>36</t>
  </si>
  <si>
    <t>37</t>
  </si>
  <si>
    <t>38</t>
  </si>
  <si>
    <t>39</t>
  </si>
  <si>
    <t>40</t>
  </si>
  <si>
    <t>41</t>
  </si>
  <si>
    <t>42</t>
  </si>
  <si>
    <t>43</t>
  </si>
  <si>
    <t>1.  Give particulars (details) of the combined prepaid and accrued tax accounts and show the total taxes charged to operations and other</t>
  </si>
  <si>
    <t xml:space="preserve"> 5.  If any tax covers more than one year, show the required information separately for each tax year,</t>
  </si>
  <si>
    <t>(530) Maintenance of Reactor Plant Equipment</t>
  </si>
  <si>
    <t>(565)</t>
  </si>
  <si>
    <t>(531) Maintenance of Electric Plant</t>
  </si>
  <si>
    <t>(566)</t>
  </si>
  <si>
    <t xml:space="preserve">   2.  Direct control is that which is exercised without interposition of an intermediary.</t>
  </si>
  <si>
    <t xml:space="preserve">   4.  Joint control is that in which neither interest can effectively control or direct action without the consent of the other, as</t>
  </si>
  <si>
    <t>amount capitalized, (c) the method of distribution to construc-</t>
  </si>
  <si>
    <t>U. S. of A., if applicable.</t>
  </si>
  <si>
    <t xml:space="preserve">     from the Federal Energy Regulatory Commission, or operated as a</t>
  </si>
  <si>
    <t xml:space="preserve">  hydro, nuclear, internal combustion and gas turbine plants.</t>
  </si>
  <si>
    <t>internal combustion or gas turbine equipment, report each as a</t>
  </si>
  <si>
    <t xml:space="preserve">  conventional hydro plants and pumped storage plants of</t>
  </si>
  <si>
    <t xml:space="preserve">     joint facility, and give a concise statement of the facts in a footnote.</t>
  </si>
  <si>
    <t xml:space="preserve">  For nuclear, see instruction 11, page 403.</t>
  </si>
  <si>
    <t>separate plant.  However, if the exhaust heat from the gas turbine</t>
  </si>
  <si>
    <t xml:space="preserve">  less than 10,000 Kw installed capacity (name plate rating).</t>
  </si>
  <si>
    <t xml:space="preserve">In column (b), enter a Statistical Classification Code based on the original contractual terms and conditions of the </t>
  </si>
  <si>
    <t xml:space="preserve">      (g) through (k).</t>
  </si>
  <si>
    <t>service as follows:</t>
  </si>
  <si>
    <t xml:space="preserve">   5. In column (c), identify the FERC Rate Schedule or Tariff Number.  On separate lines, list all FERC rate schedules or </t>
  </si>
  <si>
    <t xml:space="preserve">     for Electric, Gas and Common, respectively.</t>
  </si>
  <si>
    <t xml:space="preserve">    5.  For receivers' certificates, show in column(a) the name of </t>
  </si>
  <si>
    <t xml:space="preserve">   9.  Furnish in a footnote particulars (details) regarding </t>
  </si>
  <si>
    <t xml:space="preserve">   13.  If the respondent has pledged any of its long-term debt</t>
  </si>
  <si>
    <t xml:space="preserve">   16.  Give particulars (details) concerning any long-term debt</t>
  </si>
  <si>
    <t>(A)</t>
  </si>
  <si>
    <t>provided in prior reporting years.  Provide an explanation in a footnote for each adjustment.</t>
  </si>
  <si>
    <t>seller.</t>
  </si>
  <si>
    <t>4.</t>
  </si>
  <si>
    <t xml:space="preserve">In column (c), identify the FERC Rate Schedule Number or Tariff, or, for nonFERC jurisdictional sellers, </t>
  </si>
  <si>
    <t>with the schedules to which they relate.</t>
  </si>
  <si>
    <t>where cents are important.  The amounts shown on all supporting schedules shall agree with the item</t>
  </si>
  <si>
    <t>in the statement they support.</t>
  </si>
  <si>
    <t>NYPSC 182-95</t>
  </si>
  <si>
    <t>Name of Respondent</t>
  </si>
  <si>
    <t>The report is</t>
  </si>
  <si>
    <t>Date of Report</t>
  </si>
  <si>
    <t>Year of Report</t>
  </si>
  <si>
    <t>(Mo, Da, Yr)</t>
  </si>
  <si>
    <t xml:space="preserve">CONSTRUCTION OVERHEADS ELECTRIC, GAS AND COMMON </t>
  </si>
  <si>
    <t xml:space="preserve">1.  List in column (a) the kinds of overheads according to the titles used by the respondent.  Charges for outside professional services for </t>
  </si>
  <si>
    <t xml:space="preserve">          Net Increase (Decrease) in Payables and Accrued Expenses</t>
  </si>
  <si>
    <t xml:space="preserve">          Net (Increase) Decrease in Other Regulatory Assets</t>
  </si>
  <si>
    <t xml:space="preserve">          Net Increase (Decrease) in Other Regulatory Liabilities</t>
  </si>
  <si>
    <t xml:space="preserve">         (Less) Allowance for Other Funds Used During Construction</t>
  </si>
  <si>
    <t>Page 123</t>
  </si>
  <si>
    <t>(1)  [  ]  An Original</t>
  </si>
  <si>
    <t xml:space="preserve">  (Mo., Day, Yr.)</t>
  </si>
  <si>
    <t xml:space="preserve">   3.  If at any time during the year the property of respondent was held by a receiver or trustee, give (a) the name of the receiver or trustee, (b) the date such receiver or trustee took possession, (c) the authority by which the receivership or trusteeship was created, and (d) the date when possession by the receiver or trustee ceased.</t>
  </si>
  <si>
    <t xml:space="preserve">   4.  State the classes of utility and other services furnished by respondent during the year in each State in which the respondent operated.</t>
  </si>
  <si>
    <t xml:space="preserve">   5.  Have you engaged as the principal accountant to audit your financial statements an accountant who is not the principal accountant for your previous year's certified financial statements?</t>
  </si>
  <si>
    <t>(1) ____ Yes.  Enter the date when such independent accountant was initially engaged: _____________.</t>
  </si>
  <si>
    <t>Page 234-A</t>
  </si>
  <si>
    <t>CAPITAL STOCK (Accounts 201 and 204)</t>
  </si>
  <si>
    <t>CAPITAL STOCK (Accounts 201 and 204) (Continued)</t>
  </si>
  <si>
    <t>4.  The identification of each class of preferred stock should show the dividend rate and whether the dividends are cumulative</t>
  </si>
  <si>
    <t>21</t>
  </si>
  <si>
    <t>22</t>
  </si>
  <si>
    <t>23</t>
  </si>
  <si>
    <t>24</t>
  </si>
  <si>
    <t>25</t>
  </si>
  <si>
    <t>26</t>
  </si>
  <si>
    <t>27</t>
  </si>
  <si>
    <t>FERC FORM NO. 1  (ED. 12-96)</t>
  </si>
  <si>
    <t>Page 103</t>
  </si>
  <si>
    <t>Transfers from Acct. 216.1, Unappropriated Undistributed Subsidiary Earnings</t>
  </si>
  <si>
    <t>Beginning of current Year</t>
  </si>
  <si>
    <t>Lovett 138 KV (L56)</t>
  </si>
  <si>
    <t>Minisceongo Switch</t>
  </si>
  <si>
    <t>Minisceongo Switch (L56)</t>
  </si>
  <si>
    <t>Bowline 138 KV</t>
  </si>
  <si>
    <t>Bowline 138 KV (L561)</t>
  </si>
  <si>
    <t>Minisceongo Switch (L561)</t>
  </si>
  <si>
    <t>Congers</t>
  </si>
  <si>
    <t>West Nyack</t>
  </si>
  <si>
    <t>Ramapo 138 KV (L60)</t>
  </si>
  <si>
    <t>Tallman 138 KV</t>
  </si>
  <si>
    <t>1272 kCM ACSS</t>
  </si>
  <si>
    <t>Tallman 138 KV(L602)</t>
  </si>
  <si>
    <t>Monsey 138 KV</t>
  </si>
  <si>
    <t>Monsey 138 KV (L601)</t>
  </si>
  <si>
    <t>West Haverstraw 345KV(194E)</t>
  </si>
  <si>
    <t>West Haverstraw 345KV(194W)</t>
  </si>
  <si>
    <t>Burns (L702)</t>
  </si>
  <si>
    <t>556.5 kCM ACSR</t>
  </si>
  <si>
    <t>1590 kCM ACSR</t>
  </si>
  <si>
    <t>Sugarloaf (CHG&amp;E) (SL)</t>
  </si>
  <si>
    <t>Vic. of Monroe (L's SL94&amp;SL95)</t>
  </si>
  <si>
    <t>2/0 CW Cu.</t>
  </si>
  <si>
    <t>Swinging Bridge (L9)</t>
  </si>
  <si>
    <t>Mongaup</t>
  </si>
  <si>
    <t>#2 Cu.</t>
  </si>
  <si>
    <t>Shoemaker 69 KV (L11)</t>
  </si>
  <si>
    <t>Westtown</t>
  </si>
  <si>
    <t>336.4 kCM ACSS</t>
  </si>
  <si>
    <t>Westtown (L111)</t>
  </si>
  <si>
    <t>Port Jervis 69 KV</t>
  </si>
  <si>
    <t>New Square No. Transition Str.(L531)</t>
  </si>
  <si>
    <t>New Square So. Transition Str.</t>
  </si>
  <si>
    <t>New Square So. Transition Str.(L531)</t>
  </si>
  <si>
    <t>Burns 138 KV</t>
  </si>
  <si>
    <t>Lovett 138 KV (L54)</t>
  </si>
  <si>
    <t>Stony Point 138 KV</t>
  </si>
  <si>
    <t>New Square No. Transition Str.(L541)</t>
  </si>
  <si>
    <t>Page, Line (Column)</t>
  </si>
  <si>
    <t>Electric Utility Plant</t>
  </si>
  <si>
    <t>Pg 200, L 13 (c); Pg 110, L 7 (d)</t>
  </si>
  <si>
    <t xml:space="preserve">     Less Accum. Prov. For Deprec. &amp; Amort.</t>
  </si>
  <si>
    <t>Pg 200, L 14 (c); Pg 110, L 8 (d)</t>
  </si>
  <si>
    <t xml:space="preserve">  Net Electric Utility Plant</t>
  </si>
  <si>
    <t>Formula</t>
  </si>
  <si>
    <t>Gas Utility Plant</t>
  </si>
  <si>
    <t>Balance -- End of year (Total of lines 01, 09, 15, 16, 22, 29, 36 and 37)</t>
  </si>
  <si>
    <t>Page 118</t>
  </si>
  <si>
    <t>Mongaup (L12)</t>
  </si>
  <si>
    <t>4/0 Cu.</t>
  </si>
  <si>
    <t>Mongaup (L13)</t>
  </si>
  <si>
    <t>Cuddebackville</t>
  </si>
  <si>
    <t>Cuddebackville (L131)</t>
  </si>
  <si>
    <t>Shoemaker 69 KV (L14)</t>
  </si>
  <si>
    <t>Westtown (L14)</t>
  </si>
  <si>
    <t>Mongaup (L15)</t>
  </si>
  <si>
    <t>Rio</t>
  </si>
  <si>
    <t>336.4 kCM ACSR</t>
  </si>
  <si>
    <t>Hillburn (L31)</t>
  </si>
  <si>
    <t>Sloatsburg</t>
  </si>
  <si>
    <t>Sloatsburg (L311)</t>
  </si>
  <si>
    <t>Harriman</t>
  </si>
  <si>
    <t>Harriman (L312)</t>
  </si>
  <si>
    <t>Monroe</t>
  </si>
  <si>
    <t>Monroe (L313)</t>
  </si>
  <si>
    <t>NJ/NY Stateline (L43)</t>
  </si>
  <si>
    <t>Blue Hill</t>
  </si>
  <si>
    <t>750 kCM Al.</t>
  </si>
  <si>
    <t>NJ/NY Stateline (L44)</t>
  </si>
  <si>
    <t>NJ/NY Stateline (L46)</t>
  </si>
  <si>
    <t>Burns (L49)</t>
  </si>
  <si>
    <t>Nanuet</t>
  </si>
  <si>
    <t>Nanuet (L491)</t>
  </si>
  <si>
    <t>Tap (L491)</t>
  </si>
  <si>
    <t>Pearl River</t>
  </si>
  <si>
    <t>Lovett 69KV (L55)</t>
  </si>
  <si>
    <t>2.  Each credit and debit during the year should be identified as to the retained earnings account in which recorded (Accounts 433, 436 - 439 inclusive).  Show the contra primary account affected in column (b).</t>
  </si>
  <si>
    <t xml:space="preserve">          Ratings in MW)</t>
  </si>
  <si>
    <t>Net Peak Demand on Plant - Megawatts (60 minutes)</t>
  </si>
  <si>
    <t>Net Plant Capability (In megawatts)</t>
  </si>
  <si>
    <t xml:space="preserve">   (a) Under the Most Favorable Oper. Conditions</t>
  </si>
  <si>
    <t xml:space="preserve">   (b) Under the Most Adverse Oper. Conditions</t>
  </si>
  <si>
    <t>Cost of Plant:</t>
  </si>
  <si>
    <t xml:space="preserve">   Land and Land Rights</t>
  </si>
  <si>
    <t xml:space="preserve">   Structures and Improvements</t>
  </si>
  <si>
    <t xml:space="preserve">  Federal Energy Regulatory Commission, or operated as a joint</t>
  </si>
  <si>
    <t>5.  The items under Cost of Plant represent accounts or</t>
  </si>
  <si>
    <t xml:space="preserve">  pumping into the storage reservoir.  When this item</t>
  </si>
  <si>
    <t>each source described.  Group together stations and other</t>
  </si>
  <si>
    <t xml:space="preserve">  facility, indicate such facts in a footnote.  Give project number.</t>
  </si>
  <si>
    <t>combinations of accounts prescribed by the Uniform System</t>
  </si>
  <si>
    <t xml:space="preserve">  cannot be accurately computed, leave lines 35, 36</t>
  </si>
  <si>
    <t>sources which individually provide less than 10 percent of</t>
  </si>
  <si>
    <t xml:space="preserve">  3.  If net peak demand for 60 minutes is not available, give that</t>
  </si>
  <si>
    <t>of Accounts.  Production Expenses do not include Purchased</t>
  </si>
  <si>
    <t xml:space="preserve">  and 37 blank and describe at the bottom of the</t>
  </si>
  <si>
    <t>Please fill in the following:</t>
  </si>
  <si>
    <t>Respondent's exact legal name:</t>
  </si>
  <si>
    <t/>
  </si>
  <si>
    <t>Address line 1:</t>
  </si>
  <si>
    <t>Address line 2:</t>
  </si>
  <si>
    <t>For the period starting:</t>
  </si>
  <si>
    <t>For the year ended:</t>
  </si>
  <si>
    <t>Date of Report:</t>
  </si>
  <si>
    <t>Instructions</t>
  </si>
  <si>
    <t>Do not include this sheet in the Annual Report you send to the Commission</t>
  </si>
  <si>
    <t>General Information</t>
  </si>
  <si>
    <t>FERC FORM NO.  (ED. 12- 95)</t>
  </si>
  <si>
    <t>Page  228</t>
  </si>
  <si>
    <t>Page 229</t>
  </si>
  <si>
    <t>FERC FORM NO.1 (ED. 12-87)</t>
  </si>
  <si>
    <t>Page 101</t>
  </si>
  <si>
    <t xml:space="preserve">     Total Utility Operating Income</t>
  </si>
  <si>
    <t>Formula should = Pg 114, L 24 (c)</t>
  </si>
  <si>
    <t>OTHER INCOME AND EXPENSES; INTEREST EXPENSE</t>
  </si>
  <si>
    <t>OTHER INCOME</t>
  </si>
  <si>
    <t>5.  Give concise explanations concerning unsettled rate proceedings where a contingency exists such that refunds of material amount may need to be made to the utility's customers or which may result in a material refund to the utility with respect to power or gas purchases.  State for each year affected the gross revenues or costs to which the contingency relates and the tax effects together with an explanation of the major factors which affect the rights of the utility to retain such revenues or recover amounts paid with respect to power and gas purchases.</t>
  </si>
  <si>
    <t>9.  Explain in a footnote if the previous year's figures are different from that reported in prior reports.</t>
  </si>
  <si>
    <t>1.  Report separately each property held for future use at end of the year having an original cost of $250,000 or more.</t>
  </si>
  <si>
    <t xml:space="preserve">     Group other items of property held for future use.</t>
  </si>
  <si>
    <t>2.  For property having an original cost of $250,000 or more previously used in utility operations, now held for future use,</t>
  </si>
  <si>
    <t xml:space="preserve">     give in column (a), in addition to other required information, the date that utility use of such property was discontinued,</t>
  </si>
  <si>
    <t xml:space="preserve">     and the date the original cost was transferred to Account 105.</t>
  </si>
  <si>
    <t>Date Originally</t>
  </si>
  <si>
    <t>Date Expected</t>
  </si>
  <si>
    <t>10.  If the columns are insufficient for reporting additional utility departments, supply the appropriate account titles, lines 2 to 23, and report the information in the blank space on page 122-123 or in a footnote.</t>
  </si>
  <si>
    <t>Net Utility Operating Income (Carried forward from page 114)</t>
  </si>
  <si>
    <t>7.  If any notes appearing in the report to stockholders are applicable to this Statement of Income, such notes may be included on page 122-123.</t>
  </si>
  <si>
    <t>OTHER INCOME AND DEDUCTIONS</t>
  </si>
  <si>
    <t>Departments</t>
  </si>
  <si>
    <t>Which Use Material</t>
  </si>
  <si>
    <t xml:space="preserve">  which is available, specifying period.</t>
  </si>
  <si>
    <t>Power, System Control and Load Dispatching, and Other</t>
  </si>
  <si>
    <t xml:space="preserve">  schedule the company's principal sources of pumping</t>
  </si>
  <si>
    <t>purchase power for pumping, give the supplier, contract</t>
  </si>
  <si>
    <t>Expenses classified as "Other Power Supply Expenses."</t>
  </si>
  <si>
    <t xml:space="preserve">  power, the estimated amounts of energy from each</t>
  </si>
  <si>
    <t>number, and date of contract.</t>
  </si>
  <si>
    <t>FERC Licensed Project No. ______</t>
  </si>
  <si>
    <t>Unrecovered Plant and Regulatory Study Costs</t>
  </si>
  <si>
    <t>Other Regulatory Assets</t>
  </si>
  <si>
    <t>of the origin and purpose of each donation.</t>
  </si>
  <si>
    <t xml:space="preserve">explanation of the capital change which gave rise to amounts reported under this caption including </t>
  </si>
  <si>
    <t>as LF, provide in a footnote the termination date of the contract defined as the earliest date that either buyer or seller can unilaterally</t>
  </si>
  <si>
    <t xml:space="preserve">column (g) report the designation for the substation, or other appropriate identification for where energy was delivered as </t>
  </si>
  <si>
    <t>columns (i) and (j) must be reported as Transmission Received and Delivered on page 401, lines 16 and 17, respectively.</t>
  </si>
  <si>
    <t>get out of the contract.</t>
  </si>
  <si>
    <t xml:space="preserve">     For line 1(5), column (d) below, enter the rate granted in the last rate proceeding.  If such is not available, use the average</t>
  </si>
  <si>
    <t xml:space="preserve">   2.  If control was by other means than a direct holding of voting rights, state in a footnote the manner in which control was held, naming any intermediaries involved.</t>
  </si>
  <si>
    <t xml:space="preserve">   3.  If control was held jointly with one or more other interests, state the facts in a footnote and name the other interests.</t>
  </si>
  <si>
    <t>IMPORTANT CHANGES DURING THE YEAR (Continued)</t>
  </si>
  <si>
    <t>Page 109</t>
  </si>
  <si>
    <t>Page 109-A</t>
  </si>
  <si>
    <t>Page 109-B</t>
  </si>
  <si>
    <t>COMPARATIVE BALANCE SHEET (ASSETS AND OTHER DEBITS)</t>
  </si>
  <si>
    <t>Balance at</t>
  </si>
  <si>
    <t>Contra</t>
  </si>
  <si>
    <t>Primary</t>
  </si>
  <si>
    <t>Amount</t>
  </si>
  <si>
    <t>Affected</t>
  </si>
  <si>
    <t>UNAPPROPRIATED RETAINED EARNINGS (Account 216)</t>
  </si>
  <si>
    <t>Dividends Declared -- Common Stock (Account 438)</t>
  </si>
  <si>
    <t xml:space="preserve">         TOTAL Dividends Declared -- Common Stock (Acct. 438) (Total of lines 31 thru 35)</t>
  </si>
  <si>
    <t>Next Page is 221</t>
  </si>
  <si>
    <t>FOOTNOTES</t>
  </si>
  <si>
    <t xml:space="preserve">LF - for long-term firm transmission service.  "Long-term" means one year or longer and "firm" means that service cannot be </t>
  </si>
  <si>
    <t xml:space="preserve">       Nonoperating Rental Income (418)</t>
  </si>
  <si>
    <t xml:space="preserve">       Equity in Earnings of Subsidiary Companies (418.1)</t>
  </si>
  <si>
    <t>(Ref.)</t>
  </si>
  <si>
    <t>Other  Utility</t>
  </si>
  <si>
    <t xml:space="preserve">    Interest and Dividend Income (419)</t>
  </si>
  <si>
    <t xml:space="preserve">    Previous Year</t>
  </si>
  <si>
    <t xml:space="preserve"> Current Year</t>
  </si>
  <si>
    <t xml:space="preserve">    Allowance for Other Funds Used During Construction (419.1)</t>
  </si>
  <si>
    <t xml:space="preserve">    Miscellaneous Nonoperating Income (421)</t>
  </si>
  <si>
    <t xml:space="preserve">    Gain in Disposition of Property (421.1)</t>
  </si>
  <si>
    <t>UTILITY OPERATING INCOME</t>
  </si>
  <si>
    <t>Operating Revenues (400)</t>
  </si>
  <si>
    <t>Other Income Deductions</t>
  </si>
  <si>
    <t>Operating Expenses</t>
  </si>
  <si>
    <t xml:space="preserve">       Operation Expenses (401)</t>
  </si>
  <si>
    <t xml:space="preserve">       Maintenance Expenses (402)</t>
  </si>
  <si>
    <t xml:space="preserve">       Depreciation Expense (403)</t>
  </si>
  <si>
    <t xml:space="preserve">       Amort. &amp; Depl. of Utility Plant (404-405)</t>
  </si>
  <si>
    <t>Taxes Applic. to Other Income and Deductions</t>
  </si>
  <si>
    <t xml:space="preserve">       Amort. of Utility Plant Acq. Adj. (406)</t>
  </si>
  <si>
    <t xml:space="preserve">    Taxes Other Than Income Taxes (408.2)</t>
  </si>
  <si>
    <t>CAPITAL STOCK SUBSCRIBED, CAPITAL STOCK LIABILITY FOR CONVERSION,</t>
  </si>
  <si>
    <t>PREMIUM ON CAPITAL STOCK, AND INSTALLMENTS RECEIVED ON CAPITAL STOCK</t>
  </si>
  <si>
    <t>(Accounts 202 and 205, 203 and 206, 207, 212)</t>
  </si>
  <si>
    <t xml:space="preserve">applying to each class and series of capital stock.                     </t>
  </si>
  <si>
    <t xml:space="preserve">                      Name of Account and Description of Item</t>
  </si>
  <si>
    <t>Number of Shares</t>
  </si>
  <si>
    <t xml:space="preserve">                                                    (a)</t>
  </si>
  <si>
    <t>Common Stock Subscribed (Account 202)</t>
  </si>
  <si>
    <t>Preferred Stock Subscribed (Account 205)</t>
  </si>
  <si>
    <t>Common Stock Liability for Conversion (Account 203)</t>
  </si>
  <si>
    <t>Preferred Stock Liability for Conversion (Account 206)</t>
  </si>
  <si>
    <t>Premium on Capital Stock (Account 207)</t>
  </si>
  <si>
    <t>Installments Received on Capital Stock (Account 212)</t>
  </si>
  <si>
    <t xml:space="preserve">   TOTAL</t>
  </si>
  <si>
    <t>FERC  FORM   NO. 1  (ED. 12-95) NYPSC Modified-96</t>
  </si>
  <si>
    <t>Page 252</t>
  </si>
  <si>
    <t>OTHER PAID-IN CAPITAL (Accounts 208-211, inc.)</t>
  </si>
  <si>
    <t>Plant Materials and Operating Supplies (154)</t>
  </si>
  <si>
    <t xml:space="preserve">Report all sales for resale (i.e. sales to purchasers other than ultimate consumers) transacted on a settlement basis </t>
  </si>
  <si>
    <t>tions below in a manner that clearly indicates the amount</t>
  </si>
  <si>
    <t>is directly or indirectly assigned (Paper Copy Only).</t>
  </si>
  <si>
    <t>of reduction in the gross rate for tax effects.</t>
  </si>
  <si>
    <t>Description of Each Construction Overhead for Electric, Gas and Common, respectively</t>
  </si>
  <si>
    <t xml:space="preserve">COMPUTATION OF ALLOWANCE FOR FUNDS USED DURING CONSTRUCTION RATES </t>
  </si>
  <si>
    <t xml:space="preserve">  the monthly amounts any energy losses associated with the</t>
  </si>
  <si>
    <t>monthly peak load reported in column (d).</t>
  </si>
  <si>
    <t>Name of System:</t>
  </si>
  <si>
    <t>Monthly Non-Requirements</t>
  </si>
  <si>
    <t>MONTHLY PEAK</t>
  </si>
  <si>
    <t>Month</t>
  </si>
  <si>
    <t>Total Monthly Energy</t>
  </si>
  <si>
    <t>Megawatts</t>
  </si>
  <si>
    <t>Day of Month</t>
  </si>
  <si>
    <t>Hour</t>
  </si>
  <si>
    <t>&amp; Associated Losses</t>
  </si>
  <si>
    <t>(See Instruction 4)</t>
  </si>
  <si>
    <t>January</t>
  </si>
  <si>
    <t>February</t>
  </si>
  <si>
    <t>March</t>
  </si>
  <si>
    <t>April</t>
  </si>
  <si>
    <t>May</t>
  </si>
  <si>
    <t>June</t>
  </si>
  <si>
    <t>July</t>
  </si>
  <si>
    <t>August</t>
  </si>
  <si>
    <t xml:space="preserve">basis (i.e., the supplier includes projected load for this service in its system resource planning).  In addition, the </t>
  </si>
  <si>
    <t>(or longer) basis, enter the monthly average billing demand in column (d), the average monthly non-</t>
  </si>
  <si>
    <t xml:space="preserve">coincident peak (NCP) demand in column (e), and the average monthly coincident peak (CP) demand in </t>
  </si>
  <si>
    <t xml:space="preserve">      OS - for other service.  Use this category only for those services which cannot be placed in the above-defined categories,</t>
  </si>
  <si>
    <t xml:space="preserve">      such as all non-firm service regardless of the length of the contract and service from designated units of less</t>
  </si>
  <si>
    <t xml:space="preserve">balancing of debits and credits for energy, capacity, etc.) and any settlements for imbalanced exchanges on this </t>
  </si>
  <si>
    <t xml:space="preserve">      than one year.  Describe the nature of the service in a footnote.</t>
  </si>
  <si>
    <t>schedule.  Power exchanges must be reported on the Purchased Power schedule (pages 326-327).</t>
  </si>
  <si>
    <t xml:space="preserve">      AD - for out-of-period adjustment.  Use this code for any accounting adjustments or "true-ups" for service provided in prior</t>
  </si>
  <si>
    <t xml:space="preserve">      reporting years.  Provide an explanation in a footnote for each adjustment.</t>
  </si>
  <si>
    <t xml:space="preserve">    Proceeds from Disposal of Noncurrent Assets (d)</t>
  </si>
  <si>
    <t xml:space="preserve">    Investments in and Advances to Assoc. and Subsidiary Companies</t>
  </si>
  <si>
    <t>(Including power exchanges)</t>
  </si>
  <si>
    <t>Report all power purchases made during the year.  Also report exchanges of electricity (i.e., transactions involving a</t>
  </si>
  <si>
    <t>defined categories, such as all nonfirm service regardless of the length of the contract and service from</t>
  </si>
  <si>
    <t>balancing of debits and credits for energy, capacity, etc.) and any settlements for imbalanced exchanges.</t>
  </si>
  <si>
    <t>designated units of less than one year.  Describe the nature of the service in a footnote for each adjustment.</t>
  </si>
  <si>
    <t xml:space="preserve">    Contributions and Advances from Assoc. and Subsidiary Companies</t>
  </si>
  <si>
    <t xml:space="preserve">    Disposition and Investments in (and Advances to)</t>
  </si>
  <si>
    <t xml:space="preserve">    Associated and Subsidiary Companies</t>
  </si>
  <si>
    <t xml:space="preserve">    Purchase of Investment Securities (a)</t>
  </si>
  <si>
    <t xml:space="preserve">    Proceeds from Sales of Investment Securities (a)</t>
  </si>
  <si>
    <t>Page 120</t>
  </si>
  <si>
    <t>(1)  [X]  An Original</t>
  </si>
  <si>
    <t>Retirement Costs</t>
  </si>
  <si>
    <t>(403.5) Amortization of Unallocated Reserve</t>
  </si>
  <si>
    <t>Unallocated reserve-Elec Case 07-E-0949</t>
  </si>
  <si>
    <t>(404) Amortization of Limited Term Electric Plant</t>
  </si>
  <si>
    <t>Amortization expense on Palisades Mall Metering</t>
  </si>
  <si>
    <t>(405) Amortization of Other Plant - Capitialized Software</t>
  </si>
  <si>
    <t>Capitalized Software</t>
  </si>
  <si>
    <t>(421) Miscellaneous Non-Operating Income</t>
  </si>
  <si>
    <t>Depreciation Expense on Plant-Held-for-Future-Use</t>
  </si>
  <si>
    <t>Net reserve related to transfers from affiliated companies</t>
  </si>
  <si>
    <t>and between categories of plant.</t>
  </si>
  <si>
    <t xml:space="preserve">  5.  The items under Cost of Plant represent accounts or</t>
  </si>
  <si>
    <t>6.  Report as a separate plant any plant equipped with</t>
  </si>
  <si>
    <t xml:space="preserve">  equipment for increasing capacity.</t>
  </si>
  <si>
    <t>FERC A/R, Pg 251, L 20 (e)</t>
  </si>
  <si>
    <t>Misc Deferred Debits - Net</t>
  </si>
  <si>
    <t xml:space="preserve">A: L 45 - B: L 34 </t>
  </si>
  <si>
    <t>Number of Employees (Electric)</t>
  </si>
  <si>
    <t>FERC A/R, Pg 323, L 4</t>
  </si>
  <si>
    <t>Pre-Tax Income</t>
  </si>
  <si>
    <t>Total Utility Operating Income</t>
  </si>
  <si>
    <t>C: L 42</t>
  </si>
  <si>
    <t>+Income Taxes - Electric</t>
  </si>
  <si>
    <t>C: L 12</t>
  </si>
  <si>
    <t>+Income Taxes - Gas</t>
  </si>
  <si>
    <t>C: L 32</t>
  </si>
  <si>
    <t>+Other Income</t>
  </si>
  <si>
    <t>D: L 51</t>
  </si>
  <si>
    <t>- Other Income Deductions</t>
  </si>
  <si>
    <t>D: L 55</t>
  </si>
  <si>
    <t>and Other Credits)</t>
  </si>
  <si>
    <t>Capital Stock</t>
  </si>
  <si>
    <t>250-251</t>
  </si>
  <si>
    <t>12-91</t>
  </si>
  <si>
    <t>Adjustment to Book Value</t>
  </si>
  <si>
    <t>Adjustment to Equity</t>
  </si>
  <si>
    <t>Clove Development Corporation</t>
  </si>
  <si>
    <t>O&amp;R Energy Development, Inc</t>
  </si>
  <si>
    <t>O&amp;R Development Corporation</t>
  </si>
  <si>
    <t>Equity Contribution</t>
  </si>
  <si>
    <t>Equity in Prior years' Earnings</t>
  </si>
  <si>
    <t>Equity in Current years' Earnings</t>
  </si>
  <si>
    <t>Instructions for this sheet:</t>
  </si>
  <si>
    <t>Fill in your name, address and appropriate dates in the designated area below so that this</t>
  </si>
  <si>
    <t>information will carry to other sheets in the file.</t>
  </si>
  <si>
    <t>Balance Sheet Supporting Schedules (Liabilities</t>
  </si>
  <si>
    <t>the court and date of court order under which such certificates</t>
  </si>
  <si>
    <t xml:space="preserve">  2.  Report all acquisitions of allowances at cost.</t>
  </si>
  <si>
    <t xml:space="preserve">  9.  Report the net costs and benefits of hedging transactions on a separate line under purchases/transfers and sales/transfers.</t>
  </si>
  <si>
    <t xml:space="preserve">  3.  Report allowances in accordance with a weighted average cost allocation method and other accounting as prescribed by General Instruction No. 21 in the Uniform System of Accounts.</t>
  </si>
  <si>
    <t xml:space="preserve">  7.  Report on lines 8-14 the names of vendors/transferors of allowances acquired and identify associated companies (See "associated company" under "Definitions" in the Uniform System of Accounts).</t>
  </si>
  <si>
    <t>Sample</t>
  </si>
  <si>
    <t>1/1/1998</t>
  </si>
  <si>
    <t>12/31/1998</t>
  </si>
  <si>
    <t>3/15/1999</t>
  </si>
  <si>
    <t xml:space="preserve">     TOTAL Sales to Ultimate Consumers</t>
  </si>
  <si>
    <t>(447) Sales for Resale</t>
  </si>
  <si>
    <t xml:space="preserve">     TOTAL Sales of Electricity</t>
  </si>
  <si>
    <t>(Less) (449.1) Provision for Rate Refunds</t>
  </si>
  <si>
    <t>Miscellaneous Transmission Expenses</t>
  </si>
  <si>
    <t>( NYSERDA) New York State Energy</t>
  </si>
  <si>
    <t>Research &amp; Development Authority</t>
  </si>
  <si>
    <t>C. Gas R&amp;D Performed Internally</t>
  </si>
  <si>
    <t>D. Gas R&amp;D Performed Externally</t>
  </si>
  <si>
    <t xml:space="preserve">  EDP Equipment - Clearing Account</t>
  </si>
  <si>
    <t xml:space="preserve">     10.  Describe any materially important transactions of the respondent, not disclosed elsewhere in this report, in which an officer, director, security holder reported on page 6, voting trustee, associated company or known associate of such persons was a party or in which such person had a material interest.</t>
  </si>
  <si>
    <t xml:space="preserve">   15.  If interest expense was incurred during the year on</t>
  </si>
  <si>
    <t xml:space="preserve">   14.  If the respondent has any long-term debt securities</t>
  </si>
  <si>
    <t xml:space="preserve">     Expenses per Net KWh</t>
  </si>
  <si>
    <t>FERC FORM NO. 1 (ED. 12-89)</t>
  </si>
  <si>
    <t>Page 406</t>
  </si>
  <si>
    <t>Page 407</t>
  </si>
  <si>
    <t>Page 406-A</t>
  </si>
  <si>
    <t>Page 407-A</t>
  </si>
  <si>
    <t>PUMPED STORAGE GENERATING PLANT STATISTICS (Large Plants)</t>
  </si>
  <si>
    <t>PUMPED STORAGE GENERATING PLANT STATISTICS (Large Plants) (Continued)</t>
  </si>
  <si>
    <t xml:space="preserve">  1.  Large plants and pumped storage plants of 10,000 Kw or more</t>
  </si>
  <si>
    <t>4.  If a group of employees attends more than one</t>
  </si>
  <si>
    <t xml:space="preserve">     TOTAL Other Operating Revenues</t>
  </si>
  <si>
    <t xml:space="preserve">     TOTAL Electric Operating Revenues</t>
  </si>
  <si>
    <t>Next Page is 304</t>
  </si>
  <si>
    <t>Page 300</t>
  </si>
  <si>
    <t>Page 301</t>
  </si>
  <si>
    <t xml:space="preserve">  (2)  [   ]  A Resubmission</t>
  </si>
  <si>
    <t>Type of Plant Included in Subaccounts Used (Listed in the Order Presented in Col. (a), Above)</t>
  </si>
  <si>
    <t xml:space="preserve">Electric Plant in Service - General Plant - Office Furn/Equip - Furniture </t>
  </si>
  <si>
    <t xml:space="preserve">Electric Plant in Service - General Plant - Office Furn/Equip - Office Machines </t>
  </si>
  <si>
    <t>Electric Plant in Service - General Plant - Office Furn/Equip - E.D.P.</t>
  </si>
  <si>
    <t xml:space="preserve">Electric Plant in Service - General Plant - Office Furn/Equip - Energy Control Center Computer </t>
  </si>
  <si>
    <t>Common Utility Plant - General Plant - Structures and Improvements</t>
  </si>
  <si>
    <t>Common Utility Plant - General Plant - Office Furn/Equip - Furniture</t>
  </si>
  <si>
    <t>Common Utility Plant - General Plant - Office Furn/Equip - Machines</t>
  </si>
  <si>
    <t>Common Utility Plant - General Plant - Office Furn/Equip - Cash equipment</t>
  </si>
  <si>
    <t>Common Utility Plant - General Plant - Tools, Shop and Work Equipment</t>
  </si>
  <si>
    <t>Common Utility Plant - General Plant - Garage equipment</t>
  </si>
  <si>
    <t>Next Page is 337C</t>
  </si>
  <si>
    <t>(Cont.)</t>
  </si>
  <si>
    <t>Common Utility Plant - General Plant - Communication Equipment</t>
  </si>
  <si>
    <t>Common Utility Plant - General Plant - Communication Equipment - Tele sys computer</t>
  </si>
  <si>
    <t xml:space="preserve">      column (e), and the average monthly coincident peak (CP) demand in column (f).  For all other types of service, </t>
  </si>
  <si>
    <t>LF - for long-term service, "Long-term" means five years or longer and "firm" means that service cannot be interrupted</t>
  </si>
  <si>
    <t xml:space="preserve">      enter NA in columns (d), (e) and (f).  Monthly NCP demand is the maximum metered hourly (60-minute integration)</t>
  </si>
  <si>
    <t xml:space="preserve">  Average remaining life (Col. (g) shown above for Common Utility Plant (Accounts 389-398, </t>
  </si>
  <si>
    <t xml:space="preserve">        (For new issue, give Commission Authorization numbers and dates)</t>
  </si>
  <si>
    <t xml:space="preserve">       Premium or</t>
  </si>
  <si>
    <t>of Issue</t>
  </si>
  <si>
    <t>Date From</t>
  </si>
  <si>
    <t>Date To</t>
  </si>
  <si>
    <t>outstanding</t>
  </si>
  <si>
    <t>Debt Issued</t>
  </si>
  <si>
    <t xml:space="preserve">          Discount</t>
  </si>
  <si>
    <t>without reduction</t>
  </si>
  <si>
    <t>for amounts held</t>
  </si>
  <si>
    <t>by respondent)</t>
  </si>
  <si>
    <t xml:space="preserve">                                   (a)</t>
  </si>
  <si>
    <t>Plant Hours Connected to Load While Generating</t>
  </si>
  <si>
    <t>Generation, Exclusive of Plant Use - KWh</t>
  </si>
  <si>
    <t>(Account 158.1)</t>
  </si>
  <si>
    <t>Amt.</t>
  </si>
  <si>
    <t>01</t>
  </si>
  <si>
    <t>Balance- Beginning of  Year</t>
  </si>
  <si>
    <t>02</t>
  </si>
  <si>
    <t>03</t>
  </si>
  <si>
    <t>Acquired During Year:</t>
  </si>
  <si>
    <t>04</t>
  </si>
  <si>
    <t xml:space="preserve">   Issued (Less Withheld Allow.)</t>
  </si>
  <si>
    <t>05</t>
  </si>
  <si>
    <t xml:space="preserve">   Returned by EPA</t>
  </si>
  <si>
    <t>06</t>
  </si>
  <si>
    <t>07</t>
  </si>
  <si>
    <t>Purchases/Transfers:</t>
  </si>
  <si>
    <t>08</t>
  </si>
  <si>
    <t>09</t>
  </si>
  <si>
    <t>Relinquished During Year:</t>
  </si>
  <si>
    <t xml:space="preserve">    Charges to Account 509</t>
  </si>
  <si>
    <t xml:space="preserve">    Other:</t>
  </si>
  <si>
    <t>Cost of Sales/Transfers:</t>
  </si>
  <si>
    <t>Balance-End of Year</t>
  </si>
  <si>
    <t>Sales:</t>
  </si>
  <si>
    <t>Net Sales Proceeds (Assoc. Co.)</t>
  </si>
  <si>
    <t xml:space="preserve">  body, or cases in which such a body was a party.  Identify this   </t>
  </si>
  <si>
    <t xml:space="preserve">  Amortization - Gas</t>
  </si>
  <si>
    <t xml:space="preserve">  Transportation - Clearing Account</t>
  </si>
  <si>
    <t>Total Depreciation and Amortization Provisions</t>
  </si>
  <si>
    <t>Net Charges for Plant Retired</t>
  </si>
  <si>
    <t>Other Debit or Credit Items:</t>
  </si>
  <si>
    <t>ELECTRIC ENERGY ACCOUNT</t>
  </si>
  <si>
    <t xml:space="preserve">  Report below the information called for concerning the disposition of electric energy generated, purchased, exchanged</t>
  </si>
  <si>
    <t xml:space="preserve">  and wheeled during the year.</t>
  </si>
  <si>
    <t>SOURCES OF ENERGY</t>
  </si>
  <si>
    <t>DISPOSITION OF ENERGY</t>
  </si>
  <si>
    <t>Generation (Excluding Station Use):</t>
  </si>
  <si>
    <t>Sales to Ultimate Consumers</t>
  </si>
  <si>
    <t xml:space="preserve">    Steam</t>
  </si>
  <si>
    <t>(Including Interdepartmental Sales)</t>
  </si>
  <si>
    <t xml:space="preserve">    Nuclear</t>
  </si>
  <si>
    <t xml:space="preserve">         (Less) Undistributed Earnings from Subsidiary Companies</t>
  </si>
  <si>
    <t xml:space="preserve">         Other:</t>
  </si>
  <si>
    <t xml:space="preserve">     Net Cash Provided by (Used in) Operating Activities (Total of lines 2 thru 21)</t>
  </si>
  <si>
    <t>Cash Flows from Investment Activities:</t>
  </si>
  <si>
    <t xml:space="preserve">    Construction and Acquisition of Plant (including Land):</t>
  </si>
  <si>
    <t>Rockland Electric Company</t>
  </si>
  <si>
    <t>Pike County Light &amp; Power</t>
  </si>
  <si>
    <t>NYiSO</t>
  </si>
  <si>
    <t>New York State Gas &amp; Electric</t>
  </si>
  <si>
    <t>RQ</t>
  </si>
  <si>
    <t>(902) Meter Reading Expenses</t>
  </si>
  <si>
    <t>period ending 60 days before or after October 31.</t>
  </si>
  <si>
    <t>(520) Steam Expenses</t>
  </si>
  <si>
    <t>(557)</t>
  </si>
  <si>
    <t>(398) Miscellaneous Equipment</t>
  </si>
  <si>
    <t>(399) Other Tangible Property</t>
  </si>
  <si>
    <t>(389) Land and Land Rights</t>
  </si>
  <si>
    <t>(390) Structures and Improvements</t>
  </si>
  <si>
    <t>(392) Transportation Equipment</t>
  </si>
  <si>
    <t>(393) Stores Equipment</t>
  </si>
  <si>
    <t>(395) Laboratory Equipment</t>
  </si>
  <si>
    <t>(396) Power Operated Equipment</t>
  </si>
  <si>
    <t>(397) Communication Equipment</t>
  </si>
  <si>
    <t>Page 266-A</t>
  </si>
  <si>
    <t>Page 267-A</t>
  </si>
  <si>
    <t>OTHER DEFERRED CREDITS (Account 253)</t>
  </si>
  <si>
    <t>Next Page is  272</t>
  </si>
  <si>
    <t>Page 269</t>
  </si>
  <si>
    <t>Page 269-A</t>
  </si>
  <si>
    <t xml:space="preserve">Name of Respondent </t>
  </si>
  <si>
    <t>reporting years.  Provide an explanation in a footnote for each adjustment.</t>
  </si>
  <si>
    <t>Do not include on this statement the dollar amount of leases capitalized per USOA General Instruction 20; instead provide a reconciliation of the dollar amount of leases capitalized with the plant cost on pages 122-123.</t>
  </si>
  <si>
    <t>Totals</t>
  </si>
  <si>
    <t>Total Common Stock</t>
  </si>
  <si>
    <t>224 Other Long Term Debt</t>
  </si>
  <si>
    <t>Debenture F , 6.50%</t>
  </si>
  <si>
    <t>h3.0</t>
  </si>
  <si>
    <t>h2.0</t>
  </si>
  <si>
    <t>h1.5</t>
  </si>
  <si>
    <t>h1.0</t>
  </si>
  <si>
    <t>h2.5</t>
  </si>
  <si>
    <t>2.    Show below the computation of allowance for funds</t>
  </si>
  <si>
    <t>3.    Where a net-of-tax rate for borrowed funds is used,</t>
  </si>
  <si>
    <t xml:space="preserve">  (Mo, Day, Yr)</t>
  </si>
  <si>
    <t>SUMMARY OF UTILITY PLANT AND ACCUMULATED PROVISIONS</t>
  </si>
  <si>
    <t>relating to unbilled revenue by accounts.</t>
  </si>
  <si>
    <t>basis of classification in a footnote).</t>
  </si>
  <si>
    <t>in a footnote.</t>
  </si>
  <si>
    <t>OPERATING REVENUES</t>
  </si>
  <si>
    <t>MEGAWATT HOURS SOLD</t>
  </si>
  <si>
    <t>AVG. NO. CUSTOMERS PER MONTH</t>
  </si>
  <si>
    <t>Title of Account</t>
  </si>
  <si>
    <t>Amount for Year</t>
  </si>
  <si>
    <t>Amount for</t>
  </si>
  <si>
    <t>Amount for Previous Year</t>
  </si>
  <si>
    <t>Number for Year</t>
  </si>
  <si>
    <t>Number for Previous Year</t>
  </si>
  <si>
    <t>Sales of Electricity</t>
  </si>
  <si>
    <t>(440) Residential Sales</t>
  </si>
  <si>
    <t>(442) Commercial and Industrial Sales</t>
  </si>
  <si>
    <t>(444) Public Street and Highway Lighting</t>
  </si>
  <si>
    <t>(445) Other Sales to Public Authorities</t>
  </si>
  <si>
    <t>APPROPRIATED RETAINED EARNINGS (Account 215)</t>
  </si>
  <si>
    <t>(Less) Accum. Prov. for Uncollectible Acct.-Credit (144)</t>
  </si>
  <si>
    <t>Amortization of Premium on Debt - Credit.</t>
  </si>
  <si>
    <t>readily available for reporting columns (l) and (o), it is permissible</t>
  </si>
  <si>
    <t xml:space="preserve">  Roads and Trails, in column (l) with appropriate footnote, and</t>
  </si>
  <si>
    <t xml:space="preserve">          other than 60 cycle, 3 phase, indicate such other</t>
  </si>
  <si>
    <t xml:space="preserve">  2.  Provide separate subheadings for overhead and</t>
  </si>
  <si>
    <t xml:space="preserve">   Reservoirs, Dams, and Waterways</t>
  </si>
  <si>
    <t xml:space="preserve">   Equipment Costs</t>
  </si>
  <si>
    <t xml:space="preserve">   Roads, Railroads and Bridges</t>
  </si>
  <si>
    <t xml:space="preserve">     Total Cost (Enter Total of lines 14 thru 18)</t>
  </si>
  <si>
    <t xml:space="preserve">     Cost per KW of Installed Capacity (Line 5)</t>
  </si>
  <si>
    <t>Production Expenses:</t>
  </si>
  <si>
    <t xml:space="preserve">   Operation Supervision and Engineering</t>
  </si>
  <si>
    <t xml:space="preserve">designation for the substation, or other appropriate identification for where energy was received as specified in the contract.  In </t>
  </si>
  <si>
    <t xml:space="preserve">     2.  Acquisition of ownership in other companies by reorganization, merger, or consolidation with other companies: Give names of companies involved, particulars concerning the transactions, name of the Commission authorizing the transaction, and reference to Commission authorization.</t>
  </si>
  <si>
    <t xml:space="preserve">     Amort of Conversion Expenses</t>
  </si>
  <si>
    <t>the type mortality curve selected as most appropriate for the account and in column (g), if available, the weighted average</t>
  </si>
  <si>
    <t>4.  List first account 439, Adjustments to Retained Earnings, reflecting adjustments to the opening balance of retained earnings.  Follow by credit, then debit items in that order.</t>
  </si>
  <si>
    <t>8.  If any notes appearing in the report to stockholders are applicable to this statement, include them on pages 122-123.</t>
  </si>
  <si>
    <t>The number of files that make up the annual report have been reduced from 172 files to two files.  The files are called FERCFORM.XLS and PSCFORM.XLS, respectively.  FERCFORM.XLS contains general corporate information, financial statements, and various electric financial and operating data.  It is  similar to the FERC Form 1 which electric service companies file to the FERC.  PSCFORM.XLS contains PSC specific information which is not required in the FERC Form 1.</t>
  </si>
  <si>
    <t>The pages in FERCFORM.XLS and PSCFORM.XLS are separated by Tabs.  The names of the Tabs are arranged by page number.  The Table of Contents in each file (Tab called Table) provides the Description of each Schedule and Page Number of the Schedule.</t>
  </si>
  <si>
    <t>272-277</t>
  </si>
  <si>
    <t>Note:</t>
  </si>
  <si>
    <t xml:space="preserve">in determination of corporate action by any method, explain </t>
  </si>
  <si>
    <t xml:space="preserve">particulars of the trust (whether voting trust, etc.), </t>
  </si>
  <si>
    <t>briefly in a footnote.</t>
  </si>
  <si>
    <t>duration of trust, and principal holders of beneficiary</t>
  </si>
  <si>
    <t xml:space="preserve">   4.  Furnish particulars (details) concerning any options,</t>
  </si>
  <si>
    <t xml:space="preserve">interests in the trust.  If the stock book was not closed or a </t>
  </si>
  <si>
    <t>warrants, or rights outstanding at the end of the year for</t>
  </si>
  <si>
    <t>list of stockholders was not compiled within one year prior</t>
  </si>
  <si>
    <t>others to purchase securities of the respondent or any securities</t>
  </si>
  <si>
    <t xml:space="preserve">to the end of the year, or if since the previous compilation </t>
  </si>
  <si>
    <t>or other assets owned by the respondent, including prices,</t>
  </si>
  <si>
    <t>of a list of stockholders, some other class of security has</t>
  </si>
  <si>
    <t xml:space="preserve">  Other Clearing Accounts</t>
  </si>
  <si>
    <t xml:space="preserve">   TOTAL Deprec. Prov. for Year </t>
  </si>
  <si>
    <t>Net Charges for Plant Retired:</t>
  </si>
  <si>
    <t xml:space="preserve">  Book Cost of Plant Retired</t>
  </si>
  <si>
    <t xml:space="preserve">  Cost of Removal</t>
  </si>
  <si>
    <t xml:space="preserve">  Salvage (Credit)</t>
  </si>
  <si>
    <t xml:space="preserve">   TOTAL Net Chrgs. for Plant Ret.</t>
  </si>
  <si>
    <t xml:space="preserve">  1.   Give a brief description and state the location of nonutility property included in Account 121.</t>
  </si>
  <si>
    <t xml:space="preserve">  2.   Designate with a double asterisk any property which is leased to another company. State name of lessee and whether lessee is an </t>
  </si>
  <si>
    <t xml:space="preserve">        associated company.</t>
  </si>
  <si>
    <t xml:space="preserve">  3.   Furnish particulars (details) concerning sales, purchases, or transfers of Nonutility Property during the year.</t>
  </si>
  <si>
    <t xml:space="preserve">  4.   List separately all property previously devoted to public service and give date of transfer to Account 121, Nonutility Property.</t>
  </si>
  <si>
    <t xml:space="preserve">  5.   Minor items (5% of the Balance at the End of the Year for Account 121 or $100,000, whichever is less) may be grouped by </t>
  </si>
  <si>
    <t>THIS PAGE LEFT BLANK INTENTIONALLY</t>
  </si>
  <si>
    <t xml:space="preserve">     the ratemaking actions of regulatory agencies (and not includable in other amounts).</t>
  </si>
  <si>
    <t xml:space="preserve">  year for jointly-sponsored projects.  (Identify recipient regardless</t>
  </si>
  <si>
    <t xml:space="preserve">                    f.  Siting and heat rejection</t>
  </si>
  <si>
    <t xml:space="preserve">               (4) Research Support to Others (Classify)</t>
  </si>
  <si>
    <t>the amounts related to the account charged in column (e).</t>
  </si>
  <si>
    <t xml:space="preserve">  of affiliation.)  For any R, D &amp; D work carried on by the respondent</t>
  </si>
  <si>
    <t xml:space="preserve">               (2) System Planning, Engineering and Operation</t>
  </si>
  <si>
    <t xml:space="preserve">               (5) Total Cost Incurred</t>
  </si>
  <si>
    <t>5.  Show in column (g) the total unamortized accumulation</t>
  </si>
  <si>
    <t xml:space="preserve">  in which there is a sharing of costs with others, show separately</t>
  </si>
  <si>
    <t xml:space="preserve">               (3) Transmission</t>
  </si>
  <si>
    <t xml:space="preserve">  3.  Include in column (c) all R, D &amp; D items performed</t>
  </si>
  <si>
    <t>of costs of projects.  This total must equal the balance</t>
  </si>
  <si>
    <t>Deferred Taxes &amp; ITCs</t>
  </si>
  <si>
    <t>Pg 120, L 8, 9</t>
  </si>
  <si>
    <t>Receivables and  Inventory</t>
  </si>
  <si>
    <t>Pg 120, L 10=&gt;12 (b)</t>
  </si>
  <si>
    <t>Payables and Accrued Expenses</t>
  </si>
  <si>
    <t>Pg 120, L 13</t>
  </si>
  <si>
    <t>Other Regulatory Assets (Net)</t>
  </si>
  <si>
    <t>Capitalized AFDUC - Equity</t>
  </si>
  <si>
    <t>Pg 120, L 16 (b)  (-)</t>
  </si>
  <si>
    <t>Undistributed Earnings of Affiliates</t>
  </si>
  <si>
    <t>Pg 120, L 17 (b)  (-)</t>
  </si>
  <si>
    <t>Other Adjustments</t>
  </si>
  <si>
    <t>Pg 120, L 18 (b)</t>
  </si>
  <si>
    <t>Pg 120, L 19 (b)</t>
  </si>
  <si>
    <t>Pg 120, L 20, 21 (b)</t>
  </si>
  <si>
    <t xml:space="preserve">    Net Cash From Operating Activities</t>
  </si>
  <si>
    <t>Cash Flows From Investing Activities</t>
  </si>
  <si>
    <t>Cash Outflows For Construction</t>
  </si>
  <si>
    <t>Pg 120, L 34 (b)</t>
  </si>
  <si>
    <t>Acquisition Of Other Non-Current Assets</t>
  </si>
  <si>
    <t xml:space="preserve">of officers and directors included in such list of 10 security </t>
  </si>
  <si>
    <t>securities or to any securities substantially all of which are out-</t>
  </si>
  <si>
    <t>CURRENT AND ACCRUED LIABILITIES</t>
  </si>
  <si>
    <t>Notes Payable (231)</t>
  </si>
  <si>
    <t>Accounts Payable (232)</t>
  </si>
  <si>
    <t>Notes Payable to Associated Companies (233)</t>
  </si>
  <si>
    <t>Accounts Payable to Associated Companies (234)</t>
  </si>
  <si>
    <t>Customer Deposits (235)</t>
  </si>
  <si>
    <t>Taxes Accrued (236)</t>
  </si>
  <si>
    <t>Interest Accrued (237)</t>
  </si>
  <si>
    <t>Dividends Declared (238)</t>
  </si>
  <si>
    <t>Matured Long-Term Debt (239)</t>
  </si>
  <si>
    <t>Matured Interest (240)</t>
  </si>
  <si>
    <t>Tax Collections Payable (241)</t>
  </si>
  <si>
    <t>Miscellaneous Current and Accrued Liabilities (242)</t>
  </si>
  <si>
    <t>FERC FORM NO.1 (ED. 12-89)</t>
  </si>
  <si>
    <t>Page 112</t>
  </si>
  <si>
    <t>COMPARATIVE BALANCE SHEET (LIABILITIES AND OTHER CREDITS) (Continued)</t>
  </si>
  <si>
    <t>DEFERRED CREDITS</t>
  </si>
  <si>
    <t>Customer Advances for Construction (252)</t>
  </si>
  <si>
    <t>Accumulated Deferred Investment Tax Credits (255)</t>
  </si>
  <si>
    <t>Other Deferred Credits (253)</t>
  </si>
  <si>
    <t>Other Regulatory Liabilities (254)</t>
  </si>
  <si>
    <t>Page 430</t>
  </si>
  <si>
    <t>ENVIRONMENTAL PROTECTION EXPENSES</t>
  </si>
  <si>
    <t xml:space="preserve">  1.  Show below expenses incurred in connection with</t>
  </si>
  <si>
    <t>addition of pollution control equipment, use of alternate</t>
  </si>
  <si>
    <t xml:space="preserve">  the use of environmental protection facilities, the cost of</t>
  </si>
  <si>
    <t>environmentally preferable fuels or environmental</t>
  </si>
  <si>
    <t xml:space="preserve">  which are reported on page 430.  Where it is necessary</t>
  </si>
  <si>
    <t>may be used.  The annual report should be complete in itself.  Reference to reports of previous years or to</t>
  </si>
  <si>
    <t>any paper or document should not be made in lieu of required entries except as specifically outlined.</t>
  </si>
  <si>
    <t>Upon filing, the report may, if desired, be permanently bound.  If it is so bound, the  requirement for page by</t>
  </si>
  <si>
    <t xml:space="preserve">page identification of the reporting company set forth in paragraph 9 below, may be disregarded.  Extra </t>
  </si>
  <si>
    <t>If the utility conducts operations both within and without the State of New York, data should be reported so</t>
  </si>
  <si>
    <t xml:space="preserve">         (b) Bonds, debentures and other long-term debt.</t>
  </si>
  <si>
    <t xml:space="preserve">         (c) Include commercial paper.</t>
  </si>
  <si>
    <t xml:space="preserve">         (d) Identify separately such items as investments,</t>
  </si>
  <si>
    <t>Total Electric Plant In Service</t>
  </si>
  <si>
    <t xml:space="preserve">          Net Other Income and Deductions</t>
  </si>
  <si>
    <t>INTEREST CHARGES</t>
  </si>
  <si>
    <t>Interest on Long-term Debt</t>
  </si>
  <si>
    <t>Amortization of Debt Discount and Expense</t>
  </si>
  <si>
    <t>Amortization of Premium on Debt-Credit</t>
  </si>
  <si>
    <t>Interest on Debt to Associated Company</t>
  </si>
  <si>
    <t>Pg 117, L 61 (c)</t>
  </si>
  <si>
    <t>Other Interest Expense</t>
  </si>
  <si>
    <t xml:space="preserve">          Total Interest Charges</t>
  </si>
  <si>
    <t xml:space="preserve">               Income Before Extraordinary Items</t>
  </si>
  <si>
    <t>Rock Tavern (CHG&amp;E)</t>
  </si>
  <si>
    <t>Ramapo 345 KV (W72)</t>
  </si>
  <si>
    <t>Each file includes a tab called a Data Sheet.  The completion of the Data Sheet will automatically transfer your company's name and year of the report to each page of the annual report.  The file has not been protected.  However, we would prefer that you not insert or delete rows or columns.</t>
  </si>
  <si>
    <t>BUG.XLS</t>
  </si>
  <si>
    <t>CORNING.XLS</t>
  </si>
  <si>
    <t>NFG.XLS</t>
  </si>
  <si>
    <t>STLAW.XLS</t>
  </si>
  <si>
    <t>CENHUD.XLS</t>
  </si>
  <si>
    <t>CONED.XLS</t>
  </si>
  <si>
    <t>LILCO.XLS</t>
  </si>
  <si>
    <t>NYSEG.XLS</t>
  </si>
  <si>
    <t>NIMO.XLS</t>
  </si>
  <si>
    <t>OR.XLS</t>
  </si>
  <si>
    <t>RGE.XLS</t>
  </si>
  <si>
    <t>NMSUB.XLS</t>
  </si>
  <si>
    <t>PSCBUG.XLS</t>
  </si>
  <si>
    <t>PSCCORN.XLS</t>
  </si>
  <si>
    <t>PSCNFG.XLS</t>
  </si>
  <si>
    <t>PSCNMSUB.XLS</t>
  </si>
  <si>
    <t>PSCSTLAW.XLS</t>
  </si>
  <si>
    <t>PSCCH.XLS</t>
  </si>
  <si>
    <t>PSCCONED.XLS</t>
  </si>
  <si>
    <t>PSCLILCO.XLS</t>
  </si>
  <si>
    <t>PSCNYSEG.XLS</t>
  </si>
  <si>
    <t>PSCNIMO.XLS</t>
  </si>
  <si>
    <t>PSCOR.XLS</t>
  </si>
  <si>
    <t>PSCRGE.XLS</t>
  </si>
  <si>
    <t xml:space="preserve">     Total Power Production Expense</t>
  </si>
  <si>
    <t>Transmission Expense</t>
  </si>
  <si>
    <t xml:space="preserve">      classified to the various reserve functional classifications, make preliminary closing entries to tentatively functionalize the book cost of the</t>
  </si>
  <si>
    <t xml:space="preserve">      plant retired.  In addition, include all costs included in retirement work in progress at year end in the appropriate functional classifications.</t>
  </si>
  <si>
    <t>4.  Show separately interest credits under a sinking fund or similar method of depreciation accounting.</t>
  </si>
  <si>
    <t xml:space="preserve">   8.  For column (c) the total expenses should be listed first</t>
  </si>
  <si>
    <t xml:space="preserve">   7.  In column (c) show the expense, premium or discount with</t>
  </si>
  <si>
    <t xml:space="preserve">   6.  In column(b) show the principal amount of bonds or other</t>
  </si>
  <si>
    <t xml:space="preserve">   10.  Identify separate indisposed amounts applicable to</t>
  </si>
  <si>
    <t xml:space="preserve">   11.  Explain any debits and credits other than amortiza-</t>
  </si>
  <si>
    <t xml:space="preserve">     Amort. and Depletion of Utility Plant</t>
  </si>
  <si>
    <t>Pg 115, L 7 (e)</t>
  </si>
  <si>
    <t xml:space="preserve">     Amort. of Utility Plant Acq. Adj.</t>
  </si>
  <si>
    <t xml:space="preserve">     Amort of Property Losses</t>
  </si>
  <si>
    <t>Pg 115, L 9 (e)</t>
  </si>
  <si>
    <t xml:space="preserve">     Amort of Conversion/Regulatory Expenses</t>
  </si>
  <si>
    <t>Pg 115, L 8 (e)</t>
  </si>
  <si>
    <t xml:space="preserve">     Taxes Other than Income Taxes</t>
  </si>
  <si>
    <t xml:space="preserve">      Income Taxes</t>
  </si>
  <si>
    <t xml:space="preserve">      Gains from Disposition of Util. Plant</t>
  </si>
  <si>
    <t xml:space="preserve">      Losses from Disposition of Util. Plant</t>
  </si>
  <si>
    <t>Pg 115, L 20, 22 (e)</t>
  </si>
  <si>
    <t xml:space="preserve">         Total Operating Expenses</t>
  </si>
  <si>
    <t xml:space="preserve">          Net Operating Revenues</t>
  </si>
  <si>
    <t>Other Electric Utility Operating Income</t>
  </si>
  <si>
    <t>No Entry</t>
  </si>
  <si>
    <t xml:space="preserve">   Total Electric Utility Operating Income</t>
  </si>
  <si>
    <t>GAS OPERATING INCOME</t>
  </si>
  <si>
    <t>Pg 115, L 2 (g)</t>
  </si>
  <si>
    <t>Pg 115, L 4 (g)</t>
  </si>
  <si>
    <t>Pg 115, L 5 (g)</t>
  </si>
  <si>
    <t>Pg 115, L 6 (g)</t>
  </si>
  <si>
    <t>Pg 115, L 7 (g)</t>
  </si>
  <si>
    <t>Pg 115, L 9 (g)</t>
  </si>
  <si>
    <t>Extraordinary Deductions</t>
  </si>
  <si>
    <t>Income Taxes, Extraordinary Items</t>
  </si>
  <si>
    <t>Pg 117, L 70 (c)</t>
  </si>
  <si>
    <t xml:space="preserve">          Net Extraordinary Items</t>
  </si>
  <si>
    <t>Net Income</t>
  </si>
  <si>
    <t>RETAINED EARNINGS</t>
  </si>
  <si>
    <t>Unappropriated Retained Earnings (BOP)</t>
  </si>
  <si>
    <t>Pg 118, L 1 (c)</t>
  </si>
  <si>
    <t>Balance Transferred from Income</t>
  </si>
  <si>
    <t>Pg 118, L 16 (c)</t>
  </si>
  <si>
    <t xml:space="preserve">Appropriations of Retained Earnings </t>
  </si>
  <si>
    <t>Pg 118, L 22 (b)</t>
  </si>
  <si>
    <t>Dividends Declared-Preferred Stock</t>
  </si>
  <si>
    <t>Pg 118, L 29 (c) (-)</t>
  </si>
  <si>
    <t>Dividends Declared-Common Stock</t>
  </si>
  <si>
    <t>Pg 118, L 36 (c) (-)</t>
  </si>
  <si>
    <t>Adjustments to Retained Earnings</t>
  </si>
  <si>
    <t>Pg 118, L -9+15-37 (c)</t>
  </si>
  <si>
    <t xml:space="preserve">     Net Change to Unapp. Retained Earnings</t>
  </si>
  <si>
    <t>Unappropriated Retained Earnings (EOP)</t>
  </si>
  <si>
    <t>Appropriated Retained Earnings (EOP)</t>
  </si>
  <si>
    <t>Pg 119, L 47 (b)</t>
  </si>
  <si>
    <t xml:space="preserve">          Total Retained Earnings</t>
  </si>
  <si>
    <t>Formula should = Pg 119, L 48 (b)</t>
  </si>
  <si>
    <t>CASH FLOW STATEMENT</t>
  </si>
  <si>
    <t>Cash Flows From Operating Activities</t>
  </si>
  <si>
    <t>Pg 120, L 2 (b)</t>
  </si>
  <si>
    <t>Adjustments to reconcile net income to net cash</t>
  </si>
  <si>
    <t xml:space="preserve">  provided by operating activities:</t>
  </si>
  <si>
    <t>Depreciation, Depletion &amp; Amortization</t>
  </si>
  <si>
    <t>Pg 120, L 4=&gt;7 (b)</t>
  </si>
  <si>
    <t xml:space="preserve">     3.    Where the same customers are served under more than</t>
  </si>
  <si>
    <t xml:space="preserve">       6.   Report amount of unbilled revenue as of end of year</t>
  </si>
  <si>
    <t>one rate schedule in the same revenue account classifica-</t>
  </si>
  <si>
    <t>for each applicable revenue account subheading.</t>
  </si>
  <si>
    <t>Average Number</t>
  </si>
  <si>
    <t>KWh of Sales</t>
  </si>
  <si>
    <t>Revenue per</t>
  </si>
  <si>
    <t>Number and Title of Rate Schedule</t>
  </si>
  <si>
    <t>MWh Sold</t>
  </si>
  <si>
    <t>Revenue</t>
  </si>
  <si>
    <t>of Customers</t>
  </si>
  <si>
    <t>per Customer</t>
  </si>
  <si>
    <t>KWh Sold</t>
  </si>
  <si>
    <t>Total Billed</t>
  </si>
  <si>
    <t>Total Unbilled Rev. (See Instr. 6)</t>
  </si>
  <si>
    <t>Next Page is 310</t>
  </si>
  <si>
    <t>Page 304</t>
  </si>
  <si>
    <t>Page 304-A</t>
  </si>
  <si>
    <t>SALES FOR RESALE (Account 447)</t>
  </si>
  <si>
    <t>Bowline Point (L67)</t>
  </si>
  <si>
    <t>Underground</t>
  </si>
  <si>
    <t>2000 kCM Cu.</t>
  </si>
  <si>
    <t>Bowline Point (L68)</t>
  </si>
  <si>
    <t>West Haverstraw     (L67, 68)</t>
  </si>
  <si>
    <t>Ladentown</t>
  </si>
  <si>
    <t>Steel Pole</t>
  </si>
  <si>
    <t>Tap Line 67</t>
  </si>
  <si>
    <t>Frame</t>
  </si>
  <si>
    <t>Ramapo 345 KV (L69, 70)</t>
  </si>
  <si>
    <t>NY/NJ Stateline</t>
  </si>
  <si>
    <t>Steel Tower</t>
  </si>
  <si>
    <t>Ramapo 345 KV (L77)</t>
  </si>
  <si>
    <t xml:space="preserve">     actual amounts.</t>
  </si>
  <si>
    <t xml:space="preserve">      debit adjustments by parentheses.</t>
  </si>
  <si>
    <t>2.  Include on this page, taxes paid during the year and charged direct to final accounts, (not charged to prepaid or accrued taxes).  Enter the</t>
  </si>
  <si>
    <t xml:space="preserve"> 7.  Do not include on this page entries with respect to deferred income taxes or taxes collected through payroll deductions or otherwise</t>
  </si>
  <si>
    <t>12.  If a nuclear power generating plant, briefly explain by footnote (a)</t>
  </si>
  <si>
    <t xml:space="preserve">  internal combustion plants of 10,000 Kw or more, and nuclear plants.</t>
  </si>
  <si>
    <t>7.  Quantities of fuel burned (line 37) and average cost per</t>
  </si>
  <si>
    <t>New Square So. Transition Str.(L541)</t>
  </si>
  <si>
    <t>Stony Point 138 KV (L542)</t>
  </si>
  <si>
    <t>Publishing and Distributing Information and Reports to Stockholders; Trustee, Registrar, and Transfer</t>
  </si>
  <si>
    <t>Agent Fees and Expenses, and Other Expenses of Servicing Outstanding Securities of the Respondent</t>
  </si>
  <si>
    <t>Other Expenses (List items of $5,000 or more in this column showing the (1) purpose, (2) recipient</t>
  </si>
  <si>
    <t>and (3) amount of such items. Group amounts of less than $5,000 by classes if the number of items so</t>
  </si>
  <si>
    <t>grouped is shown).</t>
  </si>
  <si>
    <t>FERC FORM NO.1 (ED. 12-94) NYPSC Modified-96</t>
  </si>
  <si>
    <t>Page 335</t>
  </si>
  <si>
    <t>Page 335-A</t>
  </si>
  <si>
    <t xml:space="preserve">     Electric Plant</t>
  </si>
  <si>
    <t xml:space="preserve">     Gas Plant</t>
  </si>
  <si>
    <t xml:space="preserve">     Other</t>
  </si>
  <si>
    <t xml:space="preserve">          TOTAL Construction (Total of lines 65 thru 67)</t>
  </si>
  <si>
    <t>Plant Removal (By Utility Departments)</t>
  </si>
  <si>
    <t xml:space="preserve">    Pollution Control Facilities  </t>
  </si>
  <si>
    <t xml:space="preserve">    Other</t>
  </si>
  <si>
    <t xml:space="preserve">    TOTAL Electric (Enter Total of lines 3 thru 7)</t>
  </si>
  <si>
    <t xml:space="preserve">  Gas</t>
  </si>
  <si>
    <t xml:space="preserve">    Pollution Control Facilities</t>
  </si>
  <si>
    <t xml:space="preserve">          TOTAL Maint. (Enter Total of lines 40 thru 46)</t>
  </si>
  <si>
    <t>Page 354</t>
  </si>
  <si>
    <t xml:space="preserve">Enter the name of the seller or other party in an exchange transaction in column (a).  Do not abbreviate or truncate </t>
  </si>
  <si>
    <t xml:space="preserve">Please use this sheet to record any changes you made to this file.  If you altered this file in anyway, except by entering data, you must record those changes here.  You may also use this sheet to make any comments about this file or the joint cost file. </t>
  </si>
  <si>
    <t>Item</t>
  </si>
  <si>
    <t>Description</t>
  </si>
  <si>
    <t>Schedule</t>
  </si>
  <si>
    <t>Page</t>
  </si>
  <si>
    <t>Number</t>
  </si>
  <si>
    <t>Comments</t>
  </si>
  <si>
    <t xml:space="preserve"> </t>
  </si>
  <si>
    <t>GENERAL INSTRUCTIONS</t>
  </si>
  <si>
    <t xml:space="preserve">Uniform Systems of Accounts prescribed by this Commission.  Whenever the term respondent is used, it </t>
  </si>
  <si>
    <t>shall be understood to mean the reporting utility.</t>
  </si>
  <si>
    <t>stated on the front cover and elsewhere throughout the report where the period covered is shown.  When</t>
  </si>
  <si>
    <t>copies of any page will be furnished upon request.</t>
  </si>
  <si>
    <t xml:space="preserve">should be made in red or enclosed in parentheses.  Inserts, if any, should be appropriately identified </t>
  </si>
  <si>
    <t>Insert Pages</t>
  </si>
  <si>
    <t>Printing Individual Schedules on the File</t>
  </si>
  <si>
    <t>Saving the File</t>
  </si>
  <si>
    <t xml:space="preserve">Print the Entire Report </t>
  </si>
  <si>
    <t>Organizing the Paper Copy of the Annual Report</t>
  </si>
  <si>
    <t>Originals vs Resubmission</t>
  </si>
  <si>
    <t>respondent for the wheeler's transmission losses should be reported on the Electric Energy Account, page 401.  If the respondent received</t>
  </si>
  <si>
    <t>power from the wheeler, energy provided to account for losses should be reported on line 19.  Transmission By Others Losses, on</t>
  </si>
  <si>
    <t>page 401.  Otherwise, losses should be reported on line 27, Total Energy Losses, page 401.</t>
  </si>
  <si>
    <t xml:space="preserve">      TRANSFER OF ENERGY</t>
  </si>
  <si>
    <t>EXPENSES FOR TRANSMISSION OF ELECTRICITY BY OTHERS</t>
  </si>
  <si>
    <t>Name of Company or</t>
  </si>
  <si>
    <t>Public Authority</t>
  </si>
  <si>
    <t>Total Cost of</t>
  </si>
  <si>
    <t xml:space="preserve">  ($)</t>
  </si>
  <si>
    <t>Transmission ($)</t>
  </si>
  <si>
    <t xml:space="preserve">  (f)</t>
  </si>
  <si>
    <t>Next Page is 335</t>
  </si>
  <si>
    <t>Page 332</t>
  </si>
  <si>
    <t>Page 332-A</t>
  </si>
  <si>
    <t>MISCELLANEOUS GENERAL EXPENSES  (Account 930.2) (ELECTRIC and GAS)</t>
  </si>
  <si>
    <t>charges on bills or vouchers rendered to the respondent, including any out of period adjustments.  Explain in a footnote all components</t>
  </si>
  <si>
    <t>TOTAL Gas  (Enter Total of lines 10  thru 15)</t>
  </si>
  <si>
    <t>TOTAL (Acct 190)(Total of lines 8,16 and 17)</t>
  </si>
  <si>
    <t>FERC FORM NO.1 (ED 12-96)</t>
  </si>
  <si>
    <t>Page 274</t>
  </si>
  <si>
    <t>Page 275</t>
  </si>
  <si>
    <t>Page 274-A</t>
  </si>
  <si>
    <t>Page 275-A</t>
  </si>
  <si>
    <t>ACCUMULATED DEFERRED INCOME TAXES - OTHER (Account 283)</t>
  </si>
  <si>
    <t>ACCUMULATED DEFERRED INCOME TAXES - OTHER (Account 283) (Continued)</t>
  </si>
  <si>
    <t xml:space="preserve">  1.  Report the information called for below concerning the respondent's accounting for deferred income taxes relating to amounts </t>
  </si>
  <si>
    <t>3.  State the purpose and amount of each reservation or appropriation of retained earnings.</t>
  </si>
  <si>
    <t>Net Output for Load (line 9 minus line 10) - KWh</t>
  </si>
  <si>
    <t xml:space="preserve">   Water Wheels, Turbines, and Generators</t>
  </si>
  <si>
    <t xml:space="preserve">   Accessory Electric Equipment</t>
  </si>
  <si>
    <t xml:space="preserve">   Miscellaneous Powerplant Equipment</t>
  </si>
  <si>
    <t xml:space="preserve">     Total Cost (Enter Total of lines 13 thru 19)</t>
  </si>
  <si>
    <t>the print range. This can be corrected by one of two methods: selecting a smaller font size</t>
  </si>
  <si>
    <t>on the specific sheet, or delete some spaces on the combined string below.</t>
  </si>
  <si>
    <t>Gas Only ----&gt;</t>
  </si>
  <si>
    <t>If the report pages are originals, there is no need to check original on each page. If any page of the report is a resubmission, please check the box marked resubmission on the applicable page.</t>
  </si>
  <si>
    <t>Company Name</t>
  </si>
  <si>
    <t>NAME TO SAVE</t>
  </si>
  <si>
    <t>Brooklyn Union</t>
  </si>
  <si>
    <t>Corning Natural Gas</t>
  </si>
  <si>
    <t>National Fuel Gas</t>
  </si>
  <si>
    <t>NM Suburban</t>
  </si>
  <si>
    <t>St. Lawrence</t>
  </si>
  <si>
    <t>Central Hudson</t>
  </si>
  <si>
    <t>Con Ed</t>
  </si>
  <si>
    <t xml:space="preserve">     2.  At Other (Specify), include deferrals relating to other income and deductions.</t>
  </si>
  <si>
    <t xml:space="preserve">   Balance at</t>
  </si>
  <si>
    <t xml:space="preserve"> Line</t>
  </si>
  <si>
    <t>Account Subdivisions</t>
  </si>
  <si>
    <t xml:space="preserve">    Beginning</t>
  </si>
  <si>
    <t>End</t>
  </si>
  <si>
    <t xml:space="preserve">    of Year</t>
  </si>
  <si>
    <t xml:space="preserve">    (b)</t>
  </si>
  <si>
    <t>TOTAL Electric  (Enter Total of lines 2 thru 7)</t>
  </si>
  <si>
    <t>Life Insurance</t>
  </si>
  <si>
    <t>Other</t>
  </si>
  <si>
    <t>FERC FORM NO. 1 (ED. 12-87)</t>
  </si>
  <si>
    <t>Page 352</t>
  </si>
  <si>
    <t>Page 353</t>
  </si>
  <si>
    <t>122(a)(b)</t>
  </si>
  <si>
    <t xml:space="preserve">     (Less) Provision  for Deferred Income Taxes -- Cr. (411.2)</t>
  </si>
  <si>
    <t>(Address of principal business office at end of year)</t>
  </si>
  <si>
    <t>FOR THE</t>
  </si>
  <si>
    <t>TO THE</t>
  </si>
  <si>
    <t>Name, title, address and telephone number (including area code), of</t>
  </si>
  <si>
    <t>the person to contact concerning this report:</t>
  </si>
  <si>
    <t>Form 182-96</t>
  </si>
  <si>
    <t>Comment Sheet</t>
  </si>
  <si>
    <t>4.  If any person reported in this schedule received remuneration directly or indirectly other than salary shown in column (e) list the amount in column (f) through (k) with the footnotes necessary to explain the essentials of the plan, the basis of deter</t>
  </si>
  <si>
    <t>Executive officers include a company's president, secretary, treasurer and vice president in charge of a principal business unit, division or function (such as sales, administration, or finance), and any other person who performs similar policy making fun</t>
  </si>
  <si>
    <t>Year Originally Constructed</t>
  </si>
  <si>
    <t>Year Last Unit was Installed</t>
  </si>
  <si>
    <t>Total Installed Capacity (Maximum Generator Name</t>
  </si>
  <si>
    <t xml:space="preserve">          Plate Ratings in MW)</t>
  </si>
  <si>
    <t>Net Peak Demand on Plant - MW (60 minutes)</t>
  </si>
  <si>
    <t>Plant Hours Connected to Load</t>
  </si>
  <si>
    <t>Net Continuous Plant Capability (Megawatts)</t>
  </si>
  <si>
    <t>When Not Limited by Condenser Water</t>
  </si>
  <si>
    <t>When Limited by Condenser Water</t>
  </si>
  <si>
    <t>Average Number of Employees</t>
  </si>
  <si>
    <t>Net Generation, Exclusive of Plant Use - KWh</t>
  </si>
  <si>
    <t>Cost of Plant: Land and Land Rights</t>
  </si>
  <si>
    <t>Structures and Improvements</t>
  </si>
  <si>
    <t>Equipment Costs</t>
  </si>
  <si>
    <t xml:space="preserve">  Total Cost</t>
  </si>
  <si>
    <t>Cost per KW of Installed Capacity (Line 5)</t>
  </si>
  <si>
    <t>Furnish the indicated data with respect to each executive officer and director, whether or not they received any compensation from the respondent.</t>
  </si>
  <si>
    <t>5.  If any person reported hereunder received compensation from more than one affiliated company or was carried on the payroll of an affiliated company, details shall be given in a note.</t>
  </si>
  <si>
    <t>Indicate with an asterisk (*) in column (a) those directors who were members of the executive committee, if any, and by a double asterisk (**) the chairman, if any, of that committee, at the end of the year.</t>
  </si>
  <si>
    <t>Formula Should = Pg 200, L 8 (c) plus</t>
  </si>
  <si>
    <t xml:space="preserve">    Pg 203, L 10 (f)</t>
  </si>
  <si>
    <t>Pg 200, L 9 (c)</t>
  </si>
  <si>
    <t>Pg 200, L 10 (c)</t>
  </si>
  <si>
    <t>Pg 200, L 11 (c)</t>
  </si>
  <si>
    <t>Pg 200, L 12 (c)</t>
  </si>
  <si>
    <t>Total Electric Utility Plant</t>
  </si>
  <si>
    <t>Formula Should = Pg 200, L 13 (c) plus</t>
  </si>
  <si>
    <t>Accum. Provision - Depre. &amp; Amort.</t>
  </si>
  <si>
    <t>Pg 200, L 33 (c); Pg 203, L 13 (f)</t>
  </si>
  <si>
    <t>Net Electric Plant</t>
  </si>
  <si>
    <t>SELECTED RATIOS AND STATISTICS</t>
  </si>
  <si>
    <t>Current Assets / Current Liabilities</t>
  </si>
  <si>
    <t>Percent Of Capitalization (Incl S-T Debt)</t>
  </si>
  <si>
    <t xml:space="preserve">    Long-Term Debt</t>
  </si>
  <si>
    <t xml:space="preserve">    Preferred Stock</t>
  </si>
  <si>
    <t xml:space="preserve">    Common Stock &amp; Retained Earnings</t>
  </si>
  <si>
    <t>Extraordinary Property Losses (182.1)</t>
  </si>
  <si>
    <t>Unrecovered Plant and Regulatory Study Costs (182.2)</t>
  </si>
  <si>
    <t>Other Regulatory Assets (182.3)</t>
  </si>
  <si>
    <t>Interest and Dividends Receivable (171)</t>
  </si>
  <si>
    <t xml:space="preserve">   49</t>
  </si>
  <si>
    <t>Rents Receivable (172)</t>
  </si>
  <si>
    <t xml:space="preserve">   50</t>
  </si>
  <si>
    <t>Accrued Utility Revenues (173)</t>
  </si>
  <si>
    <t xml:space="preserve">   51</t>
  </si>
  <si>
    <t>Miscellaneous Current and Accrued Assets (174)</t>
  </si>
  <si>
    <t xml:space="preserve">   52</t>
  </si>
  <si>
    <t>FERC FORM NO.1 (ED. 12-94)</t>
  </si>
  <si>
    <t>Page 110</t>
  </si>
  <si>
    <t>COMPARATIVE BALANCE SHEET (ASSETS AND OTHER DEBITS) (Continued)</t>
  </si>
  <si>
    <t xml:space="preserve">   53</t>
  </si>
  <si>
    <t>DEFERRED DEBITS</t>
  </si>
  <si>
    <t>Unamortized Debt Expense (181)</t>
  </si>
  <si>
    <t>-</t>
  </si>
  <si>
    <t>(1)  [ X ]  An Original</t>
  </si>
  <si>
    <t>(1)  [ X  ]  An Original</t>
  </si>
  <si>
    <t>Fuel Stock Expenses Undistributed (152)</t>
  </si>
  <si>
    <t>Residuals (Elec) and Extracted Products (153)</t>
  </si>
  <si>
    <t>3.  Minor items (5% of the Balance at End of Year for Account 254 or amounts less than</t>
  </si>
  <si>
    <t xml:space="preserve">outstanding at end of year, describe such securities in </t>
  </si>
  <si>
    <t>numbers and dates.</t>
  </si>
  <si>
    <t xml:space="preserve">   Balance End of Year (Enter Total of</t>
  </si>
  <si>
    <t xml:space="preserve">  items by type of R, D &amp; D activity.</t>
  </si>
  <si>
    <t xml:space="preserve">                         i.  Recreation, fish, and wildlife</t>
  </si>
  <si>
    <t xml:space="preserve">               (1) Research Support to the Electrical Research</t>
  </si>
  <si>
    <t xml:space="preserve">                        ii.  Other hydroelectric</t>
  </si>
  <si>
    <t xml:space="preserve">                   Council or the Electric Power Research Institute</t>
  </si>
  <si>
    <t>Costs Incurred Internally</t>
  </si>
  <si>
    <t>Costs Incurred Externally</t>
  </si>
  <si>
    <t>AMOUNTS CHARGED IN CURRENT YEAR</t>
  </si>
  <si>
    <t>Unamortized</t>
  </si>
  <si>
    <t>Accumulation</t>
  </si>
  <si>
    <t xml:space="preserve">     Income Taxes -- Other (409.2)</t>
  </si>
  <si>
    <t xml:space="preserve">       Amort. of Conversion Expenses (407)</t>
  </si>
  <si>
    <t xml:space="preserve">     Provision for Deferred Inc. Taxes (410.2)</t>
  </si>
  <si>
    <t xml:space="preserve">       Regulatory Debits (407.3)</t>
  </si>
  <si>
    <t>This Report is:</t>
  </si>
  <si>
    <t>(1)</t>
  </si>
  <si>
    <t>[  ]</t>
  </si>
  <si>
    <t>An Original</t>
  </si>
  <si>
    <t>(2)</t>
  </si>
  <si>
    <t>A Resubmission</t>
  </si>
  <si>
    <t>GENERAL INFORMATION</t>
  </si>
  <si>
    <t>and 224, Other Long-Term Debt.</t>
  </si>
  <si>
    <t>respect to the amount of bonds or other long-term debt</t>
  </si>
  <si>
    <t xml:space="preserve">  $5,000 by classifications and indicate the number of</t>
  </si>
  <si>
    <t>7.  Report separately research and related testing</t>
  </si>
  <si>
    <t xml:space="preserve">                (1)  Generation</t>
  </si>
  <si>
    <t xml:space="preserve">               (7) Total Cost Incurred</t>
  </si>
  <si>
    <t>LONG-TERM DEBT</t>
  </si>
  <si>
    <t>Bonds (221)</t>
  </si>
  <si>
    <t>(Less) Reacquired Bonds (222)</t>
  </si>
  <si>
    <t>Advances from Associated Companies (223)</t>
  </si>
  <si>
    <t>Other Long-Term Debt (224)</t>
  </si>
  <si>
    <t>Unamortized Premium on Long-Term Debt (225)</t>
  </si>
  <si>
    <t>(Less) Unamortized Discount on Long-Term Debt-Debit (226)</t>
  </si>
  <si>
    <t>OTHER NONCURRENT LIABILITIES</t>
  </si>
  <si>
    <t>Obligations Under Capital Leases - Noncurrent (227)</t>
  </si>
  <si>
    <t>Accumulated Provision for Property Insurance (228.1)</t>
  </si>
  <si>
    <t>Accumulated Provision for Injuries and Damages (228.2)</t>
  </si>
  <si>
    <t>place of such  meeting:</t>
  </si>
  <si>
    <t>end of year for election of directors of</t>
  </si>
  <si>
    <t>the respondent and number of such</t>
  </si>
  <si>
    <t xml:space="preserve">  2.  Provide a subheading for each company and list thereunder the information called for below.  Subtotal by company and give a total in columns (e), (f), (g) and (h).</t>
  </si>
  <si>
    <t>Accum Provisions</t>
  </si>
  <si>
    <t>Depreciation Charge to Clearing</t>
  </si>
  <si>
    <t xml:space="preserve">Retirement of Original Cost </t>
  </si>
  <si>
    <t>Misc Deferred Debits</t>
  </si>
  <si>
    <t>Research &amp; Development</t>
  </si>
  <si>
    <t>Other Comprehensive Income</t>
  </si>
  <si>
    <t>Accum Provision Injuries</t>
  </si>
  <si>
    <t>Accum Provision Pensions</t>
  </si>
  <si>
    <t>Accum Provision Rate Refunds</t>
  </si>
  <si>
    <t>5.  Minor items (less than $25,000) may be grouped.</t>
  </si>
  <si>
    <t xml:space="preserve">  expense as Electric, Gas or  Common.</t>
  </si>
  <si>
    <t>Expenses Incurred During Year</t>
  </si>
  <si>
    <t>Amortized During Year</t>
  </si>
  <si>
    <t>(Furnish name of regulatory commission or body</t>
  </si>
  <si>
    <t>Assessed by</t>
  </si>
  <si>
    <t xml:space="preserve">In column (b), enter a Statistical Classification Code based on the original contractual terms and conditions  of the </t>
  </si>
  <si>
    <t xml:space="preserve">include an appropriate designation for the contract.  On separate lines, list all FERC rate schedules, tariffs </t>
  </si>
  <si>
    <t>or contract designations under which service, as identified in column (b), is provided.</t>
  </si>
  <si>
    <t>show the appropriate tax effect adjustment to the computa-</t>
  </si>
  <si>
    <t>Pg 112, L 9, 10 (d)  (-)</t>
  </si>
  <si>
    <t>Retained Earnings</t>
  </si>
  <si>
    <t>Pg 112, L 11 (d)</t>
  </si>
  <si>
    <t xml:space="preserve">Unapp Undistributed Subsidiary Earnings </t>
  </si>
  <si>
    <t>Pg 112, L 12 (d)</t>
  </si>
  <si>
    <t xml:space="preserve">Reacquired Capital Stock </t>
  </si>
  <si>
    <t>Pg 112, L 13 (d)  (-)</t>
  </si>
  <si>
    <t xml:space="preserve">          Total Proprietary Capital</t>
  </si>
  <si>
    <t>Bonds</t>
  </si>
  <si>
    <t>Advances from Associated Companies</t>
  </si>
  <si>
    <t>Other Long-Term Debt</t>
  </si>
  <si>
    <t>Pg 112, L 19 (d)</t>
  </si>
  <si>
    <t>Unamortized Premium on Long-Term Debt</t>
  </si>
  <si>
    <t>Pg 112, L 20 (d)</t>
  </si>
  <si>
    <t>Unamortized Discount on Long-Term Debt-Debit</t>
  </si>
  <si>
    <t xml:space="preserve">          Total Long-Term Debt</t>
  </si>
  <si>
    <t>Notes Payable</t>
  </si>
  <si>
    <t>Pg 112, L 32 (d)</t>
  </si>
  <si>
    <t>Accounts Payable</t>
  </si>
  <si>
    <t>Pg 112, L 33 (d)</t>
  </si>
  <si>
    <t>Notes Payable to Associated Companies</t>
  </si>
  <si>
    <t>where the voting control is equally divided between two holders, or each party holds a veto power over the other.  Joint control may exist by mutual agreement or understanding between two or more parties who together have control within the meaning of the definition of control in the Uniform System of Accounts, regardless of the relative voting rights of each party.</t>
  </si>
  <si>
    <t xml:space="preserve">  3.  List plants appropriately under subheadings for steam,</t>
  </si>
  <si>
    <t>5.  If any plant is equipped with combinations of steam, hydro,</t>
  </si>
  <si>
    <t xml:space="preserve">  25,000 Kw; internal combustion and gas-turbine plants,</t>
  </si>
  <si>
    <t>station or other source that individually provides more than</t>
  </si>
  <si>
    <t xml:space="preserve">  of installed capacity (name plate ratings).</t>
  </si>
  <si>
    <t>generating plant, report on line 8 the approximate average</t>
  </si>
  <si>
    <t xml:space="preserve">  as input to the plant for pumping purposes.</t>
  </si>
  <si>
    <t>10 percent of the total energy used for pumping, and</t>
  </si>
  <si>
    <t>1.  Report the balance at end of year of capital stock expenses for each class and series of capital stock.</t>
  </si>
  <si>
    <t>(k)</t>
  </si>
  <si>
    <t>(l)</t>
  </si>
  <si>
    <t>NOTES:</t>
  </si>
  <si>
    <t>SECURITY HOLDERS AND VOTING POWERS</t>
  </si>
  <si>
    <t xml:space="preserve">   1.  Give the names and addresses of the 10 security</t>
  </si>
  <si>
    <t>explain in a footnote the circumstances</t>
  </si>
  <si>
    <t>holders of the respondent who, at the date of the latest clos-</t>
  </si>
  <si>
    <t xml:space="preserve">whereby such security became vested with voting rights and </t>
  </si>
  <si>
    <t>ing of the stock book or compilation of list of stockholders</t>
  </si>
  <si>
    <t>give other important particulars (details) concerning the voting</t>
  </si>
  <si>
    <t xml:space="preserve">that there will be shown the quantities of commodities sold within this State, and (separately by accounts) </t>
  </si>
  <si>
    <t xml:space="preserve">the operating revenues from sources within this State, the operating revenue deductions applicable </t>
  </si>
  <si>
    <t>thereto and the plant investment as of the end of the year within this State.</t>
  </si>
  <si>
    <t xml:space="preserve">  (2)  [  ] A Resubmission</t>
  </si>
  <si>
    <t>NONUTILITY PROPERTY (Account 121)</t>
  </si>
  <si>
    <t>commitment for service is less than one year.</t>
  </si>
  <si>
    <t>Demandreported in column (h) must be in megawatts.  Footnote any demand not stated on a megawatts basis and explain.</t>
  </si>
  <si>
    <t>Payment By</t>
  </si>
  <si>
    <t xml:space="preserve">   Water for Power</t>
  </si>
  <si>
    <t xml:space="preserve">   Hydraulic Expenses</t>
  </si>
  <si>
    <t xml:space="preserve">   Electric Expenses</t>
  </si>
  <si>
    <t xml:space="preserve">   Misc. Hydraulic Power Generation Expenses</t>
  </si>
  <si>
    <t xml:space="preserve">   Rents</t>
  </si>
  <si>
    <t xml:space="preserve">   Maintenance Supervision and Engineering</t>
  </si>
  <si>
    <t xml:space="preserve">   Maintenance of Structures</t>
  </si>
  <si>
    <t xml:space="preserve">   Maintenance of Reservoirs, Dams, and Waterways</t>
  </si>
  <si>
    <t xml:space="preserve">   Maintenance of Electric Plant</t>
  </si>
  <si>
    <t xml:space="preserve">   Maintenance of Misc. Hydraulic Plant</t>
  </si>
  <si>
    <t xml:space="preserve">   Total Production Expenses (Total lines 22 thru 32)</t>
  </si>
  <si>
    <t>In column (a) report each company or public authority that provided transmission service.  Provide the full name of the company; abbreviate</t>
  </si>
  <si>
    <t>Total</t>
  </si>
  <si>
    <t>Name of Person</t>
  </si>
  <si>
    <t>Is Exercised</t>
  </si>
  <si>
    <t>Term Will</t>
  </si>
  <si>
    <t>Year End</t>
  </si>
  <si>
    <t>Year</t>
  </si>
  <si>
    <t>note</t>
  </si>
  <si>
    <t>Compensation</t>
  </si>
  <si>
    <t>(Bonuses, etc.)</t>
  </si>
  <si>
    <t>Plans</t>
  </si>
  <si>
    <t>Options</t>
  </si>
  <si>
    <t>Premiums</t>
  </si>
  <si>
    <t>(Explain Below)</t>
  </si>
  <si>
    <t>(e thru k)</t>
  </si>
  <si>
    <t>Expire</t>
  </si>
  <si>
    <t>(e)</t>
  </si>
  <si>
    <t>(f)</t>
  </si>
  <si>
    <t>(g)</t>
  </si>
  <si>
    <t>(h)</t>
  </si>
  <si>
    <t>(i)</t>
  </si>
  <si>
    <t>(j)</t>
  </si>
  <si>
    <t xml:space="preserve">  2.  Entries in column (b) should represent the number of shares authorized by the articles of incorporation as amended to end of year.</t>
  </si>
  <si>
    <t xml:space="preserve">  3.  Give particulars (details) concerning shares of any class and series of stock authorized to be issued by a regulatory commission which have</t>
  </si>
  <si>
    <t xml:space="preserve">       not yet been issued.</t>
  </si>
  <si>
    <t>Par</t>
  </si>
  <si>
    <t>Call</t>
  </si>
  <si>
    <t xml:space="preserve">   OUTSTANDING PER BALANCE SHEET</t>
  </si>
  <si>
    <t xml:space="preserve">               HELD BY RESPONDENT</t>
  </si>
  <si>
    <t>Class and Series of Stock and</t>
  </si>
  <si>
    <t>of Shares</t>
  </si>
  <si>
    <t>COMMON UTILITY PLANT AND EXPENSES (CONTINUED)</t>
  </si>
  <si>
    <t>12/31/2009</t>
  </si>
  <si>
    <t>4/15/2010</t>
  </si>
  <si>
    <t>SALES FOR RESALE (Account 447) (Continued)</t>
  </si>
  <si>
    <t>#2 Secondary</t>
  </si>
  <si>
    <t>#3 Primary</t>
  </si>
  <si>
    <t>Total Commercial</t>
  </si>
  <si>
    <t>Total Industrial</t>
  </si>
  <si>
    <t>Subtotal RQ</t>
  </si>
  <si>
    <t>Subtotal non-RQ</t>
  </si>
  <si>
    <t xml:space="preserve">   12.  In a footnote, give explanatory </t>
  </si>
  <si>
    <t>Income Account Supporting Schedules</t>
  </si>
  <si>
    <t>Electric Operating Revenues</t>
  </si>
  <si>
    <t>300-301</t>
  </si>
  <si>
    <t>Pg 121, L 66, 78 (b)</t>
  </si>
  <si>
    <t>Dividends Paid</t>
  </si>
  <si>
    <t>Cedar Switch</t>
  </si>
  <si>
    <t>Cedar Switch (L551)</t>
  </si>
  <si>
    <t>Hillburn (L65)</t>
  </si>
  <si>
    <t>West Nyack (L701)</t>
  </si>
  <si>
    <t>Pg 321, L 59 (b)</t>
  </si>
  <si>
    <t>Other Power Generation Expense</t>
  </si>
  <si>
    <t>Other Power Supply Expense</t>
  </si>
  <si>
    <t>HYDROELECTRIC GENERATING PLANT STATISTICS (Large Plants) (Continued)</t>
  </si>
  <si>
    <t xml:space="preserve">  1.  Large plants are hydro plants of 10,000 Kw or more of</t>
  </si>
  <si>
    <t xml:space="preserve">          3.  If net peak demand for 60 minutes is not available, give</t>
  </si>
  <si>
    <t>Hydraulic Power Expense</t>
  </si>
  <si>
    <t>-Fuel and PP related to Sales for Resale (Not Used)</t>
  </si>
  <si>
    <t xml:space="preserve">     Fuel and PP - Ultimate Customers</t>
  </si>
  <si>
    <t>Salaries</t>
  </si>
  <si>
    <t>Pensions and Benefits</t>
  </si>
  <si>
    <t>Expenses</t>
  </si>
  <si>
    <t xml:space="preserve">  joint facility, indicate such facts in a footnote.  If licensed</t>
  </si>
  <si>
    <t xml:space="preserve">          Total Customers</t>
  </si>
  <si>
    <t>ELECTRIC OPERATING REVENUE RELATIONSHIP</t>
  </si>
  <si>
    <t>Residential Sales</t>
  </si>
  <si>
    <t>Average Annual Bill Per Customer</t>
  </si>
  <si>
    <t>Average KWH Consumption Per Customer</t>
  </si>
  <si>
    <t>Average Revenue Per KWH Sold (Cents)</t>
  </si>
  <si>
    <t>Commercial Sales</t>
  </si>
  <si>
    <t>Industrial Sales</t>
  </si>
  <si>
    <t>Steam Power Expense</t>
  </si>
  <si>
    <t>Pg 320, L 21 (b)</t>
  </si>
  <si>
    <t>Nuclear Power Expense</t>
  </si>
  <si>
    <t>Pg 320, L 41 (b)</t>
  </si>
  <si>
    <t xml:space="preserve">3.  The number of employees assignable to the electric department from joint functions of combination utilities may be </t>
  </si>
  <si>
    <t>each applicable revenue account subheading.</t>
  </si>
  <si>
    <t>billed pursuant thereto.</t>
  </si>
  <si>
    <t xml:space="preserve"> United Way Activities</t>
  </si>
  <si>
    <t xml:space="preserve"> Misc. Donations</t>
  </si>
  <si>
    <t>Life Insurance Cash Value</t>
  </si>
  <si>
    <t>Misc Deductions - Other</t>
  </si>
  <si>
    <t>Short Term Debt</t>
  </si>
  <si>
    <t>(Less) (922) Administrative Expenses Transferred-Credit</t>
  </si>
  <si>
    <t xml:space="preserve">  TOTAL Operation (Enter Total of lines 44 thru 49)</t>
  </si>
  <si>
    <t>Next Page is 326</t>
  </si>
  <si>
    <t>Page 322</t>
  </si>
  <si>
    <t>Page 323</t>
  </si>
  <si>
    <t>Page 320</t>
  </si>
  <si>
    <t>the system defined as the difference between columns (b) and (c).</t>
  </si>
  <si>
    <t xml:space="preserve">  Requirements Sales for Resale reported on line 24.  Include in</t>
  </si>
  <si>
    <t>5.  Report in columns (e) and (f) the specified information for each</t>
  </si>
  <si>
    <t>2.  In column (c) give the date of Commission authorization of the lease of electric plant to others.</t>
  </si>
  <si>
    <t>Name of Lessee</t>
  </si>
  <si>
    <t xml:space="preserve">    (Designate associated</t>
  </si>
  <si>
    <t xml:space="preserve">Expiration </t>
  </si>
  <si>
    <t xml:space="preserve">        companies with a </t>
  </si>
  <si>
    <t xml:space="preserve">Description of </t>
  </si>
  <si>
    <t>Commission</t>
  </si>
  <si>
    <t>Date of</t>
  </si>
  <si>
    <t xml:space="preserve">Balance at </t>
  </si>
  <si>
    <t xml:space="preserve">          Deferred Income Taxes (Net)</t>
  </si>
  <si>
    <t xml:space="preserve">          Investment Tax Credit Adjustment (Net)</t>
  </si>
  <si>
    <t xml:space="preserve">          Net (Increase) Decrease in Receivables</t>
  </si>
  <si>
    <t xml:space="preserve">          Net (Increase) Decrease in Inventory</t>
  </si>
  <si>
    <t xml:space="preserve">          Net (Increase) Decrease in Allowances Inventory</t>
  </si>
  <si>
    <t>Common Utility Plant - General Plant - Communication Equipment - Tele sys eqpt.</t>
  </si>
  <si>
    <t>Method Used to Compute the Depreciable Plant Base (Col. (b)):</t>
  </si>
  <si>
    <t xml:space="preserve">Average balances indicated for Common Utility Plant (Accounts 389-398, inclusive) are only the   </t>
  </si>
  <si>
    <t xml:space="preserve">portion applicable to Electric Plant  </t>
  </si>
  <si>
    <t>Provisions for Depreciation in Addition to Depreciation Provided by Application of Reported Rates:</t>
  </si>
  <si>
    <t>None</t>
  </si>
  <si>
    <t>Note(s):</t>
  </si>
  <si>
    <t>AD - for out-of-period adjustment.  Use this code for any accounting adjustment or "true-ups" for service</t>
  </si>
  <si>
    <t>the name or use acronyms.  Explain in a footnote any ownership interest or affiliation the respondent has with the</t>
  </si>
  <si>
    <t>Other Long Term Debt-Series-2005A</t>
  </si>
  <si>
    <t>Other Long Term Debt-Series-2006A</t>
  </si>
  <si>
    <t>Other Long Term Debt-Series-2009A</t>
  </si>
  <si>
    <t>Other Long Term Debt-Series-2009B</t>
  </si>
  <si>
    <t xml:space="preserve"> inclusive) is the estimated remaining life of the total account.</t>
  </si>
  <si>
    <t xml:space="preserve">Name of Company Controlled </t>
  </si>
  <si>
    <t>Kind of Business</t>
  </si>
  <si>
    <t>Stock Owned</t>
  </si>
  <si>
    <t>Ref.</t>
  </si>
  <si>
    <t>1</t>
  </si>
  <si>
    <t>2</t>
  </si>
  <si>
    <t>3</t>
  </si>
  <si>
    <t>4</t>
  </si>
  <si>
    <t>5</t>
  </si>
  <si>
    <t>6</t>
  </si>
  <si>
    <t>7</t>
  </si>
  <si>
    <t>8</t>
  </si>
  <si>
    <t>9</t>
  </si>
  <si>
    <t>10</t>
  </si>
  <si>
    <t>11</t>
  </si>
  <si>
    <t>12</t>
  </si>
  <si>
    <t>13</t>
  </si>
  <si>
    <t>14</t>
  </si>
  <si>
    <t>20</t>
  </si>
  <si>
    <t>Other Paid-in Capital (208-211)</t>
  </si>
  <si>
    <t xml:space="preserve">1. Components of Formula (Derived from actual book balances and actual cost rates):                                                                                                                                   </t>
  </si>
  <si>
    <t>Capitalization</t>
  </si>
  <si>
    <t>Cost Rate</t>
  </si>
  <si>
    <t>Title</t>
  </si>
  <si>
    <t>Ratio (Percent)</t>
  </si>
  <si>
    <t>Percentage</t>
  </si>
  <si>
    <t xml:space="preserve">(a) </t>
  </si>
  <si>
    <t>Average Short-Term Debt</t>
  </si>
  <si>
    <t>Short-Term Interest</t>
  </si>
  <si>
    <t>Preferred Stock</t>
  </si>
  <si>
    <t>Common Equity</t>
  </si>
  <si>
    <t>15</t>
  </si>
  <si>
    <t>16</t>
  </si>
  <si>
    <t>17</t>
  </si>
  <si>
    <t>18</t>
  </si>
  <si>
    <t>19</t>
  </si>
  <si>
    <t>CONTROL OVER RESPONDENT</t>
  </si>
  <si>
    <t>FERC FORM NO. 1 (ED. 12-96)</t>
  </si>
  <si>
    <t>Page 102</t>
  </si>
  <si>
    <t xml:space="preserve"> Date of Report</t>
  </si>
  <si>
    <t xml:space="preserve">  Year of Report</t>
  </si>
  <si>
    <t>(1)  [   ]  An Original</t>
  </si>
  <si>
    <t xml:space="preserve">  (Mo, Da, Yr)</t>
  </si>
  <si>
    <t>(2)  [   ]  A Resubmission</t>
  </si>
  <si>
    <t>CORPORATIONS CONTROLLED BY RESPONDENT</t>
  </si>
  <si>
    <t>DEFINITIONS</t>
  </si>
  <si>
    <t>Line</t>
  </si>
  <si>
    <t>Percent Voting</t>
  </si>
  <si>
    <t>Footnote</t>
  </si>
  <si>
    <t>No.</t>
  </si>
  <si>
    <t xml:space="preserve">  from others, jointly owned with others, or operated otherwise</t>
  </si>
  <si>
    <t>parties, and state amounts and accounts affected in respon-</t>
  </si>
  <si>
    <t xml:space="preserve">  3.  Substations with capacities of less than 10 MVa,</t>
  </si>
  <si>
    <t>summarize according to function the capacities reported for</t>
  </si>
  <si>
    <t xml:space="preserve">  than by reason of sole ownership by the respondent.  For</t>
  </si>
  <si>
    <t>Energy Used for Plumbing - KWh</t>
  </si>
  <si>
    <t xml:space="preserve">     (b)  Investment Advances - Report separately the amounts of loans or investment advances which are subject to repayment, but which are not subject to current settlement.  With respect to each advance show whether the advance is a note or open account</t>
  </si>
  <si>
    <t xml:space="preserve">  7.  In column (h) report for each investment disposed of during the year, the gain or loss represented by the difference between cost of the investment (or the other amount at which carried in the books of account if difference from cost) and the sellin</t>
  </si>
  <si>
    <t>Per comshare</t>
  </si>
  <si>
    <t>Topside</t>
  </si>
  <si>
    <t>1.  Report all changes in appropriated retained earnings, unappropriated retained earnings, and unappropriated undistributed subsidiary earnings for the year.</t>
  </si>
  <si>
    <t>FERC FORM NO. 1 (ED. 12-87) NYPSC Modified-96</t>
  </si>
  <si>
    <t>Page 340</t>
  </si>
  <si>
    <t>Life Insurance (Account 426.2)</t>
  </si>
  <si>
    <t>Expenditures for Certain Civic, Political, and Related Activities (Account 426.4)</t>
  </si>
  <si>
    <t>Page 340-A</t>
  </si>
  <si>
    <t>Other Deductions (Account 426.5)</t>
  </si>
  <si>
    <t>charges.  In column (e), provide energy charges related to the amount of energy transferred.  In column (f), provide the total of all other</t>
  </si>
  <si>
    <t>a footnote.</t>
  </si>
  <si>
    <t>for each issuance, then the amount of premium (in parentheses)</t>
  </si>
  <si>
    <t>Other Accounts Receivable (143)</t>
  </si>
  <si>
    <t xml:space="preserve">               Account</t>
  </si>
  <si>
    <t>Electric Plant Held for Future Use</t>
  </si>
  <si>
    <t>Construction Work in Progress</t>
  </si>
  <si>
    <t>Construction Overheads</t>
  </si>
  <si>
    <t>General Description of Construction Overheads Procedures</t>
  </si>
  <si>
    <t>12-88</t>
  </si>
  <si>
    <t>Accumulated Provision for Depreciation of Electric Plant</t>
  </si>
  <si>
    <t>Non-Utility Property</t>
  </si>
  <si>
    <t>(1) [ X  ] An Original</t>
  </si>
  <si>
    <t xml:space="preserve">tion debited to Account 428, Amortization of Debt </t>
  </si>
  <si>
    <t xml:space="preserve">which have been nominally issued and are nominally  </t>
  </si>
  <si>
    <t>originally issued.</t>
  </si>
  <si>
    <t xml:space="preserve">Discount and Expense, or credited to Account 429, </t>
  </si>
  <si>
    <t xml:space="preserve">All accounting terms and phrases used in this form are to be interpreted in accordance with the </t>
  </si>
  <si>
    <t xml:space="preserve">The completed original of this report form, properly filled out, shall be filed with the Public Service </t>
  </si>
  <si>
    <t xml:space="preserve">All utility companies upon which this report form is served are required by statute to complete and to file </t>
  </si>
  <si>
    <t xml:space="preserve">If the report is made for a period other than the calendar year, the period covered must be clearly </t>
  </si>
  <si>
    <t>operations cease during the year because of the disposition of property the balance sheet and supporting</t>
  </si>
  <si>
    <t>schedules should consist of balances and items immediately prior to transfer (for accounting purposes).</t>
  </si>
  <si>
    <t xml:space="preserve">If the books are not closed as of that date, the data in the report should nevertheless be complete and the </t>
  </si>
  <si>
    <t>Notes Receivable from Associated Companies (145)</t>
  </si>
  <si>
    <t>Accounts Receivable from Assoc. Companies (146)</t>
  </si>
  <si>
    <t>Fuel Stock (151)</t>
  </si>
  <si>
    <t>PSC Supplemental Filing</t>
  </si>
  <si>
    <t>1-94</t>
  </si>
  <si>
    <t>Page 4</t>
  </si>
  <si>
    <t>Extraordinary Property Losses</t>
  </si>
  <si>
    <t>12-93</t>
  </si>
  <si>
    <t>Production Expenses: Oper. Supr. &amp; Engr.</t>
  </si>
  <si>
    <t>Coolants and Water (Nuclear Plants Only)</t>
  </si>
  <si>
    <t>Steam Expenses</t>
  </si>
  <si>
    <t>Steam From Other Sources</t>
  </si>
  <si>
    <t>Summary of Utility Plant and Accumulated Provision for</t>
  </si>
  <si>
    <t xml:space="preserve">  Depreciation, Amortization, and Depletion</t>
  </si>
  <si>
    <t>200-201</t>
  </si>
  <si>
    <t>12-89</t>
  </si>
  <si>
    <t>Nuclear Fuel Materials</t>
  </si>
  <si>
    <t>202-203</t>
  </si>
  <si>
    <t>Electric Plant in Service</t>
  </si>
  <si>
    <t>204-207</t>
  </si>
  <si>
    <t>12-95</t>
  </si>
  <si>
    <t>Electric Plant Leased to Others</t>
  </si>
  <si>
    <t xml:space="preserve">           double asterisk)</t>
  </si>
  <si>
    <t>Property Leased</t>
  </si>
  <si>
    <t>Authorization</t>
  </si>
  <si>
    <t>Lease</t>
  </si>
  <si>
    <t xml:space="preserve">  on line 24 "Electric Expenses," and Maintenance Account Nos. 553 and 554 on line</t>
  </si>
  <si>
    <t>ACCUMULATED DEFERRED INCOME TAXES-ACCELERATED AMORTIZATION PROPERTY (Account 281)</t>
  </si>
  <si>
    <t>ACCUMULATED DEFERRED INCOME TAXES-ACCELERATED AMORTIZATION PROPERTY (Account 281) (Continued)</t>
  </si>
  <si>
    <t xml:space="preserve"> 3.  Use footnotes as required.</t>
  </si>
  <si>
    <t>to the amount of energy transferred.  In column (m), provide the total revenues from all other charges on bills or vouchers rendered,</t>
  </si>
  <si>
    <t>to.  Provide the full name of each company or public authority.  Do not abbreviate or truncate name or use acronyms.  Explain</t>
  </si>
  <si>
    <t>Section A. Balances and Changes During Year</t>
  </si>
  <si>
    <t>Electric Plant</t>
  </si>
  <si>
    <t>Electric Plant Held</t>
  </si>
  <si>
    <t>(c+d+e)</t>
  </si>
  <si>
    <t>in Service</t>
  </si>
  <si>
    <t>for Future Use</t>
  </si>
  <si>
    <t>Balance Beginning of Year</t>
  </si>
  <si>
    <t xml:space="preserve">Depreciation Provisions for Year, </t>
  </si>
  <si>
    <t xml:space="preserve">  Charged to</t>
  </si>
  <si>
    <t xml:space="preserve">  (413) Exp. of Elec. Plt. Leas. to Others</t>
  </si>
  <si>
    <t xml:space="preserve">  Transportation Expenses-Clearing</t>
  </si>
  <si>
    <t xml:space="preserve">  This Report Is:</t>
  </si>
  <si>
    <t xml:space="preserve">  Date of Report</t>
  </si>
  <si>
    <t>RESERVE FOR DEPRECIATION OF COMMON UTILITY PLANT</t>
  </si>
  <si>
    <t>Depreciation and Amortization Provisions for year charged to:</t>
  </si>
  <si>
    <t xml:space="preserve">  Depreciation - Electric</t>
  </si>
  <si>
    <t xml:space="preserve">  Depreciation - Gas</t>
  </si>
  <si>
    <t xml:space="preserve">  Amortization - Electric</t>
  </si>
  <si>
    <t xml:space="preserve">                  TOTAL Other</t>
  </si>
  <si>
    <t>Page 276-A</t>
  </si>
  <si>
    <t>Page 277-A</t>
  </si>
  <si>
    <t>Page 276-B</t>
  </si>
  <si>
    <t>Page 277-B</t>
  </si>
  <si>
    <t>(2) [   ] A Resubmission</t>
  </si>
  <si>
    <t>Total Installed Capacity (Generator Name Plate Ratings in MW)</t>
  </si>
  <si>
    <t xml:space="preserve">         Cash Outflows for Plant (Total of lines 26 thru 33)</t>
  </si>
  <si>
    <t xml:space="preserve">    Acquisition of Other Noncurrent Assets (d)</t>
  </si>
  <si>
    <t>or Stated</t>
  </si>
  <si>
    <t>Price at</t>
  </si>
  <si>
    <t xml:space="preserve">        (Total amount outstanding without</t>
  </si>
  <si>
    <t>Name of Stock Exchange</t>
  </si>
  <si>
    <t>Authorized</t>
  </si>
  <si>
    <t>Value</t>
  </si>
  <si>
    <t xml:space="preserve">          reduction for amounts held by</t>
  </si>
  <si>
    <t xml:space="preserve">                AS REACQUIRED STOCK</t>
  </si>
  <si>
    <t xml:space="preserve">                   IN  SINKING AND</t>
  </si>
  <si>
    <t>by Charter</t>
  </si>
  <si>
    <t>Per Share</t>
  </si>
  <si>
    <t xml:space="preserve">                        respondent.)</t>
  </si>
  <si>
    <t xml:space="preserve">                           (Account 217)</t>
  </si>
  <si>
    <t xml:space="preserve">                   OTHER FUNDS</t>
  </si>
  <si>
    <t>Shares</t>
  </si>
  <si>
    <t>Cost</t>
  </si>
  <si>
    <t>Common - Account 201</t>
  </si>
  <si>
    <t>Preferred - Account 204</t>
  </si>
  <si>
    <t>FERC FORM NO. 1 (ED. 12- 91) NYPSC-Modified-96</t>
  </si>
  <si>
    <t>Page 250</t>
  </si>
  <si>
    <t>Page 251</t>
  </si>
  <si>
    <t xml:space="preserve">  items grouped.  Under Other, (A.(6) and B.(4)) classify</t>
  </si>
  <si>
    <t>facilities operated by the respondent.</t>
  </si>
  <si>
    <t xml:space="preserve">                    a.  Hydroelectric</t>
  </si>
  <si>
    <t xml:space="preserve">          B.  Electric and Gas R, D &amp; D Performed Externally</t>
  </si>
  <si>
    <t xml:space="preserve">   Year of Report</t>
  </si>
  <si>
    <t>ELECTRIC OPERATION AND MAINTENANCE EXPENSES (Continued)</t>
  </si>
  <si>
    <t>If the amount for previous year is not derived from previously reported figures, explain in footnotes.</t>
  </si>
  <si>
    <t>C. Hydraulic Power Generation (Continued)</t>
  </si>
  <si>
    <t>(903) Customer Records and Collection Expenses</t>
  </si>
  <si>
    <t>2.  If the respondent's payroll for the reporting period includes any special construction personnel, include such employees</t>
  </si>
  <si>
    <t>(521) Steam from Other Sources</t>
  </si>
  <si>
    <t>(904) Uncollectible Accounts</t>
  </si>
  <si>
    <t>Page 397</t>
  </si>
  <si>
    <t>Transmission Rights</t>
  </si>
  <si>
    <t>Ancillary Services</t>
  </si>
  <si>
    <t xml:space="preserve">   1.  If any corporation, business trust, or similar organization or combination of such organizations jointly held control over the respondent at the end of the year, state the name of the controlling corporation or organization, manner in which control was held and the extent of control.  If control was in a holding</t>
  </si>
  <si>
    <t xml:space="preserve">          Total Deferred Credits</t>
  </si>
  <si>
    <t>Accounts Payable to Associated Companies</t>
  </si>
  <si>
    <t>Customer Deposits</t>
  </si>
  <si>
    <t>Pg 112, L 36 (d)</t>
  </si>
  <si>
    <t>Pg 112, L 37 (d)</t>
  </si>
  <si>
    <t>Interest Accrued</t>
  </si>
  <si>
    <t>Pg 112, L 38 (d)</t>
  </si>
  <si>
    <t>Dividends Declared</t>
  </si>
  <si>
    <t>Pg 112, L 39 (d)</t>
  </si>
  <si>
    <t>Matured Long-Term Debt</t>
  </si>
  <si>
    <t>Pg 112, L 40 (d)</t>
  </si>
  <si>
    <t>Matured Interest</t>
  </si>
  <si>
    <t>Pg 112, L 41 (d)</t>
  </si>
  <si>
    <t>Tax Collections Payable</t>
  </si>
  <si>
    <t>Pg 112, L 42 (d)</t>
  </si>
  <si>
    <t xml:space="preserve">  installed capacity (name plate ratings).</t>
  </si>
  <si>
    <t xml:space="preserve">          that which is available, specifying period.</t>
  </si>
  <si>
    <t xml:space="preserve">  combinations of accounts prescribed by the Uniform System</t>
  </si>
  <si>
    <t>combinations of steam, hydro, internal combustion engine,</t>
  </si>
  <si>
    <t xml:space="preserve">  2.  If any plant is leased, operated under a license from the</t>
  </si>
  <si>
    <t xml:space="preserve">  Labor, Maintenance, Materials, and Supplies Cost Related to Env.</t>
  </si>
  <si>
    <t xml:space="preserve">     Facilities and Programs</t>
  </si>
  <si>
    <t xml:space="preserve">  Fuel Related Costs</t>
  </si>
  <si>
    <t xml:space="preserve">     Operation of Facilities</t>
  </si>
  <si>
    <t xml:space="preserve">     Fly Ash and Sulfur Sludge Removal</t>
  </si>
  <si>
    <t xml:space="preserve">     Difference in Cost of Environmentally Clean Fuels</t>
  </si>
  <si>
    <t xml:space="preserve">  Replacement Power Costs</t>
  </si>
  <si>
    <t xml:space="preserve">  Taxes and Fees</t>
  </si>
  <si>
    <t xml:space="preserve">  Administrative and General</t>
  </si>
  <si>
    <t xml:space="preserve">          Total Taxes-Other Income &amp; Deductions</t>
  </si>
  <si>
    <t xml:space="preserve">  Other (Identify significant)</t>
  </si>
  <si>
    <t>Next Page is 450</t>
  </si>
  <si>
    <t>Page 431</t>
  </si>
  <si>
    <t>FOOTNOTE DATA</t>
  </si>
  <si>
    <t>Column</t>
  </si>
  <si>
    <t>Page 450</t>
  </si>
  <si>
    <t>For PSC Use Only (Do not include with Paper Copy of PSC Report)</t>
  </si>
  <si>
    <t>Public Service Commission</t>
  </si>
  <si>
    <t>5 Year Book Data - From FERC Form 1</t>
  </si>
  <si>
    <t>COMPARATIVE BALANCE SHEET</t>
  </si>
  <si>
    <t>ASSETS AND OTHER DEBITS</t>
  </si>
  <si>
    <t>Annual Report Source</t>
  </si>
  <si>
    <t>(b) + (c)</t>
  </si>
  <si>
    <t>FERC FORM NO. 1 (ED. 12-96) NYPSC Modified-96</t>
  </si>
  <si>
    <t>Page 350</t>
  </si>
  <si>
    <t>Page 351</t>
  </si>
  <si>
    <t>RESEARCH, DEVELOPMENT, AND DEMONSTRATION ACTIVITIES (Electric and Gas)</t>
  </si>
  <si>
    <t>RESEARCH, DEVELOPMENT, AND DEMONSTRATION ACTIVITIES (Continued)</t>
  </si>
  <si>
    <t xml:space="preserve">  1.  Describe and show below costs incurred and accounts charged</t>
  </si>
  <si>
    <t xml:space="preserve">                    b.  Fossil-fuel steam</t>
  </si>
  <si>
    <t xml:space="preserve">               (2) Research Support to Edison Electric</t>
  </si>
  <si>
    <t>4.  Show in column (e) the account number charged</t>
  </si>
  <si>
    <t xml:space="preserve">  during the year for technological research, development, and</t>
  </si>
  <si>
    <t xml:space="preserve">                    c.  Internal combustion or gas turbine</t>
  </si>
  <si>
    <t xml:space="preserve">                    Institute</t>
  </si>
  <si>
    <t>Deferred in</t>
  </si>
  <si>
    <t>Charged Currently to</t>
  </si>
  <si>
    <t>the docket or case number, and a description</t>
  </si>
  <si>
    <t>Regulatory</t>
  </si>
  <si>
    <t>Expenses for</t>
  </si>
  <si>
    <t>Account 182.3</t>
  </si>
  <si>
    <t>Deferred to</t>
  </si>
  <si>
    <t>of the case.)</t>
  </si>
  <si>
    <t>Utility</t>
  </si>
  <si>
    <t>Department</t>
  </si>
  <si>
    <t>report applies.   At least one additional copy shall be retained in the files of  the reporting utility.</t>
  </si>
  <si>
    <t xml:space="preserve">Commission,  Albany,  NY,  on or before the 31st of March next following the end of the year to which the </t>
  </si>
  <si>
    <t>the report.  The statute further provides that when any such report is defective or believed to be erroneous,</t>
  </si>
  <si>
    <t>the reporting utility shall be duly notified and given a reasonable time within which to make the necessary</t>
  </si>
  <si>
    <t>amendments or corrections.</t>
  </si>
  <si>
    <t>lines and columns provided.  In determining this segregation</t>
  </si>
  <si>
    <t xml:space="preserve">  for the year.  Segregate amounts originally charged to clearing</t>
  </si>
  <si>
    <t>4. Total Employees</t>
  </si>
  <si>
    <t>(532) Maintenance of Miscellaneous Nuclear Plant</t>
  </si>
  <si>
    <t>(567)</t>
  </si>
  <si>
    <t xml:space="preserve">  TOTAL Maintenance (Enter Total of lines 35 thru 39)</t>
  </si>
  <si>
    <t>(911) Supervision</t>
  </si>
  <si>
    <t xml:space="preserve">  TOTAL Power Production Expenses-Nuclear Power (Enter Total of lines 33 and 40)</t>
  </si>
  <si>
    <t>(912) Demonstrating and Selling Expenses</t>
  </si>
  <si>
    <t xml:space="preserve">     If licensed project, give project number in footnote.</t>
  </si>
  <si>
    <t xml:space="preserve">  4.  If net peak demand for 60 minutes is not available, give</t>
  </si>
  <si>
    <t>provide in a footnote the termination date of the contract defined as the earliest date that either buyer or seller</t>
  </si>
  <si>
    <t xml:space="preserve">   7. Report in column (g) the megawatthours shown on bills rendered to the purchaser.</t>
  </si>
  <si>
    <t>can unilaterally get out of the contract.</t>
  </si>
  <si>
    <t xml:space="preserve">          Net(Increase)Decrease in Prepaid assets</t>
  </si>
  <si>
    <t xml:space="preserve">          Net Increase in Deferred Fuel </t>
  </si>
  <si>
    <t>RQ - for requirements service.  Requirements service is service which the supplier plans to provide on an ongoing</t>
  </si>
  <si>
    <t xml:space="preserve">      tariffs under which service, as identified in column (b), is provided.</t>
  </si>
  <si>
    <t>basis (ie., the supplier includes projected load for this service in its system resource planning).  In addition, the</t>
  </si>
  <si>
    <t>AMORTIZATION PERIOD</t>
  </si>
  <si>
    <t>Outstanding</t>
  </si>
  <si>
    <t xml:space="preserve">                                     Class and Series of Obligation, Coupon Rate</t>
  </si>
  <si>
    <t>Principal</t>
  </si>
  <si>
    <t xml:space="preserve">    Total Expense,</t>
  </si>
  <si>
    <t>Nominal Date</t>
  </si>
  <si>
    <t>(Total amount</t>
  </si>
  <si>
    <t>Interest for Year</t>
  </si>
  <si>
    <t>Orange and Rockland Utilities, Inc.</t>
  </si>
  <si>
    <t>Life (Yrs)</t>
  </si>
  <si>
    <t>Next Page is 337B</t>
  </si>
  <si>
    <t>Page 337A</t>
  </si>
  <si>
    <t xml:space="preserve">     amounts in both columns (d) and (e).  The balancing of this page is not affected by the inclusion of these taxes.</t>
  </si>
  <si>
    <t xml:space="preserve">      pending transmittal of such taxes to the taxing authority.</t>
  </si>
  <si>
    <t>3.  Include in column (d) taxes charged during the year, taxes charged to operations and other accounts through (a) accruals credited to taxes</t>
  </si>
  <si>
    <t xml:space="preserve">     accrued, (b) amounts credited to proportions of prepaid taxes chargeable to current year, and (c) taxes paid and charged direct to operations or</t>
  </si>
  <si>
    <t xml:space="preserve"> 8.  Report in columns (i) through (q) how the taxes were distributed.</t>
  </si>
  <si>
    <t xml:space="preserve">     accounts other than accrued and prepaid tax accounts.</t>
  </si>
  <si>
    <t>4.  List the aggregate of each kind of tax under the appropriate heading of "Federal," "State," and "Local" in such manner that the total tax for</t>
  </si>
  <si>
    <t xml:space="preserve"> 9.  For any tax apportioned to more than one utility department or account, state in a footnote the basis (necessity) of apportioning such tax.</t>
  </si>
  <si>
    <t xml:space="preserve">     each State and subdivision can readily be ascertained.</t>
  </si>
  <si>
    <t>BALANCE BEGINNING OF YEAR</t>
  </si>
  <si>
    <t>BALANCE AT END OF YEAR</t>
  </si>
  <si>
    <t xml:space="preserve">    3.  For bonds assumed by the respondent, include in column(a)</t>
  </si>
  <si>
    <t xml:space="preserve">    4.  For advances from Associated Companies, report </t>
  </si>
  <si>
    <t>[X]  An Original</t>
  </si>
  <si>
    <t xml:space="preserve">     5.  Important extension or reduction of transmission or distribution system:  State territory added or relinquished and date operations began or ceased and give reference to Commission authorization, if any was required.  State also the approximate number of customers added or lost and approximate annual revenues of each class of service.  Each natural gas company must also state major new continuing sources of gas made available to it from purchases, development, purchase contract or otherwise, giving location and approximate total gas volumes available, period of contracts, and other parties to any such arrangements etc.</t>
  </si>
  <si>
    <t xml:space="preserve"> 12.  If the important changes during the year relating to the respondent company appearing in the annual report to stockholders are applicable in every respect and furnish the data required by instructions 1 to 11 above, such notes may be included on this page (Paper Copy Only).</t>
  </si>
  <si>
    <t>RECONCILIATION OF REPORTED NET INCOME WITH TAXABLE INCOME FOR FEDERAL INCOME TAXES</t>
  </si>
  <si>
    <t xml:space="preserve">1. </t>
  </si>
  <si>
    <t xml:space="preserve">Report the reconciliation of reported net income for the year with taxable income used in computing Federal income </t>
  </si>
  <si>
    <t xml:space="preserve">tax accruals and show computation of such tax accruals.  Include in the reconciliation, as far as practicable, the </t>
  </si>
  <si>
    <t xml:space="preserve">same detail as furnished on Schedule M-1 of the tax return for the year.  Submit a reconciliation even though there </t>
  </si>
  <si>
    <t>is no taxable income for the year.  Indicate clearly the nature of each reconciling amount.</t>
  </si>
  <si>
    <t xml:space="preserve">If the utility is a member of a group which files a consolidated Federal tax return, reconcile reported net income with </t>
  </si>
  <si>
    <t xml:space="preserve">taxable net income as if a separate return were to be filed, indicating, however, intercompany amounts to be eliminated </t>
  </si>
  <si>
    <t xml:space="preserve">in such consolidated return.  State names of group members, tax assigned to each group member, and basis  </t>
  </si>
  <si>
    <t>of allocation, assignment, or sharing of the consolidated tax among group members.</t>
  </si>
  <si>
    <t>A substitute page, designed to meet a particular need of a company, may be used as long as the data is consistent and</t>
  </si>
  <si>
    <t>meets the requirements of the above instructions.  For electronic reporting purposes complete line 27 and provide the</t>
  </si>
  <si>
    <t>substitute page in the context of a footnote.</t>
  </si>
  <si>
    <t>Particulars (Details)</t>
  </si>
  <si>
    <t xml:space="preserve"> No.</t>
  </si>
  <si>
    <t>Net Income for the Year (Page 117)</t>
  </si>
  <si>
    <t>Reconciling Items for the Year</t>
  </si>
  <si>
    <t>Taxable Income Not Reported on Books</t>
  </si>
  <si>
    <t>Deductions Recorded on Books Not Deducted for Return</t>
  </si>
  <si>
    <t>Income Recorded on Books Not Included in Return</t>
  </si>
  <si>
    <t>Deductions on Return Not Charged Against Book Income</t>
  </si>
  <si>
    <t>Federal Tax Net Income</t>
  </si>
  <si>
    <t>Show Computation of Tax:</t>
  </si>
  <si>
    <t xml:space="preserve">  FERC FORM NO.1  (ED.  12-96)</t>
  </si>
  <si>
    <t>Page 261</t>
  </si>
  <si>
    <t>(1) [ X] An Original</t>
  </si>
  <si>
    <t>(2) [] A Resubmission</t>
  </si>
  <si>
    <t xml:space="preserve">  rating) of 25,000 Kw or more.  Report on this page gas-turbine and</t>
  </si>
  <si>
    <t>converted to Mcf.</t>
  </si>
  <si>
    <t xml:space="preserve">  and Other Expenses classified as Other Power Supply Expenses.</t>
  </si>
  <si>
    <t xml:space="preserve">3. Rate for Other Funds             </t>
  </si>
  <si>
    <t>4. Weighted Average Rate Actually Used for the Year:</t>
  </si>
  <si>
    <t xml:space="preserve">     a. Rate for Borrowed Funds - </t>
  </si>
  <si>
    <t xml:space="preserve">     b. Rate for Other Funds -</t>
  </si>
  <si>
    <t>FERC FORM NO.1   (ED.12-88)</t>
  </si>
  <si>
    <t>NYSPSC Modified</t>
  </si>
  <si>
    <t>Page 218</t>
  </si>
  <si>
    <t>FERC FORM NO.1 (ED. 12- 87)</t>
  </si>
  <si>
    <t>Page 218-A</t>
  </si>
  <si>
    <t xml:space="preserve"> ACCUMULATED PROVISION FOR DEPRECIATION OF ELECTRIC UTILITY PLANT (Account 108)</t>
  </si>
  <si>
    <t>1.  Explain in a footnote any important adjustments during year.</t>
  </si>
  <si>
    <t xml:space="preserve">2.  Explain in a footnote any difference between the amount for book cost of plant retired, line 11, column (c), and that reported for </t>
  </si>
  <si>
    <t xml:space="preserve">      electric plant in service, pages 204-207, column (d), excluding retirements of non-depreciable property.</t>
  </si>
  <si>
    <t>3.  The provisions of Account 108 in the Uniform System of Accounts require that retirements of depreciable plant be recorded when such</t>
  </si>
  <si>
    <t>NYPSC Modified</t>
  </si>
  <si>
    <t>Comparative Balance Sheet</t>
  </si>
  <si>
    <t>110-113</t>
  </si>
  <si>
    <t>12-94</t>
  </si>
  <si>
    <t>Statement of Income for the Year</t>
  </si>
  <si>
    <t>114-117</t>
  </si>
  <si>
    <t>Statement of Retained Earnings for the Year</t>
  </si>
  <si>
    <t>118-119</t>
  </si>
  <si>
    <t>Statement of Cash Flows</t>
  </si>
  <si>
    <t>120-121</t>
  </si>
  <si>
    <t>Notes to the Financial Statements</t>
  </si>
  <si>
    <t>122-123</t>
  </si>
  <si>
    <t>Total Capitalization</t>
  </si>
  <si>
    <t>Average Construction</t>
  </si>
  <si>
    <t>Work in Progress Balance</t>
  </si>
  <si>
    <t xml:space="preserve">2. Gross Rate for Borrowed Funds           </t>
  </si>
  <si>
    <t>=&gt;</t>
  </si>
  <si>
    <t>Exact legal name of reporting electric and/or gas utility</t>
  </si>
  <si>
    <t>(If name was changed during year, show also the previous name and date of change)</t>
  </si>
  <si>
    <t>Report below the particulars (details) called for concerning other deferred credits.</t>
  </si>
  <si>
    <t>For any deferred credit being amortized, show the period of amortization.</t>
  </si>
  <si>
    <t>Description of Other</t>
  </si>
  <si>
    <t>Deferred Credits</t>
  </si>
  <si>
    <t>Pine Island, Warwick</t>
  </si>
  <si>
    <t>Sparkill, Orangeburg</t>
  </si>
  <si>
    <t>Swinging Bridge, Lumberland</t>
  </si>
  <si>
    <t>Asset Retirement Obligations (230)</t>
  </si>
  <si>
    <t xml:space="preserve">       Depreciation Expense for Asset Retirement Costs (403.1)</t>
  </si>
  <si>
    <t xml:space="preserve">          TOTAL Other Income (Enter Total of lines 31 thru 40)</t>
  </si>
  <si>
    <t>Balance of Account 219 at Beginning of Current Year</t>
  </si>
  <si>
    <t xml:space="preserve">TOTAL </t>
  </si>
  <si>
    <t xml:space="preserve">    EXPENSES </t>
  </si>
  <si>
    <t>Other Long Term Debt-Series-2010A</t>
  </si>
  <si>
    <t>Other Long Term Debt-Series-2010B</t>
  </si>
  <si>
    <t>Other Long Term Debt-1995 Pcb#5</t>
  </si>
  <si>
    <t>Other Long Term Debt-Series-2008</t>
  </si>
  <si>
    <t>SBC Programs Interest (Electric &amp; Gas)</t>
  </si>
  <si>
    <t>Costs Defered to Account 188</t>
  </si>
  <si>
    <t>Subtotal Local Taxes</t>
  </si>
  <si>
    <t>ADD: TAXABLE INCOME NOT REPORTED ON BOOKS:</t>
  </si>
  <si>
    <t>ADD: DEDUCTIONS PER BOOKS NOT DEDUCTED FOR RETURN:</t>
  </si>
  <si>
    <t>DEDUCT: INCOME PER BOOKS NOT INCLUDED ON RETURN:</t>
  </si>
  <si>
    <t>DEDUCT: EXPENSE PER RETURN NOT CHARGED TO BOOKS:</t>
  </si>
  <si>
    <t>FICA &amp; FED Withholding</t>
  </si>
  <si>
    <t>FIN 48 current</t>
  </si>
  <si>
    <t>Subtotal Federal Taxes</t>
  </si>
  <si>
    <t>Research  and Development Cost Reconciliation</t>
  </si>
  <si>
    <t>Name of</t>
  </si>
  <si>
    <t>CECONY</t>
  </si>
  <si>
    <t xml:space="preserve">          Amortization of debt discount</t>
  </si>
  <si>
    <t>1958</t>
  </si>
  <si>
    <t>Account 403 - Distribution Plant - Cable cure injection cost - 5 Year Amortization.</t>
  </si>
  <si>
    <t>Account 404 - Common Plant - Electric - Land &amp; Land Rights Mombasha - Amortized at a rate of 2.00% a year.</t>
  </si>
  <si>
    <t>Account 405 - Intangible Plant - Electric - Distribution Management System -  5 Year Amortization.</t>
  </si>
  <si>
    <t>Account 405 - Common Plant - Electric - Various Intangible Software - Amortized at a rate of 6.67% &amp; 20.00% a year.</t>
  </si>
  <si>
    <t>(1) [ x ] An Original</t>
  </si>
  <si>
    <t>Electric Plant in Service - Transmission Plant - Overhead Conductors &amp; Devices</t>
  </si>
  <si>
    <t>Electric Plant in Service - Transmission Plant - Overhead Conductors &amp; Devices - Clearing</t>
  </si>
  <si>
    <t>Electric Plant in Service - Distribution Plant - O/H Conductors &amp; Devices</t>
  </si>
  <si>
    <t>Electric Plant in Service - Distribution Plant - O/H Conductors &amp; Devices - Capacitors</t>
  </si>
  <si>
    <t>Electric Plant in Service - Distribution Plant - Services - Overhead</t>
  </si>
  <si>
    <t>Electric Plant in Service - Distribution Plant - Services - Underground</t>
  </si>
  <si>
    <t>Common Utility Plant - Intangible - Peoplesoft HR/PR System</t>
  </si>
  <si>
    <t>Common Utility Plant - Intangible - PowerPlan Software</t>
  </si>
  <si>
    <t>Common Utility Plant - General Plant - Garage Equipment</t>
  </si>
  <si>
    <t xml:space="preserve">A 13-month average based on the book cost that the monthly provision for </t>
  </si>
  <si>
    <t xml:space="preserve">depreciation was computed. </t>
  </si>
  <si>
    <t>Next Page is 338</t>
  </si>
  <si>
    <t>Bowline, Haverstraw-Genon</t>
  </si>
  <si>
    <t>Transm. Unattended (out of service)</t>
  </si>
  <si>
    <t>Corporate Drive</t>
  </si>
  <si>
    <t>Shoemaker, Prop. Of Eagle Creek</t>
  </si>
  <si>
    <t>Swinging Br. Prop. Of Eagle Creek</t>
  </si>
  <si>
    <t>Corporte Drive</t>
  </si>
  <si>
    <t>Capial stock common expense</t>
  </si>
  <si>
    <t>Environmental Reserve</t>
  </si>
  <si>
    <t>Gas Stranded Cost Recoveries</t>
  </si>
  <si>
    <t>Merchant Function Charge</t>
  </si>
  <si>
    <t>MGA Balancing Charges</t>
  </si>
  <si>
    <t>POR Discount</t>
  </si>
  <si>
    <t>Rate Case Cost</t>
  </si>
  <si>
    <t>RDM</t>
  </si>
  <si>
    <t>State Income Tax</t>
  </si>
  <si>
    <t>System Benefit Charges</t>
  </si>
  <si>
    <t>Debt Interest Deferral</t>
  </si>
  <si>
    <t>Stock Plans</t>
  </si>
  <si>
    <t>Other Breakdown</t>
  </si>
  <si>
    <t>Derivative Instruments Liab.-LT-ST</t>
  </si>
  <si>
    <t xml:space="preserve">     Credit: rounding</t>
  </si>
  <si>
    <t>Electric &amp; Gas</t>
  </si>
  <si>
    <t>03- None</t>
  </si>
  <si>
    <t>14- None</t>
  </si>
  <si>
    <t>West Haverstraw 345 KV (L671)</t>
  </si>
  <si>
    <t>West Haverstraw 138 KV(L541)</t>
  </si>
  <si>
    <t xml:space="preserve">3500 KCM XLPE </t>
  </si>
  <si>
    <t>De-energized</t>
  </si>
  <si>
    <t>795 kCM ACSR &amp; 1272 kCM ACSS at ends</t>
  </si>
  <si>
    <t>Bloomingburg, Wallkill</t>
  </si>
  <si>
    <t>Chester 138, Chester</t>
  </si>
  <si>
    <t>Middletown Tap, Waywayanda</t>
  </si>
  <si>
    <t>Mongaup Prop. Of Eagle Creek</t>
  </si>
  <si>
    <t>Mongaup, Forestburgh</t>
  </si>
  <si>
    <t>Snake Hill, West Nyack</t>
  </si>
  <si>
    <t>Stony Point, Stony Point</t>
  </si>
  <si>
    <t>(i) (3)</t>
  </si>
  <si>
    <t>See attached file in word document for the Financial footnotes</t>
  </si>
  <si>
    <t>Page 122 -123 are in word document</t>
  </si>
  <si>
    <t>GAC UNDERCOLLECTION CURRENT PERIOD DEFERRAL</t>
  </si>
  <si>
    <t>CLEARING COST POOL COLLECTED</t>
  </si>
  <si>
    <t>CASH OVERAGE SHORTAGES CUST SERV CENTERS</t>
  </si>
  <si>
    <t>DEPOSIT REC FROM ISO</t>
  </si>
  <si>
    <t>MISC DEFER DR VACATION PAY</t>
  </si>
  <si>
    <t>OTHER</t>
  </si>
  <si>
    <t xml:space="preserve">Reconciliation Of Book Income To Taxable Income </t>
  </si>
  <si>
    <t>Net Income For The Year Per Page 117</t>
  </si>
  <si>
    <t>DSM Program</t>
  </si>
  <si>
    <t>R&amp;D Reconciliation</t>
  </si>
  <si>
    <t>Allowance For Funds Used During Construction</t>
  </si>
  <si>
    <t>Bad Debts</t>
  </si>
  <si>
    <t>Low Income/Customer Outreach</t>
  </si>
  <si>
    <t>Taxable Income/(Loss)</t>
  </si>
  <si>
    <t>Sales Tax</t>
  </si>
  <si>
    <t>Gross Income Tax</t>
  </si>
  <si>
    <t>Unemployment</t>
  </si>
  <si>
    <t>Mobility Taxes</t>
  </si>
  <si>
    <t>Subtotal State Taxes</t>
  </si>
  <si>
    <t>Property</t>
  </si>
  <si>
    <t>Property Other</t>
  </si>
  <si>
    <t>1% Relief</t>
  </si>
  <si>
    <t>Misc Taxes</t>
  </si>
  <si>
    <t xml:space="preserve">Ameresco LFG    </t>
  </si>
  <si>
    <t xml:space="preserve">Lederle Co Gen     </t>
  </si>
  <si>
    <t xml:space="preserve">Merrill Lynch </t>
  </si>
  <si>
    <t xml:space="preserve">JP Morgan    </t>
  </si>
  <si>
    <t xml:space="preserve">Macquarie Futures     </t>
  </si>
  <si>
    <t xml:space="preserve">Borderline-Central Hudson   </t>
  </si>
  <si>
    <t xml:space="preserve">Borderline-NYSE&amp;G     </t>
  </si>
  <si>
    <t xml:space="preserve">Deferral, other    </t>
  </si>
  <si>
    <t>HEDGE BROKER COMMISSION ELEC FINANCIAL</t>
  </si>
  <si>
    <t>HEDGE REALIZED LOSS AND OPTION PREMIUM ELEC FINANCIAL</t>
  </si>
  <si>
    <t>ST HEDGE UNREALIZED LOSS ELEC FINANCIAL</t>
  </si>
  <si>
    <t>SERP OPEB</t>
  </si>
  <si>
    <t>SERP PENSION</t>
  </si>
  <si>
    <t>SFAS 87 PENSION COST</t>
  </si>
  <si>
    <t>MEDICARE PART D PRESCRIPTION DRUG DEFERRAL</t>
  </si>
  <si>
    <t>SFAS 109 FLOWTHRU DEPRECIATION PLANT</t>
  </si>
  <si>
    <t>SFAS 109 FLOWTHRU NONDEPRECIATION</t>
  </si>
  <si>
    <t>SFAS 109 INVESTMENT TAX CREDIT</t>
  </si>
  <si>
    <t>SFAS 109 OTHER LIABILITIES</t>
  </si>
  <si>
    <t>ENVIRON COST</t>
  </si>
  <si>
    <t>SUPERFUND MANUFACTURE GAS PLANT SITES</t>
  </si>
  <si>
    <t>MTA GRT CURRENT YEAR</t>
  </si>
  <si>
    <t>MTA SURCHARGE INCOME TAX CURRENT</t>
  </si>
  <si>
    <t>MTA SIT PRIOR</t>
  </si>
  <si>
    <t>MTA DEFERRED SIT ALL YEARS</t>
  </si>
  <si>
    <t>MTA GRT PRIOR</t>
  </si>
  <si>
    <t>PROPERTY TAX REDUCTION COST TO ACHIEVE</t>
  </si>
  <si>
    <t>PROP TAX RECONCILE</t>
  </si>
  <si>
    <t>LT HEDGE UNREALIZED LOSS ELEC FINANCIAL</t>
  </si>
  <si>
    <t>ADDITIONAL 18A ASSESSMENT</t>
  </si>
  <si>
    <t>WKRS COMP ASBESTOS</t>
  </si>
  <si>
    <t>CREDIT AND COLLECTION</t>
  </si>
  <si>
    <t>DEFER OF REVENUE CHANGE</t>
  </si>
  <si>
    <t>EXPANSION PROG</t>
  </si>
  <si>
    <t>INTEREST EXP TRUE UP</t>
  </si>
  <si>
    <t>MFC COMMODITY PROC</t>
  </si>
  <si>
    <t>MFC CREDIT COLLECT</t>
  </si>
  <si>
    <t>MTA MOBILITY TAX</t>
  </si>
  <si>
    <t>DEFER RATE CASE COST</t>
  </si>
  <si>
    <t>STORAGE CARRY CHG</t>
  </si>
  <si>
    <t>STORM RESERVE EXCESS</t>
  </si>
  <si>
    <t>SMART GRID MAINTENANCE DEFERRED COSTS</t>
  </si>
  <si>
    <t>REACTIVE POWER</t>
  </si>
  <si>
    <t>INTEREST ON RPC AND RDM</t>
  </si>
  <si>
    <t>ROUNDING</t>
  </si>
  <si>
    <t>See next page</t>
  </si>
  <si>
    <t>NATURAL GAS REFUND</t>
  </si>
  <si>
    <t>GAC OVER COLLECTION PRIOR PERIOD DEFERRAL</t>
  </si>
  <si>
    <t>DEFER MSC BGS OVERRECOVERY UNBILLED</t>
  </si>
  <si>
    <t>DEFER PIPELINE REFUND PRIOR</t>
  </si>
  <si>
    <t>DEFER PIPELINE RFD INTEREST PRIOR</t>
  </si>
  <si>
    <t>ECA OVERRECOVERY BILLED</t>
  </si>
  <si>
    <t>GAC GCR INTEREST OVERCOLLECTION</t>
  </si>
  <si>
    <t>GAC GCR OVERRECOVERY UNBILLED</t>
  </si>
  <si>
    <t>INTEREST ON PIPELINE REFUND</t>
  </si>
  <si>
    <t>OTHER DEFER INTERRUPT BENEFIT BILLED</t>
  </si>
  <si>
    <t>NEIGHBOR FUND</t>
  </si>
  <si>
    <t>NYISO WORKING CAPITAL FUND OWED TO CUSTOMER</t>
  </si>
  <si>
    <t>UNPOST CASH RECEIPT</t>
  </si>
  <si>
    <t>ST HEDGE UNREALIZED GAIN ELEC FINANCIAL</t>
  </si>
  <si>
    <t>LOAD FOLLOWING CHARGES</t>
  </si>
  <si>
    <t>LT HEDGE UNREALIZE GAIN ELEC FINANCIAL</t>
  </si>
  <si>
    <t>RDM RECONCILIATION</t>
  </si>
  <si>
    <t>COMPETITIVE UNBUNDLE CUSTOMER INFO</t>
  </si>
  <si>
    <t>CUSTOMER OUTREACH PRGM CASE</t>
  </si>
  <si>
    <t>LOW INCOME AGGREGATION PROG</t>
  </si>
  <si>
    <t>MERCH FUNCT CHARGE COLLECT</t>
  </si>
  <si>
    <t>MERCH FUNCT CHARGE PROCURE</t>
  </si>
  <si>
    <t>NYSIT RATE CHANGE</t>
  </si>
  <si>
    <t>PLANT RECONCILE</t>
  </si>
  <si>
    <t>PROP TAX REFUND TOWN</t>
  </si>
  <si>
    <t>SALE OF PROPERTY LIABILITY</t>
  </si>
  <si>
    <t>SURCHARGE R AND D PROJECT</t>
  </si>
  <si>
    <t>SYS BENEFIT CHGE TRUE UP ACCOUNT</t>
  </si>
  <si>
    <t>SYS BENEFIT CHGE INTEREST ACCRUE</t>
  </si>
  <si>
    <t>INT REPAIR ALLOW BONUS DEPR</t>
  </si>
  <si>
    <t>DEFERRED SERP EXPENSE</t>
  </si>
  <si>
    <t>TREE TRIMMING DEFERRAL</t>
  </si>
  <si>
    <t>ENVIRON COST CARRYING CHARGE</t>
  </si>
  <si>
    <t>ORANGE AND ROCKLAND UTILITIES, INC.</t>
  </si>
  <si>
    <t>For the "Stock Options" (column (i)) see Note J - Stock-Based Compensation in this PSC Annual Report.</t>
  </si>
  <si>
    <t>Interest Repair Allowance/Bonus Depreciation</t>
  </si>
  <si>
    <t>Associated Companies</t>
  </si>
  <si>
    <t>Billing Projects</t>
  </si>
  <si>
    <t>Shared Services Billing to CECONY</t>
  </si>
  <si>
    <t>12- None</t>
  </si>
  <si>
    <t>MANAGE REGULATORY EXPENSES</t>
  </si>
  <si>
    <t>PROVIDE BOD EXPENSES</t>
  </si>
  <si>
    <t>PROVIDE CASH MANAGEMENT FEES MELLON</t>
  </si>
  <si>
    <t>PROVIDE CREDIT RATING FEES FOR COMMERCIAL PAPER</t>
  </si>
  <si>
    <t>PROVIDE CREDIT RATING FEES FOR TAXABLE BONDS</t>
  </si>
  <si>
    <t>PROVIDE EDISON ELECTRIC INSTITUTE MEMBERSHIP FEE</t>
  </si>
  <si>
    <t>PROVIDE EMERGENCY SUPPORT</t>
  </si>
  <si>
    <t>PROVIDE INDEX AGENT FEES</t>
  </si>
  <si>
    <t>PROVIDE LEGAL COSTS</t>
  </si>
  <si>
    <t>PROVIDE OPERATIONAL AND ADMIN SUPPORT OTHER</t>
  </si>
  <si>
    <t>PROVIDE RESEARCH AND DEVELOPMENT</t>
  </si>
  <si>
    <t>PROVIDE REVOLVING CREDIT FACILITY FEES</t>
  </si>
  <si>
    <t>PROVIDE SATISFACTION SURVEY</t>
  </si>
  <si>
    <t>PROVIDE SHARED SVCS EXPENSE</t>
  </si>
  <si>
    <t>PROVIDE TAX EXEMPT DEBT REMARKETING FEES</t>
  </si>
  <si>
    <t>PROVIDE STRIKE PREPARATION</t>
  </si>
  <si>
    <t>INTEREST RATE SWAP</t>
  </si>
  <si>
    <t>RET RENEW PORTF STAND REV ACCR</t>
  </si>
  <si>
    <t>SBC CHARGE UNDER COLLECTION DEFERRAL</t>
  </si>
  <si>
    <t>OTHER UDG NON REFUNDABLE DEPOSITS</t>
  </si>
  <si>
    <t>UDG CONTRIBUTION SUBDIVISION</t>
  </si>
  <si>
    <t>CUSTOMER PORTFOLIO SHARED EARNGS</t>
  </si>
  <si>
    <t>RDM INTERST ACCRUAL</t>
  </si>
  <si>
    <t>REGULATORY LIAB OTHER EMPL BENEFITS</t>
  </si>
  <si>
    <t>STRAY VOLTAGE SAVINGS DEFERRAL</t>
  </si>
  <si>
    <t>Minor projects under $100k</t>
  </si>
  <si>
    <t>Rounding</t>
  </si>
  <si>
    <t>Cash and Working Funds (Non-major Only) (1300)</t>
  </si>
  <si>
    <t>Cash (1310)</t>
  </si>
  <si>
    <t>Working Fund (1350)</t>
  </si>
  <si>
    <t>Temporary Cash Investments (1360)</t>
  </si>
  <si>
    <t>Ending Cash</t>
  </si>
  <si>
    <t>From Warwick Substation to Brady Road</t>
  </si>
  <si>
    <t>Henry Wood &amp; Ken Johnston, Trustee;  Co.# 427</t>
  </si>
  <si>
    <t>(6 parcels)  ; Co. #'s 363,73,385,386,388,391</t>
  </si>
  <si>
    <t>From Sugarloaf Interchange to Oxford T/L</t>
  </si>
  <si>
    <t>Next Page is 224</t>
  </si>
  <si>
    <t xml:space="preserve">Kakiat Farms, Inc  </t>
  </si>
  <si>
    <t>Roe and Tether</t>
  </si>
  <si>
    <t>J.&amp; H. Carter &amp; First Natl. BNY</t>
  </si>
  <si>
    <t>James V. Schraig</t>
  </si>
  <si>
    <t>Co. #'s 336-451</t>
  </si>
  <si>
    <t>Co.# 437,440,441,443</t>
  </si>
  <si>
    <t>Shiells/McGarry House; located on Conference Center lot</t>
  </si>
  <si>
    <t>Snake Hill</t>
  </si>
  <si>
    <t>Steel</t>
  </si>
  <si>
    <t>Congers (L563)</t>
  </si>
  <si>
    <t>Snake Hill (652)</t>
  </si>
  <si>
    <t>`</t>
  </si>
  <si>
    <t>Low Income / Customer Outreach</t>
  </si>
  <si>
    <t xml:space="preserve">Revenue Subject to Refund </t>
  </si>
  <si>
    <t>Stray Voltage</t>
  </si>
  <si>
    <t>(1)  [  X] An Original</t>
  </si>
  <si>
    <t>Amortization of Rate Case Costs</t>
  </si>
  <si>
    <t>(1)  [X  ] An Original</t>
  </si>
  <si>
    <t>Chief Financial Officer and Controller(b)</t>
  </si>
  <si>
    <t>Treasurer (b)</t>
  </si>
  <si>
    <t>Vice President - Operations (a)</t>
  </si>
  <si>
    <t>Vice-President - Customer Service (a)</t>
  </si>
  <si>
    <t>Director</t>
  </si>
  <si>
    <t>Secretary (b)</t>
  </si>
  <si>
    <t xml:space="preserve">            </t>
  </si>
  <si>
    <t>(a) Orange and Rockland Employee</t>
  </si>
  <si>
    <t>(b) Consolidated Edison Company of N.Y. Employee</t>
  </si>
  <si>
    <t>LOC Fees/Mandatory Hourly Pricing</t>
  </si>
  <si>
    <t>NYMEX-BNP</t>
  </si>
  <si>
    <t>Citigroup Energy</t>
  </si>
  <si>
    <t>Saegusa, Yukari</t>
  </si>
  <si>
    <t xml:space="preserve">The "Other" compensation (column (k)) represents amounts for Supplemental Saving Plan, Supplemental Health Insurance, personal use of Company provided vehicle, Financial Planning and Company matching contributions to the Savings Plan. Certain officers compensation is allocated to affiliate entities in accordance with PSC approved affiliate allocation rules. Certain compensation amounts may be deferred. </t>
  </si>
  <si>
    <t>The "Other" compensation (column (k)) represents amounts for Supplemental Saving Plan, Supplemental Health Insurance, personal use of Company provided vehicle, Financial Planning and Company matching contributions to the Savings Plan. Certain officers compensation is allocated to affiliate entities in accordance with PSC approved affiliate allocation rules. Certain compensation amounts may be deferred.</t>
  </si>
  <si>
    <t>440 Residential</t>
  </si>
  <si>
    <t>#1 Residential</t>
  </si>
  <si>
    <t>PowerPick</t>
  </si>
  <si>
    <t>Unbilled</t>
  </si>
  <si>
    <t>Total Residential</t>
  </si>
  <si>
    <t>442 Commercial and Industrial</t>
  </si>
  <si>
    <t>#9 Time of day</t>
  </si>
  <si>
    <t>444 Public Street and</t>
  </si>
  <si>
    <t>Highway Lighting</t>
  </si>
  <si>
    <t>#5 Municipal</t>
  </si>
  <si>
    <t>Powerpick</t>
  </si>
  <si>
    <t>Total Public Street Lighting</t>
  </si>
  <si>
    <t>445 Public Authorities</t>
  </si>
  <si>
    <t xml:space="preserve">  (1)  [ X ] An Original</t>
  </si>
  <si>
    <t>Federal Statutory Tax Rate @ 35%</t>
  </si>
  <si>
    <t>Total Current Tax Before Adjustments</t>
  </si>
  <si>
    <t>Prior Period Adjustments</t>
  </si>
  <si>
    <t>Federal Income Tax</t>
  </si>
  <si>
    <t>Reactive Power</t>
  </si>
  <si>
    <t>Miscellaneous Temporary Adjustment</t>
  </si>
  <si>
    <t>Orange &amp; Rockland Utilities, Inc.</t>
  </si>
  <si>
    <t>Estimated  ESCO Energy Revenues</t>
  </si>
  <si>
    <t>Electric Estimated ESCO Energy Revenues</t>
  </si>
  <si>
    <t>Gas Estimated ESCO Energy Revenues</t>
  </si>
  <si>
    <t>Total Estimated ESCO Energy Revenues</t>
  </si>
  <si>
    <t>PROVIDE EXTERNAL AUDITING SVCS</t>
  </si>
  <si>
    <t>PROVIDE MISC OPERATING COSTS</t>
  </si>
  <si>
    <t>ADMINISTRATIVE AND GENERAL EXPENSES</t>
  </si>
  <si>
    <t>PROVIDE AMERICAN GAS ASSOCIATION MEMBERSHIP FEE</t>
  </si>
  <si>
    <t>PROVIDE CORPORATE CONTINGENCY</t>
  </si>
  <si>
    <t>PROVIDE MISCELLANEOUS OPERATING COSTS</t>
  </si>
  <si>
    <t>Co. #'s 325-328</t>
  </si>
  <si>
    <t>From Blooming Grove to Washingtonville Transmission Line</t>
  </si>
  <si>
    <t>Co. #'s 383, 384</t>
  </si>
  <si>
    <t>From Sugarloaf Interchange to Oxford Transmission Line</t>
  </si>
  <si>
    <t>From Sugarloaf to Chester</t>
  </si>
  <si>
    <t>Delaware Valley &amp; Kingston Railway Co.</t>
  </si>
  <si>
    <t xml:space="preserve">Common Utility Plant - Intangible - NUCON Enhancement </t>
  </si>
  <si>
    <t xml:space="preserve">Common Utility Plant - Intangible - CIS Assessment </t>
  </si>
  <si>
    <t>2-336.4 kCM ACSR, bundled</t>
  </si>
  <si>
    <t>Ramapo (L28)</t>
  </si>
  <si>
    <t>Sugarloaf 138kV</t>
  </si>
  <si>
    <t>2-1590 ACSR, bundled</t>
  </si>
  <si>
    <t>2-2493 kCM ACAR, bundled ea. ckt.</t>
  </si>
  <si>
    <t>2-2493 kCM ACAR, bundled</t>
  </si>
  <si>
    <t>Hartley Road (L24)</t>
  </si>
  <si>
    <t>Steel Tower/Pole</t>
  </si>
  <si>
    <t>Hartley, Goshen</t>
  </si>
  <si>
    <t>LITTLE TOR SUBSTATION - CONSTRUCTION</t>
  </si>
  <si>
    <t>LV 2 - E-D167BA-O&amp;R - INSTALL 2 25MVA BANKS AT THE PJ SUBSTATION</t>
  </si>
  <si>
    <t>LV 2 - E-T126BX-O&amp;R - INSTALL STERLING FOREST NEW 69KV SOURCE (LINE 26 TAP)</t>
  </si>
  <si>
    <t>LV 2 - E-T508BX-O&amp;R - INSTALL FIBER OPTIC GROUND CABLE (OPGW) ON LINE 702</t>
  </si>
  <si>
    <t>LV 2 - E-T513BX-O&amp;R - TOWER 147, T/L 25 SHORELINE PROTECTION - PRELIMINARY ENG.</t>
  </si>
  <si>
    <t>L2.North Rockland 345kV Station</t>
  </si>
  <si>
    <t>LV 2 - E-D167CA-O&amp;R - Install Underground Circuits 6-2 thru 6, 8 thru 13 and 6-9 thru34, associated with the Port Jervis Substation Upgrade.</t>
  </si>
  <si>
    <t>LV 2 - E-T541BA-O&amp;R - Blue Lake Substation for Watchtower - Electric Transmission OH</t>
  </si>
  <si>
    <t>LV2-E-T298BX-O&amp;R-E-T298BX-O&amp;R</t>
  </si>
  <si>
    <t>LV 2 - E-D387BC-O&amp;R - LITTLE TOR SUBSTATION TRANSMISSION TAP</t>
  </si>
  <si>
    <t>INSTALL 25MVA BANK AT THE POCOTELLO SUBSTATION</t>
  </si>
  <si>
    <t>L2.Deerpark Sub 69/34.5kV Bank</t>
  </si>
  <si>
    <t>LV 2 - E-T272BX-O&amp;R - INSTALL FIBER OPTIC GROUND CABLE (OPGW) ON T/L 562 (563)</t>
  </si>
  <si>
    <t>L2.UG Route 17 Crossing - Shutt Road Extension Galleria Mall Tie</t>
  </si>
  <si>
    <t>L2.T/L 311 Route 17A Structure 147 Replacement</t>
  </si>
  <si>
    <t>LV2-E-T514BX-O&amp;R-E-T514BX-O&amp;R</t>
  </si>
  <si>
    <t>L2.Security - UG Transmission - Critical Spare Parts/Equipment</t>
  </si>
  <si>
    <t>LV 2 - G-G117EB-O&amp;R - Gas Control Center Improvements (Previously SCADA Upgrade)</t>
  </si>
  <si>
    <t>LV 2 - G-G139EX-O&amp;R - REPLACE SOUTH MOUNTAIN ROAD REGULATOR STATION</t>
  </si>
  <si>
    <t>L2.Muni - Central Nyack Drainage Project - Phase 2 (1401016018)</t>
  </si>
  <si>
    <t>L2.GMD Multi-Meter Regulator</t>
  </si>
  <si>
    <t>LV 2 - C-D360MA-O&amp;R - Call Center Telephone Replacement and Upgrade</t>
  </si>
  <si>
    <t>L2.Radio System Upgrade Part 4</t>
  </si>
  <si>
    <t>L2.Software for Power Plan provision System - Phase 2</t>
  </si>
  <si>
    <t>L2.Security Communications</t>
  </si>
  <si>
    <t>SALE OF WARWICK SUBSTATION</t>
  </si>
  <si>
    <t>Consolidated Edison, Inc.</t>
  </si>
  <si>
    <t>Elain Cheung, Senior Accountant</t>
  </si>
  <si>
    <t>4 Irving Place, New York, NY 10003                                                              Telephone #  (212) 460-6365</t>
  </si>
  <si>
    <t>Robert Muccilo, VP &amp; Controller</t>
  </si>
  <si>
    <t>RECOVER ENERGY COST LONG TERM UNBILLED NETTING</t>
  </si>
  <si>
    <t>ADDITIONAL 18A ASSESSMENT WORKING CAPITAL</t>
  </si>
  <si>
    <t>DSM PROG</t>
  </si>
  <si>
    <t>SALE OF PROPERTY</t>
  </si>
  <si>
    <t>INTEREST FOR STORM RESERVE</t>
  </si>
  <si>
    <t>LOW INCOME AGGREGATION PROG ASSET</t>
  </si>
  <si>
    <t>2014</t>
  </si>
  <si>
    <t>GAC OVER COLLECTION CURRENT PERIOD DEFERRAL</t>
  </si>
  <si>
    <t>DEFER OPEB RATE</t>
  </si>
  <si>
    <t>R AND D RECON</t>
  </si>
  <si>
    <t>GAS IN STORAGE RECON</t>
  </si>
  <si>
    <t>CARRYING CHARGE ON DEFERRED TAX LIABILITIES</t>
  </si>
  <si>
    <t>REACTIVE POWER LIABILITY</t>
  </si>
  <si>
    <t>POR CREDIT AND COLLECTIONS LIABILITY</t>
  </si>
  <si>
    <t>Manage Legislative and Political Activities</t>
  </si>
  <si>
    <t>795 ACSR</t>
  </si>
  <si>
    <t>Hartley Road</t>
  </si>
  <si>
    <t>Sugarloaf (L241)</t>
  </si>
  <si>
    <t>Sugarloaf (L 25)</t>
  </si>
  <si>
    <t>Steam Utility</t>
  </si>
  <si>
    <t>Interest on Unpaid Taxes</t>
  </si>
  <si>
    <t>Vehicle Registration Tax</t>
  </si>
  <si>
    <t>Cawley, Timothy P</t>
  </si>
  <si>
    <t>President &amp; Chief Executive Officer</t>
  </si>
  <si>
    <t>Muccilo, Robert</t>
  </si>
  <si>
    <t>Peverly, Francis</t>
  </si>
  <si>
    <t>Ortiz, Edwin J</t>
  </si>
  <si>
    <t>Schuette, Mary K</t>
  </si>
  <si>
    <t>McAvoy, John J</t>
  </si>
  <si>
    <t>Chairman (b) **</t>
  </si>
  <si>
    <t>Joss-Waronker, Marisa</t>
  </si>
  <si>
    <t>Federal Income Taxes (2014)</t>
  </si>
  <si>
    <t>ORU - Electric - 190</t>
  </si>
  <si>
    <t>Interest on IRS Audit</t>
  </si>
  <si>
    <t>Acrrued Health Benefit</t>
  </si>
  <si>
    <t xml:space="preserve">Accrued Management Bonus </t>
  </si>
  <si>
    <t>Capitalized to Power Tax ( OTHER)</t>
  </si>
  <si>
    <t xml:space="preserve">Bad Debts </t>
  </si>
  <si>
    <t>S/T Hedge Unrealized Gain Electric</t>
  </si>
  <si>
    <t>Deferred Fuel</t>
  </si>
  <si>
    <t>Revenue Decoupling Mechanism - RDM</t>
  </si>
  <si>
    <t xml:space="preserve">L/T Derivative Liability </t>
  </si>
  <si>
    <t>Injuries &amp; Damages Reserve</t>
  </si>
  <si>
    <t>Workmens Compensation - Flow Through</t>
  </si>
  <si>
    <t xml:space="preserve">CIAC Refundable </t>
  </si>
  <si>
    <t>L/T Hedge Unrealized Gain Electric</t>
  </si>
  <si>
    <t>Amort Deferred Costs</t>
  </si>
  <si>
    <t>Interest on Net Plant</t>
  </si>
  <si>
    <t>Surcharge R&amp;D Project</t>
  </si>
  <si>
    <t>Customer Portfolio Shared Earnings</t>
  </si>
  <si>
    <t>Interest on Repair Allowance and Bonus Depreciation</t>
  </si>
  <si>
    <t>Tree Trimming Deferral</t>
  </si>
  <si>
    <t xml:space="preserve">Environmental Cost </t>
  </si>
  <si>
    <t>Stray Voltage Savings Deferral</t>
  </si>
  <si>
    <t>Credit &amp; Collection Deferral</t>
  </si>
  <si>
    <t xml:space="preserve"> Charitable Contribution Carryforward - Fed</t>
  </si>
  <si>
    <t xml:space="preserve">SFAS 109 </t>
  </si>
  <si>
    <t>ORU - Gas - 190</t>
  </si>
  <si>
    <t>Revenue Decoupling Mechanism - ( RDM)</t>
  </si>
  <si>
    <t>Load Following Charge</t>
  </si>
  <si>
    <t>S/T Derivative Asset</t>
  </si>
  <si>
    <t>S/T Derivative Liability</t>
  </si>
  <si>
    <t>Accrued Management Bonus</t>
  </si>
  <si>
    <t>Capitalized to Power Tax</t>
  </si>
  <si>
    <t>Interest on Pipeline Refund</t>
  </si>
  <si>
    <t>Storm Reserve</t>
  </si>
  <si>
    <t>L/T Derivative Asset</t>
  </si>
  <si>
    <t>Charitable Contribution Carryforward - Fed</t>
  </si>
  <si>
    <t>Repair Allowance Interest</t>
  </si>
  <si>
    <t xml:space="preserve">Excess Tax over Book Depreciation </t>
  </si>
  <si>
    <t>Page 261A</t>
  </si>
  <si>
    <t>Page 261B</t>
  </si>
  <si>
    <t>State Income Taxes (2014)</t>
  </si>
  <si>
    <t>12/31/2015</t>
  </si>
  <si>
    <t>1/1/2015</t>
  </si>
  <si>
    <t>4/28/2016</t>
  </si>
  <si>
    <t>UNCATEGORIZED REGULATORY ASSET</t>
  </si>
  <si>
    <t>REV DEMONSTRATION PROJECTS</t>
  </si>
  <si>
    <t>POMONA DRP</t>
  </si>
  <si>
    <t>DSM PROGRAM RECOVERY THRU MAC</t>
  </si>
  <si>
    <t>MANAGEMENT AUDIT EXPENDITURE</t>
  </si>
  <si>
    <t>BGS ECA INTEREST</t>
  </si>
  <si>
    <t>GAC UNDERCOLLECTION DEFERRAL</t>
  </si>
  <si>
    <t>PENSION PHASE IN</t>
  </si>
  <si>
    <t>Unbilled (Including Unbilled RDM)</t>
  </si>
  <si>
    <t>Central Hudson - Blooming Grove Emergy</t>
  </si>
  <si>
    <t>New York Independent system operator</t>
  </si>
  <si>
    <t>Constellation Energy</t>
  </si>
  <si>
    <t>NTD-Morgan Stanley Capital Group, Inc.</t>
  </si>
  <si>
    <t>NTD-Shell Energy N. America (Formerly)</t>
  </si>
  <si>
    <t>Noble Americas</t>
  </si>
  <si>
    <t>Interest on Credit Support &amp; Margin Requirement</t>
  </si>
  <si>
    <t>Ice Trade Vault LLC</t>
  </si>
  <si>
    <t>NYISO-Letter of Credit</t>
  </si>
  <si>
    <t>NYISO FERC Order 668 Addback</t>
  </si>
  <si>
    <t>NYISO sales for resale Addback</t>
  </si>
  <si>
    <t>PROVIDE GENERAL FACIL MTCE</t>
  </si>
  <si>
    <t>MANAGE A AND G TRANSFERS</t>
  </si>
  <si>
    <t>MISC NON-OPER EXPENSE</t>
  </si>
  <si>
    <t>PAY BANK FEES</t>
  </si>
  <si>
    <t>PROVIDE ADMIN SUPPORT</t>
  </si>
  <si>
    <t>PROVIDE OTHER PROJECT SUPPORT</t>
  </si>
  <si>
    <t>PROVIDE YOURBEST EMPLOYEE RECOGNITION PROGRAM</t>
  </si>
  <si>
    <t>Other Rec Unbill Project Invoice</t>
  </si>
  <si>
    <t>Interest on GAC under collection</t>
  </si>
  <si>
    <t>Interest On Customer's Deposits</t>
  </si>
  <si>
    <t>Accrued interest for the Village of Blooming Grove</t>
  </si>
  <si>
    <t>Interest accrued on overcollection of funds for SC6 gas customers</t>
  </si>
  <si>
    <t>Interest accrued for NYS IFTA tax</t>
  </si>
  <si>
    <t>DEFER BGS FP</t>
  </si>
  <si>
    <t>MEDICARE PART D PRESCRIPTION DRUG</t>
  </si>
  <si>
    <t>CAIDI SAIFI DEFERRAL</t>
  </si>
  <si>
    <t>DEFER AUCTION RATE DEBT</t>
  </si>
  <si>
    <t>RPS TRUE UP ACCOUNT</t>
  </si>
  <si>
    <t>Other Long Term Debt-Series-2015A</t>
  </si>
  <si>
    <t>Other Long Term Debt-Series-2015B</t>
  </si>
  <si>
    <t>L2.400MVA Autotransformers - Substation Security Equipment</t>
  </si>
  <si>
    <t>L2.156MVA Autotransformers Substation Security Equipment</t>
  </si>
  <si>
    <t>L2.IBM STERLING FOREST SUBSTATION</t>
  </si>
  <si>
    <t>LV 2 - E-T530BX-O&amp;R - Upgrade Transmission Line 702, Burns to West Nyack - Preliminary Engineering</t>
  </si>
  <si>
    <t>L2.2015 CIPV5 Configuration Management Project</t>
  </si>
  <si>
    <t>L2.Ramapo 138kv yard Breaker replacement</t>
  </si>
  <si>
    <t>L2.Blue Lake UG Exits Blue Lake Substation</t>
  </si>
  <si>
    <t>L2.Systems Engineering Real Time Platform</t>
  </si>
  <si>
    <t>L2.West Point Automation</t>
  </si>
  <si>
    <t>L2.Security Installs Electric Substation- Burns Substation</t>
  </si>
  <si>
    <t>L2.Burns 138Kv Line 531,138Kv Breaker Failure and 34.5kV Line 50 Protection</t>
  </si>
  <si>
    <t>L2.Phase II.EIMS Pole Inspection Project</t>
  </si>
  <si>
    <t>L2.West Haverstraw 138KV Line 53 and Breaker Failure Protection Upgrade</t>
  </si>
  <si>
    <t>L2.Storm Hardening OH TL Trans Lines 55/56 and 551/561 Structure Replacements</t>
  </si>
  <si>
    <t>L2_SHOEMAKER 69KV SUBSTATION - STRAIN BUS UPGRADE AND DISCONNECT SWITCH REPLACEMENT</t>
  </si>
  <si>
    <t>L2.Blue Lake Substation Transmission Reconfiguration (WMS)</t>
  </si>
  <si>
    <t>L2.CONGERS SUBSTATION - ENVIRONMENTAL REMEDIATION</t>
  </si>
  <si>
    <t>L2.Transmission Lines 55/56 and 71 Structure Replacements</t>
  </si>
  <si>
    <t>L2.Blue Lake Substation - Underground Transmission</t>
  </si>
  <si>
    <t>L2_SHOEMAKER OCB 27-11-2X REPLACEMENT</t>
  </si>
  <si>
    <t>L2.Sparkill Substation - Replace 13.2kV Circuit Breakers</t>
  </si>
  <si>
    <t>L2.Tower 66 T/Ls 530/541 Foundation Reinforcement</t>
  </si>
  <si>
    <t>L2.Rio Substation - 69kV PT's</t>
  </si>
  <si>
    <t>L2.Sugarloaf 345kV Substation</t>
  </si>
  <si>
    <t>L2.Lovett Substation-Security Installs Electric Substation</t>
  </si>
  <si>
    <t>L2.Mountainview Condominiums Phase 1 (1409005380)</t>
  </si>
  <si>
    <t>Minor Projects under $100k</t>
  </si>
  <si>
    <t>Electirc</t>
  </si>
  <si>
    <t>L2.2015 -SR Congers Causeway- Congers (1501016203)</t>
  </si>
  <si>
    <t>L2.Riverside Ave Reinforcement</t>
  </si>
  <si>
    <t>L2.Christian Herald Road, Upper Nyack -2015 MR program (1505016269)</t>
  </si>
  <si>
    <t>L2.Replace approx. 2500' of 4" Steel Wayne Ave - (Route 202) - Suffern</t>
  </si>
  <si>
    <t>L2.2015 BS Main Repl Austin Ave-Tappan (1503016223)</t>
  </si>
  <si>
    <t>L2.2014 CI Main Repl -Commonwealth Phase 1 (1404016063)</t>
  </si>
  <si>
    <t>L2_2015-FREE HILL ROAD, STONY POINT (1510016365)</t>
  </si>
  <si>
    <t>L2.2015 Muni Blk- Haverstraw Streetscape</t>
  </si>
  <si>
    <t>L2.2015 MR CI Sprague Ave- Middletown</t>
  </si>
  <si>
    <t>L2.2015 MR AA Gatto LA -Pearl River (1502016217)</t>
  </si>
  <si>
    <t>L2.Farm Tap Transfers - Buena Vista Rd, New City, Rockland County, NY (1408501002)</t>
  </si>
  <si>
    <t>L2.2015 Gas Muni - MU Spring St Culvert - Warwick (1502016211)</t>
  </si>
  <si>
    <t>L2_2015 MR BS - Mayer Drive Montebello NY</t>
  </si>
  <si>
    <t>L2.Rt. 59 Main Replacement (1211015732)</t>
  </si>
  <si>
    <t>L2.Warwick Remotely Operated Valve</t>
  </si>
  <si>
    <t>L2.Upgrade Stony Point Flow Controls</t>
  </si>
  <si>
    <t>LV 2 - G-G649EE-O&amp;R - 2011 GridBoss Installation Blanket</t>
  </si>
  <si>
    <t>L2.ORU AMI phase 0</t>
  </si>
  <si>
    <t>L2.CIMS - Commercial Net Metering Enhancements</t>
  </si>
  <si>
    <t>L2.Enterprise Security Platform</t>
  </si>
  <si>
    <t>L2.Mobile App Enhancement Software</t>
  </si>
  <si>
    <t>L2.CBPC CAPITAL ENHANCEMENT PROJECT - PI-360 IMPLEMENTATION</t>
  </si>
  <si>
    <t>L2.Enterprise Estimating Project</t>
  </si>
  <si>
    <t>L2.SVOC Power Systems Project</t>
  </si>
  <si>
    <t>L2.Allegro System Upgrade</t>
  </si>
  <si>
    <t>L2.CIS Assessment Project</t>
  </si>
  <si>
    <t>L2.Corporate Website Redesign</t>
  </si>
  <si>
    <t>L2.Microwave / Radio Shelter Replacement Pt 2</t>
  </si>
  <si>
    <t>L2.EXISTING SECURITY SITE LAN</t>
  </si>
  <si>
    <t>L2.Blooming Grove Fuel Station upgrade</t>
  </si>
  <si>
    <t>L2.Real Estate and Facilities IWMS</t>
  </si>
  <si>
    <t>4 acres for the future Decker (Fair Oaks) substation</t>
  </si>
  <si>
    <t>4.87 acres for the future Burda Lane Substation</t>
  </si>
  <si>
    <t xml:space="preserve">Name of Respondent                                   </t>
  </si>
  <si>
    <t xml:space="preserve">                                                                       </t>
  </si>
  <si>
    <t>(2) [  ]  A Resubmission</t>
  </si>
  <si>
    <t>ELECTRIC PLANT IN SERVICE (Accounts 101, 102, 103, and 106)</t>
  </si>
  <si>
    <t>ELECTRIC PLANT IN SERVICE (Accounts 101, 102, 103, and 106) (Continued)</t>
  </si>
  <si>
    <t>1.  Report below the original cost of electric plant in service according to the prescribed accounts.</t>
  </si>
  <si>
    <t xml:space="preserve">      reversals of the prior years tentative account distributions of these amounts.  Careful observance of the above instructions</t>
  </si>
  <si>
    <t xml:space="preserve">      and the texts of Accounts 101 and 106 will avoid serious omissions of the reported amount of respondent's plant actually in service</t>
  </si>
  <si>
    <t>2.  In addition to Account 101, Electric Plant in Service (Classified), this page and the next include Account 102, Electric</t>
  </si>
  <si>
    <t xml:space="preserve">      at end of year.</t>
  </si>
  <si>
    <t xml:space="preserve">      Plant Purchased or Sold; Account 103, Experimental Electric Plant Unclassified; and Account 106, Completed Construction </t>
  </si>
  <si>
    <t xml:space="preserve">      Not Classified - Electric.</t>
  </si>
  <si>
    <t xml:space="preserve">      primary account classifications arising from distribution of amounts initially recorded in Account 102.  In showing the clearance of</t>
  </si>
  <si>
    <t>3.  Include in column (c) or (d), as appropriate, corrections of additions and retirements for the current or preceding year.</t>
  </si>
  <si>
    <t xml:space="preserve">      Account 102, include in column (e) the amounts with respect to accumulated provision for depreciation, acquisition adjustments, etc.,</t>
  </si>
  <si>
    <t xml:space="preserve">      and show in column (f) only the offset to the debits or credits distributed in column (f) to primary account classifications.</t>
  </si>
  <si>
    <t xml:space="preserve">      statement showing subaccount classification of such plant conforming to the requirements of these pages.</t>
  </si>
  <si>
    <t xml:space="preserve">      Also to be included in column (c) are entries for reversals of tentative distributions of prior year reported in column (b).</t>
  </si>
  <si>
    <t xml:space="preserve">      Likewise, if the respondent has a significant amount of plant retirements which have not been classified to primary accounts at the end </t>
  </si>
  <si>
    <t xml:space="preserve">      of the year, include in column (d) a tentative distribution of such retirements, on an estimated basis, with appropriate contra entry to the </t>
  </si>
  <si>
    <t xml:space="preserve">      or purchaser, and date of transaction.  If proposed journal entries have been filed with the Commission as required by the Uniform</t>
  </si>
  <si>
    <t xml:space="preserve">      account for accumulated depreciation provision.  Include also in column (d) reversals of tentative distributions of prior year unclassified </t>
  </si>
  <si>
    <t xml:space="preserve">      System of Accounts, give also date of such filing.</t>
  </si>
  <si>
    <t xml:space="preserve">      retirements. Show in a footnote the account distributions of these tentative classifications in columns (c) and (d), including the</t>
  </si>
  <si>
    <t>Addition</t>
  </si>
  <si>
    <t xml:space="preserve">          1. INTANGIBLE PLANT</t>
  </si>
  <si>
    <t>(301)  Organization</t>
  </si>
  <si>
    <t>(301)</t>
  </si>
  <si>
    <t>(302)  Franchises and Consents</t>
  </si>
  <si>
    <t>(302)</t>
  </si>
  <si>
    <t>(303)  Miscellaneous Intangible Plant</t>
  </si>
  <si>
    <t>(303)</t>
  </si>
  <si>
    <t xml:space="preserve">          2. PRODUCTION PLANT</t>
  </si>
  <si>
    <t xml:space="preserve">     A. Steam Production Plant</t>
  </si>
  <si>
    <t>(310)  Land and Land Rights</t>
  </si>
  <si>
    <t>(310)</t>
  </si>
  <si>
    <t>(311)  Structures and Improvements</t>
  </si>
  <si>
    <t>(311)</t>
  </si>
  <si>
    <t>(312)  Boiler Plant Equipment</t>
  </si>
  <si>
    <t>(313)  Engines and Engine-Driven Generators</t>
  </si>
  <si>
    <t>(314)</t>
  </si>
  <si>
    <t>(315)  Accessory Electric Equipment</t>
  </si>
  <si>
    <t>(316)  Misc. Power Plant Equipment</t>
  </si>
  <si>
    <t xml:space="preserve">     B. Nuclear Production Plant</t>
  </si>
  <si>
    <t>(320)  Land and Land Rights</t>
  </si>
  <si>
    <t>(320)</t>
  </si>
  <si>
    <t>(321)  Structures and Improvements</t>
  </si>
  <si>
    <t>(321)</t>
  </si>
  <si>
    <t>(322)  Reactor Plant Equipment</t>
  </si>
  <si>
    <t>(323)  Turbo  generator Units</t>
  </si>
  <si>
    <t>(324)  Accessory Electric Equipment</t>
  </si>
  <si>
    <t>(324)</t>
  </si>
  <si>
    <t>(325)  Misc. Power Plant Equipment</t>
  </si>
  <si>
    <t xml:space="preserve">     C. Hydraulic Production Plant</t>
  </si>
  <si>
    <t>(330)  Land and Land Rights</t>
  </si>
  <si>
    <t>(330)</t>
  </si>
  <si>
    <t>(331)  Structures and Improvements</t>
  </si>
  <si>
    <t>(331)</t>
  </si>
  <si>
    <t>(332)  Reservoirs, Dams, and Waterways</t>
  </si>
  <si>
    <t>(332)</t>
  </si>
  <si>
    <t>(333)  Water Wheels, Turbines, and Generators</t>
  </si>
  <si>
    <t>(333)</t>
  </si>
  <si>
    <t>(334)  Accessory Electric Equipment</t>
  </si>
  <si>
    <t>(334)</t>
  </si>
  <si>
    <t>(335)  Misc. Power Plant Equipment</t>
  </si>
  <si>
    <t>(335)</t>
  </si>
  <si>
    <t>(336)  Roads, Railroads, and Bridges</t>
  </si>
  <si>
    <t>(336)</t>
  </si>
  <si>
    <t xml:space="preserve">     D. Other Production Plant</t>
  </si>
  <si>
    <t>(340)  Land and Land Rights</t>
  </si>
  <si>
    <t>(340)</t>
  </si>
  <si>
    <t>(341)  Structures and Improvements</t>
  </si>
  <si>
    <t>(341)</t>
  </si>
  <si>
    <t>(342)  Fuel Holders, Products, and Accessories</t>
  </si>
  <si>
    <t>(342)</t>
  </si>
  <si>
    <t>(343)  Prime Movers</t>
  </si>
  <si>
    <t>(343)</t>
  </si>
  <si>
    <t>(344)  Generators</t>
  </si>
  <si>
    <t>(344)</t>
  </si>
  <si>
    <t>(345)  Accessory Electric Equipment</t>
  </si>
  <si>
    <t>(345)</t>
  </si>
  <si>
    <t>Page 204</t>
  </si>
  <si>
    <t>Page 205</t>
  </si>
  <si>
    <t xml:space="preserve">                                 ELECTRIC PLANT IN SERVICE (Accounts 101, 102, 103, and 106) (Continued)</t>
  </si>
  <si>
    <t xml:space="preserve">                                               ELECTRIC PLANT IN SERVICE (Accounts 101, 102, 103, and 106) (Continued)</t>
  </si>
  <si>
    <t>(346) Misc. Power Plant Equipment</t>
  </si>
  <si>
    <t>(346)</t>
  </si>
  <si>
    <t xml:space="preserve">          3. TRANSMISSION PLANT</t>
  </si>
  <si>
    <t>(350) Land and Land Rights</t>
  </si>
  <si>
    <t>(350)</t>
  </si>
  <si>
    <t>(352) Structures and Improvements</t>
  </si>
  <si>
    <t>(352)</t>
  </si>
  <si>
    <t>(353) Station Equipment</t>
  </si>
  <si>
    <t>(353)</t>
  </si>
  <si>
    <t>(354) Towers and Fixtures</t>
  </si>
  <si>
    <t>(354)</t>
  </si>
  <si>
    <t>(355) Poles and Fixtures</t>
  </si>
  <si>
    <t>(355)</t>
  </si>
  <si>
    <t>(356) Overhead Conductors and Devices</t>
  </si>
  <si>
    <t>(356)</t>
  </si>
  <si>
    <t>(357) Underground Conduit</t>
  </si>
  <si>
    <t>(357)</t>
  </si>
  <si>
    <t>(358) Underground Conductors and Devices</t>
  </si>
  <si>
    <t>(358)</t>
  </si>
  <si>
    <t>(359) Roads and Trails</t>
  </si>
  <si>
    <t>(359)</t>
  </si>
  <si>
    <t xml:space="preserve">          4. DISTRIBUTION PLANT</t>
  </si>
  <si>
    <t>(360) Land and Land Rights</t>
  </si>
  <si>
    <t>(360)</t>
  </si>
  <si>
    <t>(361) Structures and Improvements</t>
  </si>
  <si>
    <t>(361)</t>
  </si>
  <si>
    <t>(362) Station Equipment</t>
  </si>
  <si>
    <t>(362)</t>
  </si>
  <si>
    <t>(363)</t>
  </si>
  <si>
    <t>(364) Poles, Towers, and Fixtures</t>
  </si>
  <si>
    <t>(364)</t>
  </si>
  <si>
    <t>(365) Overhead Conductors and Devices</t>
  </si>
  <si>
    <t>(365)</t>
  </si>
  <si>
    <t>(366) Underground Conduit</t>
  </si>
  <si>
    <t>(366)</t>
  </si>
  <si>
    <t>(367) Underground Conductors and Devices</t>
  </si>
  <si>
    <t>(367)</t>
  </si>
  <si>
    <t>(368) Line Transformers</t>
  </si>
  <si>
    <t>(368)</t>
  </si>
  <si>
    <t>(369) Services</t>
  </si>
  <si>
    <t>(369)</t>
  </si>
  <si>
    <t>(370) Meters</t>
  </si>
  <si>
    <t>(370)</t>
  </si>
  <si>
    <t>(371) Installations on Customer Premises</t>
  </si>
  <si>
    <t>(371)</t>
  </si>
  <si>
    <t>(372) Leased Property on Customer Premises</t>
  </si>
  <si>
    <t>(372)</t>
  </si>
  <si>
    <t>(373) Street Lighting and Signal Systems</t>
  </si>
  <si>
    <t>(373)</t>
  </si>
  <si>
    <t>(389)</t>
  </si>
  <si>
    <t>(390)</t>
  </si>
  <si>
    <t>(391) Office Furniture and Equipment</t>
  </si>
  <si>
    <t>(391)</t>
  </si>
  <si>
    <t>(392)</t>
  </si>
  <si>
    <t>(393)</t>
  </si>
  <si>
    <t>(394) Tools, Shop and Garage Equipment</t>
  </si>
  <si>
    <t>(394)</t>
  </si>
  <si>
    <t>(395)</t>
  </si>
  <si>
    <t>(396)</t>
  </si>
  <si>
    <t>(397)</t>
  </si>
  <si>
    <t>(398)</t>
  </si>
  <si>
    <t>(103) Experimental Plant Unclassified</t>
  </si>
  <si>
    <t>Next Page is 213</t>
  </si>
  <si>
    <t>Page 206</t>
  </si>
  <si>
    <t>Page 207</t>
  </si>
  <si>
    <t xml:space="preserve">                     - Common Plant - Electric - Leasehold Improvements Blue Hill - Amortized at remaining life method.</t>
  </si>
  <si>
    <t>h4.0</t>
  </si>
  <si>
    <t>h1.75</t>
  </si>
  <si>
    <t>h2.75</t>
  </si>
  <si>
    <t>h0.75</t>
  </si>
  <si>
    <t xml:space="preserve">Common Utility Plant - Intangible - 2011 Common Software Addition </t>
  </si>
  <si>
    <t xml:space="preserve">Common Utility Plant - Intangible - Project One GL </t>
  </si>
  <si>
    <t xml:space="preserve">Common Utility Plant - Intangible - CIMS System Software Upgrade </t>
  </si>
  <si>
    <t xml:space="preserve">Common Utility Plant - Intangible - New Bus Project Management </t>
  </si>
  <si>
    <t xml:space="preserve">Common Utility Plant - Intangible - Ropes </t>
  </si>
  <si>
    <t xml:space="preserve">Common Utility Plant - Intangible - Storm Communicaton </t>
  </si>
  <si>
    <t>Common Utility Plant - Intangible - Phone APP</t>
  </si>
  <si>
    <t>Common Utility Plant - Intangible - Retail Access 2015</t>
  </si>
  <si>
    <t xml:space="preserve">Common Utility Plant - Intangible - Route Smart </t>
  </si>
  <si>
    <t xml:space="preserve">Common Utility Plant - Intangible - EPMS </t>
  </si>
  <si>
    <t>Common Utility Plant - Intangible - Website Redesign</t>
  </si>
  <si>
    <t xml:space="preserve">Common Utility Plant - Intangible - Customer Outage Communication </t>
  </si>
  <si>
    <t>Common Utility Plant - Intangible - PI 360</t>
  </si>
  <si>
    <t>Common Utility Plant - Intangible - Primate Situational Awareness</t>
  </si>
  <si>
    <t>December 31, 2015</t>
  </si>
  <si>
    <t>Long Pond (DeanTap)</t>
  </si>
  <si>
    <t>477 AAC</t>
  </si>
  <si>
    <t>Long Pond (DeanTap) (L841)</t>
  </si>
  <si>
    <t>556 kCM ACSR</t>
  </si>
  <si>
    <t>Long Pond (DeanTap) (L851)</t>
  </si>
  <si>
    <t>West Point #2 (Delafield)</t>
  </si>
  <si>
    <t>Long Pond (Dean Tap )(L851)</t>
  </si>
  <si>
    <t>West Pt #2 (Delafield) (L853)</t>
  </si>
  <si>
    <t>Long Pond  (Dean Tap)(L92)</t>
  </si>
  <si>
    <t>West Point #1 (Wilson Gate)</t>
  </si>
  <si>
    <t xml:space="preserve">The "Other" compensation (column (k)) represents amounts for the aggregate change in the actuarial present value of the accumulated pension benefit, personal use of Company provided vehicle, driver costs (where applicable), supplemental health insurance and Company matching contributions to the Saving Plan and Supplemental Saving Plan (see 2015 Consolidated Edison, Inc. Proxy Statement). Certain officer’s compensation is allocated to affiliate entities in accordance with PSC approved affiliate allocation rules. Certain compensation amounts may be deferred. </t>
  </si>
  <si>
    <t>The "Other" compensation (column (k)) represents amounts for the aggregate change in the actuarial present value of the accumulated pension benefit, personal use of Company provided vehicle, driver costs (where applicable), supplemental health insurance and Company matching contributions to the Saving Plan and Supplemental Saving Plan (see 2015 Consolidated Edison, Inc. Proxy Statement). Certain officer’s compensation is allocated to affiliate entities in accordance with PSC approved affiliate allocation rules. Certain compensation amounts may be deferred.</t>
  </si>
  <si>
    <t xml:space="preserve">debentures, due 2045.  In November 2015, the Company issued $100 million aggregate principal amount of 4.68 percent debentures, </t>
  </si>
  <si>
    <t>due 2045</t>
  </si>
  <si>
    <t>06- In June 2015, Orange and Rockland Utilities ("the Company") issued $120 million aggregate principal  amount of 4.95 percent</t>
  </si>
  <si>
    <t>09- Reference is made to Item 3 - Legal Proceedings, 2015 Annual Report</t>
  </si>
  <si>
    <t>10- See attached Notes to Financial Statement "Note O- Related Party Transaction"</t>
  </si>
  <si>
    <t>13- None</t>
  </si>
  <si>
    <t>Change in Unamortized Debt</t>
  </si>
  <si>
    <t>Clearing accounts</t>
  </si>
  <si>
    <t xml:space="preserve">Prelim. Survey and Investigation Charges </t>
  </si>
  <si>
    <t>(Mo., Day, Yr.)</t>
  </si>
  <si>
    <t>SUMMARY OF UTILITY PLANT ACCUMULATED PROVISIONS</t>
  </si>
  <si>
    <t>__________________</t>
  </si>
  <si>
    <t xml:space="preserve">     1</t>
  </si>
  <si>
    <t xml:space="preserve">     2</t>
  </si>
  <si>
    <t xml:space="preserve">     3</t>
  </si>
  <si>
    <t xml:space="preserve">   Plant in Service (Classified)</t>
  </si>
  <si>
    <t xml:space="preserve">     4</t>
  </si>
  <si>
    <t xml:space="preserve">   Property Under Capital Leases</t>
  </si>
  <si>
    <t xml:space="preserve">     5</t>
  </si>
  <si>
    <t xml:space="preserve">   Plant Purchased or Sold</t>
  </si>
  <si>
    <t xml:space="preserve">     6</t>
  </si>
  <si>
    <t xml:space="preserve">   Completed Construction not Classified</t>
  </si>
  <si>
    <t xml:space="preserve">     7</t>
  </si>
  <si>
    <t xml:space="preserve">   Experimental Plant Unclassified</t>
  </si>
  <si>
    <t xml:space="preserve">     8</t>
  </si>
  <si>
    <t xml:space="preserve">          TOTAL (Enter Total of lines 3 thru 7)</t>
  </si>
  <si>
    <t xml:space="preserve">     9</t>
  </si>
  <si>
    <t xml:space="preserve">   10</t>
  </si>
  <si>
    <t xml:space="preserve">   11</t>
  </si>
  <si>
    <t xml:space="preserve">   12</t>
  </si>
  <si>
    <t xml:space="preserve">   13</t>
  </si>
  <si>
    <t xml:space="preserve">          TOTAL Utility Plant (Enter Total of lines 8 thru 12)</t>
  </si>
  <si>
    <t xml:space="preserve">   14</t>
  </si>
  <si>
    <t xml:space="preserve">   15</t>
  </si>
  <si>
    <t xml:space="preserve">          Net Utility Plant (Enter Total of line 13 less 14)</t>
  </si>
  <si>
    <t xml:space="preserve">   16</t>
  </si>
  <si>
    <t>DETAIL OF ACCUMULATED PROVISIONS FOR</t>
  </si>
  <si>
    <t xml:space="preserve">   17</t>
  </si>
  <si>
    <t xml:space="preserve"> In Service</t>
  </si>
  <si>
    <t xml:space="preserve">   18</t>
  </si>
  <si>
    <t xml:space="preserve">   Depreciation</t>
  </si>
  <si>
    <t xml:space="preserve">   19</t>
  </si>
  <si>
    <t xml:space="preserve">   Amort. and Dep. of Producing Natural Gas Land and Land Rights</t>
  </si>
  <si>
    <t xml:space="preserve">   20</t>
  </si>
  <si>
    <t xml:space="preserve">   Amort. of Underground Storage Land and Land Rights</t>
  </si>
  <si>
    <t xml:space="preserve">   21</t>
  </si>
  <si>
    <t xml:space="preserve">   Amort. of Other Utility Plant</t>
  </si>
  <si>
    <t xml:space="preserve">   22</t>
  </si>
  <si>
    <t xml:space="preserve">          TOTAL In Service (Enter Total of lines 18 thru 21)</t>
  </si>
  <si>
    <t xml:space="preserve">   23</t>
  </si>
  <si>
    <t xml:space="preserve">   24</t>
  </si>
  <si>
    <t xml:space="preserve">   25</t>
  </si>
  <si>
    <t xml:space="preserve">   Amortization and Depletion</t>
  </si>
  <si>
    <t xml:space="preserve">   26</t>
  </si>
  <si>
    <t xml:space="preserve">          TOTAL Leased to Others (Enter Total of lines 24 and 25)</t>
  </si>
  <si>
    <t xml:space="preserve">   27</t>
  </si>
  <si>
    <t xml:space="preserve">   28</t>
  </si>
  <si>
    <t xml:space="preserve">   29</t>
  </si>
  <si>
    <t xml:space="preserve">   Amortization</t>
  </si>
  <si>
    <t xml:space="preserve">   30</t>
  </si>
  <si>
    <t xml:space="preserve">          TOTAL Held for Future Use (Enter Total of lines 28 and 29)</t>
  </si>
  <si>
    <t xml:space="preserve">   31</t>
  </si>
  <si>
    <t xml:space="preserve">   32</t>
  </si>
  <si>
    <t xml:space="preserve">   Amort. of Plant Acquisition Adj.</t>
  </si>
  <si>
    <t xml:space="preserve">   33</t>
  </si>
  <si>
    <t xml:space="preserve">          TOTAL Accumulated Provisions (Should agree with line 14 above)</t>
  </si>
  <si>
    <t xml:space="preserve">               (Enter Total of lines 22, 26, 30, 31 and 32)</t>
  </si>
  <si>
    <t>Page 200</t>
  </si>
  <si>
    <t>Page 201</t>
  </si>
  <si>
    <t>(1)  [ x ]  An Original</t>
  </si>
  <si>
    <t>(1) [  ]  An Original</t>
  </si>
  <si>
    <t xml:space="preserve">7. Show in column (f) reclassifications or transfers within utility plant accounts.  Include also in column (f) the additions or reductions of </t>
  </si>
  <si>
    <t>4.  For Revisions to the amount of initial asset retirement costs capitalized, included by primary plant account, increases in column (c)</t>
  </si>
  <si>
    <t xml:space="preserve">      additions and reductions in column (e) adjustments</t>
  </si>
  <si>
    <t>5. Enclose in parentheses credit adjustments of plant accounts to indicate the negative effect of such accounts.</t>
  </si>
  <si>
    <t>8.  For Account 399, state the nature and use of plant included in this account and if substantial in amount submit a supplementary</t>
  </si>
  <si>
    <t>6.  Classify Account 106 according to prescribed accounts, on an estimated basis if necessary, and include the entries in column (c).</t>
  </si>
  <si>
    <t>9.  For each amount comprising the reported balance and changes in Account 102, state the property purchased or sold, name of vendor</t>
  </si>
  <si>
    <t>(314)  Turbo generator Units</t>
  </si>
  <si>
    <t>(317) Asset Retirement costs for Steam Production</t>
  </si>
  <si>
    <t xml:space="preserve">  TOTAL Steam Production Plant (Enter Total of lines 8 thru 15)</t>
  </si>
  <si>
    <t>(326) Asset Retirement Costs for Nuclear Production</t>
  </si>
  <si>
    <t xml:space="preserve">  TOTAL Nuclear Production Plant (Enter Total of lines 18 thru 24)</t>
  </si>
  <si>
    <t>(337) Asset Retirement Costs for Hydraulic Production</t>
  </si>
  <si>
    <t xml:space="preserve">  TOTAL Hydraulic Production Plant (Enter Total of lines 27 thru 34)</t>
  </si>
  <si>
    <t xml:space="preserve"> FERC FORM NO. 1 (REV. 12-15)</t>
  </si>
  <si>
    <t>(347) Asset Retirement costs for Other Production</t>
  </si>
  <si>
    <t>(348) Energy Storage Equipment - Production</t>
  </si>
  <si>
    <t xml:space="preserve">  TOTAL Other Production Plant (Enter Total of lines 37 thru 45)</t>
  </si>
  <si>
    <t xml:space="preserve">  TOTAL Production Plant (Enter Total of lines 16, 25, 35, and 46)</t>
  </si>
  <si>
    <t>(351) Energy Storage Equipment - Transmission</t>
  </si>
  <si>
    <t>(351)</t>
  </si>
  <si>
    <t>(359.1) Asset Retirement Costs for Transmission Plant</t>
  </si>
  <si>
    <t>(359.1)</t>
  </si>
  <si>
    <t xml:space="preserve">  TOTAL Transmission Plant (Enter Total of lines 49 thru 59)</t>
  </si>
  <si>
    <t>(363) Storage Battery Equipment - Distribution</t>
  </si>
  <si>
    <t>(374) Asset Retirement Cost for Distribution Plant</t>
  </si>
  <si>
    <t>(374)</t>
  </si>
  <si>
    <t xml:space="preserve">  TOTAL Distribution Plant (Enter Total of lines 62 thru 76)</t>
  </si>
  <si>
    <t xml:space="preserve">          5. REGIONAL TRANSMISSION AND MARKET OPERATION PLANT</t>
  </si>
  <si>
    <t>(380) Land and Land Rights</t>
  </si>
  <si>
    <t>(380)</t>
  </si>
  <si>
    <t>(381) Structures and Improvements</t>
  </si>
  <si>
    <t>(381)</t>
  </si>
  <si>
    <t>(382) Computer Hardware</t>
  </si>
  <si>
    <t>(382)</t>
  </si>
  <si>
    <t>(383) Computer Software</t>
  </si>
  <si>
    <t>(383)</t>
  </si>
  <si>
    <t>(384) Communication Equipment</t>
  </si>
  <si>
    <t>(384)</t>
  </si>
  <si>
    <t>(385) Miscellaneous Regional Transmission and Market Operation Plant</t>
  </si>
  <si>
    <t>(385)</t>
  </si>
  <si>
    <t>(386) Asset Retirement Costs for Regional Transmission and Market Oper</t>
  </si>
  <si>
    <t>(386)</t>
  </si>
  <si>
    <t xml:space="preserve">   TOTAL Transmission and Market Operation Plant (Total line 79 thru 86)</t>
  </si>
  <si>
    <t xml:space="preserve">          6. GENERAL PLANT</t>
  </si>
  <si>
    <t>(399.1) Asset Retirement Costs for General Plant</t>
  </si>
  <si>
    <t xml:space="preserve">   TOTAL General Plant (Enter Total of lines 98, 99 and 100)</t>
  </si>
  <si>
    <t xml:space="preserve">      TOTAL (Accounts 101 and 106) (lines 5,47,60,77,86,101)</t>
  </si>
  <si>
    <t xml:space="preserve">   TOTAL Electric Plant in Service (Enter Total of lines 102 thru 105)</t>
  </si>
  <si>
    <t>(1) [ x ]  An Original</t>
  </si>
  <si>
    <t>(1) [x  ]  An Original</t>
  </si>
  <si>
    <t>(1) [x]  An Original</t>
  </si>
  <si>
    <t>Beg. of Year</t>
  </si>
  <si>
    <t>Nuclear Fuel (120.1-120.4, 120.6)</t>
  </si>
  <si>
    <t>Net Utility Plant (Enter Total of lines 6 and 9)</t>
  </si>
  <si>
    <t>Special Funds (125-128)</t>
  </si>
  <si>
    <t>Long-Term, Portion of Derivative Assets (175)</t>
  </si>
  <si>
    <t>Long-Term, Portion of Derivative Assets - Hedges (176)</t>
  </si>
  <si>
    <t>TOTAL Other Property and Investments (Total of lines 14-17, 19-23)</t>
  </si>
  <si>
    <t xml:space="preserve">   34</t>
  </si>
  <si>
    <t xml:space="preserve">   35</t>
  </si>
  <si>
    <t xml:space="preserve">   36</t>
  </si>
  <si>
    <t xml:space="preserve">   37</t>
  </si>
  <si>
    <t xml:space="preserve">   38</t>
  </si>
  <si>
    <t xml:space="preserve">   54</t>
  </si>
  <si>
    <t>Derivative Instrument Assets (175)</t>
  </si>
  <si>
    <t xml:space="preserve">   55</t>
  </si>
  <si>
    <t>(Less) Long-Term Portion of Derivative Instrument Assets (175)</t>
  </si>
  <si>
    <t xml:space="preserve">   56</t>
  </si>
  <si>
    <t>Derivative Instrument Assets - Hedges (176)</t>
  </si>
  <si>
    <t xml:space="preserve">   57</t>
  </si>
  <si>
    <t>(Less) Long-Term Portion of Derivative Instrument Assets - Hedges (176)</t>
  </si>
  <si>
    <t xml:space="preserve">   58</t>
  </si>
  <si>
    <t>TOTAL Current and Accrued Assets (Enter Total of lines 26 thru 57)</t>
  </si>
  <si>
    <t>FERC FORM NO.1 (ED. 12-15)</t>
  </si>
  <si>
    <t xml:space="preserve">   59</t>
  </si>
  <si>
    <t xml:space="preserve">   60</t>
  </si>
  <si>
    <t xml:space="preserve">   61</t>
  </si>
  <si>
    <t xml:space="preserve">   62</t>
  </si>
  <si>
    <t xml:space="preserve">   63</t>
  </si>
  <si>
    <t xml:space="preserve">   64</t>
  </si>
  <si>
    <t>Prelim. Survey and Investigation Charges (Electric) (183)</t>
  </si>
  <si>
    <t xml:space="preserve">   65</t>
  </si>
  <si>
    <t>Prelim. Survey and Investigation Charges (Gas) (183.1, 183.2)</t>
  </si>
  <si>
    <t xml:space="preserve">   66</t>
  </si>
  <si>
    <t xml:space="preserve">   67</t>
  </si>
  <si>
    <t xml:space="preserve">   68</t>
  </si>
  <si>
    <t xml:space="preserve">   69</t>
  </si>
  <si>
    <t xml:space="preserve">   70</t>
  </si>
  <si>
    <t xml:space="preserve">   71</t>
  </si>
  <si>
    <t xml:space="preserve">   72</t>
  </si>
  <si>
    <t xml:space="preserve">   73</t>
  </si>
  <si>
    <t xml:space="preserve">   74</t>
  </si>
  <si>
    <t>TOTAL Deferred Debits (Enter Total of lines 60 thru 74)</t>
  </si>
  <si>
    <t xml:space="preserve">   75</t>
  </si>
  <si>
    <t xml:space="preserve">     TOTAL Assets and Other Debits (Enter Total of lines 10, 11, 12, 24,</t>
  </si>
  <si>
    <t>58, and 74)</t>
  </si>
  <si>
    <t>(Less) Reacquired Capital Stock (217)</t>
  </si>
  <si>
    <t>Accumulated Other Comprehensive Income (219)</t>
  </si>
  <si>
    <t>TOTAL Proprietary Capital (Enter Total of lines 2 thru 14)</t>
  </si>
  <si>
    <t>TOTAL Long-Term Debt (Enter Total of Lines 17 thru 22)</t>
  </si>
  <si>
    <t>Long-Term Portion of Derivative Instrument Liabilities</t>
  </si>
  <si>
    <t>Long-Term Portion of Derivative Instrument Liabilities - Hedges</t>
  </si>
  <si>
    <t>TOTAL Other Noncurrent Liabilities (Enter Total of lines 25 thru 33)</t>
  </si>
  <si>
    <t>Obligations Under Capital Leases - Current (243)</t>
  </si>
  <si>
    <t>Derivative Instrument Liabilities (244)</t>
  </si>
  <si>
    <t>(Less) Long-Term Portion of Derivative Instrument Liabilities</t>
  </si>
  <si>
    <t>Derivative Instrument Liabilities - Hedges (245)</t>
  </si>
  <si>
    <t>(Less) Long-Term Portion of Derivative Instrument Liabilities - Hedges</t>
  </si>
  <si>
    <t>TOTAL Current and Accrued Liabilities (Enter Total of lines 36 - 52)</t>
  </si>
  <si>
    <t>Deferred Gains from Disposition of Utility Plant (256)</t>
  </si>
  <si>
    <t>Unamortized Gain on Reacquired Debt (257)</t>
  </si>
  <si>
    <t>Accumulated Deferred Income Taxes (281 - 283)</t>
  </si>
  <si>
    <t>TOTAL Deferred Credits (Enter Total of lines 55 thru 61)</t>
  </si>
  <si>
    <t xml:space="preserve">   76</t>
  </si>
  <si>
    <t xml:space="preserve">     TOTAL Liabilities and Other Credits (Enter Total of lines 15, 23, 34, </t>
  </si>
  <si>
    <t>53 and 62)</t>
  </si>
  <si>
    <t>[x  ]</t>
  </si>
  <si>
    <t>(1)  [  ]   An Original</t>
  </si>
  <si>
    <t>from settlement of any rate proceeding affecting revenues received or costs incurred for power or gas purchases, and a summary of the adjustments made to balance sheet, income, and expense accounts.</t>
  </si>
  <si>
    <t xml:space="preserve">               - -</t>
  </si>
  <si>
    <t xml:space="preserve">    Loss on Disposition of Property (421.2)</t>
  </si>
  <si>
    <t xml:space="preserve">    Miscellaneous Amortization (425)</t>
  </si>
  <si>
    <t xml:space="preserve">    Miscellaneous Income Deductions (426.1 - 426.5)</t>
  </si>
  <si>
    <t xml:space="preserve">          TOTAL Other Income  Deductions (Total of lines 43 thru 45)</t>
  </si>
  <si>
    <t xml:space="preserve">       Amort. of Property Losses, Unrecovered Plant and</t>
  </si>
  <si>
    <t xml:space="preserve">           Regulatory Study Costs (407)</t>
  </si>
  <si>
    <t>54</t>
  </si>
  <si>
    <t>55</t>
  </si>
  <si>
    <t xml:space="preserve">          TOTAL Taxes on Other Income  and Deduct. (Total of  48 thru 54)</t>
  </si>
  <si>
    <t>56</t>
  </si>
  <si>
    <t xml:space="preserve">     Net Other Income and Deductions (Enter Total of lines 41, 46, 55)</t>
  </si>
  <si>
    <t>57</t>
  </si>
  <si>
    <t>58</t>
  </si>
  <si>
    <t>59</t>
  </si>
  <si>
    <t>60</t>
  </si>
  <si>
    <t xml:space="preserve">       (Less) Gains from Disp. of Utility Plant (411.6)</t>
  </si>
  <si>
    <t>61</t>
  </si>
  <si>
    <t>62</t>
  </si>
  <si>
    <t>63</t>
  </si>
  <si>
    <t>64</t>
  </si>
  <si>
    <t xml:space="preserve">       Accretion Expense (411.10)</t>
  </si>
  <si>
    <t>65</t>
  </si>
  <si>
    <t xml:space="preserve">           TOTAL Utility Operating Expenses (Enter Total of lines 4 thru 22)</t>
  </si>
  <si>
    <t>66</t>
  </si>
  <si>
    <t xml:space="preserve">       Net Interest Charges (Enter Total of lines 58 thru 65)</t>
  </si>
  <si>
    <t>67</t>
  </si>
  <si>
    <t>Income Before Extraordinary Items (Total of lines 27, 56 and 66)</t>
  </si>
  <si>
    <t xml:space="preserve">                line 2 less 25)  (Carry forward to page 117, line 27)</t>
  </si>
  <si>
    <t>68</t>
  </si>
  <si>
    <t>69</t>
  </si>
  <si>
    <t>70</t>
  </si>
  <si>
    <t>71</t>
  </si>
  <si>
    <t xml:space="preserve">       Net Extraordinary Items (Enter Total of line 69 less line 70)</t>
  </si>
  <si>
    <t>72</t>
  </si>
  <si>
    <t>73</t>
  </si>
  <si>
    <t>Extraordinary Items After Taxes (Enter Total of line 71 less line 72)</t>
  </si>
  <si>
    <t>74</t>
  </si>
  <si>
    <t>Net Income (Enter Total of lines 67 and 73)</t>
  </si>
  <si>
    <t>FERC FORM NO.1 (REV. 12-15)</t>
  </si>
  <si>
    <t xml:space="preserve">     Net Income (Line 74(c) on page 117)</t>
  </si>
  <si>
    <t xml:space="preserve">   Other (provide details in footnote):</t>
  </si>
  <si>
    <t xml:space="preserve">         Other (provide details in footnote):</t>
  </si>
  <si>
    <t xml:space="preserve"> FERC FORM NO. 1 (NEW 12-15)</t>
  </si>
  <si>
    <t>2. Show items relating to "research, development, and demonstration" projects last, under a caption Research, Development, and</t>
  </si>
  <si>
    <t xml:space="preserve">     Demonstration (see Account 107 of the Uniform System of Accounts).</t>
  </si>
  <si>
    <t>3. Minor projects (5% of the Balance End of the Year for Account 107 or $1,000,000, whichever is less) may be grouped.</t>
  </si>
  <si>
    <t>FERC FORM NO.1 (ED. 12-15) NYPSC Modified-96</t>
  </si>
  <si>
    <t>Page 216-A</t>
  </si>
  <si>
    <t>Page 216-B</t>
  </si>
  <si>
    <t>(1)  [x  ]  An Original</t>
  </si>
  <si>
    <t>(1)  [x ]  An Original</t>
  </si>
  <si>
    <t xml:space="preserve">  (403) Depreciation Expense</t>
  </si>
  <si>
    <t xml:space="preserve">  (403.1) Depreciation Expense for Asset
  Retirement Costs</t>
  </si>
  <si>
    <t xml:space="preserve">       (Total of lines 3 thru 8)</t>
  </si>
  <si>
    <t xml:space="preserve">       (Enter Total of lines 12 thru 14)</t>
  </si>
  <si>
    <t xml:space="preserve">  Other Dr. or Cr. Items (Describe):</t>
  </si>
  <si>
    <t>Book Cost or Asset Retirement Costs Retired</t>
  </si>
  <si>
    <r>
      <t xml:space="preserve">       lines 1, 10,</t>
    </r>
    <r>
      <rPr>
        <strike/>
        <sz val="12"/>
        <rFont val="Arial"/>
        <family val="2"/>
      </rPr>
      <t>9, 14,</t>
    </r>
    <r>
      <rPr>
        <sz val="12"/>
        <rFont val="Arial"/>
        <family val="2"/>
      </rPr>
      <t xml:space="preserve"> 15, 16 and 18)</t>
    </r>
  </si>
  <si>
    <t>Regional Transmission and Market Operations</t>
  </si>
  <si>
    <t xml:space="preserve">   TOTAL (Enter Total of lines 20 thru 28)</t>
  </si>
  <si>
    <t>FERC FORM NO.   (ED. 12-15)</t>
  </si>
  <si>
    <t>Page 219</t>
  </si>
  <si>
    <t>Page 219-A</t>
  </si>
  <si>
    <t>(1)  [x]  An Original</t>
  </si>
  <si>
    <t>(A) Other Accounts   (Detail of Amount on Line 8):</t>
  </si>
  <si>
    <t>(B) Other Debit or Credit Items   (Detail of Amount on Line 16):</t>
  </si>
  <si>
    <t xml:space="preserve">      Regional Transmission and Market Operation Plant
      (Estimated)</t>
  </si>
  <si>
    <t xml:space="preserve">    TOTAL Account 154 (Total of lines 5 thru 11)</t>
  </si>
  <si>
    <t xml:space="preserve">4.  Report separately any "Deferred Regulatory Commission Expenses" that are also reported on pages 350-351, Regulatory </t>
  </si>
  <si>
    <t xml:space="preserve">     Commission Expenses.</t>
  </si>
  <si>
    <t>5.  Provide in a footnote, for each line item, the regulatory citation where authorization for the regulatory asset has been granted</t>
  </si>
  <si>
    <t xml:space="preserve">     (e.g. Commission Order, state commission order, court decision).</t>
  </si>
  <si>
    <t>(1)  [ x] An Original</t>
  </si>
  <si>
    <t>FERC FORM NO.1  (ED.  12-15)</t>
  </si>
  <si>
    <t>Next Page 250</t>
  </si>
  <si>
    <t>Page 234</t>
  </si>
  <si>
    <t xml:space="preserve"> NOTES</t>
  </si>
  <si>
    <t>(1) [x  ] An Original</t>
  </si>
  <si>
    <t>Page 234-B</t>
  </si>
  <si>
    <t>Stock Plans with APIC carve out</t>
  </si>
  <si>
    <t>OPEB</t>
  </si>
  <si>
    <t>CIAC Refundable</t>
  </si>
  <si>
    <t>CIAC Federal &amp; State</t>
  </si>
  <si>
    <t>Pension Funding Federal &amp; State</t>
  </si>
  <si>
    <t>General Liability Insurance Federal &amp; State</t>
  </si>
  <si>
    <t>Property Tax Reconciliation Federal &amp; State</t>
  </si>
  <si>
    <t>Sale of Warwick Federal &amp; State</t>
  </si>
  <si>
    <t>Storm Damage Federal &amp; State</t>
  </si>
  <si>
    <t>Supplemental Pension Federal &amp; State</t>
  </si>
  <si>
    <t>Unallowable Book Pension Expense Federal &amp; State</t>
  </si>
  <si>
    <t>Vacation Pay Accrual</t>
  </si>
  <si>
    <t>New York State Rate Change</t>
  </si>
  <si>
    <t>Alternative Fuel Credit</t>
  </si>
  <si>
    <t>Investment in Subsidiary</t>
  </si>
  <si>
    <t>Workers Compensation Federal &amp; State</t>
  </si>
  <si>
    <t>Gas Storage Carrying Charges</t>
  </si>
  <si>
    <t>Stock Plans with APIC carveout</t>
  </si>
  <si>
    <t>Revenue Subject to Refund Federal &amp; State</t>
  </si>
  <si>
    <t>FERC FORM NO. 1  (ED. 12-15)</t>
  </si>
  <si>
    <t>Tax Credits</t>
  </si>
  <si>
    <t>For The Year Ended December 31, 2015</t>
  </si>
  <si>
    <t>Avoided Interest Capitalized Fed</t>
  </si>
  <si>
    <t xml:space="preserve">Contribution in aid of Construction </t>
  </si>
  <si>
    <t>Increase in Rabbi Trust - SERP</t>
  </si>
  <si>
    <t>Meal &amp; Entertainment Limitations</t>
  </si>
  <si>
    <t>Interest on Repair Allowance and Bonus Depreciation - Gas</t>
  </si>
  <si>
    <t>IRC 481(a) - Accrued Bonus</t>
  </si>
  <si>
    <t>Additional 18A Assessment</t>
  </si>
  <si>
    <t>Gas Hedging Realized and Deferred Loss</t>
  </si>
  <si>
    <t>Supplemental Pension Fed</t>
  </si>
  <si>
    <t>Smart Grid Maintenance Costs</t>
  </si>
  <si>
    <t>Medical Reserve for Insurance - Fed</t>
  </si>
  <si>
    <t>OPEB Cost Retiree  - Funding v. Expense - Fed</t>
  </si>
  <si>
    <t>Repair Allowance - Interest</t>
  </si>
  <si>
    <t>Loss on Reaquired Debt</t>
  </si>
  <si>
    <t>Storm Damage Deferred On Books Fed</t>
  </si>
  <si>
    <t>Superfund Liability Fed</t>
  </si>
  <si>
    <t>Unallowable Book Pension Expense - Fed</t>
  </si>
  <si>
    <t>Computer Software Book Amortization Fed Norm</t>
  </si>
  <si>
    <t>Injuries &amp; Damages Reserve - Fed</t>
  </si>
  <si>
    <t>Impairment in Asset Held for Sale</t>
  </si>
  <si>
    <t>Customers' Portion of Shared Earnings</t>
  </si>
  <si>
    <t>Equity in Earnings of Subsidiary</t>
  </si>
  <si>
    <t>Proceeds From COLI - Officers</t>
  </si>
  <si>
    <t>State Tax Deduction - Prior Period</t>
  </si>
  <si>
    <t>Materials and Supplies Deduction (Tang Prop Regs)</t>
  </si>
  <si>
    <t>MTA Surcharge on Taxes, Other than Income</t>
  </si>
  <si>
    <t>Property Tax Reductions, Costs to Achieve</t>
  </si>
  <si>
    <t>Deferred Fuel Cost Fed</t>
  </si>
  <si>
    <t>DSM Program Fed</t>
  </si>
  <si>
    <t>Property Tax Reconciliation Fed</t>
  </si>
  <si>
    <t>Pension Funding - Federal</t>
  </si>
  <si>
    <t xml:space="preserve">Repair Allowance </t>
  </si>
  <si>
    <t>R&amp;D Reconciliation Fed</t>
  </si>
  <si>
    <t>Revenue Subject to Refund Fed</t>
  </si>
  <si>
    <t>Change of Accounting Section 263A Fed</t>
  </si>
  <si>
    <t>General Liability Insurance - Federal</t>
  </si>
  <si>
    <t>Lien Date Property Tax Deduction Fed</t>
  </si>
  <si>
    <t>Loss on Disposition of Property Fed</t>
  </si>
  <si>
    <t>Bad Debts Fed</t>
  </si>
  <si>
    <t>Workmens Compensation Fed</t>
  </si>
  <si>
    <t>Cost of Removal Fed</t>
  </si>
  <si>
    <t>Federal Tax Before Adjustments @ 35%</t>
  </si>
  <si>
    <t xml:space="preserve">Credits &amp; Adjustments: </t>
  </si>
  <si>
    <t xml:space="preserve">Credits </t>
  </si>
  <si>
    <t xml:space="preserve">Basis of Allocation </t>
  </si>
  <si>
    <t>Respondent is included in the consolidated Federal Income Tax Return</t>
  </si>
  <si>
    <t>filed by Consolidated Edison, Inc., which includes its wholly owned subsidiaries.</t>
  </si>
  <si>
    <t xml:space="preserve">Federal income tax liability is allocated on the basis of each member's </t>
  </si>
  <si>
    <t xml:space="preserve">United States Federal tax liability. Income Tax liability of each member will be no more than </t>
  </si>
  <si>
    <t>if it were to file an individual tax return. This is in accordance with</t>
  </si>
  <si>
    <t>IRC Section 1552 and Treasury Regulation 1.1502-33(d)(3) and 1.1552-1(a)(2)</t>
  </si>
  <si>
    <t>Federal Income Taxes (2015)</t>
  </si>
  <si>
    <t>State Income Taxes (2015)</t>
  </si>
  <si>
    <t>Non-Tax Prepaids</t>
  </si>
  <si>
    <t>Intercompany State Taxes</t>
  </si>
  <si>
    <t xml:space="preserve">  FERC FORM NO. 1 (ED.  12-15)</t>
  </si>
  <si>
    <r>
      <t>Minor items (5% of the Balance of End of Year for Account 253 or amounts less than</t>
    </r>
    <r>
      <rPr>
        <sz val="12"/>
        <rFont val="Arial"/>
        <family val="2"/>
      </rPr>
      <t xml:space="preserve"> $100,000, whichever is greater) may be grouped by classes.</t>
    </r>
  </si>
  <si>
    <t xml:space="preserve">  Other (Common)</t>
  </si>
  <si>
    <t>Various</t>
  </si>
  <si>
    <t>Accounts debited are 182, 254, 190, and 283</t>
  </si>
  <si>
    <t>Schedule Page: 274   Line No:2   Column: g</t>
  </si>
  <si>
    <t>Schedule Page: 274   Line No:2   Column: i</t>
  </si>
  <si>
    <t>Accounts credited are 182, 254, 190, and 283</t>
  </si>
  <si>
    <t>Schedule Page: 274   Line No:3   Column: g</t>
  </si>
  <si>
    <t>Schedule Page: 274   Line No:3   Column: i</t>
  </si>
  <si>
    <t>Other (Common)</t>
  </si>
  <si>
    <t>Schedule Page: 276   Line No:2   Column: g</t>
  </si>
  <si>
    <t>Schedule Page: 276   Line No:2   Column: i</t>
  </si>
  <si>
    <t>Schedule Page: 276   Line No:3   Column: g</t>
  </si>
  <si>
    <t>Schedule Page: 276   Line No:3   Column: i</t>
  </si>
  <si>
    <t>(1) [   ] An Original</t>
  </si>
  <si>
    <r>
      <t xml:space="preserve">     </t>
    </r>
    <r>
      <rPr>
        <sz val="12"/>
        <rFont val="Arial"/>
        <family val="2"/>
      </rPr>
      <t>$100,000, whichever is less) may be grouped by classes.</t>
    </r>
  </si>
  <si>
    <t>Balance at Beginning</t>
  </si>
  <si>
    <t>DEBITS</t>
  </si>
  <si>
    <t>of Current</t>
  </si>
  <si>
    <t>Quarter/Year</t>
  </si>
  <si>
    <t>Insert</t>
  </si>
  <si>
    <t xml:space="preserve">1. The following instructions generally apply to the annual version of </t>
  </si>
  <si>
    <t xml:space="preserve">are added for billing purposes, one customer should </t>
  </si>
  <si>
    <t>5.  Disclose amounts of $250,000 or greater in a footnote for accounts</t>
  </si>
  <si>
    <t>7.  See pages 108-109, Important Changes During Year, for</t>
  </si>
  <si>
    <t xml:space="preserve">these pages. Do not report quarterly data in columns (c), (e), (f) and (g). </t>
  </si>
  <si>
    <t xml:space="preserve">be counted for each group of meters added.  </t>
  </si>
  <si>
    <t>451, 456, and 457.2</t>
  </si>
  <si>
    <t xml:space="preserve">Unbilled revenues and MWh related to unbilled revenues need not be </t>
  </si>
  <si>
    <t>The  average number of customers means the average</t>
  </si>
  <si>
    <t>6.  Commercial and Industrial Sales, Account 442, may be classified</t>
  </si>
  <si>
    <t>reported separately as required in the annual version of these pages</t>
  </si>
  <si>
    <t>according to the basis of classification (Small or Commercial, and Large</t>
  </si>
  <si>
    <t>8.  For lines 2, 4, 5, and 6, see page 304 for amounts</t>
  </si>
  <si>
    <t>2.  Report below operating revenues and MWh for each prescribed</t>
  </si>
  <si>
    <t>4. If increases or decreases from previous year</t>
  </si>
  <si>
    <t>or Industrial) regularly used by the respondent if such basis of</t>
  </si>
  <si>
    <t>account and/or category, and manufactured gas revenues in total.</t>
  </si>
  <si>
    <t>(columns (c), (e), and (g)), are not derived from previously</t>
  </si>
  <si>
    <t>classification is not generally greater than 1000 Kw of demand.  (See</t>
  </si>
  <si>
    <t>9.  Include unmetered sales.  Provide details of such sales</t>
  </si>
  <si>
    <t>3. Report number of customers for each prescribed account and/or</t>
  </si>
  <si>
    <t>previously reported figures, explain any inconsistencies</t>
  </si>
  <si>
    <t>Account 442 of the Uniform System of Accounts.  Explain basis of</t>
  </si>
  <si>
    <t xml:space="preserve">category column (f) and (g), on the basis of meters, in addition to the </t>
  </si>
  <si>
    <t>number of flat rate accounts; except where separate meter readings</t>
  </si>
  <si>
    <t>Bundled</t>
  </si>
  <si>
    <t xml:space="preserve">  Small (or Commercial) (See Instr. 6)</t>
  </si>
  <si>
    <t xml:space="preserve">  Large (or Industrial) (See Instr. 6)</t>
  </si>
  <si>
    <t>Other Operating Revenues</t>
  </si>
  <si>
    <t>(456.1) Revenues from Transmission of Electricity of Others</t>
  </si>
  <si>
    <t>(456.2) Revenues from Distribution of Electricity of Others</t>
  </si>
  <si>
    <t xml:space="preserve">  Residential Sales</t>
  </si>
  <si>
    <t xml:space="preserve">  Commercial and Industrial Sales</t>
  </si>
  <si>
    <t xml:space="preserve">    Small (or Commercial) (See Instr. 6)</t>
  </si>
  <si>
    <t xml:space="preserve">    Large (or Industrial) (See Instr. 6)</t>
  </si>
  <si>
    <t xml:space="preserve">    Public Street and Highway Lighting</t>
  </si>
  <si>
    <t xml:space="preserve">    Other Sales to Public Authorities</t>
  </si>
  <si>
    <t xml:space="preserve">    Sales to Railroads and Railways</t>
  </si>
  <si>
    <t xml:space="preserve">    Interdepartmental Sales</t>
  </si>
  <si>
    <t xml:space="preserve">          TOTAL Sales to Ultimate Consumers</t>
  </si>
  <si>
    <t>(457.1) Regional Control Services Revenues</t>
  </si>
  <si>
    <t>(457.2) Miscellaneous Revenues</t>
  </si>
  <si>
    <t xml:space="preserve">   Line 12, Column (b) includes $(16,168,457) of unbilled revenues.</t>
  </si>
  <si>
    <t xml:space="preserve">   Line 12 Column (d) includes 179,027  MWH relating to unbilled revenues.</t>
  </si>
  <si>
    <t xml:space="preserve"> Year Ended December 31, 2015</t>
  </si>
  <si>
    <t>FERC FORM NO. 1 (ED. 12-15)</t>
  </si>
  <si>
    <t>FERC FORM NO.1 (REVISED. 12-15)</t>
  </si>
  <si>
    <t xml:space="preserve">Report in Section A for the year the amounts for: (b) Depreciation Expense (Account 403); (c) Depreciation Expense for Asset </t>
  </si>
  <si>
    <t xml:space="preserve">Retirement Costs (Account 403.1); (d) Amortization of Limited-Term Electric Plant (Account 404); and (e) Amortization of Other </t>
  </si>
  <si>
    <t>Electric Plant (Account 405).</t>
  </si>
  <si>
    <t>Expense for Asset</t>
  </si>
  <si>
    <t>(Account 403.1)</t>
  </si>
  <si>
    <t>Nuclear Production Plant</t>
  </si>
  <si>
    <r>
      <t>FERC FORM NO. 1  (ED. 1</t>
    </r>
    <r>
      <rPr>
        <sz val="12"/>
        <rFont val="Arial MT"/>
      </rPr>
      <t>2-15</t>
    </r>
    <r>
      <rPr>
        <sz val="12"/>
        <rFont val="Arial MT"/>
        <family val="2"/>
      </rPr>
      <t>)</t>
    </r>
  </si>
  <si>
    <t>Page 337B</t>
  </si>
  <si>
    <t>Transferred to FERC 2540 (24408)</t>
  </si>
  <si>
    <t xml:space="preserve">     Regional Market</t>
  </si>
  <si>
    <t xml:space="preserve">     Transmission (Enter Total of lines 4 and 14)</t>
  </si>
  <si>
    <t xml:space="preserve">     Regional Market (Enter Total of lines 5 and 15)</t>
  </si>
  <si>
    <t xml:space="preserve">     Distribution (Enter Total of lines 6 and 16)</t>
  </si>
  <si>
    <t xml:space="preserve">     Customer Accounts (Transcribe from line 7)</t>
  </si>
  <si>
    <t xml:space="preserve">     Customer Service and Informational (Transcribe from line 8)</t>
  </si>
  <si>
    <t xml:space="preserve">     Sales (Transcribe from line 9)</t>
  </si>
  <si>
    <t xml:space="preserve">     Administrative and General (Enter Total of lines 10 and 17)</t>
  </si>
  <si>
    <t xml:space="preserve">          TOTAL Oper. and Maint.  (Total of lines 20 thru 27)</t>
  </si>
  <si>
    <t>Other Accounts (Specify):</t>
  </si>
  <si>
    <t>COMMON UTILITY PLANT AND EXPENSES</t>
  </si>
  <si>
    <t xml:space="preserve">  1.  Describe the property carried in the utility's accounts as</t>
  </si>
  <si>
    <t>to which such accumulated provisions relate, including</t>
  </si>
  <si>
    <t xml:space="preserve">  common utility plant and show the book cost of such plant at</t>
  </si>
  <si>
    <t>explanation of basis of allocation and factors used.</t>
  </si>
  <si>
    <t xml:space="preserve">  end of year classified by accounts as provided by Plant</t>
  </si>
  <si>
    <t>3.  Give for the year the expenses of operation,</t>
  </si>
  <si>
    <t xml:space="preserve">  Instruction 13, Common Utility Plant, of the Uniform System</t>
  </si>
  <si>
    <t>maintenance, rents, depreciation, and amortization for</t>
  </si>
  <si>
    <t xml:space="preserve">  of Accounts.  Also show the allocation of such plant costs to</t>
  </si>
  <si>
    <t>common utility plant classified by accounts as provided by</t>
  </si>
  <si>
    <t xml:space="preserve">  the respective departments using the common utility plant</t>
  </si>
  <si>
    <t xml:space="preserve">the Uniform System of Accounts.  Show the allocation of </t>
  </si>
  <si>
    <t xml:space="preserve">  and explain the basis of allocation used, giving the allocation</t>
  </si>
  <si>
    <t>such expenses to the departments using the common utility</t>
  </si>
  <si>
    <t xml:space="preserve">  factors.</t>
  </si>
  <si>
    <t>plant to which such expenses are related.  Explain the basis</t>
  </si>
  <si>
    <t xml:space="preserve">  2.  Furnish the accumulated provisions for depreciation and</t>
  </si>
  <si>
    <t>of allocation used and give the factors of allocation.</t>
  </si>
  <si>
    <t xml:space="preserve">  amortization at end of year, showing the amounts and</t>
  </si>
  <si>
    <t>4.  Give date of approval by the Commission for use of the</t>
  </si>
  <si>
    <t xml:space="preserve">  classifications of such accumulated provisions, and amounts</t>
  </si>
  <si>
    <t>common utility plant classification and reference to order of</t>
  </si>
  <si>
    <t xml:space="preserve">  allocated to utility departments using the common utility plant</t>
  </si>
  <si>
    <t>the Commission or other authorization.</t>
  </si>
  <si>
    <t>Ending</t>
  </si>
  <si>
    <t xml:space="preserve">    Item</t>
  </si>
  <si>
    <t xml:space="preserve"> Additions</t>
  </si>
  <si>
    <t xml:space="preserve"> Retirements</t>
  </si>
  <si>
    <t xml:space="preserve"> Transfers</t>
  </si>
  <si>
    <t>Organization</t>
  </si>
  <si>
    <t>Franchises &amp; Consents</t>
  </si>
  <si>
    <t>Miscellaneous Intangible Plant</t>
  </si>
  <si>
    <t xml:space="preserve">     Total Intangible Plant</t>
  </si>
  <si>
    <t xml:space="preserve">     Total Other</t>
  </si>
  <si>
    <t>Land &amp; Land Rights</t>
  </si>
  <si>
    <t>Structures &amp; Improvements</t>
  </si>
  <si>
    <t>Office Furniture &amp; Equipment</t>
  </si>
  <si>
    <t>Transportation Equipment</t>
  </si>
  <si>
    <t>Stores Equipment</t>
  </si>
  <si>
    <t>Tools, Shop &amp; Garage Equipmt.</t>
  </si>
  <si>
    <t>Laboratory Equip</t>
  </si>
  <si>
    <t>Power Operated Equipment</t>
  </si>
  <si>
    <t>Communication Equipment</t>
  </si>
  <si>
    <t>Misc. Equipment</t>
  </si>
  <si>
    <t>Other Tangible Property</t>
  </si>
  <si>
    <t xml:space="preserve">     Total General Plant</t>
  </si>
  <si>
    <t xml:space="preserve">     Total Common Utility Plant</t>
  </si>
  <si>
    <t>FERC FORM NO. 1 (ED. 12-87) NYPSC MODIFIED-97</t>
  </si>
  <si>
    <t>Next Page is 401</t>
  </si>
  <si>
    <t>FERC FORM NO. 1 (ED. 12-87) NYPSC MODIFIED - 97</t>
  </si>
  <si>
    <t>Page 356-A</t>
  </si>
  <si>
    <t>Balance January 1, 2015</t>
  </si>
  <si>
    <t>Balance December 31, 2015</t>
  </si>
  <si>
    <t>(1)  [x] An Original</t>
  </si>
  <si>
    <t xml:space="preserve">  Includes RWIP</t>
  </si>
  <si>
    <t xml:space="preserve">  Net Reserve related to transfers from affiliated companies</t>
  </si>
  <si>
    <t xml:space="preserve">  and between categories of plant</t>
  </si>
  <si>
    <t>Amounts Included in ISO/RTO Settlement Statements</t>
  </si>
  <si>
    <t>1. The respondent shall report below the details called for concerning amounts it recorded in Account 555, Purchase Power, and Account 447, Sales for</t>
  </si>
  <si>
    <t>Resale, for items shown on ISO/RTO Settlement Statements. Transactions should be separately netted for each ISO/RTO administered energy market</t>
  </si>
  <si>
    <t>for purposes of determining whether an entity is a net seller or purchaser in a given hour. Net megawatt hours are to be used as the basis for determining</t>
  </si>
  <si>
    <t>whether a net purchase or sale has occurred. In each monthly reporting period, the hourly sale and purchase net amounts are to be aggregated and</t>
  </si>
  <si>
    <t>separately reported in Account 447, Sales for Resale, or Account 555, Purchased Power, respectively.</t>
  </si>
  <si>
    <t>Description of Item(s)</t>
  </si>
  <si>
    <t>Balance at End of</t>
  </si>
  <si>
    <t>Quarter 1</t>
  </si>
  <si>
    <t>Quarter 2</t>
  </si>
  <si>
    <t>Quarter 3</t>
  </si>
  <si>
    <t xml:space="preserve">  Net Purchases (Account 555)</t>
  </si>
  <si>
    <t xml:space="preserve">  Net Purchases (Account 555.1)</t>
  </si>
  <si>
    <t xml:space="preserve">  Net Sales (Account 447)</t>
  </si>
  <si>
    <t>Other Items (list separately)</t>
  </si>
  <si>
    <t xml:space="preserve"> FERC FORM NO. 1/3-Q (NEW 12-15)</t>
  </si>
  <si>
    <t xml:space="preserve">   Other</t>
  </si>
  <si>
    <t xml:space="preserve">   NYISO Capacity</t>
  </si>
  <si>
    <t>Purchases for Energy Storage</t>
  </si>
  <si>
    <t>Total Energy Stored</t>
  </si>
  <si>
    <t>Power Exchanges:</t>
  </si>
  <si>
    <t>Through 29)(MUST EQUAL LINE 21)</t>
  </si>
  <si>
    <t>FERC FORM NO. 1 (REVISED 12-15)</t>
  </si>
  <si>
    <t>TRANSMISSION LINE STATISTICS</t>
  </si>
  <si>
    <t>TRANSMISSION LINE STATISTICS (Continued)</t>
  </si>
  <si>
    <t xml:space="preserve">  1. Report information concerning transmission lines, cost of lines,</t>
  </si>
  <si>
    <t>line has more than one type of supporting structure, indicate</t>
  </si>
  <si>
    <t xml:space="preserve">  7.  Do not report the same transmission line structure twice.</t>
  </si>
  <si>
    <t>shares in the operation of, furnish a succinct statement explaining</t>
  </si>
  <si>
    <t xml:space="preserve">  and expenses for year.  List each transmission line having nominal</t>
  </si>
  <si>
    <t>the mileage of each type of construction by the use of brackets</t>
  </si>
  <si>
    <t xml:space="preserve">  Report lower voltage lines and higher voltage lines as one line.</t>
  </si>
  <si>
    <t>the arrangement and giving particulars (details) of such matters as</t>
  </si>
  <si>
    <t xml:space="preserve">  voltage of 132 kilovolts or greater.  Report transmission lines below</t>
  </si>
  <si>
    <t>and extra lines.  Minor portions of a transmission line of a</t>
  </si>
  <si>
    <t xml:space="preserve">  Designate in a footnote if you do not include lower voltage lines</t>
  </si>
  <si>
    <t>percent ownership by respondent in the line, name of co-owner,</t>
  </si>
  <si>
    <t xml:space="preserve">  these voltages in group totals only for each voltage.</t>
  </si>
  <si>
    <t>different type of construction need not be distinguished from</t>
  </si>
  <si>
    <t xml:space="preserve">  with higher voltage lines.  If two or more transmission line</t>
  </si>
  <si>
    <t>basis of sharing expenses of the line, and how the expenses</t>
  </si>
  <si>
    <t xml:space="preserve">  2.  Transmission lines include all lines covered by the definition</t>
  </si>
  <si>
    <t>the remainder of the line.</t>
  </si>
  <si>
    <t xml:space="preserve">  structures support lines of the same voltage, report the pole</t>
  </si>
  <si>
    <t>borne by the respondent are accounted for, and accounts affected.</t>
  </si>
  <si>
    <t xml:space="preserve">  of transmission system plant as given in the Uniform System of</t>
  </si>
  <si>
    <t>6.  Report in columns (f) and (g) the total pole miles of each</t>
  </si>
  <si>
    <t xml:space="preserve">  miles of the primary structure in column (f) and the pole miles</t>
  </si>
  <si>
    <t>Specify whether lessor, co-owner, or other party is an associated</t>
  </si>
  <si>
    <t xml:space="preserve">  Accounts.  Do not report substation costs and expenses on this page.</t>
  </si>
  <si>
    <t>transmission line.  Show in column (f) the pole miles of line on</t>
  </si>
  <si>
    <t xml:space="preserve">  of the other line(s) in column (g).</t>
  </si>
  <si>
    <t>company.</t>
  </si>
  <si>
    <t xml:space="preserve">  3. Report data by individual lines for all voltages if so required by</t>
  </si>
  <si>
    <t>structures the cost of which is reported for the line designated;</t>
  </si>
  <si>
    <t xml:space="preserve">  8.  Designate any transmission line or portion thereof for which</t>
  </si>
  <si>
    <t>9.  Designate any transmission line leased to another company</t>
  </si>
  <si>
    <t xml:space="preserve">  a State commission.</t>
  </si>
  <si>
    <t>conversely, show in column (g) the pole miles of line on structures</t>
  </si>
  <si>
    <t xml:space="preserve">  the respondent is not the sole owner.  If such property is leased</t>
  </si>
  <si>
    <t>and give name of lessee, date and terms of lease, annual rent for</t>
  </si>
  <si>
    <t xml:space="preserve">  4.  Exclude from this page any transmission lines for which plant</t>
  </si>
  <si>
    <t>the cost of which is reported for another line.  Report pole miles</t>
  </si>
  <si>
    <t xml:space="preserve">  from another company, give name of lessor, date and terms of</t>
  </si>
  <si>
    <t>year, and how determined.  Specify whether lessee is an associated</t>
  </si>
  <si>
    <t xml:space="preserve">  costs are included in Account 121, Nonutility Property.</t>
  </si>
  <si>
    <t>of line on leased or partly owned structures in column (g).</t>
  </si>
  <si>
    <t xml:space="preserve">  lease, and amount of rent for year.  For any transmission line other</t>
  </si>
  <si>
    <t xml:space="preserve">  5.  Indicate whether the type of supporting structure reported in</t>
  </si>
  <si>
    <t>In a footnote, explain the basis of such occupancy and state</t>
  </si>
  <si>
    <t xml:space="preserve">  than a leased line, or portion thereof, for which the respondent</t>
  </si>
  <si>
    <t>10.  Base the plant cost figures called for in columns (j) to (l) on</t>
  </si>
  <si>
    <t xml:space="preserve">  column (e) is: (1) single pole, wood or steel; (2) H-frame, wood, or steel</t>
  </si>
  <si>
    <t>whether expenses with respect to such structures are included</t>
  </si>
  <si>
    <t xml:space="preserve">  is not the sole owner but which the respondent operates or</t>
  </si>
  <si>
    <t>the book cost at end of year.</t>
  </si>
  <si>
    <t xml:space="preserve">  poles; (3) tower; or (4) underground construction.  If a transmission</t>
  </si>
  <si>
    <t>in the expenses reported for the line designated.</t>
  </si>
  <si>
    <t>Voltage (KV)</t>
  </si>
  <si>
    <t>Length (Pole Miles)</t>
  </si>
  <si>
    <t>Cost of Line</t>
  </si>
  <si>
    <t>Designation</t>
  </si>
  <si>
    <t>(Indicate where other than</t>
  </si>
  <si>
    <t>Type of</t>
  </si>
  <si>
    <t>(In the case of underground</t>
  </si>
  <si>
    <t>Size of</t>
  </si>
  <si>
    <t>(Include in column (j) land, land rights, and</t>
  </si>
  <si>
    <t>EXPENSES, EXCEPT DEPRECIATION AND TAXES</t>
  </si>
  <si>
    <t>60 cycle, 3 phase)</t>
  </si>
  <si>
    <t>Supporting</t>
  </si>
  <si>
    <t>lines, report circuit miles)</t>
  </si>
  <si>
    <t>Conductor</t>
  </si>
  <si>
    <t>clearing right-of-way)</t>
  </si>
  <si>
    <t>On Structures of</t>
  </si>
  <si>
    <t>Construction and</t>
  </si>
  <si>
    <t>Total Cost</t>
  </si>
  <si>
    <t>Line Designated</t>
  </si>
  <si>
    <t>Another Line</t>
  </si>
  <si>
    <t>Other Costs</t>
  </si>
  <si>
    <t>Page 422</t>
  </si>
  <si>
    <t>Page 423</t>
  </si>
  <si>
    <t xml:space="preserve">                                                                                                 Page 422a</t>
  </si>
  <si>
    <t xml:space="preserve">                                                                                                 Page 423a</t>
  </si>
  <si>
    <t>West Haverstraw Transition Structure</t>
  </si>
  <si>
    <t>West Haverstraw     (L67, 68) Transition Structure</t>
  </si>
  <si>
    <t>2-1590 kCM ACSR, bundled ea. ckt.</t>
  </si>
  <si>
    <t>2-1590 kCM ACSR, bundled</t>
  </si>
  <si>
    <t>2-1033.5kCM ACSR, bundled</t>
  </si>
  <si>
    <t>Vic. of Oxford Tap(CHG&amp;E Lines)</t>
  </si>
  <si>
    <t xml:space="preserve">                                                                                                 Page 422b</t>
  </si>
  <si>
    <t xml:space="preserve">                                                                                                 Page 423b</t>
  </si>
  <si>
    <t xml:space="preserve">                                                                                                 Page 422c</t>
  </si>
  <si>
    <t xml:space="preserve">                                                                                                 Page 423c</t>
  </si>
  <si>
    <t>Vic. of West Haverstraw (L39), (DX27-2-13/34.5)</t>
  </si>
  <si>
    <t>Vic. of Chester (L82),(DX L82-74/46-34)</t>
  </si>
  <si>
    <t xml:space="preserve">                                                                                                 Page 422d</t>
  </si>
  <si>
    <t xml:space="preserve">                                                                                                 Page 423d</t>
  </si>
  <si>
    <t>Pole WFG122(Form. Glenmere), (L90) (DX89-11-34)</t>
  </si>
  <si>
    <t xml:space="preserve">Asset Retire </t>
  </si>
  <si>
    <t>Rio (L18)</t>
  </si>
  <si>
    <t>Westown</t>
  </si>
  <si>
    <t>Lovett 138KV (L56)</t>
  </si>
  <si>
    <t>(1)  [x ] An Original</t>
  </si>
  <si>
    <t>Next Page is 429</t>
  </si>
  <si>
    <t>ELECTRIC DISTRIBUTION METERS AND LINE TRANSFORMERS</t>
  </si>
  <si>
    <t>under a lease, give name of lessor, date and period of lease,</t>
  </si>
  <si>
    <t xml:space="preserve">  distribution watt-hour meters and line transformers.</t>
  </si>
  <si>
    <t>and annual rent.  If 500 or more meters or line transformers</t>
  </si>
  <si>
    <t xml:space="preserve">  2.  Include watt-hour demand distribution meters, but not</t>
  </si>
  <si>
    <t>are held other than by reason of sole ownership or lease,</t>
  </si>
  <si>
    <t xml:space="preserve">  external demand meters.</t>
  </si>
  <si>
    <t>give name of co-owner or other parties, explain basis of accounting</t>
  </si>
  <si>
    <t xml:space="preserve">  3.  Show in a footnote the number of distribution watt-hour</t>
  </si>
  <si>
    <t>for expenses between the parties, and state amounts and</t>
  </si>
  <si>
    <t xml:space="preserve">  meters or line transformers held by the respondent under</t>
  </si>
  <si>
    <t>accounts affected in respondent's books of account.  Specify</t>
  </si>
  <si>
    <t xml:space="preserve">  lease from others, jointly owned with others, or held</t>
  </si>
  <si>
    <t>in each case whether lessor, co-owner, or other party is an</t>
  </si>
  <si>
    <t xml:space="preserve">  otherwise than by reason of sole ownership by the respon-</t>
  </si>
  <si>
    <t>associated company.</t>
  </si>
  <si>
    <t xml:space="preserve">  dent.  If 500 or more meters or line transformers are held</t>
  </si>
  <si>
    <t>LINE TRANSFORMERS</t>
  </si>
  <si>
    <t>Number of Watt-Hour</t>
  </si>
  <si>
    <t>Meters</t>
  </si>
  <si>
    <t>Total Capacity (In MVa)</t>
  </si>
  <si>
    <t xml:space="preserve">  Number at Beginning of Year</t>
  </si>
  <si>
    <t xml:space="preserve">  Additions During Year</t>
  </si>
  <si>
    <t xml:space="preserve">   Purchases</t>
  </si>
  <si>
    <t xml:space="preserve">   Associated with Utility Plant Acquired</t>
  </si>
  <si>
    <t xml:space="preserve">     TOTAL Additions (Enter Total of Lines</t>
  </si>
  <si>
    <t xml:space="preserve">          3 and 4)</t>
  </si>
  <si>
    <t xml:space="preserve">  Reductions During Year</t>
  </si>
  <si>
    <t xml:space="preserve">   Retirements</t>
  </si>
  <si>
    <t xml:space="preserve">   Associated with Utility Plant Sold</t>
  </si>
  <si>
    <t xml:space="preserve">     TOTAL Reductions (Enter Total of Lines 7</t>
  </si>
  <si>
    <t xml:space="preserve">          and 8)</t>
  </si>
  <si>
    <t xml:space="preserve">            Number at End of Year (Lines 1 + 5 - 9)</t>
  </si>
  <si>
    <t xml:space="preserve">  In Stock</t>
  </si>
  <si>
    <t xml:space="preserve">  Locked Meters on Customers' Premises</t>
  </si>
  <si>
    <t xml:space="preserve">  Inactive Transformers on System</t>
  </si>
  <si>
    <t xml:space="preserve">  In Customers' Use</t>
  </si>
  <si>
    <t xml:space="preserve">  In Company's Use</t>
  </si>
  <si>
    <t xml:space="preserve">            TOTAL End of Year (Enter Total of lines</t>
  </si>
  <si>
    <t xml:space="preserve">                 11 to 15.  This line should equal line 10.)</t>
  </si>
  <si>
    <t>TRANSACTIONS WITH ASSOCIATED (AFFILIATED COMPANIES)</t>
  </si>
  <si>
    <t>1. Report Below the information called for concerning all non-power goods or services received from or provided to associated (affiliated) companies.</t>
  </si>
  <si>
    <t>2. The reporting threshold for reporting purposes is $250,000. The threshold applies to the annual amount billed to the respondent or billed to an</t>
  </si>
  <si>
    <t>associated/affiliated company for non-power goods and services. The good or services must be specific in nature. Respondents should not attempt to include or</t>
  </si>
  <si>
    <t>aggregate amounts in a nonspecific category such as "general".</t>
  </si>
  <si>
    <t>3. Where amounts billed to or received from the associated (affiliated) company are based on a n allocations process, explain in a footnote.</t>
  </si>
  <si>
    <t>Associated/Affiliated</t>
  </si>
  <si>
    <t>Charged or</t>
  </si>
  <si>
    <t>Description of the Non-Power Good or Services</t>
  </si>
  <si>
    <t>Company</t>
  </si>
  <si>
    <t>Non-power Goods or Services Provided by Affiliated</t>
  </si>
  <si>
    <t>Non-power Goods or Services Provided for Affiliate</t>
  </si>
  <si>
    <t xml:space="preserve"> FERC FORM NO. 1-F (NEW)</t>
  </si>
  <si>
    <t>(1) [x ]  An Original</t>
  </si>
  <si>
    <t>Administrative Services</t>
  </si>
  <si>
    <t>Pg 110, L 23 (d)</t>
  </si>
  <si>
    <t>Pg 110, L 24(d)</t>
  </si>
  <si>
    <t>Pg 110, L 29 (d)</t>
  </si>
  <si>
    <t>Pg 110, L 30 (d)</t>
  </si>
  <si>
    <t>Pg 110, L 31, 32 (d)</t>
  </si>
  <si>
    <t>Pg 110, L 33 (d)  (-)</t>
  </si>
  <si>
    <t>Pg 110, L 34 (d)</t>
  </si>
  <si>
    <t>Pg 110, L 35 (d)</t>
  </si>
  <si>
    <t>Pg 110, L 36=&gt;45 (d)</t>
  </si>
  <si>
    <t>Pg 110, L 46 (d)</t>
  </si>
  <si>
    <t>Pg 110, L 47 (d)</t>
  </si>
  <si>
    <t>Pg 110, L 48, 49 (d)</t>
  </si>
  <si>
    <t>Pg 110, L 50(d)</t>
  </si>
  <si>
    <t>Pg 110, L 51(d)</t>
  </si>
  <si>
    <t>Pg 110, L 52 (d)</t>
  </si>
  <si>
    <t>Pg 110, L 53(d)</t>
  </si>
  <si>
    <t>Derivative Instrument Assets (Current Portion)</t>
  </si>
  <si>
    <t>Pg 110, L 54 (d) less L 55 (d)</t>
  </si>
  <si>
    <t>Derivative Instrument Assets - Hedges (Current Portion)</t>
  </si>
  <si>
    <t>Pg 110, L 56 (d) less L 57 (d)</t>
  </si>
  <si>
    <t>Pg 111, L 61=&gt;62 (d)</t>
  </si>
  <si>
    <t>Pg 111, L 64,65 (d)</t>
  </si>
  <si>
    <t>Temporary Facilities</t>
  </si>
  <si>
    <t>Pg 111, L 67 (d)</t>
  </si>
  <si>
    <t>Pg 111, L 63, 68, 71, 73(d)</t>
  </si>
  <si>
    <t>Pg 111, L 69 (d)</t>
  </si>
  <si>
    <t>Pg 111, L 70 (d)</t>
  </si>
  <si>
    <t>Pg 111, L 72 (d)</t>
  </si>
  <si>
    <t>Formula should = Pg 111, L 75 (d)</t>
  </si>
  <si>
    <t>Accumulated Other Comprehensive Income</t>
  </si>
  <si>
    <t>Pg 112, L 14 (d)</t>
  </si>
  <si>
    <t>Pg 112, L 17 (d)</t>
  </si>
  <si>
    <t>Reacquired Bonds</t>
  </si>
  <si>
    <t>Pg 112, L 18 (d)  (-)</t>
  </si>
  <si>
    <t>Pg 112, L 21 (d)</t>
  </si>
  <si>
    <t>Pg 112, L 22 (d)  (-)</t>
  </si>
  <si>
    <t>Pg 112, L 43 (d)</t>
  </si>
  <si>
    <t>Pg 112, L 44 (d)</t>
  </si>
  <si>
    <t>Pg 112, L 45 (d)</t>
  </si>
  <si>
    <t>Pg 112, L 46 (d)</t>
  </si>
  <si>
    <t>Pg 112, L 47, 48 (d)</t>
  </si>
  <si>
    <t>Pg 112, L 49 (d) less L 50 (d)</t>
  </si>
  <si>
    <t>Pg 112, L 51 (d) less L 52 (d)</t>
  </si>
  <si>
    <t>Pg 113, L 55 (d)</t>
  </si>
  <si>
    <t>Pg 113, L 58=&gt;60 (d)</t>
  </si>
  <si>
    <t>Pg 113, L 56 (d)</t>
  </si>
  <si>
    <t>Deferred Gains from Disposition of Utility Plant</t>
  </si>
  <si>
    <t>Pg 113, L 57 (d)</t>
  </si>
  <si>
    <t>Pg 113, L 61 (d)</t>
  </si>
  <si>
    <t>Pg 112, L 28 (d)</t>
  </si>
  <si>
    <t>Pg 112, L 25, 29, 30 (d)</t>
  </si>
  <si>
    <t>Pg 112, L 31 (d)</t>
  </si>
  <si>
    <t>Asset Retirement Obligations</t>
  </si>
  <si>
    <t xml:space="preserve">          Total Other Noncurrent Liabilities</t>
  </si>
  <si>
    <t>Formula should = Pg 113, L 76 (d)</t>
  </si>
  <si>
    <t xml:space="preserve">     Depreciation Expense for Asset Retirement Costs</t>
  </si>
  <si>
    <t>Pg 115, L 11+12-13 (e)</t>
  </si>
  <si>
    <t>Pg 115, L 10 (e)</t>
  </si>
  <si>
    <t>Pg 115, L 14 (e)</t>
  </si>
  <si>
    <t>Pg 115, L 15=&gt;17-18+19 (e)</t>
  </si>
  <si>
    <t>Pg 115, L 21, 23 (e)</t>
  </si>
  <si>
    <t xml:space="preserve">      Accretion Expense</t>
  </si>
  <si>
    <t>Pg 115, L 24 (e)</t>
  </si>
  <si>
    <t>Pg 115, L 11+12-13 (g)</t>
  </si>
  <si>
    <t>Pg 115, L 10 (g)</t>
  </si>
  <si>
    <t>Pg 115, L 14 (g)</t>
  </si>
  <si>
    <t>Pg 115, L 15=&gt;17-18+19 (g)</t>
  </si>
  <si>
    <t>Pg 115, L 21, 23 (g)</t>
  </si>
  <si>
    <t>Pg 115, L 24 (g)</t>
  </si>
  <si>
    <t>Pg 115, L 25 (i); Pg 116, L 25 (k), (m), (o)</t>
  </si>
  <si>
    <t>Pg 117, L 33-34 (c)</t>
  </si>
  <si>
    <t>Pg 117, L 39 (c)</t>
  </si>
  <si>
    <t>Pg 117, L 40 (c)</t>
  </si>
  <si>
    <t>Pg 117, L 44 (c)</t>
  </si>
  <si>
    <t>Pg 117, L 45 (c)</t>
  </si>
  <si>
    <t>Pg 117, L 48 (c)</t>
  </si>
  <si>
    <t>Pg 117, L 49=&gt;51-52+53-54 (c)</t>
  </si>
  <si>
    <t>Pg 117, L 58 (c)</t>
  </si>
  <si>
    <t>Pg 117, L 59+60-62 (c)</t>
  </si>
  <si>
    <t>Pg 117, L 63 (c)</t>
  </si>
  <si>
    <t>Pg 117, L 64-65 (c)</t>
  </si>
  <si>
    <t>Pg 117, L 69 (c)</t>
  </si>
  <si>
    <t>Pg 117, L 72 (c)</t>
  </si>
  <si>
    <t>Pg 120, L 14, 15 (b)</t>
  </si>
  <si>
    <t>Pg 300, L 3 (b)</t>
  </si>
  <si>
    <t>Pg 300, L 6 (b)</t>
  </si>
  <si>
    <t>Pg 300, L 7=&gt;10 (b)</t>
  </si>
  <si>
    <t>Pg 300, L 12 (b)</t>
  </si>
  <si>
    <t>Revenues from Distribution of Electricity of Others</t>
  </si>
  <si>
    <t xml:space="preserve">  Residential</t>
  </si>
  <si>
    <t>Pg 300, L 25 (b)</t>
  </si>
  <si>
    <t xml:space="preserve">  Commercial</t>
  </si>
  <si>
    <t>Pg 300, L 27 (b)</t>
  </si>
  <si>
    <t xml:space="preserve">  Industrial</t>
  </si>
  <si>
    <t>Pg 300, L 28 (b)</t>
  </si>
  <si>
    <t xml:space="preserve">  Other Ultimate Consumers</t>
  </si>
  <si>
    <t>Pg 300, L 29=&gt;32 (b)</t>
  </si>
  <si>
    <t>Pg 300, L 37-(14+24+33) (b)</t>
  </si>
  <si>
    <t>Formula should = Pg 300, L 38 (b)</t>
  </si>
  <si>
    <r>
      <t>Pg 301, L</t>
    </r>
    <r>
      <rPr>
        <sz val="12"/>
        <rFont val="Arial"/>
        <family val="2"/>
      </rPr>
      <t xml:space="preserve"> 3 (d)</t>
    </r>
  </si>
  <si>
    <r>
      <t>Pg 301, L</t>
    </r>
    <r>
      <rPr>
        <sz val="12"/>
        <rFont val="Arial"/>
        <family val="2"/>
      </rPr>
      <t xml:space="preserve"> 5 (d)</t>
    </r>
  </si>
  <si>
    <r>
      <t>Pg 301, L</t>
    </r>
    <r>
      <rPr>
        <sz val="12"/>
        <rFont val="Arial"/>
        <family val="2"/>
      </rPr>
      <t xml:space="preserve"> 6 (d)</t>
    </r>
  </si>
  <si>
    <t>Pg 301, L 7=&gt;10 (d)</t>
  </si>
  <si>
    <t>Pg 301, L 12 (d)</t>
  </si>
  <si>
    <t>Pg 301, L 25 (d)</t>
  </si>
  <si>
    <t>Pg 301, L 27 (d)</t>
  </si>
  <si>
    <t>Pg 301, L 28 (d)</t>
  </si>
  <si>
    <t xml:space="preserve">  Other Ultimate Customers</t>
  </si>
  <si>
    <t>Pg 301, L 29=&gt;32 (d)</t>
  </si>
  <si>
    <r>
      <t xml:space="preserve">Formula should = Pg 301, L </t>
    </r>
    <r>
      <rPr>
        <b/>
        <i/>
        <sz val="12"/>
        <rFont val="Arial"/>
        <family val="2"/>
      </rPr>
      <t xml:space="preserve">15+23+24+33 </t>
    </r>
    <r>
      <rPr>
        <sz val="12"/>
        <rFont val="Arial"/>
        <family val="2"/>
      </rPr>
      <t>(d)</t>
    </r>
  </si>
  <si>
    <t>Pg 301, L 3 (f)</t>
  </si>
  <si>
    <t>Pg 301, L 6 (f)</t>
  </si>
  <si>
    <t>Pg 301, L 7=&gt;10 (f)</t>
  </si>
  <si>
    <t>Pg 301, L 12 (f)</t>
  </si>
  <si>
    <t>Pg 301, L 24 (f)</t>
  </si>
  <si>
    <t>Pg 301, L 25 (f)</t>
  </si>
  <si>
    <t>Pg 301, L 27 (f)</t>
  </si>
  <si>
    <t>Pg 301, L 28 (f)</t>
  </si>
  <si>
    <t>Pg 301, L 29=&gt;33 (f)</t>
  </si>
  <si>
    <t>Formula should = Pg 301, L 15+23+24+33 (f)</t>
  </si>
  <si>
    <t>Pg 321, L 83 (b)</t>
  </si>
  <si>
    <t>Pg 321, L 116 (b)</t>
  </si>
  <si>
    <t>Regional Market Expense</t>
  </si>
  <si>
    <t>Pg 322 L 135 (b)</t>
  </si>
  <si>
    <t>Pg 322, L 163 (b)</t>
  </si>
  <si>
    <t>Pg 322, L 171,178 (b)</t>
  </si>
  <si>
    <t>Pg 322, L 185 (b)</t>
  </si>
  <si>
    <t>Pg 323, L 205 (b)</t>
  </si>
  <si>
    <t>Formula should = Pg 323, L 206 (b)</t>
  </si>
  <si>
    <t>Pg 321, L 78 (b)</t>
  </si>
  <si>
    <t>Pg 354, L 28 (d)</t>
  </si>
  <si>
    <t>Pg 323, L 195 (b)</t>
  </si>
  <si>
    <t>Pg 323, L 206 (b)</t>
  </si>
  <si>
    <t>Pg 205, L 16 (g)</t>
  </si>
  <si>
    <t>Pg 205, L 25 (g)</t>
  </si>
  <si>
    <t>Pg 205, L 35 (g)</t>
  </si>
  <si>
    <r>
      <t xml:space="preserve">Pg 207, L </t>
    </r>
    <r>
      <rPr>
        <sz val="12"/>
        <rFont val="Arial"/>
        <family val="2"/>
      </rPr>
      <t>46 (g)</t>
    </r>
  </si>
  <si>
    <r>
      <t xml:space="preserve">Pg 207, L </t>
    </r>
    <r>
      <rPr>
        <sz val="12"/>
        <rFont val="Arial"/>
        <family val="2"/>
      </rPr>
      <t>60 (g)</t>
    </r>
  </si>
  <si>
    <r>
      <t xml:space="preserve">Pg 207, L </t>
    </r>
    <r>
      <rPr>
        <sz val="12"/>
        <rFont val="Arial"/>
        <family val="2"/>
      </rPr>
      <t>77 (g)</t>
    </r>
  </si>
  <si>
    <t>Regional Transmission and Market Operation Plant</t>
  </si>
  <si>
    <t>Pg 207, L 86 (g)</t>
  </si>
  <si>
    <r>
      <t xml:space="preserve">Pg 207, L </t>
    </r>
    <r>
      <rPr>
        <sz val="12"/>
        <rFont val="Arial"/>
        <family val="2"/>
      </rPr>
      <t>101 (g)</t>
    </r>
  </si>
  <si>
    <t>Shares Outstanding (Millions)</t>
  </si>
  <si>
    <t>Check</t>
  </si>
  <si>
    <t>3. REGIONAL MARKET EXPENSES</t>
  </si>
  <si>
    <t xml:space="preserve">   8. ADMINISTRATIVE AND GENERAL EXPENSES (Continued)</t>
  </si>
  <si>
    <t>(575.1) Operation Supervision</t>
  </si>
  <si>
    <t>(575.2) Day Ahead and Real Time Market Facilitation</t>
  </si>
  <si>
    <t>(575.3) Transmission Rights Market Facilitation</t>
  </si>
  <si>
    <t>(575.4) Capacity Market Facilitation</t>
  </si>
  <si>
    <t>(575.5) Ancillary Services Market Facilitation</t>
  </si>
  <si>
    <t>(575.6) Market Monitoring and Compliance</t>
  </si>
  <si>
    <t>(575.7) Market Facilitation, Monitoring and Compliance Services</t>
  </si>
  <si>
    <t>(575.8) Rents</t>
  </si>
  <si>
    <t xml:space="preserve"> TOTAL Operation (Enter total of lines 119 thru 126)</t>
  </si>
  <si>
    <t xml:space="preserve"> TOTAL Operation (Enter Total of lines 188 thru 201)</t>
  </si>
  <si>
    <t>(576.1) Maintenance of Structures and Improvements</t>
  </si>
  <si>
    <t>(576.2) Maintenance of Computer Hardware</t>
  </si>
  <si>
    <t>(548.1)</t>
  </si>
  <si>
    <t>Operation of Energy Storage Equipment</t>
  </si>
  <si>
    <t>(576.3) Maintenance of Computer Software</t>
  </si>
  <si>
    <t>(576.4) Maintenance of Communication Equipment</t>
  </si>
  <si>
    <t xml:space="preserve"> (Enter total of  lines 202 and 204)</t>
  </si>
  <si>
    <t>(576.5) Maintenance of Miscellaneous Market Operation Plant</t>
  </si>
  <si>
    <t>TOTAL Operation (Enter total of lines 62 thru 67)</t>
  </si>
  <si>
    <t xml:space="preserve"> TOTAL Maintenance (Lines 129 thru 133)</t>
  </si>
  <si>
    <t xml:space="preserve"> (Enter total of lines 83, 116, 163, 171, 178, 185 and 205)</t>
  </si>
  <si>
    <t xml:space="preserve"> TOTAL Regional Transmission and Market Op Expenses (Total 127 and 134)</t>
  </si>
  <si>
    <t>4. DISTRIBUTION EXPENSES</t>
  </si>
  <si>
    <t>(580) Operation Supervision and Engineering</t>
  </si>
  <si>
    <t>(553.1)</t>
  </si>
  <si>
    <t>Maintenance of Energy Storage Equipment</t>
  </si>
  <si>
    <t>TOTAL Maintenance (Enter Total of Lines 70 thru 75)</t>
  </si>
  <si>
    <t>TOTAL Power Production Expenses--Other Power  (Enter Total of Lines 70 and 75)</t>
  </si>
  <si>
    <t>(584.1) Operation of Energy Storage Equipment</t>
  </si>
  <si>
    <t>(555.1)</t>
  </si>
  <si>
    <t>Power Purchased for Storage Operations</t>
  </si>
  <si>
    <t>TOTAL Other Power Supply Expenses  (Enter Total of Lines 78 thru 81)</t>
  </si>
  <si>
    <t>TOTAL Power Production Expenses (Enter total of lines 21, 41, 59, 76, and 82)</t>
  </si>
  <si>
    <t xml:space="preserve"> TOTAL Operation (Enter Total of lines 138 thru 148)</t>
  </si>
  <si>
    <t>(561.1)</t>
  </si>
  <si>
    <t>Load Dispatch - Reliability</t>
  </si>
  <si>
    <t>(561.2)</t>
  </si>
  <si>
    <t>Load Dispatch - Monitor and Operate Transmission System</t>
  </si>
  <si>
    <t>(592.1) Maintenance of Structures and Equipment</t>
  </si>
  <si>
    <t>(561.3)</t>
  </si>
  <si>
    <t>Load Dispatch - Transmission Service and Scheduling</t>
  </si>
  <si>
    <t>(592.2) Maintenance of Energy Storage Equipment</t>
  </si>
  <si>
    <t>(561.4)</t>
  </si>
  <si>
    <t>Scheduling, System Control and Dispatch Services</t>
  </si>
  <si>
    <t>(561.5)</t>
  </si>
  <si>
    <t>Reliability, Planning and Standards Development</t>
  </si>
  <si>
    <t>(561.6)</t>
  </si>
  <si>
    <t>Transmission Service Studies</t>
  </si>
  <si>
    <t>(561.7)</t>
  </si>
  <si>
    <t>Generation Interconnection Studies</t>
  </si>
  <si>
    <t>(561.8)</t>
  </si>
  <si>
    <t>Reliability, Planning and Standards Development Services</t>
  </si>
  <si>
    <t>(562.1) Operation of Energy Storage Equipment</t>
  </si>
  <si>
    <t xml:space="preserve"> TOTAL Maintenance (Enter Total of lines 151 thru 162)</t>
  </si>
  <si>
    <t xml:space="preserve"> TOTAL Distribution Expenses (Enter Total of lines 149 and 162)</t>
  </si>
  <si>
    <t>5. CUSTOMER ACCOUNTS EXPENSES</t>
  </si>
  <si>
    <t>TOTAL Operation (Enter total of lines 86 thru 101)</t>
  </si>
  <si>
    <t xml:space="preserve"> TOTAL Customer Accounts Expenses (Enter Total of lines 165 thru 170)</t>
  </si>
  <si>
    <t xml:space="preserve">(569.1) </t>
  </si>
  <si>
    <t>Maintenance of Computer Hardware</t>
  </si>
  <si>
    <t>6. CUSTOMER SERVICE AND INFORMATIONAL EXPENSES</t>
  </si>
  <si>
    <t xml:space="preserve">(569.2) </t>
  </si>
  <si>
    <t>Maintenance of Computer Software</t>
  </si>
  <si>
    <t xml:space="preserve">(569.3) </t>
  </si>
  <si>
    <t>Maintenance of Communication Equipment</t>
  </si>
  <si>
    <t xml:space="preserve">(569.4) </t>
  </si>
  <si>
    <t>Maintenance of Miscellaneous Regional Transmission Plant</t>
  </si>
  <si>
    <t>(570.1)</t>
  </si>
  <si>
    <t xml:space="preserve"> TOTAL Cust. Service and Informational Expenses (Enter Total of Lines 174 thru 177)</t>
  </si>
  <si>
    <t>7. SALES EXPENSES</t>
  </si>
  <si>
    <t xml:space="preserve">TOTAL Maintenance (Enter total of lines 104 thru 115) </t>
  </si>
  <si>
    <t>TOTAL Transmission Expenses (Enter total of lines 102 and 115)</t>
  </si>
  <si>
    <t xml:space="preserve"> TOTAL Sales Expenses (Enter Total of lines 181 thru 184)</t>
  </si>
  <si>
    <t>8. ADMINISTRATIVE AND GENERAL EXPENSES</t>
  </si>
  <si>
    <t xml:space="preserve">         Other: See detail in page 450</t>
  </si>
  <si>
    <t>(1)  [  x] An Original</t>
  </si>
  <si>
    <t>(1)  [x   ] An Original</t>
  </si>
  <si>
    <t>12-15</t>
  </si>
  <si>
    <t>Statement of Accum Comp Income, Comp Income and</t>
  </si>
  <si>
    <t xml:space="preserve">  Hedging Activities</t>
  </si>
  <si>
    <t>Transmission Service and Generation Interconnection</t>
  </si>
  <si>
    <t>Study Costs</t>
  </si>
  <si>
    <r>
      <rPr>
        <sz val="12"/>
        <rFont val="Arial"/>
        <family val="2"/>
      </rPr>
      <t>FERC FORM NO. 1 (REV. 12-15) NYPSC MODIFIED</t>
    </r>
    <r>
      <rPr>
        <strike/>
        <sz val="12"/>
        <rFont val="Arial"/>
        <family val="2"/>
      </rPr>
      <t>-</t>
    </r>
    <r>
      <rPr>
        <sz val="12"/>
        <rFont val="Arial"/>
        <family val="2"/>
      </rPr>
      <t>15</t>
    </r>
  </si>
  <si>
    <t>Regional Transmission Service Revenues</t>
  </si>
  <si>
    <t>Transmission of Electricity by ISO/RTOs</t>
  </si>
  <si>
    <t>Amounts included in ISO/RTO Settlement Statements</t>
  </si>
  <si>
    <t>Purchase and Sale of Ancillary Services</t>
  </si>
  <si>
    <t>Monthly Transmission System Peak Load</t>
  </si>
  <si>
    <t>Monthly ISO/RTO Transmission System Peak Load</t>
  </si>
  <si>
    <t>400a</t>
  </si>
  <si>
    <t>Energy Storage Operations (Large Plants)</t>
  </si>
  <si>
    <t>414-416</t>
  </si>
  <si>
    <t>Energy Storage Operations (Small Plants)</t>
  </si>
  <si>
    <t>419-420</t>
  </si>
  <si>
    <t>Transactions with Associated (Affiliated) Companies</t>
  </si>
  <si>
    <t>No annual report to stockholders is submitted                x</t>
  </si>
  <si>
    <t>(1) [x ] An Original</t>
  </si>
  <si>
    <t>NA</t>
  </si>
</sst>
</file>

<file path=xl/styles.xml><?xml version="1.0" encoding="utf-8"?>
<styleSheet xmlns="http://schemas.openxmlformats.org/spreadsheetml/2006/main" xmlns:mc="http://schemas.openxmlformats.org/markup-compatibility/2006" xmlns:x14ac="http://schemas.microsoft.com/office/spreadsheetml/2009/9/ac" mc:Ignorable="x14ac">
  <numFmts count="129">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dd/yy_)"/>
    <numFmt numFmtId="165" formatCode="0_)"/>
    <numFmt numFmtId="166" formatCode="#,##0.0_);\(#,##0.0\)"/>
    <numFmt numFmtId="167" formatCode="&quot;$&quot;#,##0.0000_);\(&quot;$&quot;#,##0.0000\)"/>
    <numFmt numFmtId="168" formatCode="#,##0.0000_);\(#,##0.0000\)"/>
    <numFmt numFmtId="169" formatCode="0.000%"/>
    <numFmt numFmtId="170" formatCode="0.0000_)"/>
    <numFmt numFmtId="171" formatCode="&quot;$&quot;#,##0.000_);\(&quot;$&quot;#,##0.000\)"/>
    <numFmt numFmtId="172" formatCode="0.0_)"/>
    <numFmt numFmtId="173" formatCode="0.00_)"/>
    <numFmt numFmtId="174" formatCode="0.0%"/>
    <numFmt numFmtId="175" formatCode="#,##0.000_);\(#,##0.000\)"/>
    <numFmt numFmtId="176" formatCode="_(&quot;$&quot;* #,##0_);_(&quot;$&quot;* \(#,##0\);_(&quot;$&quot;* &quot;-&quot;??_);_(@_)"/>
    <numFmt numFmtId="177" formatCode="_(* #,##0_);_(* \(#,##0\);_(* &quot;-&quot;??_);_(@_)"/>
    <numFmt numFmtId="178" formatCode="0.0"/>
    <numFmt numFmtId="179" formatCode="m/d/yy;@"/>
    <numFmt numFmtId="180" formatCode="m/d/yyyy;@"/>
    <numFmt numFmtId="181" formatCode="_([$€-2]* #,##0.00_);_([$€-2]* \(#,##0.00\);_([$€-2]* &quot;-&quot;??_)"/>
    <numFmt numFmtId="182" formatCode="0.0000"/>
    <numFmt numFmtId="183" formatCode="#,##0.0000"/>
    <numFmt numFmtId="184" formatCode="_ * #,##0.00_ ;_ * \-#,##0.00_ ;_ * &quot;-&quot;??_ ;_ @_ "/>
    <numFmt numFmtId="185" formatCode="_ * #,##0_ ;_ * \-#,##0_ ;_ * &quot;-&quot;_ ;_ @_ "/>
    <numFmt numFmtId="186" formatCode="_-* #,##0_-;\-* #,##0_-;_-* &quot;-&quot;_-;_-@_-"/>
    <numFmt numFmtId="187" formatCode="_-* #,##0.00_-;\-* #,##0.00_-;_-* &quot;-&quot;??_-;_-@_-"/>
    <numFmt numFmtId="188" formatCode="_-&quot;$&quot;* #,##0_-;\-&quot;$&quot;* #,##0_-;_-&quot;$&quot;* &quot;-&quot;_-;_-@_-"/>
    <numFmt numFmtId="189" formatCode="_-&quot;$&quot;* #,##0.00_-;\-&quot;$&quot;* #,##0.00_-;_-&quot;$&quot;* &quot;-&quot;??_-;_-@_-"/>
    <numFmt numFmtId="190" formatCode="&quot;+&quot;#,##0&quot; &quot;;&quot;–&quot;#,##0&quot; &quot;;&quot; –  &quot;"/>
    <numFmt numFmtId="191" formatCode="#,##0.000"/>
    <numFmt numFmtId="192" formatCode="_(* #,##0.0_);_(* \(#,##0.0\);_(* &quot;-&quot;?_);@_)"/>
    <numFmt numFmtId="193" formatCode="0.000000"/>
    <numFmt numFmtId="194" formatCode="_(* #,##0.000000_);_(* \(#,##0.000000\);_(* &quot;-&quot;??_);_(@_)"/>
    <numFmt numFmtId="195" formatCode="_(* #,##0.0_);_(* \(#,##0.0\);_(* &quot;-&quot;??_);_(@_)"/>
    <numFmt numFmtId="196" formatCode="0;[Red]0"/>
    <numFmt numFmtId="197" formatCode="0.00_);[Red]\(0.00\)"/>
    <numFmt numFmtId="198" formatCode="0.00_);\(0.00\)"/>
    <numFmt numFmtId="199" formatCode="0.00;[Red]0.00"/>
    <numFmt numFmtId="200" formatCode="0.0_);\(0.0\)"/>
    <numFmt numFmtId="201" formatCode="_(* ###0_);[Red]_(* \(###0\);_(* &quot;-&quot;_0_0_);_(@_)"/>
    <numFmt numFmtId="202" formatCode="ddmmmmyy"/>
    <numFmt numFmtId="203" formatCode="_(* #,##0.0_);[Red]_(* \(#,##0.0\);_(* &quot;-&quot;_0_0_._0_);_(@_)"/>
    <numFmt numFmtId="204" formatCode="_(* #,##0.000_);_(* \(#,##0.000\);_(* &quot;-&quot;??_);_(@_)"/>
    <numFmt numFmtId="205" formatCode="&quot;SFr.&quot;#,##0;[Red]&quot;SFr.&quot;\-#,##0"/>
    <numFmt numFmtId="206" formatCode="_(&quot;$&quot;* #,##0.0_);[Red]_(&quot;$&quot;* \(#,##0.0\);_(&quot;$&quot;* &quot;-&quot;_0_0_._0_);_(@_)"/>
    <numFmt numFmtId="207" formatCode="0.0000%"/>
    <numFmt numFmtId="208" formatCode="########.00"/>
    <numFmt numFmtId="209" formatCode="\ \ \ \ \ @"/>
    <numFmt numFmtId="210" formatCode="mmmm\ d\,\ yyyy"/>
    <numFmt numFmtId="211" formatCode="m\o\n\th\ d\,\ \y\y\y\y"/>
    <numFmt numFmtId="212" formatCode="* #,##0_);* \(#,##0\);&quot;-&quot;??_);@"/>
    <numFmt numFmtId="213" formatCode="_-* #,##0\ _D_M_-;\-* #,##0\ _D_M_-;_-* &quot;-&quot;\ _D_M_-;_-@_-"/>
    <numFmt numFmtId="214" formatCode="_-* #,##0.00\ _D_M_-;\-* #,##0.00\ _D_M_-;_-* &quot;-&quot;??\ _D_M_-;_-@_-"/>
    <numFmt numFmtId="215" formatCode="_(* #,##0_);_(* \(#,##0\);_(* &quot;-   &quot;_);_(@_)"/>
    <numFmt numFmtId="216" formatCode="#,"/>
    <numFmt numFmtId="217" formatCode="_([$€]\ * #,##0.00_);_([$€]\ * \(#,##0.00\);_([$€]\ * &quot;-&quot;??_);_(@_)"/>
    <numFmt numFmtId="218" formatCode="_-* #,##0.00\ &quot;€&quot;_-;\-* #,##0.00\ &quot;€&quot;_-;_-* &quot;-&quot;??\ &quot;€&quot;_-;_-@_-"/>
    <numFmt numFmtId="219" formatCode="&quot;FY &quot;00"/>
    <numFmt numFmtId="220" formatCode="&quot;FY '&quot;00"/>
    <numFmt numFmtId="221" formatCode="&quot;FY &quot;0"/>
    <numFmt numFmtId="222" formatCode="#.##000"/>
    <numFmt numFmtId="223" formatCode="#,##0.000_);[Red]\(#,##0.000\)"/>
    <numFmt numFmtId="224" formatCode="0000"/>
    <numFmt numFmtId="225" formatCode=";;;"/>
    <numFmt numFmtId="226" formatCode="&quot;    &quot;@"/>
    <numFmt numFmtId="227" formatCode="#,##0.00&quot; $&quot;;\-#,##0.00&quot; $&quot;"/>
    <numFmt numFmtId="228" formatCode="&quot;N$&quot;#,##0_);\(&quot;N$&quot;#,##0\)"/>
    <numFmt numFmtId="229" formatCode="0.00000000"/>
    <numFmt numFmtId="230" formatCode="#,##0_);\(#,##0\);&quot;–&quot;_);@_)"/>
    <numFmt numFmtId="231" formatCode="_-* #,##0.00_-;&quot;\&quot;&quot;\&quot;&quot;\&quot;&quot;\&quot;&quot;\&quot;\-* #,##0.00_-;_-* &quot;-&quot;??_-;_-@_-"/>
    <numFmt numFmtId="232" formatCode="&quot;BasktGrp &quot;###"/>
    <numFmt numFmtId="233" formatCode="&quot;BlankTemplates: &quot;###0"/>
    <numFmt numFmtId="234" formatCode="&quot;ColCompKeyTyp &quot;###"/>
    <numFmt numFmtId="235" formatCode="&quot;CompKeyCol &quot;###"/>
    <numFmt numFmtId="236" formatCode="&quot;DynKeyColumn: &quot;###"/>
    <numFmt numFmtId="237" formatCode="&quot;DynKeyRows: &quot;###"/>
    <numFmt numFmtId="238" formatCode="&quot;DynKeyStrtRow: &quot;###"/>
    <numFmt numFmtId="239" formatCode="&quot;EmptySpaces: &quot;###0"/>
    <numFmt numFmtId="240" formatCode="&quot;KeyGrp &quot;@"/>
    <numFmt numFmtId="241" formatCode="&quot;NumDynQrys: &quot;###"/>
    <numFmt numFmtId="242" formatCode="&quot;RowCompKeyTyp &quot;###"/>
    <numFmt numFmtId="243" formatCode="&quot;TargetRowOffset: &quot;###"/>
    <numFmt numFmtId="244" formatCode="&quot;TemplateRowOffset: &quot;###"/>
    <numFmt numFmtId="245" formatCode="&quot;TemplateRows: &quot;###"/>
    <numFmt numFmtId="246" formatCode="_(\ #,##0\ _);_(\ \(\ #,##0\ \);_(* &quot;-&quot;_);_(@_)"/>
    <numFmt numFmtId="247" formatCode="mmm/d\,/yyyy"/>
    <numFmt numFmtId="248" formatCode="#,##0;[Red]&quot;-&quot;#,##0"/>
    <numFmt numFmtId="249" formatCode="_-* #,##0\ _F_-;\-* #,##0\ _F_-;_-* &quot;-&quot;\ _F_-;_-@_-"/>
    <numFmt numFmtId="250" formatCode="_-* #,##0.00\ _F_-;\-* #,##0.00\ _F_-;_-* &quot;-&quot;??\ _F_-;_-@_-"/>
    <numFmt numFmtId="251" formatCode="_(&quot;Cr$&quot;\ * #,##0_);_(&quot;Cr$&quot;\ * \(#,##0\);_(&quot;Cr$&quot;\ * &quot;-&quot;_);_(@_)"/>
    <numFmt numFmtId="252" formatCode="_(&quot;Cr$&quot;\ * #,##0.00_);_(&quot;Cr$&quot;\ * \(#,##0.00\);_(&quot;Cr$&quot;\ * &quot;-&quot;??_);_(@_)"/>
    <numFmt numFmtId="253" formatCode="#,##0&quot; Esc&quot;;[Red]&quot;-&quot;#,##0&quot; Esc&quot;"/>
    <numFmt numFmtId="254" formatCode="_-* #,##0\ &quot;F&quot;_-;\-* #,##0\ &quot;F&quot;_-;_-* &quot;-&quot;\ &quot;F&quot;_-;_-@_-"/>
    <numFmt numFmtId="255" formatCode="_-* #,##0.00\ &quot;F&quot;_-;\-* #,##0.00\ &quot;F&quot;_-;_-* &quot;-&quot;??\ &quot;F&quot;_-;_-@_-"/>
    <numFmt numFmtId="256" formatCode="\$#,#00"/>
    <numFmt numFmtId="257" formatCode="&quot;$&quot;#,##0\ ;\(&quot;$&quot;#,##0\)"/>
    <numFmt numFmtId="258" formatCode="mmm/\'yy"/>
    <numFmt numFmtId="259" formatCode="#,##0\ &quot;F&quot;;[Red]\-#,##0\ &quot;F&quot;"/>
    <numFmt numFmtId="260" formatCode="#,##0.00\ &quot;F&quot;;[Red]\-#,##0.00\ &quot;F&quot;"/>
    <numFmt numFmtId="261" formatCode="#,##0.0&quot;x &quot;;&quot;(&quot;#,##0.0&quot;x)&quot;;&quot; –  &quot;"/>
    <numFmt numFmtId="262" formatCode="###0.0_);[Red]\(###0.0\)"/>
    <numFmt numFmtId="263" formatCode="General_)"/>
    <numFmt numFmtId="264" formatCode="#,##0_);[Red]\ \ \(#,##0\);0_);\ \ @"/>
    <numFmt numFmtId="265" formatCode="_(&quot;$&quot;* #,##0_);_(&quot;$&quot;* \(#,##0\);_(&quot;$&quot;* &quot;-   &quot;_);_(@_)"/>
    <numFmt numFmtId="266" formatCode="#,##0&quot; &quot;;\(#,##0\);&quot; –  &quot;"/>
    <numFmt numFmtId="267" formatCode="0%_);\(0%\)"/>
    <numFmt numFmtId="268" formatCode="0%;\(0%\)"/>
    <numFmt numFmtId="269" formatCode="_(* #,##0.0%_);[Red]_(* \(#,##0.0%\);_(* &quot;-&quot;_._0\%_);_(@_)"/>
    <numFmt numFmtId="270" formatCode="&quot;+&quot;#,##0%&quot; &quot;;&quot;–&quot;#,##0%&quot; &quot;;&quot; –  &quot;"/>
    <numFmt numFmtId="271" formatCode="%#,#00"/>
    <numFmt numFmtId="272" formatCode="#,##0.0"/>
    <numFmt numFmtId="273" formatCode="#,##0.0_)\ \x;\(#,##0.0\)\ \x"/>
    <numFmt numFmtId="274" formatCode="__#,###,__;__\(#,###,\)__;&quot;-&quot;;"/>
    <numFmt numFmtId="275" formatCode="mmm/d\,/\'yy"/>
    <numFmt numFmtId="276" formatCode="#,##0\ ;[Red]\(#,##0\)"/>
    <numFmt numFmtId="277" formatCode="0_);\(0\)"/>
    <numFmt numFmtId="278" formatCode="0.0_);[Red]\(0.0\)"/>
    <numFmt numFmtId="279" formatCode="_(* #,##0_);[Red]_(* \(#,##0\);_(* &quot;-&quot;_0_0_);_(@_)"/>
    <numFmt numFmtId="280" formatCode="&quot;R$&quot;#,##0.00_);\(&quot;R$&quot;#,##0.00\)"/>
    <numFmt numFmtId="281" formatCode="#,##0.0000000_);\(#,##0.0000000\)"/>
    <numFmt numFmtId="282" formatCode="_-* #,##0\ &quot;DM&quot;_-;\-* #,##0\ &quot;DM&quot;_-;_-* &quot;-&quot;\ &quot;DM&quot;_-;_-@_-"/>
    <numFmt numFmtId="283" formatCode="&quot;(&quot;0%&quot;)   &quot;;[Red]\-&quot;(&quot;0%&quot;)   &quot;;&quot;－    &quot;"/>
    <numFmt numFmtId="284" formatCode="&quot;(&quot;0.00%&quot;)   &quot;;[Red]\-&quot;(&quot;0.00%&quot;)   &quot;;&quot;－    &quot;"/>
    <numFmt numFmtId="285" formatCode="0.00%;[Red]\-0.00%;&quot;－&quot;"/>
  </numFmts>
  <fonts count="324">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2"/>
      <color indexed="8"/>
      <name val="Arial"/>
      <family val="2"/>
    </font>
    <font>
      <b/>
      <sz val="14"/>
      <name val="Arial"/>
      <family val="2"/>
    </font>
    <font>
      <sz val="12"/>
      <name val="Arial"/>
      <family val="2"/>
    </font>
    <font>
      <b/>
      <sz val="12"/>
      <name val="Arial"/>
      <family val="2"/>
    </font>
    <font>
      <b/>
      <u/>
      <sz val="12"/>
      <name val="Arial"/>
      <family val="2"/>
    </font>
    <font>
      <u/>
      <sz val="12"/>
      <name val="Arial"/>
      <family val="2"/>
    </font>
    <font>
      <sz val="18"/>
      <name val="Arial"/>
      <family val="2"/>
    </font>
    <font>
      <sz val="14"/>
      <name val="Arial"/>
      <family val="2"/>
    </font>
    <font>
      <sz val="10"/>
      <name val="Arial"/>
      <family val="2"/>
    </font>
    <font>
      <b/>
      <u/>
      <sz val="10"/>
      <name val="Arial"/>
      <family val="2"/>
    </font>
    <font>
      <sz val="10"/>
      <color indexed="8"/>
      <name val="Arial"/>
      <family val="2"/>
    </font>
    <font>
      <u/>
      <sz val="12"/>
      <color indexed="8"/>
      <name val="Arial"/>
      <family val="2"/>
    </font>
    <font>
      <sz val="11"/>
      <name val="Arial"/>
      <family val="2"/>
    </font>
    <font>
      <i/>
      <sz val="12"/>
      <name val="Arial"/>
      <family val="2"/>
    </font>
    <font>
      <sz val="7"/>
      <name val="Arial"/>
      <family val="2"/>
    </font>
    <font>
      <b/>
      <sz val="10"/>
      <name val="Arial"/>
      <family val="2"/>
    </font>
    <font>
      <b/>
      <sz val="16"/>
      <name val="Arial"/>
      <family val="2"/>
    </font>
    <font>
      <b/>
      <sz val="9"/>
      <name val="Arial"/>
      <family val="2"/>
    </font>
    <font>
      <sz val="6"/>
      <name val="Arial"/>
      <family val="2"/>
    </font>
    <font>
      <b/>
      <sz val="24"/>
      <name val="Arial"/>
      <family val="2"/>
    </font>
    <font>
      <b/>
      <sz val="32"/>
      <name val="Arial"/>
      <family val="2"/>
    </font>
    <font>
      <sz val="8"/>
      <name val="Arial"/>
      <family val="2"/>
    </font>
    <font>
      <b/>
      <sz val="18"/>
      <name val="Arial"/>
      <family val="2"/>
    </font>
    <font>
      <u/>
      <sz val="14"/>
      <name val="Arial"/>
      <family val="2"/>
    </font>
    <font>
      <sz val="12"/>
      <name val="Times New Roman"/>
      <family val="1"/>
    </font>
    <font>
      <sz val="12"/>
      <name val="Arial MT"/>
      <family val="2"/>
    </font>
    <font>
      <sz val="12"/>
      <name val="Helv"/>
    </font>
    <font>
      <sz val="12"/>
      <name val="Arial"/>
      <family val="2"/>
    </font>
    <font>
      <sz val="10"/>
      <name val="Courier"/>
      <family val="3"/>
    </font>
    <font>
      <sz val="8"/>
      <name val="Arial"/>
      <family val="2"/>
    </font>
    <font>
      <sz val="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name val="Arial"/>
      <family val="2"/>
    </font>
    <font>
      <sz val="28"/>
      <name val="Arial"/>
      <family val="2"/>
    </font>
    <font>
      <sz val="24"/>
      <name val="Arial"/>
      <family val="2"/>
    </font>
    <font>
      <u/>
      <sz val="18"/>
      <name val="Arial"/>
      <family val="2"/>
    </font>
    <font>
      <sz val="16"/>
      <name val="Arial"/>
      <family val="2"/>
    </font>
    <font>
      <sz val="12"/>
      <color theme="1"/>
      <name val="Arial"/>
      <family val="2"/>
    </font>
    <font>
      <sz val="11"/>
      <color theme="1"/>
      <name val="Arial"/>
      <family val="2"/>
    </font>
    <font>
      <u/>
      <sz val="12"/>
      <color theme="1"/>
      <name val="Arial"/>
      <family val="2"/>
    </font>
    <font>
      <sz val="12"/>
      <color rgb="FFFF0000"/>
      <name val="Arial"/>
      <family val="2"/>
    </font>
    <font>
      <b/>
      <sz val="11"/>
      <color theme="1"/>
      <name val="Calibri"/>
      <family val="2"/>
      <scheme val="minor"/>
    </font>
    <font>
      <u/>
      <sz val="10"/>
      <color indexed="12"/>
      <name val="Arial"/>
      <family val="2"/>
    </font>
    <font>
      <b/>
      <i/>
      <sz val="16"/>
      <name val="Helv"/>
    </font>
    <font>
      <b/>
      <sz val="11"/>
      <name val="Times New Roman"/>
      <family val="1"/>
    </font>
    <font>
      <sz val="10"/>
      <name val="Times New Roman"/>
      <family val="1"/>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2"/>
      <color rgb="FF000000"/>
      <name val="Arial"/>
      <family val="2"/>
    </font>
    <font>
      <sz val="12"/>
      <color theme="1"/>
      <name val="Calibri"/>
      <family val="2"/>
      <scheme val="minor"/>
    </font>
    <font>
      <sz val="12"/>
      <color indexed="12"/>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2"/>
      <color theme="10"/>
      <name val="Helv"/>
    </font>
    <font>
      <sz val="10"/>
      <color rgb="FF3F3F76"/>
      <name val="Arial"/>
      <family val="2"/>
    </font>
    <font>
      <sz val="10"/>
      <color rgb="FFFA7D00"/>
      <name val="Arial"/>
      <family val="2"/>
    </font>
    <font>
      <sz val="10"/>
      <color rgb="FF9C6500"/>
      <name val="Arial"/>
      <family val="2"/>
    </font>
    <font>
      <sz val="10"/>
      <color theme="1"/>
      <name val="Times New Roman"/>
      <family val="2"/>
    </font>
    <font>
      <b/>
      <sz val="10"/>
      <color rgb="FF3F3F3F"/>
      <name val="Arial"/>
      <family val="2"/>
    </font>
    <font>
      <b/>
      <sz val="10"/>
      <color theme="1"/>
      <name val="Arial"/>
      <family val="2"/>
    </font>
    <font>
      <b/>
      <sz val="10"/>
      <name val="Arial Unicode MS"/>
      <family val="2"/>
    </font>
    <font>
      <sz val="10"/>
      <name val="MS Sans Serif"/>
      <family val="2"/>
    </font>
    <font>
      <b/>
      <sz val="11"/>
      <color indexed="10"/>
      <name val="Calibri"/>
      <family val="2"/>
    </font>
    <font>
      <sz val="12"/>
      <name val="Sans Serif 12cpi"/>
    </font>
    <font>
      <u/>
      <sz val="10"/>
      <color rgb="FF800080"/>
      <name val="Arial"/>
      <family val="2"/>
    </font>
    <font>
      <sz val="11"/>
      <color rgb="FF006100"/>
      <name val="Arial"/>
      <family val="2"/>
    </font>
    <font>
      <b/>
      <sz val="15"/>
      <color indexed="62"/>
      <name val="Calibri"/>
      <family val="2"/>
    </font>
    <font>
      <b/>
      <sz val="13"/>
      <color indexed="62"/>
      <name val="Calibri"/>
      <family val="2"/>
    </font>
    <font>
      <b/>
      <sz val="11"/>
      <color indexed="62"/>
      <name val="Calibri"/>
      <family val="2"/>
    </font>
    <font>
      <u/>
      <sz val="10"/>
      <color rgb="FF0000FF"/>
      <name val="Arial"/>
      <family val="2"/>
    </font>
    <font>
      <u/>
      <sz val="10"/>
      <color theme="10"/>
      <name val="Arial"/>
      <family val="2"/>
    </font>
    <font>
      <sz val="11"/>
      <color indexed="19"/>
      <name val="Calibri"/>
      <family val="2"/>
    </font>
    <font>
      <sz val="12"/>
      <name val="Arial MT"/>
    </font>
    <font>
      <sz val="12"/>
      <name val="Courier New"/>
      <family val="3"/>
    </font>
    <font>
      <sz val="11"/>
      <name val="Helv"/>
    </font>
    <font>
      <sz val="8"/>
      <name val="Tms Rmn"/>
    </font>
    <font>
      <sz val="11"/>
      <name val="Times New Roman"/>
      <family val="1"/>
    </font>
    <font>
      <sz val="10"/>
      <color indexed="9"/>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18"/>
      <color indexed="62"/>
      <name val="Cambria"/>
      <family val="2"/>
    </font>
    <font>
      <u/>
      <sz val="8"/>
      <color rgb="FF0000FF"/>
      <name val="Calibri"/>
      <family val="2"/>
      <scheme val="minor"/>
    </font>
    <font>
      <u/>
      <sz val="8"/>
      <color rgb="FF800080"/>
      <name val="Calibri"/>
      <family val="2"/>
      <scheme val="minor"/>
    </font>
    <font>
      <sz val="14"/>
      <color indexed="8"/>
      <name val="Arial"/>
      <family val="2"/>
    </font>
    <font>
      <sz val="8"/>
      <name val="Helv"/>
    </font>
    <font>
      <sz val="10"/>
      <name val="Geneva"/>
      <family val="2"/>
    </font>
    <font>
      <sz val="12"/>
      <name val="???"/>
      <family val="1"/>
      <charset val="129"/>
    </font>
    <font>
      <sz val="10"/>
      <color indexed="8"/>
      <name val="MS Sans Serif"/>
      <family val="2"/>
    </font>
    <font>
      <i/>
      <sz val="10"/>
      <color indexed="13"/>
      <name val="Arial"/>
      <family val="2"/>
    </font>
    <font>
      <sz val="10"/>
      <color indexed="13"/>
      <name val="Arial"/>
      <family val="2"/>
    </font>
    <font>
      <b/>
      <i/>
      <sz val="9"/>
      <name val="Arial"/>
      <family val="2"/>
    </font>
    <font>
      <i/>
      <sz val="10"/>
      <name val="Arial"/>
      <family val="2"/>
    </font>
    <font>
      <sz val="11"/>
      <name val="‚l‚r ƒSƒVƒbƒN"/>
      <family val="3"/>
      <charset val="128"/>
    </font>
    <font>
      <sz val="11"/>
      <color theme="0"/>
      <name val="Arial"/>
      <family val="2"/>
    </font>
    <font>
      <b/>
      <sz val="9"/>
      <color indexed="12"/>
      <name val="Arial"/>
      <family val="2"/>
    </font>
    <font>
      <sz val="14"/>
      <color indexed="12"/>
      <name val="Arial Narrow"/>
      <family val="2"/>
    </font>
    <font>
      <sz val="8"/>
      <name val="Times New Roman"/>
      <family val="1"/>
    </font>
    <font>
      <sz val="8"/>
      <color indexed="12"/>
      <name val="Helv"/>
    </font>
    <font>
      <sz val="10"/>
      <name val="Geneva"/>
    </font>
    <font>
      <sz val="11"/>
      <color rgb="FF9C0006"/>
      <name val="Arial"/>
      <family val="2"/>
    </font>
    <font>
      <u/>
      <sz val="7.5"/>
      <color indexed="36"/>
      <name val="Arial"/>
      <family val="2"/>
    </font>
    <font>
      <b/>
      <sz val="9"/>
      <color indexed="9"/>
      <name val="Arial"/>
      <family val="2"/>
    </font>
    <font>
      <sz val="11"/>
      <name val="Helvetica"/>
      <family val="2"/>
    </font>
    <font>
      <sz val="12"/>
      <name val="Tms Rmn"/>
    </font>
    <font>
      <b/>
      <sz val="8"/>
      <color indexed="24"/>
      <name val="Arial"/>
      <family val="2"/>
    </font>
    <font>
      <b/>
      <sz val="9"/>
      <color indexed="24"/>
      <name val="Arial"/>
      <family val="2"/>
    </font>
    <font>
      <b/>
      <sz val="11"/>
      <color indexed="24"/>
      <name val="Arial"/>
      <family val="2"/>
    </font>
    <font>
      <b/>
      <sz val="18"/>
      <color indexed="22"/>
      <name val="Arial"/>
      <family val="2"/>
    </font>
    <font>
      <b/>
      <sz val="12"/>
      <color indexed="22"/>
      <name val="Arial"/>
      <family val="2"/>
    </font>
    <font>
      <b/>
      <sz val="9"/>
      <color indexed="8"/>
      <name val="Arial"/>
      <family val="2"/>
    </font>
    <font>
      <b/>
      <sz val="11"/>
      <color rgb="FFFA7D00"/>
      <name val="Arial"/>
      <family val="2"/>
    </font>
    <font>
      <b/>
      <sz val="10"/>
      <name val="helv"/>
    </font>
    <font>
      <sz val="12"/>
      <name val="Humanst521 BT"/>
      <family val="2"/>
    </font>
    <font>
      <b/>
      <sz val="11"/>
      <color theme="0"/>
      <name val="Arial"/>
      <family val="2"/>
    </font>
    <font>
      <sz val="8"/>
      <name val="Helvetica"/>
      <family val="2"/>
    </font>
    <font>
      <u val="singleAccounting"/>
      <sz val="12"/>
      <name val="Humanst521 BT"/>
      <family val="2"/>
    </font>
    <font>
      <b/>
      <sz val="8"/>
      <color indexed="9"/>
      <name val="Arial"/>
      <family val="2"/>
    </font>
    <font>
      <b/>
      <sz val="8"/>
      <color indexed="8"/>
      <name val="Arial"/>
      <family val="2"/>
    </font>
    <font>
      <b/>
      <sz val="8"/>
      <color indexed="8"/>
      <name val="Courier New"/>
      <family val="3"/>
    </font>
    <font>
      <b/>
      <sz val="10"/>
      <name val="Times New Roman"/>
      <family val="1"/>
    </font>
    <font>
      <sz val="10"/>
      <name val="Helv"/>
    </font>
    <font>
      <sz val="10"/>
      <name val="Tahoma"/>
      <family val="2"/>
    </font>
    <font>
      <sz val="7"/>
      <name val="Small Fonts"/>
      <family val="2"/>
    </font>
    <font>
      <sz val="10"/>
      <name val="MS Serif"/>
      <family val="1"/>
    </font>
    <font>
      <sz val="10"/>
      <color indexed="18"/>
      <name val="Arial"/>
      <family val="2"/>
    </font>
    <font>
      <sz val="8"/>
      <color indexed="12"/>
      <name val="Arial"/>
      <family val="2"/>
    </font>
    <font>
      <sz val="1"/>
      <color indexed="8"/>
      <name val="Courier"/>
      <family val="3"/>
    </font>
    <font>
      <u val="doubleAccounting"/>
      <sz val="12"/>
      <name val="Humanst521 BT"/>
      <family val="2"/>
    </font>
    <font>
      <b/>
      <sz val="8"/>
      <name val="MS Sans Serif"/>
      <family val="2"/>
    </font>
    <font>
      <b/>
      <sz val="1"/>
      <color indexed="8"/>
      <name val="Courier"/>
      <family val="3"/>
    </font>
    <font>
      <sz val="10"/>
      <color indexed="16"/>
      <name val="MS Serif"/>
      <family val="1"/>
    </font>
    <font>
      <i/>
      <sz val="11"/>
      <color rgb="FF7F7F7F"/>
      <name val="Arial"/>
      <family val="2"/>
    </font>
    <font>
      <i/>
      <sz val="1"/>
      <color indexed="8"/>
      <name val="Courier"/>
      <family val="3"/>
    </font>
    <font>
      <sz val="10"/>
      <color indexed="22"/>
      <name val="Arial"/>
      <family val="2"/>
    </font>
    <font>
      <sz val="11"/>
      <color indexed="39"/>
      <name val="Arial"/>
      <family val="2"/>
    </font>
    <font>
      <sz val="12"/>
      <color indexed="14"/>
      <name val="Arial"/>
      <family val="2"/>
    </font>
    <font>
      <b/>
      <sz val="10"/>
      <color indexed="8"/>
      <name val="Arial"/>
      <family val="2"/>
    </font>
    <font>
      <b/>
      <sz val="9"/>
      <color indexed="26"/>
      <name val="Arial"/>
      <family val="2"/>
    </font>
    <font>
      <sz val="9"/>
      <color indexed="26"/>
      <name val="Arial"/>
      <family val="2"/>
    </font>
    <font>
      <sz val="10"/>
      <color indexed="26"/>
      <name val="Arial"/>
      <family val="2"/>
    </font>
    <font>
      <sz val="9"/>
      <color indexed="8"/>
      <name val="Arial"/>
      <family val="2"/>
    </font>
    <font>
      <b/>
      <sz val="8"/>
      <color indexed="26"/>
      <name val="Arial"/>
      <family val="2"/>
    </font>
    <font>
      <sz val="4"/>
      <name val="Arial"/>
      <family val="2"/>
    </font>
    <font>
      <sz val="5"/>
      <name val="Arial"/>
      <family val="2"/>
    </font>
    <font>
      <b/>
      <sz val="6"/>
      <name val="Arial"/>
      <family val="2"/>
    </font>
    <font>
      <b/>
      <sz val="7"/>
      <name val="Arial"/>
      <family val="2"/>
    </font>
    <font>
      <sz val="6"/>
      <name val="Small Fonts"/>
      <family val="2"/>
    </font>
    <font>
      <b/>
      <sz val="5"/>
      <name val="Small Fonts"/>
      <family val="2"/>
    </font>
    <font>
      <b/>
      <sz val="5"/>
      <color indexed="8"/>
      <name val="Small Fonts"/>
      <family val="2"/>
    </font>
    <font>
      <sz val="10"/>
      <name val="Helvetica"/>
      <family val="2"/>
    </font>
    <font>
      <b/>
      <sz val="9"/>
      <color indexed="53"/>
      <name val="Tahoma"/>
      <family val="2"/>
    </font>
    <font>
      <b/>
      <u/>
      <sz val="1"/>
      <color indexed="8"/>
      <name val="Courier"/>
      <family val="3"/>
    </font>
    <font>
      <b/>
      <u/>
      <sz val="11"/>
      <color indexed="37"/>
      <name val="Arial"/>
      <family val="2"/>
    </font>
    <font>
      <sz val="9"/>
      <name val="Times New Roman"/>
      <family val="1"/>
    </font>
    <font>
      <b/>
      <sz val="8"/>
      <color indexed="12"/>
      <name val="Arial"/>
      <family val="2"/>
    </font>
    <font>
      <sz val="10"/>
      <color indexed="9"/>
      <name val="MS Sans Serif"/>
      <family val="2"/>
    </font>
    <font>
      <sz val="10"/>
      <color indexed="9"/>
      <name val="Univers (WN)"/>
    </font>
    <font>
      <sz val="10"/>
      <color indexed="12"/>
      <name val="Arial"/>
      <family val="2"/>
    </font>
    <font>
      <u/>
      <sz val="12"/>
      <color indexed="12"/>
      <name val="Times New Roman"/>
      <family val="1"/>
    </font>
    <font>
      <u/>
      <sz val="10"/>
      <color indexed="36"/>
      <name val="Arial"/>
      <family val="2"/>
    </font>
    <font>
      <u/>
      <sz val="11"/>
      <color theme="10"/>
      <name val="Calibri"/>
      <family val="2"/>
    </font>
    <font>
      <sz val="11"/>
      <color rgb="FF3F3F76"/>
      <name val="Arial"/>
      <family val="2"/>
    </font>
    <font>
      <i/>
      <sz val="12"/>
      <color indexed="12"/>
      <name val="Arial"/>
      <family val="2"/>
    </font>
    <font>
      <i/>
      <sz val="10"/>
      <color indexed="12"/>
      <name val="Arial"/>
      <family val="2"/>
    </font>
    <font>
      <sz val="11"/>
      <color rgb="FF0070C0"/>
      <name val="Calibri"/>
      <family val="2"/>
      <scheme val="minor"/>
    </font>
    <font>
      <sz val="10"/>
      <color indexed="10"/>
      <name val="Arial"/>
      <family val="2"/>
    </font>
    <font>
      <sz val="11"/>
      <color rgb="FFFA7D00"/>
      <name val="Arial"/>
      <family val="2"/>
    </font>
    <font>
      <sz val="8"/>
      <color indexed="8"/>
      <name val="Helv"/>
    </font>
    <font>
      <sz val="10"/>
      <name val="Futura"/>
    </font>
    <font>
      <b/>
      <sz val="11"/>
      <name val="Helv"/>
    </font>
    <font>
      <sz val="12"/>
      <name val="Osaka"/>
      <family val="3"/>
      <charset val="128"/>
    </font>
    <font>
      <sz val="11"/>
      <color rgb="FF9C6500"/>
      <name val="Arial"/>
      <family val="2"/>
    </font>
    <font>
      <sz val="10"/>
      <color indexed="8"/>
      <name val="Palatino Linotype"/>
      <family val="2"/>
    </font>
    <font>
      <sz val="8"/>
      <name val="Palatino Linotype"/>
      <family val="1"/>
    </font>
    <font>
      <sz val="11"/>
      <color indexed="8"/>
      <name val="Palatino Linotype"/>
      <family val="2"/>
    </font>
    <font>
      <sz val="10"/>
      <color rgb="FF000000"/>
      <name val="Arial"/>
      <family val="2"/>
    </font>
    <font>
      <i/>
      <sz val="9"/>
      <name val="Arial"/>
      <family val="2"/>
    </font>
    <font>
      <sz val="10"/>
      <name val="Terminal"/>
      <family val="3"/>
      <charset val="255"/>
    </font>
    <font>
      <b/>
      <u val="doubleAccounting"/>
      <sz val="12"/>
      <name val="Humanst521 BT"/>
      <family val="2"/>
    </font>
    <font>
      <i/>
      <sz val="9"/>
      <name val="Times New Roman"/>
      <family val="1"/>
    </font>
    <font>
      <sz val="11"/>
      <name val="‚l‚r –¾’©"/>
      <charset val="128"/>
    </font>
    <font>
      <sz val="12"/>
      <color indexed="14"/>
      <name val="Times New Roman"/>
      <family val="1"/>
    </font>
    <font>
      <i/>
      <sz val="11"/>
      <color indexed="39"/>
      <name val="Arial"/>
      <family val="2"/>
    </font>
    <font>
      <sz val="10"/>
      <color indexed="14"/>
      <name val="Arial"/>
      <family val="2"/>
    </font>
    <font>
      <sz val="8"/>
      <color indexed="14"/>
      <name val="Arial"/>
      <family val="2"/>
    </font>
    <font>
      <b/>
      <sz val="11"/>
      <color rgb="FF3F3F3F"/>
      <name val="Arial"/>
      <family val="2"/>
    </font>
    <font>
      <sz val="11"/>
      <color indexed="8"/>
      <name val="Times New Roman"/>
      <family val="1"/>
      <charset val="177"/>
    </font>
    <font>
      <sz val="11"/>
      <color indexed="8"/>
      <name val="Times New Roman"/>
      <family val="1"/>
    </font>
    <font>
      <b/>
      <i/>
      <sz val="10"/>
      <color indexed="8"/>
      <name val="Arial"/>
      <family val="2"/>
    </font>
    <font>
      <b/>
      <i/>
      <sz val="11"/>
      <color indexed="8"/>
      <name val="Times New Roman"/>
      <family val="1"/>
      <charset val="177"/>
    </font>
    <font>
      <b/>
      <sz val="11"/>
      <color indexed="16"/>
      <name val="Times New Roman"/>
      <family val="1"/>
      <charset val="177"/>
    </font>
    <font>
      <b/>
      <sz val="11"/>
      <color indexed="16"/>
      <name val="Times New Roman"/>
      <family val="1"/>
    </font>
    <font>
      <b/>
      <sz val="22"/>
      <color indexed="8"/>
      <name val="Times New Roman"/>
      <family val="1"/>
    </font>
    <font>
      <b/>
      <sz val="22"/>
      <color indexed="8"/>
      <name val="Times New Roman"/>
      <family val="1"/>
      <charset val="177"/>
    </font>
    <font>
      <b/>
      <sz val="10"/>
      <color indexed="13"/>
      <name val="ＭＳ ゴシック"/>
      <family val="3"/>
      <charset val="128"/>
    </font>
    <font>
      <sz val="10"/>
      <color indexed="12"/>
      <name val="Times New Roman"/>
      <family val="1"/>
    </font>
    <font>
      <b/>
      <sz val="10"/>
      <color indexed="10"/>
      <name val="Arial"/>
      <family val="2"/>
    </font>
    <font>
      <b/>
      <sz val="10"/>
      <color indexed="26"/>
      <name val="Arial"/>
      <family val="2"/>
    </font>
    <font>
      <b/>
      <sz val="10"/>
      <color indexed="41"/>
      <name val="Arial"/>
      <family val="2"/>
    </font>
    <font>
      <b/>
      <sz val="10"/>
      <color indexed="11"/>
      <name val="Arial"/>
      <family val="2"/>
    </font>
    <font>
      <b/>
      <sz val="10"/>
      <color indexed="45"/>
      <name val="Arial"/>
      <family val="2"/>
    </font>
    <font>
      <sz val="12"/>
      <name val="Tahoma"/>
      <family val="2"/>
    </font>
    <font>
      <sz val="10"/>
      <name val="Univers (W1)"/>
    </font>
    <font>
      <b/>
      <sz val="10"/>
      <name val="MS Sans Serif"/>
      <family val="2"/>
    </font>
    <font>
      <sz val="10"/>
      <color indexed="32"/>
      <name val="Arial"/>
      <family val="2"/>
    </font>
    <font>
      <sz val="8"/>
      <color indexed="8"/>
      <name val="Arial"/>
      <family val="2"/>
    </font>
    <font>
      <sz val="10"/>
      <color indexed="10"/>
      <name val="MS Sans Serif"/>
      <family val="2"/>
    </font>
    <font>
      <sz val="8"/>
      <color indexed="10"/>
      <name val="Arial"/>
      <family val="2"/>
    </font>
    <font>
      <sz val="8"/>
      <name val="Wingdings"/>
      <charset val="2"/>
    </font>
    <font>
      <b/>
      <sz val="12"/>
      <color indexed="8"/>
      <name val="Arial"/>
      <family val="2"/>
    </font>
    <font>
      <b/>
      <sz val="10"/>
      <color indexed="60"/>
      <name val="Arial"/>
      <family val="2"/>
    </font>
    <font>
      <b/>
      <sz val="10"/>
      <color indexed="39"/>
      <name val="Arial"/>
      <family val="2"/>
    </font>
    <font>
      <sz val="10"/>
      <color indexed="39"/>
      <name val="Arial"/>
      <family val="2"/>
    </font>
    <font>
      <sz val="19"/>
      <color indexed="48"/>
      <name val="Arial"/>
      <family val="2"/>
    </font>
    <font>
      <b/>
      <sz val="10"/>
      <color indexed="8"/>
      <name val="Times New Roman"/>
      <family val="1"/>
    </font>
    <font>
      <sz val="8"/>
      <name val="MS Sans Serif"/>
      <family val="2"/>
    </font>
    <font>
      <u val="singleAccounting"/>
      <sz val="11"/>
      <color indexed="39"/>
      <name val="Arial"/>
      <family val="2"/>
    </font>
    <font>
      <sz val="10"/>
      <color indexed="0"/>
      <name val="Helv"/>
    </font>
    <font>
      <b/>
      <sz val="10"/>
      <name val="Tahoma"/>
      <family val="2"/>
    </font>
    <font>
      <b/>
      <sz val="8"/>
      <color indexed="8"/>
      <name val="Helv"/>
    </font>
    <font>
      <b/>
      <sz val="10"/>
      <color indexed="12"/>
      <name val="Dutch"/>
    </font>
    <font>
      <sz val="12"/>
      <name val="Humanst521 XBd BT"/>
      <family val="2"/>
    </font>
    <font>
      <b/>
      <sz val="11"/>
      <color theme="1"/>
      <name val="Arial"/>
      <family val="2"/>
    </font>
    <font>
      <u val="doubleAccounting"/>
      <sz val="10"/>
      <name val="Arial"/>
      <family val="2"/>
    </font>
    <font>
      <sz val="8"/>
      <color indexed="10"/>
      <name val="Arial Narrow"/>
      <family val="2"/>
    </font>
    <font>
      <sz val="8"/>
      <color indexed="8"/>
      <name val="Wingdings"/>
      <charset val="2"/>
    </font>
    <font>
      <sz val="5.5"/>
      <name val="Small Fonts"/>
      <family val="2"/>
    </font>
    <font>
      <sz val="5.5"/>
      <color indexed="8"/>
      <name val="Small Fonts"/>
      <family val="2"/>
    </font>
    <font>
      <sz val="11"/>
      <color rgb="FFFF0000"/>
      <name val="Arial"/>
      <family val="2"/>
    </font>
    <font>
      <b/>
      <sz val="14"/>
      <color indexed="53"/>
      <name val="Arial"/>
      <family val="2"/>
    </font>
    <font>
      <sz val="8"/>
      <name val="Arial"/>
      <family val="2"/>
      <charset val="204"/>
    </font>
    <font>
      <sz val="11"/>
      <name val="ＭＳ ゴシック"/>
      <family val="3"/>
      <charset val="128"/>
    </font>
    <font>
      <sz val="11"/>
      <name val="ＭＳ Ｐゴシック"/>
      <family val="3"/>
      <charset val="128"/>
    </font>
    <font>
      <sz val="12"/>
      <name val="新細明體"/>
      <family val="1"/>
    </font>
    <font>
      <sz val="10"/>
      <name val="Arial"/>
      <family val="2"/>
      <charset val="177"/>
    </font>
    <font>
      <sz val="11"/>
      <name val="ＭＳ 明朝"/>
      <family val="1"/>
      <charset val="128"/>
    </font>
    <font>
      <b/>
      <sz val="14"/>
      <name val="ＭＳ Ｐゴシック"/>
      <family val="3"/>
      <charset val="128"/>
    </font>
    <font>
      <sz val="10"/>
      <name val="Courier New"/>
      <family val="3"/>
    </font>
    <font>
      <sz val="36"/>
      <name val="Arial"/>
      <family val="2"/>
    </font>
    <font>
      <sz val="72"/>
      <name val="Arial"/>
      <family val="2"/>
    </font>
    <font>
      <b/>
      <sz val="48"/>
      <name val="Arial"/>
      <family val="2"/>
    </font>
    <font>
      <b/>
      <sz val="8"/>
      <color indexed="81"/>
      <name val="Tahoma"/>
      <family val="2"/>
    </font>
    <font>
      <sz val="8"/>
      <color indexed="81"/>
      <name val="Tahoma"/>
      <family val="2"/>
    </font>
    <font>
      <sz val="9"/>
      <color indexed="81"/>
      <name val="Tahoma"/>
      <family val="2"/>
    </font>
    <font>
      <b/>
      <sz val="9"/>
      <color indexed="81"/>
      <name val="Tahoma"/>
      <family val="2"/>
    </font>
    <font>
      <sz val="11"/>
      <color indexed="8"/>
      <name val="Arial"/>
      <family val="2"/>
    </font>
    <font>
      <b/>
      <i/>
      <sz val="12"/>
      <name val="Arial"/>
      <family val="2"/>
    </font>
    <font>
      <sz val="12"/>
      <color indexed="55"/>
      <name val="Arial"/>
      <family val="2"/>
    </font>
    <font>
      <strike/>
      <sz val="12"/>
      <color indexed="8"/>
      <name val="Arial"/>
      <family val="2"/>
    </font>
    <font>
      <i/>
      <sz val="12"/>
      <color indexed="8"/>
      <name val="Arial"/>
      <family val="2"/>
    </font>
    <font>
      <strike/>
      <sz val="12"/>
      <name val="Arial"/>
      <family val="2"/>
    </font>
    <font>
      <sz val="10"/>
      <color indexed="12"/>
      <name val="Courier"/>
      <family val="3"/>
    </font>
    <font>
      <b/>
      <sz val="28"/>
      <name val="Arial"/>
      <family val="2"/>
    </font>
    <font>
      <b/>
      <sz val="72"/>
      <name val="Arial"/>
      <family val="2"/>
    </font>
  </fonts>
  <fills count="14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42"/>
      </patternFill>
    </fill>
    <fill>
      <patternFill patternType="solid">
        <fgColor indexed="9"/>
        <bgColor indexed="9"/>
      </patternFill>
    </fill>
    <fill>
      <patternFill patternType="lightGray">
        <fgColor indexed="8"/>
      </patternFill>
    </fill>
    <fill>
      <patternFill patternType="solid">
        <fgColor indexed="23"/>
      </patternFill>
    </fill>
    <fill>
      <patternFill patternType="solid">
        <fgColor indexed="55"/>
        <bgColor indexed="55"/>
      </patternFill>
    </fill>
    <fill>
      <patternFill patternType="darkHorizontal">
        <fgColor indexed="8"/>
      </patternFill>
    </fill>
    <fill>
      <patternFill patternType="solid">
        <fgColor indexed="22"/>
        <bgColor indexed="22"/>
      </patternFill>
    </fill>
    <fill>
      <patternFill patternType="darkHorizontal">
        <fgColor indexed="8"/>
        <bgColor indexed="9"/>
      </patternFill>
    </fill>
    <fill>
      <patternFill patternType="solid">
        <fgColor indexed="8"/>
        <bgColor indexed="8"/>
      </patternFill>
    </fill>
    <fill>
      <patternFill patternType="solid">
        <fgColor indexed="61"/>
        <bgColor indexed="61"/>
      </patternFill>
    </fill>
    <fill>
      <patternFill patternType="solid">
        <fgColor indexed="45"/>
        <bgColor indexed="45"/>
      </patternFill>
    </fill>
    <fill>
      <patternFill patternType="solid">
        <fgColor indexed="25"/>
        <bgColor indexed="64"/>
      </patternFill>
    </fill>
    <fill>
      <patternFill patternType="solid">
        <fgColor indexed="13"/>
        <bgColor indexed="13"/>
      </patternFill>
    </fill>
    <fill>
      <patternFill patternType="solid">
        <fgColor indexed="15"/>
        <bgColor indexed="15"/>
      </patternFill>
    </fill>
    <fill>
      <patternFill patternType="solid">
        <fgColor indexed="9"/>
        <bgColor indexed="22"/>
      </patternFill>
    </fill>
    <fill>
      <patternFill patternType="lightGray">
        <fgColor indexed="8"/>
        <bgColor indexed="9"/>
      </patternFill>
    </fill>
    <fill>
      <patternFill patternType="lightGray">
        <fgColor indexed="22"/>
        <bgColor indexed="55"/>
      </patternFill>
    </fill>
    <fill>
      <patternFill patternType="gray125">
        <fgColor indexed="8"/>
      </patternFill>
    </fill>
    <fill>
      <patternFill patternType="solid">
        <fgColor indexed="8"/>
        <bgColor indexed="64"/>
      </patternFill>
    </fill>
    <fill>
      <patternFill patternType="solid">
        <fgColor indexed="42"/>
        <bgColor indexed="64"/>
      </patternFill>
    </fill>
    <fill>
      <patternFill patternType="solid">
        <fgColor indexed="13"/>
        <bgColor indexed="64"/>
      </patternFill>
    </fill>
    <fill>
      <patternFill patternType="solid">
        <fgColor indexed="22"/>
        <bgColor indexed="64"/>
      </patternFill>
    </fill>
    <fill>
      <patternFill patternType="solid">
        <fgColor indexed="9"/>
        <bgColor indexed="64"/>
      </patternFill>
    </fill>
    <fill>
      <patternFill patternType="solid">
        <fgColor indexed="26"/>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56"/>
      </patternFill>
    </fill>
    <fill>
      <patternFill patternType="solid">
        <fgColor indexed="54"/>
      </patternFill>
    </fill>
    <fill>
      <patternFill patternType="solid">
        <fgColor indexed="9"/>
      </patternFill>
    </fill>
    <fill>
      <patternFill patternType="lightHorizontal">
        <fgColor indexed="31"/>
        <bgColor indexed="48"/>
      </patternFill>
    </fill>
    <fill>
      <patternFill patternType="solid">
        <fgColor indexed="63"/>
        <bgColor indexed="64"/>
      </patternFill>
    </fill>
    <fill>
      <patternFill patternType="solid">
        <fgColor indexed="62"/>
        <bgColor indexed="64"/>
      </patternFill>
    </fill>
    <fill>
      <patternFill patternType="solid">
        <fgColor indexed="55"/>
        <bgColor indexed="64"/>
      </patternFill>
    </fill>
    <fill>
      <patternFill patternType="solid">
        <fgColor indexed="54"/>
        <bgColor indexed="64"/>
      </patternFill>
    </fill>
    <fill>
      <patternFill patternType="solid">
        <fgColor indexed="48"/>
        <bgColor indexed="64"/>
      </patternFill>
    </fill>
    <fill>
      <patternFill patternType="solid">
        <fgColor indexed="27"/>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41"/>
        <bgColor indexed="41"/>
      </patternFill>
    </fill>
    <fill>
      <patternFill patternType="solid">
        <fgColor indexed="40"/>
        <bgColor indexed="40"/>
      </patternFill>
    </fill>
    <fill>
      <patternFill patternType="solid">
        <fgColor indexed="26"/>
        <bgColor indexed="26"/>
      </patternFill>
    </fill>
    <fill>
      <patternFill patternType="solid">
        <fgColor indexed="47"/>
        <bgColor indexed="47"/>
      </patternFill>
    </fill>
    <fill>
      <patternFill patternType="solid">
        <fgColor indexed="44"/>
        <bgColor indexed="64"/>
      </patternFill>
    </fill>
    <fill>
      <patternFill patternType="solid">
        <fgColor indexed="16"/>
        <bgColor indexed="64"/>
      </patternFill>
    </fill>
    <fill>
      <patternFill patternType="solid">
        <fgColor indexed="29"/>
        <bgColor indexed="64"/>
      </patternFill>
    </fill>
    <fill>
      <patternFill patternType="solid">
        <fgColor indexed="14"/>
        <bgColor indexed="64"/>
      </patternFill>
    </fill>
    <fill>
      <patternFill patternType="solid">
        <fgColor indexed="33"/>
        <bgColor indexed="64"/>
      </patternFill>
    </fill>
    <fill>
      <patternFill patternType="solid">
        <fgColor indexed="12"/>
      </patternFill>
    </fill>
    <fill>
      <patternFill patternType="solid">
        <fgColor indexed="12"/>
        <bgColor indexed="64"/>
      </patternFill>
    </fill>
    <fill>
      <patternFill patternType="solid">
        <fgColor indexed="15"/>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16"/>
      </patternFill>
    </fill>
    <fill>
      <patternFill patternType="solid">
        <fgColor indexed="31"/>
        <bgColor indexed="64"/>
      </patternFill>
    </fill>
    <fill>
      <patternFill patternType="solid">
        <fgColor indexed="43"/>
        <bgColor indexed="64"/>
      </patternFill>
    </fill>
    <fill>
      <patternFill patternType="solid">
        <fgColor indexed="10"/>
        <bgColor indexed="64"/>
      </patternFill>
    </fill>
    <fill>
      <patternFill patternType="solid">
        <fgColor indexed="23"/>
        <bgColor indexed="64"/>
      </patternFill>
    </fill>
    <fill>
      <patternFill patternType="solid">
        <fgColor indexed="32"/>
        <bgColor indexed="64"/>
      </patternFill>
    </fill>
    <fill>
      <patternFill patternType="solid">
        <fgColor indexed="18"/>
        <bgColor indexed="64"/>
      </patternFill>
    </fill>
    <fill>
      <patternFill patternType="lightUp"/>
    </fill>
    <fill>
      <patternFill patternType="lightTrellis">
        <fgColor indexed="22"/>
        <bgColor indexed="9"/>
      </patternFill>
    </fill>
    <fill>
      <patternFill patternType="lightTrellis">
        <bgColor indexed="51"/>
      </patternFill>
    </fill>
    <fill>
      <patternFill patternType="solid">
        <fgColor indexed="18"/>
        <bgColor indexed="17"/>
      </patternFill>
    </fill>
    <fill>
      <patternFill patternType="solid">
        <fgColor indexed="53"/>
        <bgColor indexed="64"/>
      </patternFill>
    </fill>
    <fill>
      <patternFill patternType="solid">
        <fgColor indexed="34"/>
        <bgColor indexed="64"/>
      </patternFill>
    </fill>
    <fill>
      <patternFill patternType="solid">
        <fgColor indexed="57"/>
        <bgColor indexed="64"/>
      </patternFill>
    </fill>
    <fill>
      <patternFill patternType="solid">
        <fgColor indexed="15"/>
      </patternFill>
    </fill>
    <fill>
      <patternFill patternType="solid">
        <fgColor indexed="47"/>
        <bgColor indexed="64"/>
      </patternFill>
    </fill>
    <fill>
      <patternFill patternType="solid">
        <fgColor indexed="38"/>
        <bgColor indexed="64"/>
      </patternFill>
    </fill>
    <fill>
      <patternFill patternType="solid">
        <fgColor indexed="21"/>
        <bgColor indexed="64"/>
      </patternFill>
    </fill>
    <fill>
      <patternFill patternType="solid">
        <fgColor indexed="17"/>
      </patternFill>
    </fill>
    <fill>
      <patternFill patternType="solid">
        <fgColor indexed="45"/>
        <bgColor indexed="64"/>
      </patternFill>
    </fill>
    <fill>
      <patternFill patternType="solid">
        <fgColor indexed="22"/>
        <bgColor indexed="8"/>
      </patternFill>
    </fill>
    <fill>
      <patternFill patternType="mediumGray">
        <fgColor indexed="22"/>
      </patternFill>
    </fill>
    <fill>
      <patternFill patternType="solid">
        <fgColor indexed="11"/>
        <bgColor indexed="64"/>
      </patternFill>
    </fill>
    <fill>
      <patternFill patternType="darkVertical"/>
    </fill>
    <fill>
      <patternFill patternType="solid">
        <fgColor indexed="49"/>
        <bgColor indexed="64"/>
      </patternFill>
    </fill>
    <fill>
      <patternFill patternType="solid">
        <fgColor indexed="21"/>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30"/>
        <bgColor indexed="64"/>
      </patternFill>
    </fill>
    <fill>
      <patternFill patternType="solid">
        <fgColor indexed="19"/>
        <bgColor indexed="64"/>
      </patternFill>
    </fill>
    <fill>
      <patternFill patternType="solid">
        <fgColor indexed="9"/>
        <bgColor indexed="8"/>
      </patternFill>
    </fill>
    <fill>
      <patternFill patternType="solid">
        <fgColor theme="1"/>
        <bgColor indexed="64"/>
      </patternFill>
    </fill>
  </fills>
  <borders count="3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8"/>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bottom style="thin">
        <color indexed="8"/>
      </bottom>
      <diagonal/>
    </border>
    <border>
      <left style="medium">
        <color indexed="8"/>
      </left>
      <right style="thin">
        <color indexed="8"/>
      </right>
      <top/>
      <bottom/>
      <diagonal/>
    </border>
    <border>
      <left style="thin">
        <color indexed="8"/>
      </left>
      <right/>
      <top/>
      <bottom/>
      <diagonal/>
    </border>
    <border>
      <left style="medium">
        <color indexed="8"/>
      </left>
      <right style="thin">
        <color indexed="8"/>
      </right>
      <top/>
      <bottom style="thin">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style="medium">
        <color indexed="8"/>
      </bottom>
      <diagonal/>
    </border>
    <border>
      <left style="thin">
        <color indexed="8"/>
      </left>
      <right/>
      <top style="medium">
        <color indexed="8"/>
      </top>
      <bottom/>
      <diagonal/>
    </border>
    <border>
      <left/>
      <right style="thin">
        <color indexed="8"/>
      </right>
      <top/>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top/>
      <bottom style="medium">
        <color indexed="8"/>
      </bottom>
      <diagonal/>
    </border>
    <border>
      <left style="medium">
        <color indexed="8"/>
      </left>
      <right style="thin">
        <color indexed="8"/>
      </right>
      <top style="medium">
        <color indexed="8"/>
      </top>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right/>
      <top style="thin">
        <color indexed="8"/>
      </top>
      <bottom style="medium">
        <color indexed="8"/>
      </bottom>
      <diagonal/>
    </border>
    <border>
      <left style="medium">
        <color indexed="8"/>
      </left>
      <right/>
      <top style="thin">
        <color indexed="8"/>
      </top>
      <bottom style="medium">
        <color indexed="8"/>
      </bottom>
      <diagonal/>
    </border>
    <border>
      <left style="medium">
        <color indexed="8"/>
      </left>
      <right style="thin">
        <color indexed="8"/>
      </right>
      <top style="thin">
        <color indexed="8"/>
      </top>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thin">
        <color indexed="8"/>
      </left>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style="thin">
        <color indexed="8"/>
      </top>
      <bottom/>
      <diagonal/>
    </border>
    <border>
      <left style="double">
        <color indexed="8"/>
      </left>
      <right style="thin">
        <color indexed="8"/>
      </right>
      <top/>
      <bottom/>
      <diagonal/>
    </border>
    <border>
      <left style="double">
        <color indexed="8"/>
      </left>
      <right style="thin">
        <color indexed="8"/>
      </right>
      <top/>
      <bottom style="medium">
        <color indexed="8"/>
      </bottom>
      <diagonal/>
    </border>
    <border>
      <left/>
      <right/>
      <top/>
      <bottom style="hair">
        <color indexed="8"/>
      </bottom>
      <diagonal/>
    </border>
    <border>
      <left style="medium">
        <color indexed="8"/>
      </left>
      <right style="medium">
        <color indexed="8"/>
      </right>
      <top style="medium">
        <color indexed="8"/>
      </top>
      <bottom/>
      <diagonal/>
    </border>
    <border>
      <left/>
      <right style="medium">
        <color indexed="8"/>
      </right>
      <top style="thin">
        <color indexed="8"/>
      </top>
      <bottom style="medium">
        <color indexed="8"/>
      </bottom>
      <diagonal/>
    </border>
    <border>
      <left style="medium">
        <color indexed="8"/>
      </left>
      <right style="medium">
        <color indexed="8"/>
      </right>
      <top/>
      <bottom style="thin">
        <color indexed="8"/>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8"/>
      </left>
      <right style="thin">
        <color indexed="8"/>
      </right>
      <top style="thin">
        <color indexed="8"/>
      </top>
      <bottom style="thin">
        <color indexed="64"/>
      </bottom>
      <diagonal/>
    </border>
    <border>
      <left/>
      <right/>
      <top/>
      <bottom style="double">
        <color indexed="8"/>
      </bottom>
      <diagonal/>
    </border>
    <border>
      <left style="thin">
        <color indexed="8"/>
      </left>
      <right style="thin">
        <color indexed="8"/>
      </right>
      <top/>
      <bottom style="double">
        <color indexed="8"/>
      </bottom>
      <diagonal/>
    </border>
    <border>
      <left/>
      <right style="medium">
        <color indexed="64"/>
      </right>
      <top/>
      <bottom/>
      <diagonal/>
    </border>
    <border>
      <left style="medium">
        <color indexed="64"/>
      </left>
      <right/>
      <top style="medium">
        <color indexed="64"/>
      </top>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8"/>
      </right>
      <top style="medium">
        <color indexed="64"/>
      </top>
      <bottom/>
      <diagonal/>
    </border>
    <border>
      <left style="thin">
        <color indexed="64"/>
      </left>
      <right style="thin">
        <color indexed="64"/>
      </right>
      <top style="medium">
        <color indexed="64"/>
      </top>
      <bottom/>
      <diagonal/>
    </border>
    <border>
      <left style="medium">
        <color indexed="64"/>
      </left>
      <right/>
      <top/>
      <bottom/>
      <diagonal/>
    </border>
    <border>
      <left style="medium">
        <color indexed="64"/>
      </left>
      <right style="thin">
        <color indexed="8"/>
      </right>
      <top/>
      <bottom/>
      <diagonal/>
    </border>
    <border>
      <left style="thin">
        <color indexed="64"/>
      </left>
      <right style="thin">
        <color indexed="64"/>
      </right>
      <top/>
      <bottom/>
      <diagonal/>
    </border>
    <border>
      <left style="medium">
        <color indexed="64"/>
      </left>
      <right/>
      <top/>
      <bottom style="thin">
        <color indexed="8"/>
      </bottom>
      <diagonal/>
    </border>
    <border>
      <left style="thin">
        <color indexed="64"/>
      </left>
      <right style="thin">
        <color indexed="64"/>
      </right>
      <top/>
      <bottom style="thin">
        <color indexed="8"/>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8"/>
      </top>
      <bottom/>
      <diagonal/>
    </border>
    <border>
      <left/>
      <right style="medium">
        <color indexed="64"/>
      </right>
      <top style="thin">
        <color indexed="8"/>
      </top>
      <bottom/>
      <diagonal/>
    </border>
    <border>
      <left style="medium">
        <color indexed="64"/>
      </left>
      <right/>
      <top/>
      <bottom style="thin">
        <color indexed="64"/>
      </bottom>
      <diagonal/>
    </border>
    <border>
      <left style="medium">
        <color indexed="64"/>
      </left>
      <right style="thin">
        <color indexed="8"/>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8"/>
      </left>
      <right style="thin">
        <color indexed="8"/>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8"/>
      </right>
      <top/>
      <bottom style="thin">
        <color indexed="8"/>
      </bottom>
      <diagonal/>
    </border>
    <border>
      <left/>
      <right style="thin">
        <color indexed="64"/>
      </right>
      <top/>
      <bottom style="thin">
        <color indexed="8"/>
      </bottom>
      <diagonal/>
    </border>
    <border>
      <left style="thin">
        <color indexed="64"/>
      </left>
      <right style="medium">
        <color indexed="64"/>
      </right>
      <top/>
      <bottom style="thin">
        <color indexed="8"/>
      </bottom>
      <diagonal/>
    </border>
    <border>
      <left/>
      <right style="medium">
        <color indexed="64"/>
      </right>
      <top/>
      <bottom style="thin">
        <color indexed="8"/>
      </bottom>
      <diagonal/>
    </border>
    <border>
      <left/>
      <right style="medium">
        <color indexed="64"/>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style="thin">
        <color indexed="8"/>
      </right>
      <top style="thin">
        <color indexed="8"/>
      </top>
      <bottom style="thin">
        <color indexed="64"/>
      </bottom>
      <diagonal/>
    </border>
    <border>
      <left/>
      <right style="thin">
        <color indexed="64"/>
      </right>
      <top style="thin">
        <color indexed="8"/>
      </top>
      <bottom style="thin">
        <color indexed="64"/>
      </bottom>
      <diagonal/>
    </border>
    <border>
      <left/>
      <right style="medium">
        <color indexed="64"/>
      </right>
      <top style="thin">
        <color indexed="8"/>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thin">
        <color indexed="64"/>
      </left>
      <right style="thin">
        <color indexed="64"/>
      </right>
      <top style="thin">
        <color indexed="8"/>
      </top>
      <bottom style="thin">
        <color indexed="8"/>
      </bottom>
      <diagonal/>
    </border>
    <border>
      <left/>
      <right/>
      <top style="thin">
        <color indexed="8"/>
      </top>
      <bottom style="double">
        <color indexed="8"/>
      </bottom>
      <diagonal/>
    </border>
    <border>
      <left/>
      <right style="thin">
        <color indexed="64"/>
      </right>
      <top style="thin">
        <color indexed="64"/>
      </top>
      <bottom style="thin">
        <color indexed="64"/>
      </bottom>
      <diagonal/>
    </border>
    <border>
      <left style="medium">
        <color indexed="8"/>
      </left>
      <right style="medium">
        <color indexed="8"/>
      </right>
      <top style="thin">
        <color indexed="8"/>
      </top>
      <bottom style="thin">
        <color indexed="8"/>
      </bottom>
      <diagonal/>
    </border>
    <border>
      <left/>
      <right style="medium">
        <color indexed="64"/>
      </right>
      <top style="thin">
        <color indexed="64"/>
      </top>
      <bottom style="thin">
        <color indexed="64"/>
      </bottom>
      <diagonal/>
    </border>
    <border>
      <left style="thin">
        <color theme="1"/>
      </left>
      <right style="thin">
        <color indexed="8"/>
      </right>
      <top/>
      <bottom/>
      <diagonal/>
    </border>
    <border>
      <left/>
      <right/>
      <top style="thin">
        <color indexed="64"/>
      </top>
      <bottom style="double">
        <color indexed="64"/>
      </bottom>
      <diagonal/>
    </border>
    <border>
      <left style="medium">
        <color theme="1"/>
      </left>
      <right/>
      <top style="medium">
        <color theme="1"/>
      </top>
      <bottom/>
      <diagonal/>
    </border>
    <border>
      <left/>
      <right/>
      <top style="medium">
        <color theme="1"/>
      </top>
      <bottom/>
      <diagonal/>
    </border>
    <border>
      <left style="thin">
        <color indexed="8"/>
      </left>
      <right/>
      <top style="medium">
        <color theme="1"/>
      </top>
      <bottom/>
      <diagonal/>
    </border>
    <border>
      <left style="thin">
        <color indexed="8"/>
      </left>
      <right style="medium">
        <color theme="1"/>
      </right>
      <top style="medium">
        <color theme="1"/>
      </top>
      <bottom/>
      <diagonal/>
    </border>
    <border>
      <left style="medium">
        <color theme="1"/>
      </left>
      <right/>
      <top/>
      <bottom/>
      <diagonal/>
    </border>
    <border>
      <left style="thin">
        <color indexed="8"/>
      </left>
      <right style="medium">
        <color theme="1"/>
      </right>
      <top/>
      <bottom/>
      <diagonal/>
    </border>
    <border>
      <left style="thin">
        <color indexed="8"/>
      </left>
      <right style="medium">
        <color theme="1"/>
      </right>
      <top/>
      <bottom style="thin">
        <color indexed="8"/>
      </bottom>
      <diagonal/>
    </border>
    <border>
      <left style="medium">
        <color theme="1"/>
      </left>
      <right/>
      <top style="thin">
        <color indexed="8"/>
      </top>
      <bottom style="thin">
        <color indexed="8"/>
      </bottom>
      <diagonal/>
    </border>
    <border>
      <left style="thin">
        <color indexed="8"/>
      </left>
      <right style="medium">
        <color theme="1"/>
      </right>
      <top style="thin">
        <color indexed="8"/>
      </top>
      <bottom style="thin">
        <color indexed="8"/>
      </bottom>
      <diagonal/>
    </border>
    <border>
      <left/>
      <right style="medium">
        <color theme="1"/>
      </right>
      <top/>
      <bottom/>
      <diagonal/>
    </border>
    <border>
      <left style="medium">
        <color theme="1"/>
      </left>
      <right/>
      <top style="thin">
        <color indexed="8"/>
      </top>
      <bottom/>
      <diagonal/>
    </border>
    <border>
      <left style="thin">
        <color indexed="8"/>
      </left>
      <right style="medium">
        <color theme="1"/>
      </right>
      <top style="thin">
        <color indexed="8"/>
      </top>
      <bottom/>
      <diagonal/>
    </border>
    <border>
      <left style="medium">
        <color theme="1"/>
      </left>
      <right style="thin">
        <color indexed="8"/>
      </right>
      <top style="thin">
        <color indexed="8"/>
      </top>
      <bottom/>
      <diagonal/>
    </border>
    <border>
      <left style="medium">
        <color theme="1"/>
      </left>
      <right style="thin">
        <color indexed="8"/>
      </right>
      <top/>
      <bottom/>
      <diagonal/>
    </border>
    <border>
      <left style="medium">
        <color theme="1"/>
      </left>
      <right/>
      <top style="thin">
        <color indexed="8"/>
      </top>
      <bottom style="medium">
        <color theme="1"/>
      </bottom>
      <diagonal/>
    </border>
    <border>
      <left style="thin">
        <color indexed="8"/>
      </left>
      <right/>
      <top style="thin">
        <color indexed="8"/>
      </top>
      <bottom style="medium">
        <color theme="1"/>
      </bottom>
      <diagonal/>
    </border>
    <border>
      <left style="thin">
        <color indexed="8"/>
      </left>
      <right style="medium">
        <color theme="1"/>
      </right>
      <top style="thin">
        <color indexed="8"/>
      </top>
      <bottom style="medium">
        <color theme="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style="thin">
        <color theme="1"/>
      </left>
      <right style="thin">
        <color theme="1"/>
      </right>
      <top style="thin">
        <color theme="1"/>
      </top>
      <bottom/>
      <diagonal/>
    </border>
    <border>
      <left style="thin">
        <color theme="1"/>
      </left>
      <right style="thin">
        <color theme="1"/>
      </right>
      <top/>
      <bottom/>
      <diagonal/>
    </border>
    <border>
      <left/>
      <right style="medium">
        <color theme="1"/>
      </right>
      <top style="medium">
        <color theme="1"/>
      </top>
      <bottom/>
      <diagonal/>
    </border>
    <border>
      <left style="medium">
        <color theme="1"/>
      </left>
      <right/>
      <top/>
      <bottom style="thin">
        <color indexed="8"/>
      </bottom>
      <diagonal/>
    </border>
    <border>
      <left/>
      <right style="medium">
        <color theme="1"/>
      </right>
      <top/>
      <bottom style="thin">
        <color indexed="8"/>
      </bottom>
      <diagonal/>
    </border>
    <border>
      <left/>
      <right style="medium">
        <color theme="1"/>
      </right>
      <top style="thin">
        <color indexed="8"/>
      </top>
      <bottom/>
      <diagonal/>
    </border>
    <border>
      <left style="medium">
        <color theme="1"/>
      </left>
      <right style="thin">
        <color indexed="8"/>
      </right>
      <top/>
      <bottom style="medium">
        <color theme="1"/>
      </bottom>
      <diagonal/>
    </border>
    <border>
      <left/>
      <right/>
      <top/>
      <bottom style="medium">
        <color theme="1"/>
      </bottom>
      <diagonal/>
    </border>
    <border>
      <left style="thin">
        <color indexed="8"/>
      </left>
      <right style="thin">
        <color indexed="8"/>
      </right>
      <top/>
      <bottom style="medium">
        <color theme="1"/>
      </bottom>
      <diagonal/>
    </border>
    <border>
      <left/>
      <right style="medium">
        <color theme="1"/>
      </right>
      <top/>
      <bottom style="medium">
        <color theme="1"/>
      </bottom>
      <diagonal/>
    </border>
    <border>
      <left/>
      <right style="thin">
        <color indexed="8"/>
      </right>
      <top/>
      <bottom style="medium">
        <color theme="1"/>
      </bottom>
      <diagonal/>
    </border>
    <border>
      <left style="thin">
        <color indexed="8"/>
      </left>
      <right style="medium">
        <color theme="1"/>
      </right>
      <top/>
      <bottom style="medium">
        <color theme="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theme="1"/>
      </left>
      <right/>
      <top/>
      <bottom style="medium">
        <color theme="1"/>
      </bottom>
      <diagonal/>
    </border>
    <border>
      <left/>
      <right style="thin">
        <color indexed="8"/>
      </right>
      <top style="medium">
        <color theme="1"/>
      </top>
      <bottom/>
      <diagonal/>
    </border>
    <border>
      <left style="medium">
        <color theme="1"/>
      </left>
      <right/>
      <top/>
      <bottom style="thin">
        <color theme="1"/>
      </bottom>
      <diagonal/>
    </border>
    <border>
      <left/>
      <right/>
      <top/>
      <bottom style="thin">
        <color theme="1"/>
      </bottom>
      <diagonal/>
    </border>
    <border>
      <left style="thin">
        <color indexed="8"/>
      </left>
      <right style="thin">
        <color indexed="8"/>
      </right>
      <top style="medium">
        <color theme="1"/>
      </top>
      <bottom/>
      <diagonal/>
    </border>
    <border>
      <left style="medium">
        <color indexed="8"/>
      </left>
      <right style="medium">
        <color theme="1"/>
      </right>
      <top style="medium">
        <color theme="1"/>
      </top>
      <bottom/>
      <diagonal/>
    </border>
    <border>
      <left style="medium">
        <color indexed="8"/>
      </left>
      <right style="medium">
        <color theme="1"/>
      </right>
      <top/>
      <bottom/>
      <diagonal/>
    </border>
    <border>
      <left style="medium">
        <color indexed="8"/>
      </left>
      <right style="medium">
        <color theme="1"/>
      </right>
      <top/>
      <bottom style="medium">
        <color theme="1"/>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right/>
      <top style="thin">
        <color indexed="56"/>
      </top>
      <bottom style="double">
        <color indexed="56"/>
      </bottom>
      <diagonal/>
    </border>
    <border>
      <left style="thin">
        <color theme="1"/>
      </left>
      <right/>
      <top style="thin">
        <color theme="1"/>
      </top>
      <bottom/>
      <diagonal/>
    </border>
    <border>
      <left style="thin">
        <color theme="1"/>
      </left>
      <right/>
      <top/>
      <bottom/>
      <diagonal/>
    </border>
    <border>
      <left/>
      <right/>
      <top style="thin">
        <color theme="1"/>
      </top>
      <bottom/>
      <diagonal/>
    </border>
    <border>
      <left style="thin">
        <color theme="1"/>
      </left>
      <right/>
      <top/>
      <bottom style="thin">
        <color theme="1"/>
      </bottom>
      <diagonal/>
    </border>
    <border>
      <left/>
      <right style="thin">
        <color theme="1"/>
      </right>
      <top style="thin">
        <color theme="1"/>
      </top>
      <bottom/>
      <diagonal/>
    </border>
    <border>
      <left/>
      <right style="thin">
        <color theme="1"/>
      </right>
      <top/>
      <bottom/>
      <diagonal/>
    </border>
    <border>
      <left/>
      <right style="thin">
        <color theme="1"/>
      </right>
      <top/>
      <bottom style="thin">
        <color theme="1"/>
      </bottom>
      <diagonal/>
    </border>
    <border>
      <left style="double">
        <color indexed="64"/>
      </left>
      <right/>
      <top/>
      <bottom style="hair">
        <color indexed="64"/>
      </bottom>
      <diagonal/>
    </border>
    <border>
      <left style="medium">
        <color indexed="12"/>
      </left>
      <right style="medium">
        <color indexed="12"/>
      </right>
      <top style="medium">
        <color indexed="12"/>
      </top>
      <bottom style="medium">
        <color indexed="12"/>
      </bottom>
      <diagonal/>
    </border>
    <border>
      <left/>
      <right style="thick">
        <color indexed="9"/>
      </right>
      <top/>
      <bottom/>
      <diagonal/>
    </border>
    <border>
      <left style="hair">
        <color indexed="64"/>
      </left>
      <right style="hair">
        <color indexed="64"/>
      </right>
      <top style="hair">
        <color indexed="64"/>
      </top>
      <bottom style="hair">
        <color indexed="64"/>
      </bottom>
      <diagonal/>
    </border>
    <border>
      <left/>
      <right/>
      <top/>
      <bottom style="medium">
        <color indexed="24"/>
      </bottom>
      <diagonal/>
    </border>
    <border>
      <left style="hair">
        <color indexed="8"/>
      </left>
      <right style="hair">
        <color indexed="8"/>
      </right>
      <top style="hair">
        <color indexed="8"/>
      </top>
      <bottom style="hair">
        <color indexed="8"/>
      </bottom>
      <diagonal/>
    </border>
    <border>
      <left style="thin">
        <color indexed="64"/>
      </left>
      <right/>
      <top style="hair">
        <color indexed="8"/>
      </top>
      <bottom style="thin">
        <color indexed="64"/>
      </bottom>
      <diagonal/>
    </border>
    <border>
      <left/>
      <right style="thin">
        <color indexed="64"/>
      </right>
      <top/>
      <bottom style="thin">
        <color indexed="64"/>
      </bottom>
      <diagonal/>
    </border>
    <border>
      <left/>
      <right/>
      <top style="double">
        <color indexed="64"/>
      </top>
      <bottom style="double">
        <color indexed="64"/>
      </bottom>
      <diagonal/>
    </border>
    <border>
      <left style="thin">
        <color indexed="9"/>
      </left>
      <right style="thin">
        <color indexed="9"/>
      </right>
      <top style="thin">
        <color indexed="9"/>
      </top>
      <bottom style="thin">
        <color indexed="9"/>
      </bottom>
      <diagonal/>
    </border>
    <border>
      <left/>
      <right/>
      <top style="thin">
        <color indexed="9"/>
      </top>
      <bottom style="thin">
        <color indexed="8"/>
      </bottom>
      <diagonal/>
    </border>
    <border>
      <left style="thin">
        <color indexed="64"/>
      </left>
      <right style="thick">
        <color indexed="64"/>
      </right>
      <top style="thin">
        <color indexed="64"/>
      </top>
      <bottom style="thick">
        <color indexed="64"/>
      </bottom>
      <diagonal/>
    </border>
    <border>
      <left style="medium">
        <color indexed="64"/>
      </left>
      <right style="thin">
        <color indexed="64"/>
      </right>
      <top style="medium">
        <color indexed="64"/>
      </top>
      <bottom/>
      <diagonal/>
    </border>
    <border>
      <left/>
      <right/>
      <top/>
      <bottom style="dotted">
        <color indexed="64"/>
      </bottom>
      <diagonal/>
    </border>
    <border>
      <left style="double">
        <color indexed="64"/>
      </left>
      <right style="double">
        <color indexed="64"/>
      </right>
      <top style="double">
        <color indexed="64"/>
      </top>
      <bottom style="double">
        <color indexed="64"/>
      </bottom>
      <diagonal/>
    </border>
    <border>
      <left style="medium">
        <color indexed="64"/>
      </left>
      <right style="hair">
        <color indexed="64"/>
      </right>
      <top style="medium">
        <color indexed="64"/>
      </top>
      <bottom style="hair">
        <color indexed="64"/>
      </bottom>
      <diagonal/>
    </border>
    <border>
      <left style="hair">
        <color indexed="49"/>
      </left>
      <right style="hair">
        <color indexed="49"/>
      </right>
      <top style="hair">
        <color indexed="49"/>
      </top>
      <bottom style="hair">
        <color indexed="49"/>
      </bottom>
      <diagonal/>
    </border>
    <border>
      <left style="thin">
        <color indexed="64"/>
      </left>
      <right/>
      <top/>
      <bottom/>
      <diagonal/>
    </border>
    <border>
      <left style="thin">
        <color indexed="64"/>
      </left>
      <right/>
      <top style="dotted">
        <color indexed="64"/>
      </top>
      <bottom/>
      <diagonal/>
    </border>
    <border>
      <left style="thin">
        <color indexed="64"/>
      </left>
      <right/>
      <top/>
      <bottom style="dotted">
        <color indexed="64"/>
      </bottom>
      <diagonal/>
    </border>
    <border>
      <left style="thin">
        <color indexed="15"/>
      </left>
      <right style="thin">
        <color indexed="15"/>
      </right>
      <top style="thin">
        <color indexed="15"/>
      </top>
      <bottom style="thin">
        <color indexed="15"/>
      </bottom>
      <diagonal/>
    </border>
    <border>
      <left/>
      <right/>
      <top style="dotted">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bottom style="thin">
        <color indexed="39"/>
      </bottom>
      <diagonal/>
    </border>
    <border>
      <left/>
      <right/>
      <top style="hair">
        <color indexed="39"/>
      </top>
      <bottom/>
      <diagonal/>
    </border>
    <border>
      <left style="thin">
        <color indexed="64"/>
      </left>
      <right/>
      <top style="thin">
        <color indexed="64"/>
      </top>
      <bottom/>
      <diagonal/>
    </border>
    <border>
      <left/>
      <right/>
      <top style="double">
        <color indexed="64"/>
      </top>
      <bottom/>
      <diagonal/>
    </border>
    <border>
      <left style="thin">
        <color indexed="64"/>
      </left>
      <right style="thin">
        <color indexed="64"/>
      </right>
      <top style="thin">
        <color indexed="64"/>
      </top>
      <bottom style="hair">
        <color indexed="62"/>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theme="1"/>
      </left>
      <right style="thin">
        <color theme="1"/>
      </right>
      <top style="thin">
        <color theme="1"/>
      </top>
      <bottom style="thin">
        <color theme="1"/>
      </bottom>
      <diagonal/>
    </border>
    <border>
      <left style="thin">
        <color indexed="8"/>
      </left>
      <right/>
      <top style="thin">
        <color theme="1"/>
      </top>
      <bottom style="thin">
        <color theme="1"/>
      </bottom>
      <diagonal/>
    </border>
    <border>
      <left/>
      <right/>
      <top style="thin">
        <color indexed="8"/>
      </top>
      <bottom style="medium">
        <color theme="1"/>
      </bottom>
      <diagonal/>
    </border>
    <border>
      <left style="thin">
        <color indexed="8"/>
      </left>
      <right style="medium">
        <color indexed="8"/>
      </right>
      <top style="thin">
        <color indexed="8"/>
      </top>
      <bottom style="medium">
        <color theme="1"/>
      </bottom>
      <diagonal/>
    </border>
    <border>
      <left style="medium">
        <color theme="1"/>
      </left>
      <right style="thin">
        <color indexed="8"/>
      </right>
      <top/>
      <bottom style="thin">
        <color theme="1"/>
      </bottom>
      <diagonal/>
    </border>
    <border>
      <left style="thin">
        <color indexed="8"/>
      </left>
      <right/>
      <top/>
      <bottom style="thin">
        <color theme="1"/>
      </bottom>
      <diagonal/>
    </border>
    <border>
      <left style="thin">
        <color indexed="8"/>
      </left>
      <right style="thin">
        <color indexed="8"/>
      </right>
      <top style="thin">
        <color theme="1"/>
      </top>
      <bottom style="thin">
        <color indexed="8"/>
      </bottom>
      <diagonal/>
    </border>
    <border>
      <left/>
      <right/>
      <top style="thin">
        <color theme="1"/>
      </top>
      <bottom style="double">
        <color theme="1"/>
      </bottom>
      <diagonal/>
    </border>
    <border>
      <left/>
      <right style="thin">
        <color theme="1"/>
      </right>
      <top style="medium">
        <color theme="1"/>
      </top>
      <bottom/>
      <diagonal/>
    </border>
    <border>
      <left/>
      <right style="thin">
        <color theme="1"/>
      </right>
      <top/>
      <bottom style="medium">
        <color theme="1"/>
      </bottom>
      <diagonal/>
    </border>
    <border>
      <left/>
      <right style="thin">
        <color indexed="8"/>
      </right>
      <top/>
      <bottom style="thin">
        <color theme="1"/>
      </bottom>
      <diagonal/>
    </border>
    <border>
      <left style="thin">
        <color indexed="8"/>
      </left>
      <right style="thin">
        <color indexed="8"/>
      </right>
      <top/>
      <bottom style="thin">
        <color theme="1"/>
      </bottom>
      <diagonal/>
    </border>
    <border>
      <left/>
      <right style="medium">
        <color theme="1"/>
      </right>
      <top/>
      <bottom style="thin">
        <color theme="1"/>
      </bottom>
      <diagonal/>
    </border>
    <border>
      <left style="thin">
        <color theme="1"/>
      </left>
      <right style="thin">
        <color theme="1"/>
      </right>
      <top/>
      <bottom style="thin">
        <color theme="1"/>
      </bottom>
      <diagonal/>
    </border>
    <border>
      <left/>
      <right style="thin">
        <color indexed="23"/>
      </right>
      <top style="thin">
        <color indexed="8"/>
      </top>
      <bottom style="thin">
        <color indexed="8"/>
      </bottom>
      <diagonal/>
    </border>
    <border>
      <left style="thin">
        <color indexed="23"/>
      </left>
      <right style="thin">
        <color indexed="8"/>
      </right>
      <top style="thin">
        <color indexed="8"/>
      </top>
      <bottom style="thin">
        <color indexed="23"/>
      </bottom>
      <diagonal/>
    </border>
    <border>
      <left style="thin">
        <color indexed="23"/>
      </left>
      <right style="thin">
        <color indexed="8"/>
      </right>
      <top style="thin">
        <color indexed="23"/>
      </top>
      <bottom style="thin">
        <color indexed="8"/>
      </bottom>
      <diagonal/>
    </border>
    <border>
      <left style="medium">
        <color indexed="8"/>
      </left>
      <right/>
      <top/>
      <bottom style="thin">
        <color theme="1"/>
      </bottom>
      <diagonal/>
    </border>
    <border>
      <left style="thin">
        <color indexed="8"/>
      </left>
      <right style="thin">
        <color theme="1"/>
      </right>
      <top style="thin">
        <color indexed="8"/>
      </top>
      <bottom style="thin">
        <color indexed="8"/>
      </bottom>
      <diagonal/>
    </border>
    <border>
      <left style="thin">
        <color theme="1"/>
      </left>
      <right style="medium">
        <color theme="1"/>
      </right>
      <top style="thin">
        <color indexed="8"/>
      </top>
      <bottom style="thin">
        <color indexed="8"/>
      </bottom>
      <diagonal/>
    </border>
    <border>
      <left style="thin">
        <color indexed="8"/>
      </left>
      <right style="thin">
        <color theme="1"/>
      </right>
      <top/>
      <bottom style="thin">
        <color indexed="8"/>
      </bottom>
      <diagonal/>
    </border>
    <border>
      <left style="medium">
        <color indexed="8"/>
      </left>
      <right style="thin">
        <color theme="1"/>
      </right>
      <top style="thin">
        <color indexed="8"/>
      </top>
      <bottom style="thin">
        <color indexed="8"/>
      </bottom>
      <diagonal/>
    </border>
    <border>
      <left/>
      <right style="thin">
        <color theme="1"/>
      </right>
      <top style="thin">
        <color indexed="8"/>
      </top>
      <bottom style="thin">
        <color indexed="8"/>
      </bottom>
      <diagonal/>
    </border>
    <border>
      <left style="thin">
        <color indexed="8"/>
      </left>
      <right style="thin">
        <color theme="1"/>
      </right>
      <top/>
      <bottom style="medium">
        <color indexed="8"/>
      </bottom>
      <diagonal/>
    </border>
    <border>
      <left style="thin">
        <color theme="1"/>
      </left>
      <right style="medium">
        <color theme="1"/>
      </right>
      <top style="thin">
        <color indexed="8"/>
      </top>
      <bottom style="medium">
        <color indexed="8"/>
      </bottom>
      <diagonal/>
    </border>
    <border>
      <left style="thin">
        <color theme="1"/>
      </left>
      <right style="thin">
        <color theme="1"/>
      </right>
      <top style="thin">
        <color indexed="8"/>
      </top>
      <bottom style="thin">
        <color indexed="8"/>
      </bottom>
      <diagonal/>
    </border>
    <border>
      <left style="thin">
        <color theme="1"/>
      </left>
      <right style="thin">
        <color indexed="8"/>
      </right>
      <top/>
      <bottom style="thin">
        <color indexed="8"/>
      </bottom>
      <diagonal/>
    </border>
    <border>
      <left style="medium">
        <color indexed="8"/>
      </left>
      <right style="thin">
        <color indexed="8"/>
      </right>
      <top style="thin">
        <color indexed="8"/>
      </top>
      <bottom style="thin">
        <color theme="1"/>
      </bottom>
      <diagonal/>
    </border>
    <border>
      <left style="thin">
        <color indexed="8"/>
      </left>
      <right style="medium">
        <color indexed="8"/>
      </right>
      <top/>
      <bottom style="thin">
        <color theme="1"/>
      </bottom>
      <diagonal/>
    </border>
    <border>
      <left style="thin">
        <color indexed="8"/>
      </left>
      <right/>
      <top style="thin">
        <color indexed="8"/>
      </top>
      <bottom style="thin">
        <color theme="1"/>
      </bottom>
      <diagonal/>
    </border>
    <border>
      <left style="thin">
        <color indexed="8"/>
      </left>
      <right style="thin">
        <color indexed="8"/>
      </right>
      <top style="thin">
        <color indexed="8"/>
      </top>
      <bottom style="thin">
        <color theme="1"/>
      </bottom>
      <diagonal/>
    </border>
    <border>
      <left style="medium">
        <color indexed="8"/>
      </left>
      <right style="medium">
        <color indexed="8"/>
      </right>
      <top style="medium">
        <color indexed="8"/>
      </top>
      <bottom style="medium">
        <color indexed="8"/>
      </bottom>
      <diagonal/>
    </border>
    <border>
      <left/>
      <right style="thin">
        <color theme="1"/>
      </right>
      <top style="thin">
        <color indexed="8"/>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style="thin">
        <color theme="1"/>
      </right>
      <top/>
      <bottom style="thin">
        <color indexed="8"/>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indexed="8"/>
      </top>
      <bottom/>
      <diagonal/>
    </border>
    <border>
      <left/>
      <right style="medium">
        <color auto="1"/>
      </right>
      <top style="medium">
        <color indexed="8"/>
      </top>
      <bottom/>
      <diagonal/>
    </border>
    <border>
      <left style="medium">
        <color auto="1"/>
      </left>
      <right/>
      <top/>
      <bottom/>
      <diagonal/>
    </border>
    <border>
      <left/>
      <right style="medium">
        <color auto="1"/>
      </right>
      <top/>
      <bottom/>
      <diagonal/>
    </border>
    <border>
      <left style="medium">
        <color auto="1"/>
      </left>
      <right/>
      <top style="thin">
        <color indexed="8"/>
      </top>
      <bottom/>
      <diagonal/>
    </border>
    <border>
      <left/>
      <right style="medium">
        <color auto="1"/>
      </right>
      <top style="thin">
        <color indexed="8"/>
      </top>
      <bottom/>
      <diagonal/>
    </border>
    <border>
      <left style="medium">
        <color auto="1"/>
      </left>
      <right/>
      <top style="thin">
        <color indexed="8"/>
      </top>
      <bottom style="thin">
        <color indexed="8"/>
      </bottom>
      <diagonal/>
    </border>
    <border>
      <left/>
      <right style="medium">
        <color auto="1"/>
      </right>
      <top style="thin">
        <color indexed="8"/>
      </top>
      <bottom style="thin">
        <color indexed="8"/>
      </bottom>
      <diagonal/>
    </border>
    <border>
      <left style="thin">
        <color indexed="8"/>
      </left>
      <right style="medium">
        <color auto="1"/>
      </right>
      <top/>
      <bottom/>
      <diagonal/>
    </border>
    <border>
      <left style="medium">
        <color auto="1"/>
      </left>
      <right/>
      <top/>
      <bottom style="thin">
        <color indexed="8"/>
      </bottom>
      <diagonal/>
    </border>
    <border>
      <left style="thin">
        <color indexed="8"/>
      </left>
      <right style="medium">
        <color auto="1"/>
      </right>
      <top/>
      <bottom style="thin">
        <color indexed="8"/>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ck">
        <color indexed="64"/>
      </left>
      <right/>
      <top style="thick">
        <color indexed="64"/>
      </top>
      <bottom/>
      <diagonal/>
    </border>
    <border>
      <left/>
      <right style="thin">
        <color indexed="8"/>
      </right>
      <top style="thick">
        <color indexed="64"/>
      </top>
      <bottom/>
      <diagonal/>
    </border>
    <border>
      <left/>
      <right/>
      <top style="thick">
        <color indexed="64"/>
      </top>
      <bottom/>
      <diagonal/>
    </border>
    <border>
      <left style="thin">
        <color indexed="8"/>
      </left>
      <right style="thin">
        <color indexed="8"/>
      </right>
      <top style="thick">
        <color indexed="64"/>
      </top>
      <bottom/>
      <diagonal/>
    </border>
    <border>
      <left style="thin">
        <color indexed="8"/>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8"/>
      </bottom>
      <diagonal/>
    </border>
    <border>
      <left/>
      <right style="thick">
        <color indexed="64"/>
      </right>
      <top/>
      <bottom style="thin">
        <color indexed="8"/>
      </bottom>
      <diagonal/>
    </border>
    <border>
      <left style="thick">
        <color indexed="64"/>
      </left>
      <right/>
      <top style="thin">
        <color indexed="8"/>
      </top>
      <bottom style="thin">
        <color indexed="8"/>
      </bottom>
      <diagonal/>
    </border>
    <border>
      <left/>
      <right style="thick">
        <color indexed="64"/>
      </right>
      <top style="thin">
        <color indexed="8"/>
      </top>
      <bottom style="thin">
        <color indexed="8"/>
      </bottom>
      <diagonal/>
    </border>
    <border>
      <left style="thick">
        <color indexed="64"/>
      </left>
      <right style="thin">
        <color indexed="8"/>
      </right>
      <top style="thin">
        <color indexed="64"/>
      </top>
      <bottom/>
      <diagonal/>
    </border>
    <border>
      <left style="thin">
        <color indexed="8"/>
      </left>
      <right style="thin">
        <color indexed="64"/>
      </right>
      <top style="thin">
        <color indexed="8"/>
      </top>
      <bottom/>
      <diagonal/>
    </border>
    <border>
      <left/>
      <right style="thick">
        <color indexed="64"/>
      </right>
      <top style="thin">
        <color indexed="64"/>
      </top>
      <bottom/>
      <diagonal/>
    </border>
    <border>
      <left style="thick">
        <color indexed="64"/>
      </left>
      <right style="thin">
        <color indexed="8"/>
      </right>
      <top/>
      <bottom/>
      <diagonal/>
    </border>
    <border>
      <left style="thick">
        <color indexed="64"/>
      </left>
      <right style="thin">
        <color indexed="8"/>
      </right>
      <top/>
      <bottom style="thin">
        <color indexed="8"/>
      </bottom>
      <diagonal/>
    </border>
    <border>
      <left style="thin">
        <color indexed="8"/>
      </left>
      <right style="thin">
        <color indexed="64"/>
      </right>
      <top/>
      <bottom/>
      <diagonal/>
    </border>
    <border>
      <left style="thick">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8"/>
      </top>
      <bottom style="thin">
        <color indexed="64"/>
      </bottom>
      <diagonal/>
    </border>
    <border>
      <left/>
      <right style="thick">
        <color indexed="64"/>
      </right>
      <top style="thin">
        <color indexed="8"/>
      </top>
      <bottom style="thin">
        <color indexed="64"/>
      </bottom>
      <diagonal/>
    </border>
    <border>
      <left style="thick">
        <color indexed="64"/>
      </left>
      <right style="thin">
        <color indexed="8"/>
      </right>
      <top style="thin">
        <color indexed="8"/>
      </top>
      <bottom style="thick">
        <color indexed="64"/>
      </bottom>
      <diagonal/>
    </border>
    <border>
      <left style="thin">
        <color indexed="8"/>
      </left>
      <right style="thin">
        <color indexed="64"/>
      </right>
      <top style="thin">
        <color indexed="8"/>
      </top>
      <bottom style="thick">
        <color indexed="64"/>
      </bottom>
      <diagonal/>
    </border>
    <border>
      <left style="thin">
        <color indexed="64"/>
      </left>
      <right style="thin">
        <color indexed="64"/>
      </right>
      <top style="thin">
        <color indexed="8"/>
      </top>
      <bottom style="thick">
        <color indexed="64"/>
      </bottom>
      <diagonal/>
    </border>
    <border>
      <left/>
      <right style="thick">
        <color indexed="64"/>
      </right>
      <top style="thin">
        <color indexed="8"/>
      </top>
      <bottom style="thick">
        <color indexed="64"/>
      </bottom>
      <diagonal/>
    </border>
    <border>
      <left/>
      <right/>
      <top style="thin">
        <color indexed="8"/>
      </top>
      <bottom style="thin">
        <color theme="1"/>
      </bottom>
      <diagonal/>
    </border>
    <border>
      <left style="thin">
        <color indexed="8"/>
      </left>
      <right style="medium">
        <color indexed="8"/>
      </right>
      <top style="thin">
        <color indexed="8"/>
      </top>
      <bottom style="thin">
        <color theme="1"/>
      </bottom>
      <diagonal/>
    </border>
    <border>
      <left style="thin">
        <color indexed="8"/>
      </left>
      <right style="thick">
        <color indexed="64"/>
      </right>
      <top style="thick">
        <color indexed="64"/>
      </top>
      <bottom/>
      <diagonal/>
    </border>
    <border>
      <left style="thin">
        <color indexed="8"/>
      </left>
      <right style="thick">
        <color indexed="64"/>
      </right>
      <top/>
      <bottom/>
      <diagonal/>
    </border>
    <border>
      <left style="thin">
        <color indexed="8"/>
      </left>
      <right style="thick">
        <color indexed="64"/>
      </right>
      <top/>
      <bottom style="thin">
        <color indexed="8"/>
      </bottom>
      <diagonal/>
    </border>
    <border>
      <left/>
      <right style="thick">
        <color indexed="64"/>
      </right>
      <top style="thin">
        <color indexed="8"/>
      </top>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style="thick">
        <color indexed="64"/>
      </right>
      <top style="thin">
        <color indexed="8"/>
      </top>
      <bottom style="thin">
        <color indexed="8"/>
      </bottom>
      <diagonal/>
    </border>
    <border>
      <left style="thin">
        <color indexed="64"/>
      </left>
      <right style="thick">
        <color indexed="64"/>
      </right>
      <top style="thin">
        <color indexed="8"/>
      </top>
      <bottom style="thin">
        <color indexed="64"/>
      </bottom>
      <diagonal/>
    </border>
    <border>
      <left style="thin">
        <color indexed="64"/>
      </left>
      <right style="thick">
        <color indexed="64"/>
      </right>
      <top/>
      <bottom style="thin">
        <color indexed="8"/>
      </bottom>
      <diagonal/>
    </border>
    <border>
      <left style="thick">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ck">
        <color indexed="64"/>
      </right>
      <top style="thin">
        <color indexed="8"/>
      </top>
      <bottom/>
      <diagonal/>
    </border>
    <border>
      <left style="thin">
        <color indexed="64"/>
      </left>
      <right style="thick">
        <color indexed="64"/>
      </right>
      <top style="thin">
        <color indexed="8"/>
      </top>
      <bottom style="thick">
        <color indexed="64"/>
      </bottom>
      <diagonal/>
    </border>
    <border>
      <left style="thin">
        <color theme="1"/>
      </left>
      <right style="medium">
        <color indexed="8"/>
      </right>
      <top/>
      <bottom style="thin">
        <color theme="1"/>
      </bottom>
      <diagonal/>
    </border>
    <border>
      <left/>
      <right style="medium">
        <color indexed="8"/>
      </right>
      <top style="thin">
        <color theme="1"/>
      </top>
      <bottom style="thin">
        <color theme="1"/>
      </bottom>
      <diagonal/>
    </border>
    <border>
      <left style="thin">
        <color theme="1"/>
      </left>
      <right style="medium">
        <color indexed="8"/>
      </right>
      <top style="thin">
        <color theme="1"/>
      </top>
      <bottom/>
      <diagonal/>
    </border>
    <border>
      <left style="thin">
        <color theme="1"/>
      </left>
      <right style="medium">
        <color indexed="8"/>
      </right>
      <top style="thin">
        <color theme="1"/>
      </top>
      <bottom style="thin">
        <color theme="1"/>
      </bottom>
      <diagonal/>
    </border>
    <border>
      <left/>
      <right style="medium">
        <color indexed="8"/>
      </right>
      <top/>
      <bottom style="thin">
        <color theme="1"/>
      </bottom>
      <diagonal/>
    </border>
    <border>
      <left style="thin">
        <color indexed="8"/>
      </left>
      <right style="medium">
        <color indexed="8"/>
      </right>
      <top style="thin">
        <color theme="1"/>
      </top>
      <bottom style="thin">
        <color indexed="8"/>
      </bottom>
      <diagonal/>
    </border>
    <border>
      <left style="medium">
        <color indexed="8"/>
      </left>
      <right style="thin">
        <color indexed="8"/>
      </right>
      <top style="thin">
        <color indexed="8"/>
      </top>
      <bottom style="medium">
        <color theme="1"/>
      </bottom>
      <diagonal/>
    </border>
    <border>
      <left style="thin">
        <color indexed="8"/>
      </left>
      <right style="thin">
        <color indexed="8"/>
      </right>
      <top style="thin">
        <color indexed="8"/>
      </top>
      <bottom style="medium">
        <color theme="1"/>
      </bottom>
      <diagonal/>
    </border>
    <border>
      <left/>
      <right style="medium">
        <color indexed="8"/>
      </right>
      <top/>
      <bottom/>
      <diagonal/>
    </border>
    <border>
      <left style="medium">
        <color indexed="8"/>
      </left>
      <right/>
      <top/>
      <bottom style="thin">
        <color indexed="8"/>
      </bottom>
      <diagonal/>
    </border>
    <border>
      <left/>
      <right style="medium">
        <color indexed="8"/>
      </right>
      <top style="thin">
        <color indexed="8"/>
      </top>
      <bottom/>
      <diagonal/>
    </border>
    <border>
      <left/>
      <right style="medium">
        <color indexed="64"/>
      </right>
      <top/>
      <bottom/>
      <diagonal/>
    </border>
    <border>
      <left style="medium">
        <color indexed="64"/>
      </left>
      <right/>
      <top/>
      <bottom style="thin">
        <color indexed="8"/>
      </bottom>
      <diagonal/>
    </border>
  </borders>
  <cellStyleXfs count="47751">
    <xf numFmtId="0" fontId="0" fillId="0" borderId="0"/>
    <xf numFmtId="0" fontId="60" fillId="2" borderId="0" applyNumberFormat="0" applyBorder="0" applyAlignment="0" applyProtection="0"/>
    <xf numFmtId="0" fontId="60" fillId="3" borderId="0" applyNumberFormat="0" applyBorder="0" applyAlignment="0" applyProtection="0"/>
    <xf numFmtId="0" fontId="60" fillId="4" borderId="0" applyNumberFormat="0" applyBorder="0" applyAlignment="0" applyProtection="0"/>
    <xf numFmtId="0" fontId="60" fillId="5" borderId="0" applyNumberFormat="0" applyBorder="0" applyAlignment="0" applyProtection="0"/>
    <xf numFmtId="0" fontId="60" fillId="6" borderId="0" applyNumberFormat="0" applyBorder="0" applyAlignment="0" applyProtection="0"/>
    <xf numFmtId="0" fontId="60" fillId="7" borderId="0" applyNumberFormat="0" applyBorder="0" applyAlignment="0" applyProtection="0"/>
    <xf numFmtId="0" fontId="60" fillId="8" borderId="0" applyNumberFormat="0" applyBorder="0" applyAlignment="0" applyProtection="0"/>
    <xf numFmtId="0" fontId="60" fillId="9" borderId="0" applyNumberFormat="0" applyBorder="0" applyAlignment="0" applyProtection="0"/>
    <xf numFmtId="0" fontId="60" fillId="10" borderId="0" applyNumberFormat="0" applyBorder="0" applyAlignment="0" applyProtection="0"/>
    <xf numFmtId="0" fontId="60" fillId="5" borderId="0" applyNumberFormat="0" applyBorder="0" applyAlignment="0" applyProtection="0"/>
    <xf numFmtId="0" fontId="60" fillId="8" borderId="0" applyNumberFormat="0" applyBorder="0" applyAlignment="0" applyProtection="0"/>
    <xf numFmtId="0" fontId="60" fillId="11" borderId="0" applyNumberFormat="0" applyBorder="0" applyAlignment="0" applyProtection="0"/>
    <xf numFmtId="0" fontId="61" fillId="12" borderId="0" applyNumberFormat="0" applyBorder="0" applyAlignment="0" applyProtection="0"/>
    <xf numFmtId="0" fontId="61" fillId="9" borderId="0" applyNumberFormat="0" applyBorder="0" applyAlignment="0" applyProtection="0"/>
    <xf numFmtId="0" fontId="61" fillId="10" borderId="0" applyNumberFormat="0" applyBorder="0" applyAlignment="0" applyProtection="0"/>
    <xf numFmtId="0" fontId="61" fillId="13" borderId="0" applyNumberFormat="0" applyBorder="0" applyAlignment="0" applyProtection="0"/>
    <xf numFmtId="0" fontId="61" fillId="14" borderId="0" applyNumberFormat="0" applyBorder="0" applyAlignment="0" applyProtection="0"/>
    <xf numFmtId="0" fontId="61" fillId="15" borderId="0" applyNumberFormat="0" applyBorder="0" applyAlignment="0" applyProtection="0"/>
    <xf numFmtId="0" fontId="61" fillId="16" borderId="0" applyNumberFormat="0" applyBorder="0" applyAlignment="0" applyProtection="0"/>
    <xf numFmtId="0" fontId="61" fillId="17" borderId="0" applyNumberFormat="0" applyBorder="0" applyAlignment="0" applyProtection="0"/>
    <xf numFmtId="0" fontId="61" fillId="18" borderId="0" applyNumberFormat="0" applyBorder="0" applyAlignment="0" applyProtection="0"/>
    <xf numFmtId="0" fontId="61" fillId="13" borderId="0" applyNumberFormat="0" applyBorder="0" applyAlignment="0" applyProtection="0"/>
    <xf numFmtId="0" fontId="61" fillId="14" borderId="0" applyNumberFormat="0" applyBorder="0" applyAlignment="0" applyProtection="0"/>
    <xf numFmtId="0" fontId="61" fillId="19" borderId="0" applyNumberFormat="0" applyBorder="0" applyAlignment="0" applyProtection="0"/>
    <xf numFmtId="0" fontId="62" fillId="3" borderId="0" applyNumberFormat="0" applyBorder="0" applyAlignment="0" applyProtection="0"/>
    <xf numFmtId="0" fontId="63" fillId="20" borderId="1" applyNumberFormat="0" applyAlignment="0" applyProtection="0"/>
    <xf numFmtId="0" fontId="64" fillId="21" borderId="2" applyNumberFormat="0" applyAlignment="0" applyProtection="0"/>
    <xf numFmtId="43" fontId="28" fillId="0" borderId="0" applyFont="0" applyFill="0" applyBorder="0" applyAlignment="0" applyProtection="0"/>
    <xf numFmtId="43" fontId="37" fillId="0" borderId="0" applyFont="0" applyFill="0" applyBorder="0" applyAlignment="0" applyProtection="0"/>
    <xf numFmtId="44" fontId="28" fillId="0" borderId="0" applyFont="0" applyFill="0" applyBorder="0" applyAlignment="0" applyProtection="0"/>
    <xf numFmtId="0" fontId="65" fillId="0" borderId="0" applyNumberFormat="0" applyFill="0" applyBorder="0" applyAlignment="0" applyProtection="0"/>
    <xf numFmtId="0" fontId="66" fillId="4" borderId="0" applyNumberFormat="0" applyBorder="0" applyAlignment="0" applyProtection="0"/>
    <xf numFmtId="0" fontId="67" fillId="0" borderId="3" applyNumberFormat="0" applyFill="0" applyAlignment="0" applyProtection="0"/>
    <xf numFmtId="0" fontId="68" fillId="0" borderId="4" applyNumberFormat="0" applyFill="0" applyAlignment="0" applyProtection="0"/>
    <xf numFmtId="0" fontId="69" fillId="0" borderId="5" applyNumberFormat="0" applyFill="0" applyAlignment="0" applyProtection="0"/>
    <xf numFmtId="0" fontId="69" fillId="0" borderId="0" applyNumberFormat="0" applyFill="0" applyBorder="0" applyAlignment="0" applyProtection="0"/>
    <xf numFmtId="0" fontId="70" fillId="7" borderId="1" applyNumberFormat="0" applyAlignment="0" applyProtection="0"/>
    <xf numFmtId="0" fontId="71" fillId="0" borderId="6" applyNumberFormat="0" applyFill="0" applyAlignment="0" applyProtection="0"/>
    <xf numFmtId="0" fontId="72" fillId="22" borderId="0" applyNumberFormat="0" applyBorder="0" applyAlignment="0" applyProtection="0"/>
    <xf numFmtId="0" fontId="31" fillId="0" borderId="0"/>
    <xf numFmtId="37" fontId="57" fillId="0" borderId="0"/>
    <xf numFmtId="37" fontId="57" fillId="0" borderId="0"/>
    <xf numFmtId="0" fontId="56" fillId="0" borderId="0"/>
    <xf numFmtId="0" fontId="56" fillId="0" borderId="0"/>
    <xf numFmtId="0" fontId="60" fillId="23" borderId="7" applyNumberFormat="0" applyFont="0" applyAlignment="0" applyProtection="0"/>
    <xf numFmtId="0" fontId="73" fillId="20" borderId="8" applyNumberFormat="0" applyAlignment="0" applyProtection="0"/>
    <xf numFmtId="0" fontId="74" fillId="0" borderId="0" applyNumberFormat="0" applyFill="0" applyBorder="0" applyAlignment="0" applyProtection="0"/>
    <xf numFmtId="0" fontId="75" fillId="0" borderId="9" applyNumberFormat="0" applyFill="0" applyAlignment="0" applyProtection="0"/>
    <xf numFmtId="0" fontId="76" fillId="0" borderId="0" applyNumberFormat="0" applyFill="0" applyBorder="0" applyAlignment="0" applyProtection="0"/>
    <xf numFmtId="0" fontId="57" fillId="0" borderId="0"/>
    <xf numFmtId="43" fontId="27" fillId="0" borderId="0" applyFont="0" applyFill="0" applyBorder="0" applyAlignment="0" applyProtection="0"/>
    <xf numFmtId="0" fontId="27" fillId="0" borderId="0"/>
    <xf numFmtId="43" fontId="27" fillId="0" borderId="0" applyNumberFormat="0" applyFill="0" applyBorder="0" applyAlignment="0" applyProtection="0"/>
    <xf numFmtId="43" fontId="26"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57" fillId="0" borderId="0"/>
    <xf numFmtId="0" fontId="27" fillId="0" borderId="0"/>
    <xf numFmtId="0" fontId="27" fillId="0" borderId="0"/>
    <xf numFmtId="0" fontId="26" fillId="0" borderId="0"/>
    <xf numFmtId="0" fontId="26" fillId="0" borderId="0"/>
    <xf numFmtId="0" fontId="26" fillId="0" borderId="0"/>
    <xf numFmtId="0" fontId="26" fillId="0" borderId="0"/>
    <xf numFmtId="0" fontId="25" fillId="0" borderId="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38" fontId="50" fillId="45" borderId="0" applyNumberFormat="0" applyBorder="0" applyAlignment="0" applyProtection="0"/>
    <xf numFmtId="0" fontId="87" fillId="0" borderId="0" applyNumberFormat="0" applyFill="0" applyBorder="0" applyAlignment="0" applyProtection="0">
      <alignment vertical="top"/>
      <protection locked="0"/>
    </xf>
    <xf numFmtId="10" fontId="50" fillId="47" borderId="81" applyNumberFormat="0" applyBorder="0" applyAlignment="0" applyProtection="0"/>
    <xf numFmtId="173" fontId="88" fillId="0" borderId="0"/>
    <xf numFmtId="0" fontId="27" fillId="0" borderId="0"/>
    <xf numFmtId="10" fontId="27" fillId="0" borderId="0" applyFont="0" applyFill="0" applyBorder="0" applyAlignment="0" applyProtection="0"/>
    <xf numFmtId="9" fontId="2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0" fontId="89" fillId="0" borderId="0"/>
    <xf numFmtId="0" fontId="27" fillId="0" borderId="0"/>
    <xf numFmtId="0" fontId="27" fillId="0" borderId="0"/>
    <xf numFmtId="0" fontId="24" fillId="0" borderId="0"/>
    <xf numFmtId="43" fontId="24" fillId="0" borderId="0" applyFont="0" applyFill="0" applyBorder="0" applyAlignment="0" applyProtection="0"/>
    <xf numFmtId="0" fontId="92" fillId="0" borderId="0" applyNumberFormat="0" applyFill="0" applyBorder="0" applyAlignment="0" applyProtection="0"/>
    <xf numFmtId="0" fontId="93" fillId="0" borderId="165" applyNumberFormat="0" applyFill="0" applyAlignment="0" applyProtection="0"/>
    <xf numFmtId="0" fontId="94" fillId="0" borderId="166" applyNumberFormat="0" applyFill="0" applyAlignment="0" applyProtection="0"/>
    <xf numFmtId="0" fontId="95" fillId="0" borderId="167" applyNumberFormat="0" applyFill="0" applyAlignment="0" applyProtection="0"/>
    <xf numFmtId="0" fontId="95" fillId="0" borderId="0" applyNumberFormat="0" applyFill="0" applyBorder="0" applyAlignment="0" applyProtection="0"/>
    <xf numFmtId="0" fontId="96" fillId="49" borderId="0" applyNumberFormat="0" applyBorder="0" applyAlignment="0" applyProtection="0"/>
    <xf numFmtId="0" fontId="97" fillId="50" borderId="0" applyNumberFormat="0" applyBorder="0" applyAlignment="0" applyProtection="0"/>
    <xf numFmtId="0" fontId="98" fillId="51" borderId="0" applyNumberFormat="0" applyBorder="0" applyAlignment="0" applyProtection="0"/>
    <xf numFmtId="0" fontId="99" fillId="52" borderId="168" applyNumberFormat="0" applyAlignment="0" applyProtection="0"/>
    <xf numFmtId="0" fontId="100" fillId="53" borderId="169" applyNumberFormat="0" applyAlignment="0" applyProtection="0"/>
    <xf numFmtId="0" fontId="101" fillId="53" borderId="168" applyNumberFormat="0" applyAlignment="0" applyProtection="0"/>
    <xf numFmtId="0" fontId="102" fillId="0" borderId="170" applyNumberFormat="0" applyFill="0" applyAlignment="0" applyProtection="0"/>
    <xf numFmtId="0" fontId="103" fillId="54" borderId="171" applyNumberFormat="0" applyAlignment="0" applyProtection="0"/>
    <xf numFmtId="0" fontId="104" fillId="0" borderId="0" applyNumberFormat="0" applyFill="0" applyBorder="0" applyAlignment="0" applyProtection="0"/>
    <xf numFmtId="0" fontId="24" fillId="55" borderId="172" applyNumberFormat="0" applyFont="0" applyAlignment="0" applyProtection="0"/>
    <xf numFmtId="0" fontId="105" fillId="0" borderId="0" applyNumberFormat="0" applyFill="0" applyBorder="0" applyAlignment="0" applyProtection="0"/>
    <xf numFmtId="0" fontId="86" fillId="0" borderId="173" applyNumberFormat="0" applyFill="0" applyAlignment="0" applyProtection="0"/>
    <xf numFmtId="0" fontId="106" fillId="56" borderId="0" applyNumberFormat="0" applyBorder="0" applyAlignment="0" applyProtection="0"/>
    <xf numFmtId="0" fontId="24" fillId="57" borderId="0" applyNumberFormat="0" applyBorder="0" applyAlignment="0" applyProtection="0"/>
    <xf numFmtId="0" fontId="24" fillId="58" borderId="0" applyNumberFormat="0" applyBorder="0" applyAlignment="0" applyProtection="0"/>
    <xf numFmtId="0" fontId="106" fillId="59" borderId="0" applyNumberFormat="0" applyBorder="0" applyAlignment="0" applyProtection="0"/>
    <xf numFmtId="0" fontId="106" fillId="60" borderId="0" applyNumberFormat="0" applyBorder="0" applyAlignment="0" applyProtection="0"/>
    <xf numFmtId="0" fontId="24" fillId="61" borderId="0" applyNumberFormat="0" applyBorder="0" applyAlignment="0" applyProtection="0"/>
    <xf numFmtId="0" fontId="24" fillId="62" borderId="0" applyNumberFormat="0" applyBorder="0" applyAlignment="0" applyProtection="0"/>
    <xf numFmtId="0" fontId="106" fillId="63" borderId="0" applyNumberFormat="0" applyBorder="0" applyAlignment="0" applyProtection="0"/>
    <xf numFmtId="0" fontId="106" fillId="64"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106" fillId="67" borderId="0" applyNumberFormat="0" applyBorder="0" applyAlignment="0" applyProtection="0"/>
    <xf numFmtId="0" fontId="106" fillId="68" borderId="0" applyNumberFormat="0" applyBorder="0" applyAlignment="0" applyProtection="0"/>
    <xf numFmtId="0" fontId="24" fillId="69" borderId="0" applyNumberFormat="0" applyBorder="0" applyAlignment="0" applyProtection="0"/>
    <xf numFmtId="0" fontId="24" fillId="70" borderId="0" applyNumberFormat="0" applyBorder="0" applyAlignment="0" applyProtection="0"/>
    <xf numFmtId="0" fontId="106" fillId="71" borderId="0" applyNumberFormat="0" applyBorder="0" applyAlignment="0" applyProtection="0"/>
    <xf numFmtId="0" fontId="106" fillId="72" borderId="0" applyNumberFormat="0" applyBorder="0" applyAlignment="0" applyProtection="0"/>
    <xf numFmtId="0" fontId="24" fillId="73" borderId="0" applyNumberFormat="0" applyBorder="0" applyAlignment="0" applyProtection="0"/>
    <xf numFmtId="0" fontId="24" fillId="74" borderId="0" applyNumberFormat="0" applyBorder="0" applyAlignment="0" applyProtection="0"/>
    <xf numFmtId="0" fontId="106" fillId="75" borderId="0" applyNumberFormat="0" applyBorder="0" applyAlignment="0" applyProtection="0"/>
    <xf numFmtId="0" fontId="106" fillId="76" borderId="0" applyNumberFormat="0" applyBorder="0" applyAlignment="0" applyProtection="0"/>
    <xf numFmtId="0" fontId="24" fillId="77" borderId="0" applyNumberFormat="0" applyBorder="0" applyAlignment="0" applyProtection="0"/>
    <xf numFmtId="0" fontId="24" fillId="78" borderId="0" applyNumberFormat="0" applyBorder="0" applyAlignment="0" applyProtection="0"/>
    <xf numFmtId="0" fontId="106" fillId="79" borderId="0" applyNumberFormat="0" applyBorder="0" applyAlignment="0" applyProtection="0"/>
    <xf numFmtId="0" fontId="24" fillId="0" borderId="0"/>
    <xf numFmtId="0" fontId="99" fillId="52" borderId="168" applyNumberFormat="0" applyAlignment="0" applyProtection="0"/>
    <xf numFmtId="0" fontId="31" fillId="0" borderId="0"/>
    <xf numFmtId="0" fontId="23" fillId="0" borderId="0"/>
    <xf numFmtId="0" fontId="108" fillId="0" borderId="0"/>
    <xf numFmtId="43" fontId="10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9" fontId="27"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08" fillId="0" borderId="0"/>
    <xf numFmtId="0" fontId="23" fillId="0" borderId="0"/>
    <xf numFmtId="0" fontId="108" fillId="0" borderId="0"/>
    <xf numFmtId="0" fontId="22" fillId="0" borderId="0"/>
    <xf numFmtId="0" fontId="31" fillId="0" borderId="0"/>
    <xf numFmtId="0" fontId="22" fillId="57" borderId="0" applyNumberFormat="0" applyBorder="0" applyAlignment="0" applyProtection="0"/>
    <xf numFmtId="0" fontId="110" fillId="57" borderId="0" applyNumberFormat="0" applyBorder="0" applyAlignment="0" applyProtection="0"/>
    <xf numFmtId="0" fontId="22" fillId="57" borderId="0" applyNumberFormat="0" applyBorder="0" applyAlignment="0" applyProtection="0"/>
    <xf numFmtId="0" fontId="22" fillId="57" borderId="0" applyNumberFormat="0" applyBorder="0" applyAlignment="0" applyProtection="0"/>
    <xf numFmtId="0" fontId="22" fillId="57" borderId="0" applyNumberFormat="0" applyBorder="0" applyAlignment="0" applyProtection="0"/>
    <xf numFmtId="0" fontId="22" fillId="57" borderId="0" applyNumberFormat="0" applyBorder="0" applyAlignment="0" applyProtection="0"/>
    <xf numFmtId="0" fontId="22" fillId="57" borderId="0" applyNumberFormat="0" applyBorder="0" applyAlignment="0" applyProtection="0"/>
    <xf numFmtId="0" fontId="22" fillId="61" borderId="0" applyNumberFormat="0" applyBorder="0" applyAlignment="0" applyProtection="0"/>
    <xf numFmtId="0" fontId="110" fillId="61"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65" borderId="0" applyNumberFormat="0" applyBorder="0" applyAlignment="0" applyProtection="0"/>
    <xf numFmtId="0" fontId="110" fillId="65" borderId="0" applyNumberFormat="0" applyBorder="0" applyAlignment="0" applyProtection="0"/>
    <xf numFmtId="0" fontId="22" fillId="65" borderId="0" applyNumberFormat="0" applyBorder="0" applyAlignment="0" applyProtection="0"/>
    <xf numFmtId="0" fontId="22" fillId="65" borderId="0" applyNumberFormat="0" applyBorder="0" applyAlignment="0" applyProtection="0"/>
    <xf numFmtId="0" fontId="22" fillId="65" borderId="0" applyNumberFormat="0" applyBorder="0" applyAlignment="0" applyProtection="0"/>
    <xf numFmtId="0" fontId="22" fillId="65" borderId="0" applyNumberFormat="0" applyBorder="0" applyAlignment="0" applyProtection="0"/>
    <xf numFmtId="0" fontId="22" fillId="65" borderId="0" applyNumberFormat="0" applyBorder="0" applyAlignment="0" applyProtection="0"/>
    <xf numFmtId="0" fontId="22" fillId="69" borderId="0" applyNumberFormat="0" applyBorder="0" applyAlignment="0" applyProtection="0"/>
    <xf numFmtId="0" fontId="110" fillId="69"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2" fillId="73" borderId="0" applyNumberFormat="0" applyBorder="0" applyAlignment="0" applyProtection="0"/>
    <xf numFmtId="0" fontId="110" fillId="73" borderId="0" applyNumberFormat="0" applyBorder="0" applyAlignment="0" applyProtection="0"/>
    <xf numFmtId="0" fontId="22" fillId="73" borderId="0" applyNumberFormat="0" applyBorder="0" applyAlignment="0" applyProtection="0"/>
    <xf numFmtId="0" fontId="22" fillId="73" borderId="0" applyNumberFormat="0" applyBorder="0" applyAlignment="0" applyProtection="0"/>
    <xf numFmtId="0" fontId="22" fillId="73" borderId="0" applyNumberFormat="0" applyBorder="0" applyAlignment="0" applyProtection="0"/>
    <xf numFmtId="0" fontId="22" fillId="73" borderId="0" applyNumberFormat="0" applyBorder="0" applyAlignment="0" applyProtection="0"/>
    <xf numFmtId="0" fontId="22" fillId="73" borderId="0" applyNumberFormat="0" applyBorder="0" applyAlignment="0" applyProtection="0"/>
    <xf numFmtId="0" fontId="22" fillId="77" borderId="0" applyNumberFormat="0" applyBorder="0" applyAlignment="0" applyProtection="0"/>
    <xf numFmtId="0" fontId="110" fillId="77" borderId="0" applyNumberFormat="0" applyBorder="0" applyAlignment="0" applyProtection="0"/>
    <xf numFmtId="0" fontId="22" fillId="77" borderId="0" applyNumberFormat="0" applyBorder="0" applyAlignment="0" applyProtection="0"/>
    <xf numFmtId="0" fontId="22" fillId="77" borderId="0" applyNumberFormat="0" applyBorder="0" applyAlignment="0" applyProtection="0"/>
    <xf numFmtId="0" fontId="22" fillId="77" borderId="0" applyNumberFormat="0" applyBorder="0" applyAlignment="0" applyProtection="0"/>
    <xf numFmtId="0" fontId="22" fillId="77" borderId="0" applyNumberFormat="0" applyBorder="0" applyAlignment="0" applyProtection="0"/>
    <xf numFmtId="0" fontId="22" fillId="77" borderId="0" applyNumberFormat="0" applyBorder="0" applyAlignment="0" applyProtection="0"/>
    <xf numFmtId="0" fontId="22" fillId="58" borderId="0" applyNumberFormat="0" applyBorder="0" applyAlignment="0" applyProtection="0"/>
    <xf numFmtId="0" fontId="110" fillId="58" borderId="0" applyNumberFormat="0" applyBorder="0" applyAlignment="0" applyProtection="0"/>
    <xf numFmtId="0" fontId="22" fillId="58" borderId="0" applyNumberFormat="0" applyBorder="0" applyAlignment="0" applyProtection="0"/>
    <xf numFmtId="0" fontId="22" fillId="58" borderId="0" applyNumberFormat="0" applyBorder="0" applyAlignment="0" applyProtection="0"/>
    <xf numFmtId="0" fontId="22" fillId="58" borderId="0" applyNumberFormat="0" applyBorder="0" applyAlignment="0" applyProtection="0"/>
    <xf numFmtId="0" fontId="22" fillId="58" borderId="0" applyNumberFormat="0" applyBorder="0" applyAlignment="0" applyProtection="0"/>
    <xf numFmtId="0" fontId="22" fillId="58" borderId="0" applyNumberFormat="0" applyBorder="0" applyAlignment="0" applyProtection="0"/>
    <xf numFmtId="0" fontId="22" fillId="62" borderId="0" applyNumberFormat="0" applyBorder="0" applyAlignment="0" applyProtection="0"/>
    <xf numFmtId="0" fontId="110" fillId="62"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6" borderId="0" applyNumberFormat="0" applyBorder="0" applyAlignment="0" applyProtection="0"/>
    <xf numFmtId="0" fontId="110" fillId="66" borderId="0" applyNumberFormat="0" applyBorder="0" applyAlignment="0" applyProtection="0"/>
    <xf numFmtId="0" fontId="22" fillId="66" borderId="0" applyNumberFormat="0" applyBorder="0" applyAlignment="0" applyProtection="0"/>
    <xf numFmtId="0" fontId="22" fillId="66" borderId="0" applyNumberFormat="0" applyBorder="0" applyAlignment="0" applyProtection="0"/>
    <xf numFmtId="0" fontId="22" fillId="66" borderId="0" applyNumberFormat="0" applyBorder="0" applyAlignment="0" applyProtection="0"/>
    <xf numFmtId="0" fontId="22" fillId="66" borderId="0" applyNumberFormat="0" applyBorder="0" applyAlignment="0" applyProtection="0"/>
    <xf numFmtId="0" fontId="22" fillId="66" borderId="0" applyNumberFormat="0" applyBorder="0" applyAlignment="0" applyProtection="0"/>
    <xf numFmtId="0" fontId="22" fillId="70" borderId="0" applyNumberFormat="0" applyBorder="0" applyAlignment="0" applyProtection="0"/>
    <xf numFmtId="0" fontId="110" fillId="70" borderId="0" applyNumberFormat="0" applyBorder="0" applyAlignment="0" applyProtection="0"/>
    <xf numFmtId="0" fontId="22" fillId="70" borderId="0" applyNumberFormat="0" applyBorder="0" applyAlignment="0" applyProtection="0"/>
    <xf numFmtId="0" fontId="22" fillId="70" borderId="0" applyNumberFormat="0" applyBorder="0" applyAlignment="0" applyProtection="0"/>
    <xf numFmtId="0" fontId="22" fillId="70" borderId="0" applyNumberFormat="0" applyBorder="0" applyAlignment="0" applyProtection="0"/>
    <xf numFmtId="0" fontId="22" fillId="70" borderId="0" applyNumberFormat="0" applyBorder="0" applyAlignment="0" applyProtection="0"/>
    <xf numFmtId="0" fontId="22" fillId="70" borderId="0" applyNumberFormat="0" applyBorder="0" applyAlignment="0" applyProtection="0"/>
    <xf numFmtId="0" fontId="22" fillId="74" borderId="0" applyNumberFormat="0" applyBorder="0" applyAlignment="0" applyProtection="0"/>
    <xf numFmtId="0" fontId="110" fillId="74" borderId="0" applyNumberFormat="0" applyBorder="0" applyAlignment="0" applyProtection="0"/>
    <xf numFmtId="0" fontId="22" fillId="74" borderId="0" applyNumberFormat="0" applyBorder="0" applyAlignment="0" applyProtection="0"/>
    <xf numFmtId="0" fontId="22" fillId="74" borderId="0" applyNumberFormat="0" applyBorder="0" applyAlignment="0" applyProtection="0"/>
    <xf numFmtId="0" fontId="22" fillId="74" borderId="0" applyNumberFormat="0" applyBorder="0" applyAlignment="0" applyProtection="0"/>
    <xf numFmtId="0" fontId="22" fillId="74" borderId="0" applyNumberFormat="0" applyBorder="0" applyAlignment="0" applyProtection="0"/>
    <xf numFmtId="0" fontId="22" fillId="74" borderId="0" applyNumberFormat="0" applyBorder="0" applyAlignment="0" applyProtection="0"/>
    <xf numFmtId="0" fontId="22" fillId="78" borderId="0" applyNumberFormat="0" applyBorder="0" applyAlignment="0" applyProtection="0"/>
    <xf numFmtId="0" fontId="110" fillId="78"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111" fillId="59" borderId="0" applyNumberFormat="0" applyBorder="0" applyAlignment="0" applyProtection="0"/>
    <xf numFmtId="0" fontId="111" fillId="63" borderId="0" applyNumberFormat="0" applyBorder="0" applyAlignment="0" applyProtection="0"/>
    <xf numFmtId="0" fontId="111" fillId="67" borderId="0" applyNumberFormat="0" applyBorder="0" applyAlignment="0" applyProtection="0"/>
    <xf numFmtId="0" fontId="111" fillId="71" borderId="0" applyNumberFormat="0" applyBorder="0" applyAlignment="0" applyProtection="0"/>
    <xf numFmtId="0" fontId="111" fillId="75" borderId="0" applyNumberFormat="0" applyBorder="0" applyAlignment="0" applyProtection="0"/>
    <xf numFmtId="0" fontId="111" fillId="79" borderId="0" applyNumberFormat="0" applyBorder="0" applyAlignment="0" applyProtection="0"/>
    <xf numFmtId="0" fontId="111" fillId="56" borderId="0" applyNumberFormat="0" applyBorder="0" applyAlignment="0" applyProtection="0"/>
    <xf numFmtId="0" fontId="111" fillId="60" borderId="0" applyNumberFormat="0" applyBorder="0" applyAlignment="0" applyProtection="0"/>
    <xf numFmtId="0" fontId="111" fillId="64" borderId="0" applyNumberFormat="0" applyBorder="0" applyAlignment="0" applyProtection="0"/>
    <xf numFmtId="0" fontId="111" fillId="68" borderId="0" applyNumberFormat="0" applyBorder="0" applyAlignment="0" applyProtection="0"/>
    <xf numFmtId="0" fontId="111" fillId="72" borderId="0" applyNumberFormat="0" applyBorder="0" applyAlignment="0" applyProtection="0"/>
    <xf numFmtId="0" fontId="111" fillId="76" borderId="0" applyNumberFormat="0" applyBorder="0" applyAlignment="0" applyProtection="0"/>
    <xf numFmtId="0" fontId="112" fillId="50" borderId="0" applyNumberFormat="0" applyBorder="0" applyAlignment="0" applyProtection="0"/>
    <xf numFmtId="0" fontId="113" fillId="53" borderId="168" applyNumberFormat="0" applyAlignment="0" applyProtection="0"/>
    <xf numFmtId="0" fontId="114" fillId="54" borderId="171" applyNumberFormat="0" applyAlignment="0" applyProtection="0"/>
    <xf numFmtId="43" fontId="27" fillId="0" borderId="0" applyFont="0" applyFill="0" applyBorder="0" applyAlignment="0" applyProtection="0"/>
    <xf numFmtId="0" fontId="115" fillId="0" borderId="0" applyNumberFormat="0" applyFill="0" applyBorder="0" applyAlignment="0" applyProtection="0"/>
    <xf numFmtId="0" fontId="116" fillId="49" borderId="0" applyNumberFormat="0" applyBorder="0" applyAlignment="0" applyProtection="0"/>
    <xf numFmtId="0" fontId="117" fillId="0" borderId="165" applyNumberFormat="0" applyFill="0" applyAlignment="0" applyProtection="0"/>
    <xf numFmtId="0" fontId="118" fillId="0" borderId="166" applyNumberFormat="0" applyFill="0" applyAlignment="0" applyProtection="0"/>
    <xf numFmtId="0" fontId="119" fillId="0" borderId="167" applyNumberFormat="0" applyFill="0" applyAlignment="0" applyProtection="0"/>
    <xf numFmtId="0" fontId="119" fillId="0" borderId="0" applyNumberFormat="0" applyFill="0" applyBorder="0" applyAlignment="0" applyProtection="0"/>
    <xf numFmtId="0" fontId="120" fillId="0" borderId="0" applyNumberFormat="0" applyFill="0" applyBorder="0" applyAlignment="0" applyProtection="0">
      <alignment vertical="top"/>
      <protection locked="0"/>
    </xf>
    <xf numFmtId="0" fontId="121" fillId="52" borderId="168" applyNumberFormat="0" applyAlignment="0" applyProtection="0"/>
    <xf numFmtId="0" fontId="122" fillId="0" borderId="170" applyNumberFormat="0" applyFill="0" applyAlignment="0" applyProtection="0"/>
    <xf numFmtId="0" fontId="123" fillId="51" borderId="0" applyNumberFormat="0" applyBorder="0" applyAlignment="0" applyProtection="0"/>
    <xf numFmtId="0" fontId="27" fillId="0" borderId="0"/>
    <xf numFmtId="0" fontId="27" fillId="0" borderId="0"/>
    <xf numFmtId="0" fontId="55" fillId="0" borderId="0"/>
    <xf numFmtId="0" fontId="90" fillId="0" borderId="0"/>
    <xf numFmtId="0" fontId="90" fillId="0" borderId="0"/>
    <xf numFmtId="0" fontId="124" fillId="0" borderId="0"/>
    <xf numFmtId="0" fontId="110" fillId="0" borderId="0"/>
    <xf numFmtId="0" fontId="22" fillId="0" borderId="0"/>
    <xf numFmtId="0" fontId="27" fillId="0" borderId="0"/>
    <xf numFmtId="0" fontId="83" fillId="0" borderId="0"/>
    <xf numFmtId="0" fontId="22" fillId="0" borderId="0"/>
    <xf numFmtId="0" fontId="22" fillId="0" borderId="0"/>
    <xf numFmtId="0" fontId="22" fillId="0" borderId="0"/>
    <xf numFmtId="0" fontId="22" fillId="0" borderId="0"/>
    <xf numFmtId="0" fontId="31" fillId="0" borderId="0"/>
    <xf numFmtId="0" fontId="22" fillId="55" borderId="172" applyNumberFormat="0" applyFont="0" applyAlignment="0" applyProtection="0"/>
    <xf numFmtId="0" fontId="110" fillId="55" borderId="172" applyNumberFormat="0" applyFont="0" applyAlignment="0" applyProtection="0"/>
    <xf numFmtId="0" fontId="22" fillId="55" borderId="172" applyNumberFormat="0" applyFont="0" applyAlignment="0" applyProtection="0"/>
    <xf numFmtId="0" fontId="22" fillId="55" borderId="172" applyNumberFormat="0" applyFont="0" applyAlignment="0" applyProtection="0"/>
    <xf numFmtId="0" fontId="22" fillId="55" borderId="172" applyNumberFormat="0" applyFont="0" applyAlignment="0" applyProtection="0"/>
    <xf numFmtId="0" fontId="22" fillId="55" borderId="172" applyNumberFormat="0" applyFont="0" applyAlignment="0" applyProtection="0"/>
    <xf numFmtId="0" fontId="22" fillId="55" borderId="172" applyNumberFormat="0" applyFont="0" applyAlignment="0" applyProtection="0"/>
    <xf numFmtId="0" fontId="22" fillId="55" borderId="172" applyNumberFormat="0" applyFont="0" applyAlignment="0" applyProtection="0"/>
    <xf numFmtId="0" fontId="125" fillId="53" borderId="169" applyNumberFormat="0" applyAlignment="0" applyProtection="0"/>
    <xf numFmtId="9" fontId="31"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83" fillId="0" borderId="0" applyFont="0" applyFill="0" applyBorder="0" applyAlignment="0" applyProtection="0"/>
    <xf numFmtId="0" fontId="126" fillId="0" borderId="173" applyNumberFormat="0" applyFill="0" applyAlignment="0" applyProtection="0"/>
    <xf numFmtId="0" fontId="91" fillId="0" borderId="0" applyNumberFormat="0" applyFill="0" applyBorder="0" applyAlignment="0" applyProtection="0"/>
    <xf numFmtId="0" fontId="31" fillId="0" borderId="0"/>
    <xf numFmtId="0" fontId="31" fillId="0" borderId="0"/>
    <xf numFmtId="0" fontId="21" fillId="0" borderId="0"/>
    <xf numFmtId="0" fontId="99" fillId="52" borderId="168" applyNumberFormat="0" applyAlignment="0" applyProtection="0"/>
    <xf numFmtId="0" fontId="21" fillId="55" borderId="172" applyNumberFormat="0" applyFont="0" applyAlignment="0" applyProtection="0"/>
    <xf numFmtId="0" fontId="21" fillId="57" borderId="0" applyNumberFormat="0" applyBorder="0" applyAlignment="0" applyProtection="0"/>
    <xf numFmtId="0" fontId="21" fillId="58" borderId="0" applyNumberFormat="0" applyBorder="0" applyAlignment="0" applyProtection="0"/>
    <xf numFmtId="0" fontId="21" fillId="61" borderId="0" applyNumberFormat="0" applyBorder="0" applyAlignment="0" applyProtection="0"/>
    <xf numFmtId="0" fontId="21" fillId="62" borderId="0" applyNumberFormat="0" applyBorder="0" applyAlignment="0" applyProtection="0"/>
    <xf numFmtId="0" fontId="21" fillId="65" borderId="0" applyNumberFormat="0" applyBorder="0" applyAlignment="0" applyProtection="0"/>
    <xf numFmtId="0" fontId="21" fillId="66" borderId="0" applyNumberFormat="0" applyBorder="0" applyAlignment="0" applyProtection="0"/>
    <xf numFmtId="0" fontId="21" fillId="69" borderId="0" applyNumberFormat="0" applyBorder="0" applyAlignment="0" applyProtection="0"/>
    <xf numFmtId="0" fontId="21" fillId="70" borderId="0" applyNumberFormat="0" applyBorder="0" applyAlignment="0" applyProtection="0"/>
    <xf numFmtId="0" fontId="21" fillId="73" borderId="0" applyNumberFormat="0" applyBorder="0" applyAlignment="0" applyProtection="0"/>
    <xf numFmtId="0" fontId="21" fillId="74" borderId="0" applyNumberFormat="0" applyBorder="0" applyAlignment="0" applyProtection="0"/>
    <xf numFmtId="0" fontId="21" fillId="77" borderId="0" applyNumberFormat="0" applyBorder="0" applyAlignment="0" applyProtection="0"/>
    <xf numFmtId="0" fontId="21" fillId="78" borderId="0" applyNumberFormat="0" applyBorder="0" applyAlignment="0" applyProtection="0"/>
    <xf numFmtId="0" fontId="31" fillId="0" borderId="0"/>
    <xf numFmtId="0" fontId="60" fillId="2" borderId="0" applyNumberFormat="0" applyBorder="0" applyAlignment="0" applyProtection="0"/>
    <xf numFmtId="0" fontId="60" fillId="3" borderId="0" applyNumberFormat="0" applyBorder="0" applyAlignment="0" applyProtection="0"/>
    <xf numFmtId="0" fontId="60" fillId="4" borderId="0" applyNumberFormat="0" applyBorder="0" applyAlignment="0" applyProtection="0"/>
    <xf numFmtId="0" fontId="60" fillId="5" borderId="0" applyNumberFormat="0" applyBorder="0" applyAlignment="0" applyProtection="0"/>
    <xf numFmtId="0" fontId="60" fillId="6" borderId="0" applyNumberFormat="0" applyBorder="0" applyAlignment="0" applyProtection="0"/>
    <xf numFmtId="0" fontId="60" fillId="7" borderId="0" applyNumberFormat="0" applyBorder="0" applyAlignment="0" applyProtection="0"/>
    <xf numFmtId="0" fontId="60" fillId="8" borderId="0" applyNumberFormat="0" applyBorder="0" applyAlignment="0" applyProtection="0"/>
    <xf numFmtId="0" fontId="60" fillId="9" borderId="0" applyNumberFormat="0" applyBorder="0" applyAlignment="0" applyProtection="0"/>
    <xf numFmtId="0" fontId="60" fillId="10" borderId="0" applyNumberFormat="0" applyBorder="0" applyAlignment="0" applyProtection="0"/>
    <xf numFmtId="0" fontId="60" fillId="5" borderId="0" applyNumberFormat="0" applyBorder="0" applyAlignment="0" applyProtection="0"/>
    <xf numFmtId="0" fontId="60" fillId="8" borderId="0" applyNumberFormat="0" applyBorder="0" applyAlignment="0" applyProtection="0"/>
    <xf numFmtId="0" fontId="60" fillId="11" borderId="0" applyNumberFormat="0" applyBorder="0" applyAlignment="0" applyProtection="0"/>
    <xf numFmtId="0" fontId="61" fillId="12" borderId="0" applyNumberFormat="0" applyBorder="0" applyAlignment="0" applyProtection="0"/>
    <xf numFmtId="0" fontId="61" fillId="9" borderId="0" applyNumberFormat="0" applyBorder="0" applyAlignment="0" applyProtection="0"/>
    <xf numFmtId="0" fontId="61" fillId="10" borderId="0" applyNumberFormat="0" applyBorder="0" applyAlignment="0" applyProtection="0"/>
    <xf numFmtId="0" fontId="61" fillId="13" borderId="0" applyNumberFormat="0" applyBorder="0" applyAlignment="0" applyProtection="0"/>
    <xf numFmtId="0" fontId="61" fillId="14" borderId="0" applyNumberFormat="0" applyBorder="0" applyAlignment="0" applyProtection="0"/>
    <xf numFmtId="0" fontId="61" fillId="15" borderId="0" applyNumberFormat="0" applyBorder="0" applyAlignment="0" applyProtection="0"/>
    <xf numFmtId="0" fontId="61" fillId="16" borderId="0" applyNumberFormat="0" applyBorder="0" applyAlignment="0" applyProtection="0"/>
    <xf numFmtId="0" fontId="61" fillId="17" borderId="0" applyNumberFormat="0" applyBorder="0" applyAlignment="0" applyProtection="0"/>
    <xf numFmtId="0" fontId="61" fillId="18" borderId="0" applyNumberFormat="0" applyBorder="0" applyAlignment="0" applyProtection="0"/>
    <xf numFmtId="0" fontId="61" fillId="13" borderId="0" applyNumberFormat="0" applyBorder="0" applyAlignment="0" applyProtection="0"/>
    <xf numFmtId="0" fontId="61" fillId="14" borderId="0" applyNumberFormat="0" applyBorder="0" applyAlignment="0" applyProtection="0"/>
    <xf numFmtId="0" fontId="61" fillId="19" borderId="0" applyNumberFormat="0" applyBorder="0" applyAlignment="0" applyProtection="0"/>
    <xf numFmtId="0" fontId="62" fillId="3" borderId="0" applyNumberFormat="0" applyBorder="0" applyAlignment="0" applyProtection="0"/>
    <xf numFmtId="0" fontId="63" fillId="20" borderId="1" applyNumberFormat="0" applyAlignment="0" applyProtection="0"/>
    <xf numFmtId="0" fontId="64" fillId="21" borderId="2" applyNumberFormat="0" applyAlignment="0" applyProtection="0"/>
    <xf numFmtId="43" fontId="27" fillId="0" borderId="0" applyFont="0" applyFill="0" applyBorder="0" applyAlignment="0" applyProtection="0"/>
    <xf numFmtId="44" fontId="27" fillId="0" borderId="0" applyFont="0" applyFill="0" applyBorder="0" applyAlignment="0" applyProtection="0"/>
    <xf numFmtId="0" fontId="65" fillId="0" borderId="0" applyNumberFormat="0" applyFill="0" applyBorder="0" applyAlignment="0" applyProtection="0"/>
    <xf numFmtId="0" fontId="66" fillId="4" borderId="0" applyNumberFormat="0" applyBorder="0" applyAlignment="0" applyProtection="0"/>
    <xf numFmtId="0" fontId="67" fillId="0" borderId="3" applyNumberFormat="0" applyFill="0" applyAlignment="0" applyProtection="0"/>
    <xf numFmtId="0" fontId="68" fillId="0" borderId="4" applyNumberFormat="0" applyFill="0" applyAlignment="0" applyProtection="0"/>
    <xf numFmtId="0" fontId="69" fillId="0" borderId="5" applyNumberFormat="0" applyFill="0" applyAlignment="0" applyProtection="0"/>
    <xf numFmtId="0" fontId="69" fillId="0" borderId="0" applyNumberFormat="0" applyFill="0" applyBorder="0" applyAlignment="0" applyProtection="0"/>
    <xf numFmtId="0" fontId="70" fillId="7" borderId="1" applyNumberFormat="0" applyAlignment="0" applyProtection="0"/>
    <xf numFmtId="0" fontId="71" fillId="0" borderId="6" applyNumberFormat="0" applyFill="0" applyAlignment="0" applyProtection="0"/>
    <xf numFmtId="0" fontId="72" fillId="22" borderId="0" applyNumberFormat="0" applyBorder="0" applyAlignment="0" applyProtection="0"/>
    <xf numFmtId="0" fontId="60" fillId="23" borderId="7" applyNumberFormat="0" applyFont="0" applyAlignment="0" applyProtection="0"/>
    <xf numFmtId="0" fontId="73" fillId="20" borderId="8" applyNumberFormat="0" applyAlignment="0" applyProtection="0"/>
    <xf numFmtId="0" fontId="74" fillId="0" borderId="0" applyNumberFormat="0" applyFill="0" applyBorder="0" applyAlignment="0" applyProtection="0"/>
    <xf numFmtId="0" fontId="75" fillId="0" borderId="9" applyNumberFormat="0" applyFill="0" applyAlignment="0" applyProtection="0"/>
    <xf numFmtId="0" fontId="76" fillId="0" borderId="0" applyNumberForma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99" fillId="52" borderId="168" applyNumberFormat="0" applyAlignment="0" applyProtection="0"/>
    <xf numFmtId="0" fontId="21" fillId="0" borderId="0"/>
    <xf numFmtId="43" fontId="21" fillId="0" borderId="0" applyFont="0" applyFill="0" applyBorder="0" applyAlignment="0" applyProtection="0"/>
    <xf numFmtId="0" fontId="21" fillId="55" borderId="172" applyNumberFormat="0" applyFont="0" applyAlignment="0" applyProtection="0"/>
    <xf numFmtId="0" fontId="21" fillId="57" borderId="0" applyNumberFormat="0" applyBorder="0" applyAlignment="0" applyProtection="0"/>
    <xf numFmtId="0" fontId="21" fillId="58" borderId="0" applyNumberFormat="0" applyBorder="0" applyAlignment="0" applyProtection="0"/>
    <xf numFmtId="0" fontId="21" fillId="61" borderId="0" applyNumberFormat="0" applyBorder="0" applyAlignment="0" applyProtection="0"/>
    <xf numFmtId="0" fontId="21" fillId="62" borderId="0" applyNumberFormat="0" applyBorder="0" applyAlignment="0" applyProtection="0"/>
    <xf numFmtId="0" fontId="21" fillId="65" borderId="0" applyNumberFormat="0" applyBorder="0" applyAlignment="0" applyProtection="0"/>
    <xf numFmtId="0" fontId="21" fillId="66" borderId="0" applyNumberFormat="0" applyBorder="0" applyAlignment="0" applyProtection="0"/>
    <xf numFmtId="0" fontId="21" fillId="69" borderId="0" applyNumberFormat="0" applyBorder="0" applyAlignment="0" applyProtection="0"/>
    <xf numFmtId="0" fontId="21" fillId="70" borderId="0" applyNumberFormat="0" applyBorder="0" applyAlignment="0" applyProtection="0"/>
    <xf numFmtId="0" fontId="21" fillId="73" borderId="0" applyNumberFormat="0" applyBorder="0" applyAlignment="0" applyProtection="0"/>
    <xf numFmtId="0" fontId="21" fillId="74" borderId="0" applyNumberFormat="0" applyBorder="0" applyAlignment="0" applyProtection="0"/>
    <xf numFmtId="0" fontId="21" fillId="77" borderId="0" applyNumberFormat="0" applyBorder="0" applyAlignment="0" applyProtection="0"/>
    <xf numFmtId="0" fontId="21" fillId="78" borderId="0" applyNumberFormat="0" applyBorder="0" applyAlignment="0" applyProtection="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5" borderId="0" applyNumberFormat="0" applyBorder="0" applyAlignment="0" applyProtection="0"/>
    <xf numFmtId="0" fontId="21" fillId="65" borderId="0" applyNumberFormat="0" applyBorder="0" applyAlignment="0" applyProtection="0"/>
    <xf numFmtId="0" fontId="21" fillId="65" borderId="0" applyNumberFormat="0" applyBorder="0" applyAlignment="0" applyProtection="0"/>
    <xf numFmtId="0" fontId="21" fillId="65" borderId="0" applyNumberFormat="0" applyBorder="0" applyAlignment="0" applyProtection="0"/>
    <xf numFmtId="0" fontId="21" fillId="65" borderId="0" applyNumberFormat="0" applyBorder="0" applyAlignment="0" applyProtection="0"/>
    <xf numFmtId="0" fontId="21" fillId="65" borderId="0" applyNumberFormat="0" applyBorder="0" applyAlignment="0" applyProtection="0"/>
    <xf numFmtId="0" fontId="21" fillId="69" borderId="0" applyNumberFormat="0" applyBorder="0" applyAlignment="0" applyProtection="0"/>
    <xf numFmtId="0" fontId="21" fillId="69" borderId="0" applyNumberFormat="0" applyBorder="0" applyAlignment="0" applyProtection="0"/>
    <xf numFmtId="0" fontId="21" fillId="69" borderId="0" applyNumberFormat="0" applyBorder="0" applyAlignment="0" applyProtection="0"/>
    <xf numFmtId="0" fontId="21" fillId="69" borderId="0" applyNumberFormat="0" applyBorder="0" applyAlignment="0" applyProtection="0"/>
    <xf numFmtId="0" fontId="21" fillId="69" borderId="0" applyNumberFormat="0" applyBorder="0" applyAlignment="0" applyProtection="0"/>
    <xf numFmtId="0" fontId="21" fillId="69" borderId="0" applyNumberFormat="0" applyBorder="0" applyAlignment="0" applyProtection="0"/>
    <xf numFmtId="0" fontId="21" fillId="73" borderId="0" applyNumberFormat="0" applyBorder="0" applyAlignment="0" applyProtection="0"/>
    <xf numFmtId="0" fontId="21" fillId="73" borderId="0" applyNumberFormat="0" applyBorder="0" applyAlignment="0" applyProtection="0"/>
    <xf numFmtId="0" fontId="21" fillId="73" borderId="0" applyNumberFormat="0" applyBorder="0" applyAlignment="0" applyProtection="0"/>
    <xf numFmtId="0" fontId="21" fillId="73" borderId="0" applyNumberFormat="0" applyBorder="0" applyAlignment="0" applyProtection="0"/>
    <xf numFmtId="0" fontId="21" fillId="73" borderId="0" applyNumberFormat="0" applyBorder="0" applyAlignment="0" applyProtection="0"/>
    <xf numFmtId="0" fontId="21" fillId="73" borderId="0" applyNumberFormat="0" applyBorder="0" applyAlignment="0" applyProtection="0"/>
    <xf numFmtId="0" fontId="21" fillId="77" borderId="0" applyNumberFormat="0" applyBorder="0" applyAlignment="0" applyProtection="0"/>
    <xf numFmtId="0" fontId="21" fillId="77" borderId="0" applyNumberFormat="0" applyBorder="0" applyAlignment="0" applyProtection="0"/>
    <xf numFmtId="0" fontId="21" fillId="77" borderId="0" applyNumberFormat="0" applyBorder="0" applyAlignment="0" applyProtection="0"/>
    <xf numFmtId="0" fontId="21" fillId="77" borderId="0" applyNumberFormat="0" applyBorder="0" applyAlignment="0" applyProtection="0"/>
    <xf numFmtId="0" fontId="21" fillId="77" borderId="0" applyNumberFormat="0" applyBorder="0" applyAlignment="0" applyProtection="0"/>
    <xf numFmtId="0" fontId="21" fillId="77"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1" fillId="62" borderId="0" applyNumberFormat="0" applyBorder="0" applyAlignment="0" applyProtection="0"/>
    <xf numFmtId="0" fontId="21" fillId="62" borderId="0" applyNumberFormat="0" applyBorder="0" applyAlignment="0" applyProtection="0"/>
    <xf numFmtId="0" fontId="21" fillId="62" borderId="0" applyNumberFormat="0" applyBorder="0" applyAlignment="0" applyProtection="0"/>
    <xf numFmtId="0" fontId="21" fillId="62" borderId="0" applyNumberFormat="0" applyBorder="0" applyAlignment="0" applyProtection="0"/>
    <xf numFmtId="0" fontId="21" fillId="62" borderId="0" applyNumberFormat="0" applyBorder="0" applyAlignment="0" applyProtection="0"/>
    <xf numFmtId="0" fontId="21" fillId="62" borderId="0" applyNumberFormat="0" applyBorder="0" applyAlignment="0" applyProtection="0"/>
    <xf numFmtId="0" fontId="21" fillId="66" borderId="0" applyNumberFormat="0" applyBorder="0" applyAlignment="0" applyProtection="0"/>
    <xf numFmtId="0" fontId="21" fillId="66" borderId="0" applyNumberFormat="0" applyBorder="0" applyAlignment="0" applyProtection="0"/>
    <xf numFmtId="0" fontId="21" fillId="66" borderId="0" applyNumberFormat="0" applyBorder="0" applyAlignment="0" applyProtection="0"/>
    <xf numFmtId="0" fontId="21" fillId="66" borderId="0" applyNumberFormat="0" applyBorder="0" applyAlignment="0" applyProtection="0"/>
    <xf numFmtId="0" fontId="21" fillId="66" borderId="0" applyNumberFormat="0" applyBorder="0" applyAlignment="0" applyProtection="0"/>
    <xf numFmtId="0" fontId="21" fillId="66" borderId="0" applyNumberFormat="0" applyBorder="0" applyAlignment="0" applyProtection="0"/>
    <xf numFmtId="0" fontId="21" fillId="70" borderId="0" applyNumberFormat="0" applyBorder="0" applyAlignment="0" applyProtection="0"/>
    <xf numFmtId="0" fontId="21" fillId="70" borderId="0" applyNumberFormat="0" applyBorder="0" applyAlignment="0" applyProtection="0"/>
    <xf numFmtId="0" fontId="21" fillId="70" borderId="0" applyNumberFormat="0" applyBorder="0" applyAlignment="0" applyProtection="0"/>
    <xf numFmtId="0" fontId="21" fillId="70" borderId="0" applyNumberFormat="0" applyBorder="0" applyAlignment="0" applyProtection="0"/>
    <xf numFmtId="0" fontId="21" fillId="70" borderId="0" applyNumberFormat="0" applyBorder="0" applyAlignment="0" applyProtection="0"/>
    <xf numFmtId="0" fontId="21" fillId="70" borderId="0" applyNumberFormat="0" applyBorder="0" applyAlignment="0" applyProtection="0"/>
    <xf numFmtId="0" fontId="21" fillId="74" borderId="0" applyNumberFormat="0" applyBorder="0" applyAlignment="0" applyProtection="0"/>
    <xf numFmtId="0" fontId="21" fillId="74" borderId="0" applyNumberFormat="0" applyBorder="0" applyAlignment="0" applyProtection="0"/>
    <xf numFmtId="0" fontId="21" fillId="74" borderId="0" applyNumberFormat="0" applyBorder="0" applyAlignment="0" applyProtection="0"/>
    <xf numFmtId="0" fontId="21" fillId="74" borderId="0" applyNumberFormat="0" applyBorder="0" applyAlignment="0" applyProtection="0"/>
    <xf numFmtId="0" fontId="21" fillId="74" borderId="0" applyNumberFormat="0" applyBorder="0" applyAlignment="0" applyProtection="0"/>
    <xf numFmtId="0" fontId="21" fillId="74" borderId="0" applyNumberFormat="0" applyBorder="0" applyAlignment="0" applyProtection="0"/>
    <xf numFmtId="0" fontId="21" fillId="78" borderId="0" applyNumberFormat="0" applyBorder="0" applyAlignment="0" applyProtection="0"/>
    <xf numFmtId="0" fontId="21" fillId="78" borderId="0" applyNumberFormat="0" applyBorder="0" applyAlignment="0" applyProtection="0"/>
    <xf numFmtId="0" fontId="21" fillId="78" borderId="0" applyNumberFormat="0" applyBorder="0" applyAlignment="0" applyProtection="0"/>
    <xf numFmtId="0" fontId="21" fillId="78" borderId="0" applyNumberFormat="0" applyBorder="0" applyAlignment="0" applyProtection="0"/>
    <xf numFmtId="0" fontId="21" fillId="78" borderId="0" applyNumberFormat="0" applyBorder="0" applyAlignment="0" applyProtection="0"/>
    <xf numFmtId="0" fontId="21" fillId="78"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55" borderId="172" applyNumberFormat="0" applyFont="0" applyAlignment="0" applyProtection="0"/>
    <xf numFmtId="0" fontId="21" fillId="55" borderId="172" applyNumberFormat="0" applyFont="0" applyAlignment="0" applyProtection="0"/>
    <xf numFmtId="0" fontId="21" fillId="55" borderId="172" applyNumberFormat="0" applyFont="0" applyAlignment="0" applyProtection="0"/>
    <xf numFmtId="0" fontId="21" fillId="55" borderId="172" applyNumberFormat="0" applyFont="0" applyAlignment="0" applyProtection="0"/>
    <xf numFmtId="0" fontId="21" fillId="55" borderId="172" applyNumberFormat="0" applyFont="0" applyAlignment="0" applyProtection="0"/>
    <xf numFmtId="0" fontId="21" fillId="55" borderId="172" applyNumberFormat="0" applyFont="0" applyAlignment="0" applyProtection="0"/>
    <xf numFmtId="0" fontId="21" fillId="55" borderId="172" applyNumberFormat="0" applyFont="0" applyAlignment="0" applyProtection="0"/>
    <xf numFmtId="0" fontId="21" fillId="0" borderId="0"/>
    <xf numFmtId="43" fontId="27" fillId="0" borderId="0" applyFont="0" applyFill="0" applyBorder="0" applyAlignment="0" applyProtection="0"/>
    <xf numFmtId="0" fontId="31" fillId="0" borderId="0"/>
    <xf numFmtId="0" fontId="20" fillId="0" borderId="0"/>
    <xf numFmtId="0" fontId="20" fillId="57" borderId="0" applyNumberFormat="0" applyBorder="0" applyAlignment="0" applyProtection="0"/>
    <xf numFmtId="0" fontId="20" fillId="61" borderId="0" applyNumberFormat="0" applyBorder="0" applyAlignment="0" applyProtection="0"/>
    <xf numFmtId="0" fontId="20" fillId="65" borderId="0" applyNumberFormat="0" applyBorder="0" applyAlignment="0" applyProtection="0"/>
    <xf numFmtId="0" fontId="20" fillId="69" borderId="0" applyNumberFormat="0" applyBorder="0" applyAlignment="0" applyProtection="0"/>
    <xf numFmtId="0" fontId="20" fillId="73" borderId="0" applyNumberFormat="0" applyBorder="0" applyAlignment="0" applyProtection="0"/>
    <xf numFmtId="0" fontId="20" fillId="77" borderId="0" applyNumberFormat="0" applyBorder="0" applyAlignment="0" applyProtection="0"/>
    <xf numFmtId="0" fontId="20" fillId="58" borderId="0" applyNumberFormat="0" applyBorder="0" applyAlignment="0" applyProtection="0"/>
    <xf numFmtId="0" fontId="20" fillId="62" borderId="0" applyNumberFormat="0" applyBorder="0" applyAlignment="0" applyProtection="0"/>
    <xf numFmtId="0" fontId="20" fillId="66" borderId="0" applyNumberFormat="0" applyBorder="0" applyAlignment="0" applyProtection="0"/>
    <xf numFmtId="0" fontId="20" fillId="70" borderId="0" applyNumberFormat="0" applyBorder="0" applyAlignment="0" applyProtection="0"/>
    <xf numFmtId="0" fontId="20" fillId="74" borderId="0" applyNumberFormat="0" applyBorder="0" applyAlignment="0" applyProtection="0"/>
    <xf numFmtId="0" fontId="20" fillId="78"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55" borderId="172" applyNumberFormat="0" applyFont="0" applyAlignment="0" applyProtection="0"/>
    <xf numFmtId="9" fontId="20" fillId="0" borderId="0" applyFont="0" applyFill="0" applyBorder="0" applyAlignment="0" applyProtection="0"/>
    <xf numFmtId="0" fontId="20" fillId="0" borderId="0"/>
    <xf numFmtId="0" fontId="20" fillId="0" borderId="0"/>
    <xf numFmtId="0" fontId="19" fillId="0" borderId="0"/>
    <xf numFmtId="0" fontId="31" fillId="0" borderId="0"/>
    <xf numFmtId="0" fontId="19" fillId="57" borderId="0" applyNumberFormat="0" applyBorder="0" applyAlignment="0" applyProtection="0"/>
    <xf numFmtId="0" fontId="19" fillId="61" borderId="0" applyNumberFormat="0" applyBorder="0" applyAlignment="0" applyProtection="0"/>
    <xf numFmtId="0" fontId="19" fillId="65" borderId="0" applyNumberFormat="0" applyBorder="0" applyAlignment="0" applyProtection="0"/>
    <xf numFmtId="0" fontId="19" fillId="69" borderId="0" applyNumberFormat="0" applyBorder="0" applyAlignment="0" applyProtection="0"/>
    <xf numFmtId="0" fontId="19" fillId="73" borderId="0" applyNumberFormat="0" applyBorder="0" applyAlignment="0" applyProtection="0"/>
    <xf numFmtId="0" fontId="19" fillId="77" borderId="0" applyNumberFormat="0" applyBorder="0" applyAlignment="0" applyProtection="0"/>
    <xf numFmtId="0" fontId="19" fillId="58" borderId="0" applyNumberFormat="0" applyBorder="0" applyAlignment="0" applyProtection="0"/>
    <xf numFmtId="0" fontId="19" fillId="62" borderId="0" applyNumberFormat="0" applyBorder="0" applyAlignment="0" applyProtection="0"/>
    <xf numFmtId="0" fontId="19" fillId="66" borderId="0" applyNumberFormat="0" applyBorder="0" applyAlignment="0" applyProtection="0"/>
    <xf numFmtId="0" fontId="19" fillId="70" borderId="0" applyNumberFormat="0" applyBorder="0" applyAlignment="0" applyProtection="0"/>
    <xf numFmtId="0" fontId="19" fillId="74" borderId="0" applyNumberFormat="0" applyBorder="0" applyAlignment="0" applyProtection="0"/>
    <xf numFmtId="0" fontId="19" fillId="7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55" borderId="172" applyNumberFormat="0" applyFont="0" applyAlignment="0" applyProtection="0"/>
    <xf numFmtId="9" fontId="19" fillId="0" borderId="0" applyFont="0" applyFill="0" applyBorder="0" applyAlignment="0" applyProtection="0"/>
    <xf numFmtId="0" fontId="31" fillId="0" borderId="0"/>
    <xf numFmtId="0" fontId="19" fillId="0" borderId="0"/>
    <xf numFmtId="0" fontId="19" fillId="0" borderId="0"/>
    <xf numFmtId="0" fontId="31" fillId="0" borderId="0"/>
    <xf numFmtId="0" fontId="18" fillId="0" borderId="0"/>
    <xf numFmtId="0" fontId="18" fillId="0" borderId="0"/>
    <xf numFmtId="0" fontId="97" fillId="3" borderId="0" applyNumberFormat="0" applyBorder="0" applyAlignment="0" applyProtection="0"/>
    <xf numFmtId="43" fontId="108" fillId="0" borderId="0" applyFont="0" applyFill="0" applyBorder="0" applyAlignment="0" applyProtection="0"/>
    <xf numFmtId="43" fontId="27" fillId="0" borderId="0" applyFont="0" applyFill="0" applyBorder="0" applyAlignment="0" applyProtection="0"/>
    <xf numFmtId="43" fontId="12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4" fontId="27" fillId="0" borderId="0" applyFont="0" applyFill="0" applyBorder="0" applyAlignment="0" applyProtection="0"/>
    <xf numFmtId="0" fontId="96" fillId="4" borderId="0" applyNumberFormat="0" applyBorder="0" applyAlignment="0" applyProtection="0"/>
    <xf numFmtId="0" fontId="18" fillId="0" borderId="0"/>
    <xf numFmtId="0" fontId="83" fillId="0" borderId="0"/>
    <xf numFmtId="0" fontId="108" fillId="0" borderId="0"/>
    <xf numFmtId="0" fontId="57" fillId="0" borderId="0"/>
    <xf numFmtId="0" fontId="27" fillId="0" borderId="0"/>
    <xf numFmtId="0" fontId="27" fillId="0" borderId="0"/>
    <xf numFmtId="0" fontId="27" fillId="0" borderId="0"/>
    <xf numFmtId="0" fontId="18" fillId="0" borderId="0"/>
    <xf numFmtId="0" fontId="18" fillId="0" borderId="0"/>
    <xf numFmtId="0" fontId="18" fillId="0" borderId="0"/>
    <xf numFmtId="0" fontId="27" fillId="0" borderId="0"/>
    <xf numFmtId="0" fontId="18" fillId="0" borderId="0"/>
    <xf numFmtId="0" fontId="18" fillId="0" borderId="0"/>
    <xf numFmtId="0" fontId="27" fillId="0" borderId="0"/>
    <xf numFmtId="0" fontId="110" fillId="0" borderId="0"/>
    <xf numFmtId="0" fontId="18" fillId="0" borderId="0"/>
    <xf numFmtId="0" fontId="18" fillId="0" borderId="0"/>
    <xf numFmtId="9" fontId="110" fillId="0" borderId="0" applyFont="0" applyFill="0" applyBorder="0" applyAlignment="0" applyProtection="0"/>
    <xf numFmtId="0" fontId="128" fillId="0" borderId="0" applyNumberFormat="0" applyFont="0" applyFill="0" applyBorder="0" applyAlignment="0" applyProtection="0">
      <alignment horizontal="left"/>
    </xf>
    <xf numFmtId="0" fontId="18"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2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43" fontId="124" fillId="0" borderId="0" applyFont="0" applyFill="0" applyBorder="0" applyAlignment="0" applyProtection="0"/>
    <xf numFmtId="0" fontId="15" fillId="57" borderId="0" applyNumberFormat="0" applyBorder="0" applyAlignment="0" applyProtection="0"/>
    <xf numFmtId="0" fontId="15" fillId="57" borderId="0" applyNumberFormat="0" applyBorder="0" applyAlignment="0" applyProtection="0"/>
    <xf numFmtId="0" fontId="15" fillId="57" borderId="0" applyNumberFormat="0" applyBorder="0" applyAlignment="0" applyProtection="0"/>
    <xf numFmtId="0" fontId="15" fillId="57" borderId="0" applyNumberFormat="0" applyBorder="0" applyAlignment="0" applyProtection="0"/>
    <xf numFmtId="0" fontId="15" fillId="57" borderId="0" applyNumberFormat="0" applyBorder="0" applyAlignment="0" applyProtection="0"/>
    <xf numFmtId="0" fontId="15" fillId="57" borderId="0" applyNumberFormat="0" applyBorder="0" applyAlignment="0" applyProtection="0"/>
    <xf numFmtId="0" fontId="15" fillId="61" borderId="0" applyNumberFormat="0" applyBorder="0" applyAlignment="0" applyProtection="0"/>
    <xf numFmtId="0" fontId="15" fillId="61" borderId="0" applyNumberFormat="0" applyBorder="0" applyAlignment="0" applyProtection="0"/>
    <xf numFmtId="0" fontId="15" fillId="61" borderId="0" applyNumberFormat="0" applyBorder="0" applyAlignment="0" applyProtection="0"/>
    <xf numFmtId="0" fontId="15" fillId="61" borderId="0" applyNumberFormat="0" applyBorder="0" applyAlignment="0" applyProtection="0"/>
    <xf numFmtId="0" fontId="15" fillId="61" borderId="0" applyNumberFormat="0" applyBorder="0" applyAlignment="0" applyProtection="0"/>
    <xf numFmtId="0" fontId="15" fillId="61"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77" borderId="0" applyNumberFormat="0" applyBorder="0" applyAlignment="0" applyProtection="0"/>
    <xf numFmtId="0" fontId="15" fillId="77" borderId="0" applyNumberFormat="0" applyBorder="0" applyAlignment="0" applyProtection="0"/>
    <xf numFmtId="0" fontId="15" fillId="77" borderId="0" applyNumberFormat="0" applyBorder="0" applyAlignment="0" applyProtection="0"/>
    <xf numFmtId="0" fontId="15" fillId="77" borderId="0" applyNumberFormat="0" applyBorder="0" applyAlignment="0" applyProtection="0"/>
    <xf numFmtId="0" fontId="15" fillId="77" borderId="0" applyNumberFormat="0" applyBorder="0" applyAlignment="0" applyProtection="0"/>
    <xf numFmtId="0" fontId="15" fillId="77"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70" borderId="0" applyNumberFormat="0" applyBorder="0" applyAlignment="0" applyProtection="0"/>
    <xf numFmtId="0" fontId="15" fillId="70" borderId="0" applyNumberFormat="0" applyBorder="0" applyAlignment="0" applyProtection="0"/>
    <xf numFmtId="0" fontId="15" fillId="70" borderId="0" applyNumberFormat="0" applyBorder="0" applyAlignment="0" applyProtection="0"/>
    <xf numFmtId="0" fontId="15" fillId="70" borderId="0" applyNumberFormat="0" applyBorder="0" applyAlignment="0" applyProtection="0"/>
    <xf numFmtId="0" fontId="15" fillId="70" borderId="0" applyNumberFormat="0" applyBorder="0" applyAlignment="0" applyProtection="0"/>
    <xf numFmtId="0" fontId="15" fillId="70"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8" borderId="0" applyNumberFormat="0" applyBorder="0" applyAlignment="0" applyProtection="0"/>
    <xf numFmtId="0" fontId="15" fillId="78" borderId="0" applyNumberFormat="0" applyBorder="0" applyAlignment="0" applyProtection="0"/>
    <xf numFmtId="0" fontId="15" fillId="78" borderId="0" applyNumberFormat="0" applyBorder="0" applyAlignment="0" applyProtection="0"/>
    <xf numFmtId="0" fontId="15" fillId="78" borderId="0" applyNumberFormat="0" applyBorder="0" applyAlignment="0" applyProtection="0"/>
    <xf numFmtId="0" fontId="15" fillId="78" borderId="0" applyNumberFormat="0" applyBorder="0" applyAlignment="0" applyProtection="0"/>
    <xf numFmtId="0" fontId="15" fillId="78"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55" borderId="172" applyNumberFormat="0" applyFont="0" applyAlignment="0" applyProtection="0"/>
    <xf numFmtId="0" fontId="15" fillId="55" borderId="172" applyNumberFormat="0" applyFont="0" applyAlignment="0" applyProtection="0"/>
    <xf numFmtId="0" fontId="15" fillId="55" borderId="172" applyNumberFormat="0" applyFont="0" applyAlignment="0" applyProtection="0"/>
    <xf numFmtId="0" fontId="15" fillId="55" borderId="172" applyNumberFormat="0" applyFont="0" applyAlignment="0" applyProtection="0"/>
    <xf numFmtId="0" fontId="15" fillId="55" borderId="172" applyNumberFormat="0" applyFont="0" applyAlignment="0" applyProtection="0"/>
    <xf numFmtId="0" fontId="15" fillId="55" borderId="172" applyNumberFormat="0" applyFont="0" applyAlignment="0" applyProtection="0"/>
    <xf numFmtId="0" fontId="15" fillId="55" borderId="172" applyNumberFormat="0" applyFont="0" applyAlignment="0" applyProtection="0"/>
    <xf numFmtId="0" fontId="14" fillId="0" borderId="0"/>
    <xf numFmtId="0" fontId="14" fillId="0" borderId="0"/>
    <xf numFmtId="0" fontId="14" fillId="61" borderId="0" applyNumberFormat="0" applyBorder="0" applyAlignment="0" applyProtection="0"/>
    <xf numFmtId="0" fontId="14" fillId="61"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5" borderId="0" applyNumberFormat="0" applyBorder="0" applyAlignment="0" applyProtection="0"/>
    <xf numFmtId="0" fontId="14" fillId="65" borderId="0" applyNumberFormat="0" applyBorder="0" applyAlignment="0" applyProtection="0"/>
    <xf numFmtId="0" fontId="14" fillId="65" borderId="0" applyNumberFormat="0" applyBorder="0" applyAlignment="0" applyProtection="0"/>
    <xf numFmtId="0" fontId="14" fillId="65" borderId="0" applyNumberFormat="0" applyBorder="0" applyAlignment="0" applyProtection="0"/>
    <xf numFmtId="0" fontId="14" fillId="65" borderId="0" applyNumberFormat="0" applyBorder="0" applyAlignment="0" applyProtection="0"/>
    <xf numFmtId="0" fontId="14" fillId="65"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77" borderId="0" applyNumberFormat="0" applyBorder="0" applyAlignment="0" applyProtection="0"/>
    <xf numFmtId="0" fontId="14" fillId="77" borderId="0" applyNumberFormat="0" applyBorder="0" applyAlignment="0" applyProtection="0"/>
    <xf numFmtId="0" fontId="14" fillId="77" borderId="0" applyNumberFormat="0" applyBorder="0" applyAlignment="0" applyProtection="0"/>
    <xf numFmtId="0" fontId="14" fillId="77" borderId="0" applyNumberFormat="0" applyBorder="0" applyAlignment="0" applyProtection="0"/>
    <xf numFmtId="0" fontId="14" fillId="77" borderId="0" applyNumberFormat="0" applyBorder="0" applyAlignment="0" applyProtection="0"/>
    <xf numFmtId="0" fontId="14" fillId="77"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6" borderId="0" applyNumberFormat="0" applyBorder="0" applyAlignment="0" applyProtection="0"/>
    <xf numFmtId="0" fontId="14" fillId="66" borderId="0" applyNumberFormat="0" applyBorder="0" applyAlignment="0" applyProtection="0"/>
    <xf numFmtId="0" fontId="14" fillId="66" borderId="0" applyNumberFormat="0" applyBorder="0" applyAlignment="0" applyProtection="0"/>
    <xf numFmtId="0" fontId="14" fillId="66" borderId="0" applyNumberFormat="0" applyBorder="0" applyAlignment="0" applyProtection="0"/>
    <xf numFmtId="0" fontId="14" fillId="66" borderId="0" applyNumberFormat="0" applyBorder="0" applyAlignment="0" applyProtection="0"/>
    <xf numFmtId="0" fontId="14" fillId="66" borderId="0" applyNumberFormat="0" applyBorder="0" applyAlignment="0" applyProtection="0"/>
    <xf numFmtId="0" fontId="14" fillId="70" borderId="0" applyNumberFormat="0" applyBorder="0" applyAlignment="0" applyProtection="0"/>
    <xf numFmtId="0" fontId="14" fillId="70" borderId="0" applyNumberFormat="0" applyBorder="0" applyAlignment="0" applyProtection="0"/>
    <xf numFmtId="0" fontId="14" fillId="70" borderId="0" applyNumberFormat="0" applyBorder="0" applyAlignment="0" applyProtection="0"/>
    <xf numFmtId="0" fontId="14" fillId="70" borderId="0" applyNumberFormat="0" applyBorder="0" applyAlignment="0" applyProtection="0"/>
    <xf numFmtId="0" fontId="14" fillId="70" borderId="0" applyNumberFormat="0" applyBorder="0" applyAlignment="0" applyProtection="0"/>
    <xf numFmtId="0" fontId="14" fillId="70" borderId="0" applyNumberFormat="0" applyBorder="0" applyAlignment="0" applyProtection="0"/>
    <xf numFmtId="0" fontId="14" fillId="74" borderId="0" applyNumberFormat="0" applyBorder="0" applyAlignment="0" applyProtection="0"/>
    <xf numFmtId="0" fontId="14" fillId="74" borderId="0" applyNumberFormat="0" applyBorder="0" applyAlignment="0" applyProtection="0"/>
    <xf numFmtId="0" fontId="14" fillId="74" borderId="0" applyNumberFormat="0" applyBorder="0" applyAlignment="0" applyProtection="0"/>
    <xf numFmtId="0" fontId="14" fillId="74" borderId="0" applyNumberFormat="0" applyBorder="0" applyAlignment="0" applyProtection="0"/>
    <xf numFmtId="0" fontId="14" fillId="74" borderId="0" applyNumberFormat="0" applyBorder="0" applyAlignment="0" applyProtection="0"/>
    <xf numFmtId="0" fontId="14" fillId="74"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24" fillId="0" borderId="0"/>
    <xf numFmtId="0" fontId="14" fillId="0" borderId="0"/>
    <xf numFmtId="0" fontId="14" fillId="0" borderId="0"/>
    <xf numFmtId="0" fontId="14" fillId="0" borderId="0"/>
    <xf numFmtId="0" fontId="14" fillId="0" borderId="0"/>
    <xf numFmtId="0" fontId="14" fillId="55" borderId="172" applyNumberFormat="0" applyFont="0" applyAlignment="0" applyProtection="0"/>
    <xf numFmtId="0" fontId="14" fillId="55" borderId="172" applyNumberFormat="0" applyFont="0" applyAlignment="0" applyProtection="0"/>
    <xf numFmtId="0" fontId="14" fillId="55" borderId="172" applyNumberFormat="0" applyFont="0" applyAlignment="0" applyProtection="0"/>
    <xf numFmtId="0" fontId="14" fillId="55" borderId="172" applyNumberFormat="0" applyFont="0" applyAlignment="0" applyProtection="0"/>
    <xf numFmtId="0" fontId="14" fillId="55" borderId="172" applyNumberFormat="0" applyFont="0" applyAlignment="0" applyProtection="0"/>
    <xf numFmtId="0" fontId="14" fillId="55" borderId="172" applyNumberFormat="0" applyFont="0" applyAlignment="0" applyProtection="0"/>
    <xf numFmtId="0" fontId="14" fillId="55" borderId="17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27" fillId="0" borderId="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60" fillId="2"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60" fillId="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60" fillId="2"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60" fillId="3"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60" fillId="9"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60" fillId="3"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60" fillId="4"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60" fillId="23"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60" fillId="4"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60" fillId="5"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60" fillId="7"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60" fillId="5"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60" fillId="6"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60" fillId="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60" fillId="23"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60" fillId="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77"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60" fillId="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60" fillId="20"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60" fillId="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60" fillId="9"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60" fillId="10"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60" fillId="22"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60" fillId="10"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60" fillId="5"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60" fillId="2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60" fillId="5"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60" fillId="8"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60" fillId="11"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60" fillId="22"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60" fillId="11"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61" fillId="6" borderId="0" applyNumberFormat="0" applyBorder="0" applyAlignment="0" applyProtection="0"/>
    <xf numFmtId="0" fontId="61" fillId="12" borderId="0" applyNumberFormat="0" applyBorder="0" applyAlignment="0" applyProtection="0"/>
    <xf numFmtId="0" fontId="61" fillId="19" borderId="0" applyNumberFormat="0" applyBorder="0" applyAlignment="0" applyProtection="0"/>
    <xf numFmtId="0" fontId="61" fillId="9" borderId="0" applyNumberFormat="0" applyBorder="0" applyAlignment="0" applyProtection="0"/>
    <xf numFmtId="0" fontId="61" fillId="11" borderId="0" applyNumberFormat="0" applyBorder="0" applyAlignment="0" applyProtection="0"/>
    <xf numFmtId="0" fontId="61" fillId="10" borderId="0" applyNumberFormat="0" applyBorder="0" applyAlignment="0" applyProtection="0"/>
    <xf numFmtId="0" fontId="61" fillId="3" borderId="0" applyNumberFormat="0" applyBorder="0" applyAlignment="0" applyProtection="0"/>
    <xf numFmtId="0" fontId="61" fillId="13" borderId="0" applyNumberFormat="0" applyBorder="0" applyAlignment="0" applyProtection="0"/>
    <xf numFmtId="0" fontId="61" fillId="6" borderId="0" applyNumberFormat="0" applyBorder="0" applyAlignment="0" applyProtection="0"/>
    <xf numFmtId="0" fontId="61" fillId="14" borderId="0" applyNumberFormat="0" applyBorder="0" applyAlignment="0" applyProtection="0"/>
    <xf numFmtId="0" fontId="61" fillId="9" borderId="0" applyNumberFormat="0" applyBorder="0" applyAlignment="0" applyProtection="0"/>
    <xf numFmtId="0" fontId="61" fillId="15" borderId="0" applyNumberFormat="0" applyBorder="0" applyAlignment="0" applyProtection="0"/>
    <xf numFmtId="0" fontId="61" fillId="80" borderId="0" applyNumberFormat="0" applyBorder="0" applyAlignment="0" applyProtection="0"/>
    <xf numFmtId="0" fontId="61" fillId="16" borderId="0" applyNumberFormat="0" applyBorder="0" applyAlignment="0" applyProtection="0"/>
    <xf numFmtId="0" fontId="61" fillId="19" borderId="0" applyNumberFormat="0" applyBorder="0" applyAlignment="0" applyProtection="0"/>
    <xf numFmtId="0" fontId="61" fillId="17" borderId="0" applyNumberFormat="0" applyBorder="0" applyAlignment="0" applyProtection="0"/>
    <xf numFmtId="0" fontId="61" fillId="11" borderId="0" applyNumberFormat="0" applyBorder="0" applyAlignment="0" applyProtection="0"/>
    <xf numFmtId="0" fontId="61" fillId="18" borderId="0" applyNumberFormat="0" applyBorder="0" applyAlignment="0" applyProtection="0"/>
    <xf numFmtId="0" fontId="61" fillId="81" borderId="0" applyNumberFormat="0" applyBorder="0" applyAlignment="0" applyProtection="0"/>
    <xf numFmtId="0" fontId="61" fillId="13" borderId="0" applyNumberFormat="0" applyBorder="0" applyAlignment="0" applyProtection="0"/>
    <xf numFmtId="0" fontId="61" fillId="14" borderId="0" applyNumberFormat="0" applyBorder="0" applyAlignment="0" applyProtection="0"/>
    <xf numFmtId="0" fontId="61" fillId="17" borderId="0" applyNumberFormat="0" applyBorder="0" applyAlignment="0" applyProtection="0"/>
    <xf numFmtId="0" fontId="61" fillId="19" borderId="0" applyNumberFormat="0" applyBorder="0" applyAlignment="0" applyProtection="0"/>
    <xf numFmtId="0" fontId="62" fillId="5" borderId="0" applyNumberFormat="0" applyBorder="0" applyAlignment="0" applyProtection="0"/>
    <xf numFmtId="0" fontId="62" fillId="3" borderId="0" applyNumberFormat="0" applyBorder="0" applyAlignment="0" applyProtection="0"/>
    <xf numFmtId="0" fontId="129" fillId="82" borderId="1" applyNumberFormat="0" applyAlignment="0" applyProtection="0"/>
    <xf numFmtId="0" fontId="63" fillId="20" borderId="1" applyNumberFormat="0" applyAlignment="0" applyProtection="0"/>
    <xf numFmtId="0" fontId="64" fillId="21" borderId="2"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0" fillId="0" borderId="0" applyFont="0" applyFill="0" applyBorder="0" applyAlignment="0" applyProtection="0"/>
    <xf numFmtId="43" fontId="2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1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0" fillId="0" borderId="0" applyFont="0" applyFill="0" applyBorder="0" applyAlignment="0" applyProtection="0"/>
    <xf numFmtId="43" fontId="1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2" fillId="0" borderId="0" applyFont="0" applyFill="0" applyBorder="0" applyAlignment="0" applyProtection="0"/>
    <xf numFmtId="43" fontId="6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2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60" fillId="0" borderId="0" applyFont="0" applyFill="0" applyBorder="0" applyAlignment="0" applyProtection="0"/>
    <xf numFmtId="44" fontId="27" fillId="0" borderId="0" applyFont="0" applyFill="0" applyBorder="0" applyAlignment="0" applyProtection="0"/>
    <xf numFmtId="44" fontId="60" fillId="0" borderId="0" applyFont="0" applyFill="0" applyBorder="0" applyAlignment="0" applyProtection="0"/>
    <xf numFmtId="44" fontId="2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81" fontId="27" fillId="0" borderId="0" applyFont="0" applyFill="0" applyBorder="0" applyAlignment="0" applyProtection="0"/>
    <xf numFmtId="181" fontId="27" fillId="0" borderId="0" applyFont="0" applyFill="0" applyBorder="0" applyAlignment="0" applyProtection="0"/>
    <xf numFmtId="0" fontId="65"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2" fillId="49" borderId="0" applyNumberFormat="0" applyBorder="0" applyAlignment="0" applyProtection="0"/>
    <xf numFmtId="38" fontId="50" fillId="45" borderId="0" applyNumberFormat="0" applyBorder="0" applyAlignment="0" applyProtection="0"/>
    <xf numFmtId="38" fontId="50" fillId="45" borderId="0" applyNumberFormat="0" applyBorder="0" applyAlignment="0" applyProtection="0"/>
    <xf numFmtId="38" fontId="50" fillId="45" borderId="0" applyNumberFormat="0" applyBorder="0" applyAlignment="0" applyProtection="0"/>
    <xf numFmtId="38" fontId="50" fillId="45" borderId="0" applyNumberFormat="0" applyBorder="0" applyAlignment="0" applyProtection="0"/>
    <xf numFmtId="0" fontId="133" fillId="0" borderId="182" applyNumberFormat="0" applyFill="0" applyAlignment="0" applyProtection="0"/>
    <xf numFmtId="0" fontId="67" fillId="0" borderId="3" applyNumberFormat="0" applyFill="0" applyAlignment="0" applyProtection="0"/>
    <xf numFmtId="0" fontId="134" fillId="0" borderId="183" applyNumberFormat="0" applyFill="0" applyAlignment="0" applyProtection="0"/>
    <xf numFmtId="0" fontId="68" fillId="0" borderId="4" applyNumberFormat="0" applyFill="0" applyAlignment="0" applyProtection="0"/>
    <xf numFmtId="0" fontId="135" fillId="0" borderId="184" applyNumberFormat="0" applyFill="0" applyAlignment="0" applyProtection="0"/>
    <xf numFmtId="0" fontId="69" fillId="0" borderId="5" applyNumberFormat="0" applyFill="0" applyAlignment="0" applyProtection="0"/>
    <xf numFmtId="0" fontId="135" fillId="0" borderId="0" applyNumberFormat="0" applyFill="0" applyBorder="0" applyAlignment="0" applyProtection="0"/>
    <xf numFmtId="0" fontId="69" fillId="0" borderId="0" applyNumberFormat="0" applyFill="0" applyBorder="0" applyAlignment="0" applyProtection="0"/>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horizontal="justify" vertical="top" wrapText="1"/>
    </xf>
    <xf numFmtId="0" fontId="27" fillId="0" borderId="0" applyNumberFormat="0" applyFill="0" applyBorder="0" applyProtection="0">
      <alignment horizontal="justify" vertical="top" wrapText="1"/>
    </xf>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6" fillId="0" borderId="0" applyNumberFormat="0" applyFill="0" applyBorder="0" applyAlignment="0" applyProtection="0"/>
    <xf numFmtId="0" fontId="87" fillId="0" borderId="0" applyNumberFormat="0" applyFill="0" applyBorder="0" applyAlignment="0" applyProtection="0">
      <alignment vertical="top"/>
      <protection locked="0"/>
    </xf>
    <xf numFmtId="0" fontId="136" fillId="0" borderId="0" applyNumberFormat="0" applyFill="0" applyBorder="0" applyAlignment="0" applyProtection="0"/>
    <xf numFmtId="10" fontId="50" fillId="47" borderId="81" applyNumberFormat="0" applyBorder="0" applyAlignment="0" applyProtection="0"/>
    <xf numFmtId="10" fontId="50" fillId="47" borderId="81" applyNumberFormat="0" applyBorder="0" applyAlignment="0" applyProtection="0"/>
    <xf numFmtId="10" fontId="50" fillId="47" borderId="81" applyNumberFormat="0" applyBorder="0" applyAlignment="0" applyProtection="0"/>
    <xf numFmtId="10" fontId="50" fillId="47" borderId="81" applyNumberFormat="0" applyBorder="0" applyAlignment="0" applyProtection="0"/>
    <xf numFmtId="0" fontId="70" fillId="22" borderId="1" applyNumberFormat="0" applyAlignment="0" applyProtection="0"/>
    <xf numFmtId="0" fontId="70" fillId="7" borderId="1" applyNumberFormat="0" applyAlignment="0" applyProtection="0"/>
    <xf numFmtId="0" fontId="70" fillId="7" borderId="1" applyNumberFormat="0" applyAlignment="0" applyProtection="0"/>
    <xf numFmtId="0" fontId="76" fillId="0" borderId="185" applyNumberFormat="0" applyFill="0" applyAlignment="0" applyProtection="0"/>
    <xf numFmtId="0" fontId="71" fillId="0" borderId="6" applyNumberFormat="0" applyFill="0" applyAlignment="0" applyProtection="0"/>
    <xf numFmtId="0" fontId="138" fillId="22" borderId="0" applyNumberFormat="0" applyBorder="0" applyAlignment="0" applyProtection="0"/>
    <xf numFmtId="0" fontId="72" fillId="2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27"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27" fillId="0" borderId="0"/>
    <xf numFmtId="0" fontId="27" fillId="0" borderId="0"/>
    <xf numFmtId="0" fontId="27" fillId="0" borderId="0"/>
    <xf numFmtId="0" fontId="27" fillId="0" borderId="0"/>
    <xf numFmtId="0" fontId="12" fillId="0" borderId="0"/>
    <xf numFmtId="0" fontId="12" fillId="0" borderId="0"/>
    <xf numFmtId="0" fontId="12" fillId="0" borderId="0"/>
    <xf numFmtId="0" fontId="12" fillId="0" borderId="0"/>
    <xf numFmtId="37" fontId="5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3" fontId="139" fillId="0" borderId="0"/>
    <xf numFmtId="37" fontId="57" fillId="0" borderId="0"/>
    <xf numFmtId="0" fontId="110" fillId="0" borderId="0"/>
    <xf numFmtId="37" fontId="5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7" fontId="5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10" fillId="0" borderId="0"/>
    <xf numFmtId="0" fontId="110" fillId="0" borderId="0"/>
    <xf numFmtId="0" fontId="27" fillId="0" borderId="0"/>
    <xf numFmtId="0" fontId="110" fillId="0" borderId="0"/>
    <xf numFmtId="0" fontId="110" fillId="0" borderId="0"/>
    <xf numFmtId="0" fontId="110" fillId="0" borderId="0"/>
    <xf numFmtId="0" fontId="1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27" fillId="0" borderId="0"/>
    <xf numFmtId="0" fontId="27" fillId="0" borderId="0"/>
    <xf numFmtId="0" fontId="27" fillId="0" borderId="0"/>
    <xf numFmtId="0" fontId="31" fillId="82"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 fontId="139" fillId="0" borderId="0"/>
    <xf numFmtId="0" fontId="12" fillId="0" borderId="0"/>
    <xf numFmtId="0" fontId="12" fillId="0" borderId="0"/>
    <xf numFmtId="3" fontId="139" fillId="0" borderId="0"/>
    <xf numFmtId="0" fontId="12" fillId="0" borderId="0"/>
    <xf numFmtId="0" fontId="12" fillId="0" borderId="0"/>
    <xf numFmtId="0" fontId="12" fillId="0" borderId="0"/>
    <xf numFmtId="0" fontId="12" fillId="0" borderId="0"/>
    <xf numFmtId="0" fontId="27" fillId="0" borderId="0"/>
    <xf numFmtId="0" fontId="27" fillId="0" borderId="0"/>
    <xf numFmtId="0" fontId="39" fillId="0" borderId="0"/>
    <xf numFmtId="0" fontId="27"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27" fillId="0" borderId="0"/>
    <xf numFmtId="0" fontId="27" fillId="0" borderId="0"/>
    <xf numFmtId="0" fontId="14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27" fillId="0" borderId="0"/>
    <xf numFmtId="0" fontId="27" fillId="0" borderId="0"/>
    <xf numFmtId="0" fontId="27" fillId="0" borderId="0"/>
    <xf numFmtId="0" fontId="27" fillId="0" borderId="0"/>
    <xf numFmtId="0" fontId="12" fillId="0" borderId="0"/>
    <xf numFmtId="0" fontId="12" fillId="0" borderId="0"/>
    <xf numFmtId="0" fontId="9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0"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12" fillId="0" borderId="0"/>
    <xf numFmtId="0" fontId="12" fillId="0" borderId="0"/>
    <xf numFmtId="0" fontId="12" fillId="0" borderId="0"/>
    <xf numFmtId="0" fontId="27" fillId="0" borderId="0"/>
    <xf numFmtId="0" fontId="27" fillId="0" borderId="0"/>
    <xf numFmtId="0" fontId="14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xf numFmtId="0" fontId="142" fillId="0" borderId="0"/>
    <xf numFmtId="0" fontId="143" fillId="0" borderId="0"/>
    <xf numFmtId="0" fontId="140" fillId="0" borderId="0"/>
    <xf numFmtId="0" fontId="142" fillId="0" borderId="0"/>
    <xf numFmtId="0" fontId="27" fillId="0" borderId="0"/>
    <xf numFmtId="0" fontId="108" fillId="0" borderId="0"/>
    <xf numFmtId="0" fontId="27"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55" borderId="172" applyNumberFormat="0" applyFont="0" applyAlignment="0" applyProtection="0"/>
    <xf numFmtId="0" fontId="90" fillId="23" borderId="7"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90" fillId="23" borderId="7"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27" fillId="23" borderId="7"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27" fillId="23" borderId="7"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27" fillId="23" borderId="7"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12" fillId="55" borderId="172" applyNumberFormat="0" applyFont="0" applyAlignment="0" applyProtection="0"/>
    <xf numFmtId="0" fontId="73" fillId="82" borderId="8" applyNumberFormat="0" applyAlignment="0" applyProtection="0"/>
    <xf numFmtId="0" fontId="73" fillId="20" borderId="8" applyNumberFormat="0" applyAlignment="0" applyProtection="0"/>
    <xf numFmtId="9" fontId="142" fillId="0" borderId="0" applyFont="0" applyFill="0" applyBorder="0" applyAlignment="0" applyProtection="0"/>
    <xf numFmtId="9" fontId="110" fillId="0" borderId="0" applyFont="0" applyFill="0" applyBorder="0" applyAlignment="0" applyProtection="0"/>
    <xf numFmtId="9" fontId="6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ont="0" applyFill="0" applyBorder="0" applyAlignment="0" applyProtection="0"/>
    <xf numFmtId="9" fontId="27"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7"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44" fillId="83" borderId="0" applyNumberFormat="0" applyAlignment="0">
      <alignment horizontal="left"/>
    </xf>
    <xf numFmtId="0" fontId="145" fillId="84" borderId="0" applyNumberFormat="0" applyBorder="0" applyAlignment="0" applyProtection="0"/>
    <xf numFmtId="0" fontId="30" fillId="0" borderId="0" applyNumberFormat="0" applyFill="0" applyBorder="0" applyAlignment="0" applyProtection="0"/>
    <xf numFmtId="0" fontId="146" fillId="84" borderId="0" applyNumberFormat="0" applyBorder="0" applyAlignment="0" applyProtection="0"/>
    <xf numFmtId="0" fontId="32" fillId="0" borderId="0" applyNumberFormat="0" applyFill="0" applyBorder="0" applyAlignment="0" applyProtection="0"/>
    <xf numFmtId="0" fontId="44" fillId="0" borderId="0" applyNumberFormat="0" applyFill="0" applyBorder="0" applyAlignment="0" applyProtection="0"/>
    <xf numFmtId="0" fontId="147" fillId="42" borderId="0" applyNumberFormat="0" applyBorder="0" applyAlignment="0" applyProtection="0"/>
    <xf numFmtId="0" fontId="147" fillId="42" borderId="0" applyNumberFormat="0" applyBorder="0" applyAlignment="0" applyProtection="0"/>
    <xf numFmtId="0" fontId="147" fillId="42" borderId="0" applyNumberFormat="0" applyBorder="0" applyProtection="0">
      <alignment horizontal="center"/>
    </xf>
    <xf numFmtId="0" fontId="148" fillId="42" borderId="0" applyNumberFormat="0" applyBorder="0" applyAlignment="0" applyProtection="0"/>
    <xf numFmtId="0" fontId="27" fillId="0" borderId="0" applyNumberFormat="0" applyFont="0" applyFill="0" applyBorder="0" applyProtection="0">
      <alignment horizontal="right"/>
    </xf>
    <xf numFmtId="0" fontId="27" fillId="0" borderId="0" applyNumberFormat="0" applyFont="0" applyFill="0" applyBorder="0" applyProtection="0">
      <alignment horizontal="right"/>
    </xf>
    <xf numFmtId="0" fontId="27" fillId="0" borderId="0" applyNumberFormat="0" applyFont="0" applyFill="0" applyBorder="0" applyProtection="0">
      <alignment horizontal="left"/>
    </xf>
    <xf numFmtId="0" fontId="27" fillId="0" borderId="0" applyNumberFormat="0" applyFont="0" applyFill="0" applyBorder="0" applyProtection="0">
      <alignment horizontal="left"/>
    </xf>
    <xf numFmtId="0" fontId="50" fillId="0" borderId="0" applyNumberFormat="0" applyFill="0" applyBorder="0" applyAlignment="0" applyProtection="0"/>
    <xf numFmtId="0" fontId="149" fillId="0" borderId="0" applyNumberFormat="0" applyFill="0" applyBorder="0" applyAlignment="0" applyProtection="0"/>
    <xf numFmtId="0" fontId="27" fillId="85" borderId="0" applyNumberFormat="0" applyFont="0" applyBorder="0" applyAlignment="0" applyProtection="0"/>
    <xf numFmtId="0" fontId="27" fillId="85" borderId="0" applyNumberFormat="0" applyFont="0" applyBorder="0" applyAlignment="0" applyProtection="0"/>
    <xf numFmtId="182" fontId="27" fillId="0" borderId="0" applyFont="0" applyFill="0" applyBorder="0" applyAlignment="0" applyProtection="0"/>
    <xf numFmtId="182" fontId="27" fillId="0" borderId="0" applyFont="0" applyFill="0" applyBorder="0" applyAlignment="0" applyProtection="0"/>
    <xf numFmtId="2" fontId="27" fillId="0" borderId="0" applyFont="0" applyFill="0" applyBorder="0" applyAlignment="0" applyProtection="0"/>
    <xf numFmtId="2" fontId="27" fillId="0" borderId="0" applyFont="0" applyFill="0" applyBorder="0" applyAlignment="0" applyProtection="0"/>
    <xf numFmtId="178" fontId="27" fillId="0" borderId="0" applyFont="0" applyFill="0" applyBorder="0" applyAlignment="0" applyProtection="0"/>
    <xf numFmtId="178" fontId="27" fillId="0" borderId="0" applyFont="0" applyFill="0" applyBorder="0" applyAlignment="0" applyProtection="0"/>
    <xf numFmtId="0" fontId="27" fillId="0" borderId="82" applyNumberFormat="0" applyFont="0" applyFill="0" applyAlignment="0" applyProtection="0"/>
    <xf numFmtId="0" fontId="27" fillId="0" borderId="82" applyNumberFormat="0" applyFont="0" applyFill="0" applyAlignment="0" applyProtection="0"/>
    <xf numFmtId="0" fontId="150" fillId="0" borderId="0" applyNumberFormat="0" applyFill="0" applyBorder="0" applyAlignment="0" applyProtection="0"/>
    <xf numFmtId="0" fontId="74" fillId="0" borderId="0" applyNumberFormat="0" applyFill="0" applyBorder="0" applyAlignment="0" applyProtection="0"/>
    <xf numFmtId="0" fontId="12" fillId="0" borderId="0"/>
    <xf numFmtId="0" fontId="75" fillId="0" borderId="186" applyNumberFormat="0" applyFill="0" applyAlignment="0" applyProtection="0"/>
    <xf numFmtId="0" fontId="75" fillId="0" borderId="9" applyNumberFormat="0" applyFill="0" applyAlignment="0" applyProtection="0"/>
    <xf numFmtId="0" fontId="76" fillId="0" borderId="0" applyNumberFormat="0" applyFill="0" applyBorder="0" applyAlignment="0" applyProtection="0"/>
    <xf numFmtId="0" fontId="12" fillId="57" borderId="0" applyNumberFormat="0" applyBorder="0" applyAlignment="0" applyProtection="0"/>
    <xf numFmtId="0" fontId="12" fillId="61" borderId="0" applyNumberFormat="0" applyBorder="0" applyAlignment="0" applyProtection="0"/>
    <xf numFmtId="0" fontId="12" fillId="65" borderId="0" applyNumberFormat="0" applyBorder="0" applyAlignment="0" applyProtection="0"/>
    <xf numFmtId="0" fontId="12" fillId="69" borderId="0" applyNumberFormat="0" applyBorder="0" applyAlignment="0" applyProtection="0"/>
    <xf numFmtId="0" fontId="12" fillId="73" borderId="0" applyNumberFormat="0" applyBorder="0" applyAlignment="0" applyProtection="0"/>
    <xf numFmtId="0" fontId="12" fillId="77" borderId="0" applyNumberFormat="0" applyBorder="0" applyAlignment="0" applyProtection="0"/>
    <xf numFmtId="0" fontId="12" fillId="58" borderId="0" applyNumberFormat="0" applyBorder="0" applyAlignment="0" applyProtection="0"/>
    <xf numFmtId="0" fontId="12" fillId="62" borderId="0" applyNumberFormat="0" applyBorder="0" applyAlignment="0" applyProtection="0"/>
    <xf numFmtId="0" fontId="12" fillId="66" borderId="0" applyNumberFormat="0" applyBorder="0" applyAlignment="0" applyProtection="0"/>
    <xf numFmtId="0" fontId="12" fillId="70" borderId="0" applyNumberFormat="0" applyBorder="0" applyAlignment="0" applyProtection="0"/>
    <xf numFmtId="0" fontId="12" fillId="74" borderId="0" applyNumberFormat="0" applyBorder="0" applyAlignment="0" applyProtection="0"/>
    <xf numFmtId="0" fontId="12" fillId="7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55" borderId="172" applyNumberFormat="0" applyFont="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57" fillId="0" borderId="0"/>
    <xf numFmtId="44" fontId="27" fillId="0" borderId="0" applyFont="0" applyFill="0" applyBorder="0" applyAlignment="0" applyProtection="0"/>
    <xf numFmtId="0" fontId="12" fillId="0" borderId="0"/>
    <xf numFmtId="0" fontId="27" fillId="0" borderId="0"/>
    <xf numFmtId="0" fontId="27" fillId="0" borderId="0"/>
    <xf numFmtId="0" fontId="27" fillId="0" borderId="0"/>
    <xf numFmtId="0" fontId="11" fillId="0" borderId="0"/>
    <xf numFmtId="0" fontId="31" fillId="0" borderId="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0" fontId="11" fillId="55" borderId="172" applyNumberFormat="0" applyFon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43" fontId="31" fillId="0" borderId="0" applyFont="0" applyFill="0" applyBorder="0" applyAlignment="0" applyProtection="0"/>
    <xf numFmtId="0" fontId="31" fillId="0" borderId="0"/>
    <xf numFmtId="0" fontId="11" fillId="0" borderId="0"/>
    <xf numFmtId="0" fontId="31" fillId="0" borderId="0"/>
    <xf numFmtId="0" fontId="10" fillId="0" borderId="0"/>
    <xf numFmtId="0" fontId="99" fillId="52" borderId="168" applyNumberFormat="0" applyAlignment="0" applyProtection="0"/>
    <xf numFmtId="0" fontId="99" fillId="52" borderId="168" applyNumberFormat="0" applyAlignment="0" applyProtection="0"/>
    <xf numFmtId="0" fontId="10" fillId="0" borderId="0"/>
    <xf numFmtId="0" fontId="10" fillId="55" borderId="172" applyNumberFormat="0" applyFont="0" applyAlignment="0" applyProtection="0"/>
    <xf numFmtId="0" fontId="10" fillId="57" borderId="0" applyNumberFormat="0" applyBorder="0" applyAlignment="0" applyProtection="0"/>
    <xf numFmtId="0" fontId="10" fillId="58" borderId="0" applyNumberFormat="0" applyBorder="0" applyAlignment="0" applyProtection="0"/>
    <xf numFmtId="0" fontId="10" fillId="61" borderId="0" applyNumberFormat="0" applyBorder="0" applyAlignment="0" applyProtection="0"/>
    <xf numFmtId="0" fontId="10" fillId="62" borderId="0" applyNumberFormat="0" applyBorder="0" applyAlignment="0" applyProtection="0"/>
    <xf numFmtId="0" fontId="10" fillId="65" borderId="0" applyNumberFormat="0" applyBorder="0" applyAlignment="0" applyProtection="0"/>
    <xf numFmtId="0" fontId="10" fillId="66" borderId="0" applyNumberFormat="0" applyBorder="0" applyAlignment="0" applyProtection="0"/>
    <xf numFmtId="0" fontId="10" fillId="69" borderId="0" applyNumberFormat="0" applyBorder="0" applyAlignment="0" applyProtection="0"/>
    <xf numFmtId="0" fontId="10" fillId="70" borderId="0" applyNumberFormat="0" applyBorder="0" applyAlignment="0" applyProtection="0"/>
    <xf numFmtId="0" fontId="10" fillId="73" borderId="0" applyNumberFormat="0" applyBorder="0" applyAlignment="0" applyProtection="0"/>
    <xf numFmtId="0" fontId="10" fillId="74" borderId="0" applyNumberFormat="0" applyBorder="0" applyAlignment="0" applyProtection="0"/>
    <xf numFmtId="0" fontId="10" fillId="77" borderId="0" applyNumberFormat="0" applyBorder="0" applyAlignment="0" applyProtection="0"/>
    <xf numFmtId="0" fontId="10" fillId="78" borderId="0" applyNumberFormat="0" applyBorder="0" applyAlignment="0" applyProtection="0"/>
    <xf numFmtId="0" fontId="151" fillId="0" borderId="0" applyNumberFormat="0" applyFill="0" applyBorder="0" applyAlignment="0" applyProtection="0"/>
    <xf numFmtId="0" fontId="152" fillId="0" borderId="0" applyNumberFormat="0" applyFill="0" applyBorder="0" applyAlignment="0" applyProtection="0"/>
    <xf numFmtId="0" fontId="9" fillId="0" borderId="0"/>
    <xf numFmtId="0" fontId="108"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37" fontId="154" fillId="0" borderId="0">
      <alignment horizontal="fill"/>
    </xf>
    <xf numFmtId="0" fontId="90" fillId="0" borderId="0" applyNumberFormat="0" applyFill="0" applyBorder="0" applyAlignment="0" applyProtection="0"/>
    <xf numFmtId="3" fontId="27" fillId="0" borderId="0"/>
    <xf numFmtId="0" fontId="27" fillId="0" borderId="0"/>
    <xf numFmtId="0" fontId="27" fillId="0" borderId="0"/>
    <xf numFmtId="0" fontId="27" fillId="0" borderId="0"/>
    <xf numFmtId="0" fontId="155" fillId="0" borderId="0"/>
    <xf numFmtId="44" fontId="27" fillId="0" borderId="0" applyFont="0" applyFill="0" applyBorder="0" applyAlignment="0" applyProtection="0"/>
    <xf numFmtId="183" fontId="27" fillId="0" borderId="0" applyFont="0" applyFill="0" applyBorder="0" applyAlignment="0" applyProtection="0"/>
    <xf numFmtId="184" fontId="27" fillId="0" borderId="0" applyFont="0" applyFill="0" applyBorder="0" applyAlignment="0" applyProtection="0"/>
    <xf numFmtId="5" fontId="128" fillId="0" borderId="0" applyFont="0" applyFill="0" applyBorder="0" applyAlignment="0" applyProtection="0">
      <alignment vertical="top"/>
    </xf>
    <xf numFmtId="185" fontId="27" fillId="0" borderId="0" applyFont="0" applyFill="0" applyBorder="0" applyAlignment="0" applyProtection="0"/>
    <xf numFmtId="0" fontId="156"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157" fillId="0" borderId="0" applyNumberFormat="0" applyFill="0" applyBorder="0" applyAlignment="0" applyProtection="0"/>
    <xf numFmtId="0" fontId="157" fillId="0" borderId="0" applyNumberFormat="0" applyFill="0" applyBorder="0" applyAlignment="0" applyProtection="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144" fillId="86" borderId="0"/>
    <xf numFmtId="0" fontId="158" fillId="87" borderId="0"/>
    <xf numFmtId="0" fontId="159" fillId="88" borderId="0"/>
    <xf numFmtId="0" fontId="160" fillId="0" borderId="0"/>
    <xf numFmtId="0" fontId="46" fillId="0" borderId="0"/>
    <xf numFmtId="0" fontId="50" fillId="0" borderId="0"/>
    <xf numFmtId="0" fontId="5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 fontId="27" fillId="47" borderId="0"/>
    <xf numFmtId="4" fontId="27" fillId="47" borderId="0"/>
    <xf numFmtId="4" fontId="27" fillId="47" borderId="0"/>
    <xf numFmtId="4" fontId="27" fillId="47" borderId="0"/>
    <xf numFmtId="4" fontId="27" fillId="47" borderId="0"/>
    <xf numFmtId="4" fontId="27" fillId="47" borderId="0"/>
    <xf numFmtId="4" fontId="27" fillId="47" borderId="0"/>
    <xf numFmtId="4" fontId="27" fillId="47" borderId="0"/>
    <xf numFmtId="4" fontId="27" fillId="47" borderId="0"/>
    <xf numFmtId="4" fontId="27" fillId="47" borderId="0"/>
    <xf numFmtId="4" fontId="27" fillId="47" borderId="0"/>
    <xf numFmtId="4" fontId="27" fillId="47" borderId="0"/>
    <xf numFmtId="4" fontId="27" fillId="47" borderId="0"/>
    <xf numFmtId="4" fontId="27" fillId="47" borderId="0"/>
    <xf numFmtId="4" fontId="27" fillId="47" borderId="0"/>
    <xf numFmtId="4" fontId="27" fillId="47" borderId="0"/>
    <xf numFmtId="4" fontId="27" fillId="47" borderId="0"/>
    <xf numFmtId="4" fontId="27" fillId="47" borderId="0"/>
    <xf numFmtId="4" fontId="27" fillId="47" borderId="0"/>
    <xf numFmtId="4" fontId="27" fillId="47" borderId="0"/>
    <xf numFmtId="0" fontId="27" fillId="0" borderId="0"/>
    <xf numFmtId="0" fontId="157" fillId="0" borderId="0" applyNumberFormat="0" applyFill="0" applyBorder="0" applyAlignment="0" applyProtection="0"/>
    <xf numFmtId="0" fontId="157" fillId="0" borderId="0" applyNumberFormat="0" applyFill="0" applyBorder="0" applyAlignment="0" applyProtection="0"/>
    <xf numFmtId="0" fontId="161" fillId="89" borderId="0"/>
    <xf numFmtId="0" fontId="155" fillId="0" borderId="0"/>
    <xf numFmtId="0" fontId="155" fillId="0"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144" fillId="86" borderId="0"/>
    <xf numFmtId="0" fontId="158" fillId="87" borderId="0"/>
    <xf numFmtId="0" fontId="159" fillId="88" borderId="0"/>
    <xf numFmtId="0" fontId="160" fillId="0" borderId="0"/>
    <xf numFmtId="0" fontId="46" fillId="0" borderId="0"/>
    <xf numFmtId="0" fontId="50" fillId="0" borderId="0"/>
    <xf numFmtId="0" fontId="50"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186" fontId="27" fillId="0" borderId="0" applyFont="0" applyFill="0" applyBorder="0" applyAlignment="0" applyProtection="0"/>
    <xf numFmtId="187" fontId="27" fillId="0" borderId="0" applyFont="0" applyFill="0" applyBorder="0" applyAlignment="0" applyProtection="0"/>
    <xf numFmtId="0" fontId="53"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62" fillId="0" borderId="0"/>
    <xf numFmtId="1" fontId="128" fillId="0" borderId="0"/>
    <xf numFmtId="1" fontId="128" fillId="0" borderId="0"/>
    <xf numFmtId="0" fontId="60" fillId="2" borderId="0" applyNumberFormat="0" applyBorder="0" applyAlignment="0" applyProtection="0"/>
    <xf numFmtId="0" fontId="60" fillId="3" borderId="0" applyNumberFormat="0" applyBorder="0" applyAlignment="0" applyProtection="0"/>
    <xf numFmtId="0" fontId="60" fillId="4" borderId="0" applyNumberFormat="0" applyBorder="0" applyAlignment="0" applyProtection="0"/>
    <xf numFmtId="0" fontId="60" fillId="5" borderId="0" applyNumberFormat="0" applyBorder="0" applyAlignment="0" applyProtection="0"/>
    <xf numFmtId="0" fontId="60" fillId="6" borderId="0" applyNumberFormat="0" applyBorder="0" applyAlignment="0" applyProtection="0"/>
    <xf numFmtId="0" fontId="60" fillId="7"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7" fillId="57"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7" fillId="8"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7" fillId="57"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2"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7" fillId="61"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7" fillId="9"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7" fillId="61"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7" fillId="65"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23" borderId="0" applyNumberFormat="0" applyBorder="0" applyAlignment="0" applyProtection="0"/>
    <xf numFmtId="0" fontId="60" fillId="23"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7" fillId="23"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7" fillId="65"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23" borderId="0" applyNumberFormat="0" applyBorder="0" applyAlignment="0" applyProtection="0"/>
    <xf numFmtId="0" fontId="60" fillId="23"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7" fillId="69"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7" fillId="7"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7" fillId="69"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7" fillId="73"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7" fillId="73"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7" fillId="7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23" borderId="0" applyNumberFormat="0" applyBorder="0" applyAlignment="0" applyProtection="0"/>
    <xf numFmtId="0" fontId="60" fillId="23"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7" fillId="23"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7" fillId="7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23" borderId="0" applyNumberFormat="0" applyBorder="0" applyAlignment="0" applyProtection="0"/>
    <xf numFmtId="0" fontId="60" fillId="23"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7" borderId="0" applyNumberFormat="0" applyBorder="0" applyAlignment="0" applyProtection="0"/>
    <xf numFmtId="0" fontId="60" fillId="2" borderId="0" applyNumberFormat="0" applyBorder="0" applyAlignment="0" applyProtection="0"/>
    <xf numFmtId="0" fontId="60" fillId="3" borderId="0" applyNumberFormat="0" applyBorder="0" applyAlignment="0" applyProtection="0"/>
    <xf numFmtId="0" fontId="60" fillId="4" borderId="0" applyNumberFormat="0" applyBorder="0" applyAlignment="0" applyProtection="0"/>
    <xf numFmtId="0" fontId="60" fillId="5" borderId="0" applyNumberFormat="0" applyBorder="0" applyAlignment="0" applyProtection="0"/>
    <xf numFmtId="0" fontId="60" fillId="6" borderId="0" applyNumberFormat="0" applyBorder="0" applyAlignment="0" applyProtection="0"/>
    <xf numFmtId="0" fontId="60" fillId="7" borderId="0" applyNumberFormat="0" applyBorder="0" applyAlignment="0" applyProtection="0"/>
    <xf numFmtId="0" fontId="60" fillId="2" borderId="0" applyNumberFormat="0" applyBorder="0" applyAlignment="0" applyProtection="0"/>
    <xf numFmtId="0" fontId="60" fillId="3" borderId="0" applyNumberFormat="0" applyBorder="0" applyAlignment="0" applyProtection="0"/>
    <xf numFmtId="0" fontId="60" fillId="4" borderId="0" applyNumberFormat="0" applyBorder="0" applyAlignment="0" applyProtection="0"/>
    <xf numFmtId="0" fontId="60" fillId="5" borderId="0" applyNumberFormat="0" applyBorder="0" applyAlignment="0" applyProtection="0"/>
    <xf numFmtId="0" fontId="60" fillId="6" borderId="0" applyNumberFormat="0" applyBorder="0" applyAlignment="0" applyProtection="0"/>
    <xf numFmtId="0" fontId="60" fillId="7" borderId="0" applyNumberFormat="0" applyBorder="0" applyAlignment="0" applyProtection="0"/>
    <xf numFmtId="188" fontId="27" fillId="0" borderId="0" applyFont="0" applyFill="0" applyBorder="0" applyAlignment="0" applyProtection="0"/>
    <xf numFmtId="189" fontId="27" fillId="0" borderId="0" applyFont="0" applyFill="0" applyBorder="0" applyAlignment="0" applyProtection="0"/>
    <xf numFmtId="0" fontId="60" fillId="8" borderId="0" applyNumberFormat="0" applyBorder="0" applyAlignment="0" applyProtection="0"/>
    <xf numFmtId="0" fontId="60" fillId="9" borderId="0" applyNumberFormat="0" applyBorder="0" applyAlignment="0" applyProtection="0"/>
    <xf numFmtId="0" fontId="60" fillId="10" borderId="0" applyNumberFormat="0" applyBorder="0" applyAlignment="0" applyProtection="0"/>
    <xf numFmtId="0" fontId="60" fillId="5" borderId="0" applyNumberFormat="0" applyBorder="0" applyAlignment="0" applyProtection="0"/>
    <xf numFmtId="0" fontId="60" fillId="8" borderId="0" applyNumberFormat="0" applyBorder="0" applyAlignment="0" applyProtection="0"/>
    <xf numFmtId="0" fontId="60" fillId="11"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7" fillId="5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7" fillId="6"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7" fillId="5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7" fillId="62"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7" fillId="62"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7" fillId="66"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22" borderId="0" applyNumberFormat="0" applyBorder="0" applyAlignment="0" applyProtection="0"/>
    <xf numFmtId="0" fontId="60" fillId="22"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7" fillId="22"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7" fillId="66"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22" borderId="0" applyNumberFormat="0" applyBorder="0" applyAlignment="0" applyProtection="0"/>
    <xf numFmtId="0" fontId="60" fillId="22"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10"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7" fillId="70"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7" fillId="3"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7" fillId="70"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7" fillId="74"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7" fillId="6"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7" fillId="74"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8"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7" fillId="78"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23" borderId="0" applyNumberFormat="0" applyBorder="0" applyAlignment="0" applyProtection="0"/>
    <xf numFmtId="0" fontId="60" fillId="23"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7" fillId="23"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7" fillId="78"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23" borderId="0" applyNumberFormat="0" applyBorder="0" applyAlignment="0" applyProtection="0"/>
    <xf numFmtId="0" fontId="60" fillId="23"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11" borderId="0" applyNumberFormat="0" applyBorder="0" applyAlignment="0" applyProtection="0"/>
    <xf numFmtId="0" fontId="60" fillId="8" borderId="0" applyNumberFormat="0" applyBorder="0" applyAlignment="0" applyProtection="0"/>
    <xf numFmtId="0" fontId="60" fillId="9" borderId="0" applyNumberFormat="0" applyBorder="0" applyAlignment="0" applyProtection="0"/>
    <xf numFmtId="0" fontId="60" fillId="10" borderId="0" applyNumberFormat="0" applyBorder="0" applyAlignment="0" applyProtection="0"/>
    <xf numFmtId="0" fontId="60" fillId="5" borderId="0" applyNumberFormat="0" applyBorder="0" applyAlignment="0" applyProtection="0"/>
    <xf numFmtId="0" fontId="60" fillId="8" borderId="0" applyNumberFormat="0" applyBorder="0" applyAlignment="0" applyProtection="0"/>
    <xf numFmtId="0" fontId="60" fillId="11" borderId="0" applyNumberFormat="0" applyBorder="0" applyAlignment="0" applyProtection="0"/>
    <xf numFmtId="0" fontId="60" fillId="8" borderId="0" applyNumberFormat="0" applyBorder="0" applyAlignment="0" applyProtection="0"/>
    <xf numFmtId="0" fontId="60" fillId="9" borderId="0" applyNumberFormat="0" applyBorder="0" applyAlignment="0" applyProtection="0"/>
    <xf numFmtId="0" fontId="60" fillId="10" borderId="0" applyNumberFormat="0" applyBorder="0" applyAlignment="0" applyProtection="0"/>
    <xf numFmtId="0" fontId="60" fillId="5" borderId="0" applyNumberFormat="0" applyBorder="0" applyAlignment="0" applyProtection="0"/>
    <xf numFmtId="0" fontId="60" fillId="8" borderId="0" applyNumberFormat="0" applyBorder="0" applyAlignment="0" applyProtection="0"/>
    <xf numFmtId="0" fontId="60" fillId="11" borderId="0" applyNumberFormat="0" applyBorder="0" applyAlignment="0" applyProtection="0"/>
    <xf numFmtId="0" fontId="61" fillId="12" borderId="0" applyNumberFormat="0" applyBorder="0" applyAlignment="0" applyProtection="0"/>
    <xf numFmtId="0" fontId="61" fillId="9" borderId="0" applyNumberFormat="0" applyBorder="0" applyAlignment="0" applyProtection="0"/>
    <xf numFmtId="0" fontId="61" fillId="10" borderId="0" applyNumberFormat="0" applyBorder="0" applyAlignment="0" applyProtection="0"/>
    <xf numFmtId="0" fontId="61" fillId="13" borderId="0" applyNumberFormat="0" applyBorder="0" applyAlignment="0" applyProtection="0"/>
    <xf numFmtId="0" fontId="61" fillId="14" borderId="0" applyNumberFormat="0" applyBorder="0" applyAlignment="0" applyProtection="0"/>
    <xf numFmtId="0" fontId="61" fillId="15"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163" fillId="59"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163" fillId="63"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163" fillId="67"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163" fillId="71"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163" fillId="75"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163" fillId="79"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2" borderId="0" applyNumberFormat="0" applyBorder="0" applyAlignment="0" applyProtection="0"/>
    <xf numFmtId="0" fontId="61" fillId="9" borderId="0" applyNumberFormat="0" applyBorder="0" applyAlignment="0" applyProtection="0"/>
    <xf numFmtId="0" fontId="61" fillId="10" borderId="0" applyNumberFormat="0" applyBorder="0" applyAlignment="0" applyProtection="0"/>
    <xf numFmtId="0" fontId="61" fillId="13" borderId="0" applyNumberFormat="0" applyBorder="0" applyAlignment="0" applyProtection="0"/>
    <xf numFmtId="0" fontId="61" fillId="14" borderId="0" applyNumberFormat="0" applyBorder="0" applyAlignment="0" applyProtection="0"/>
    <xf numFmtId="0" fontId="61" fillId="15" borderId="0" applyNumberFormat="0" applyBorder="0" applyAlignment="0" applyProtection="0"/>
    <xf numFmtId="0" fontId="61" fillId="12" borderId="0" applyNumberFormat="0" applyBorder="0" applyAlignment="0" applyProtection="0"/>
    <xf numFmtId="0" fontId="61" fillId="9" borderId="0" applyNumberFormat="0" applyBorder="0" applyAlignment="0" applyProtection="0"/>
    <xf numFmtId="0" fontId="61" fillId="10" borderId="0" applyNumberFormat="0" applyBorder="0" applyAlignment="0" applyProtection="0"/>
    <xf numFmtId="0" fontId="61" fillId="13" borderId="0" applyNumberFormat="0" applyBorder="0" applyAlignment="0" applyProtection="0"/>
    <xf numFmtId="0" fontId="61" fillId="14" borderId="0" applyNumberFormat="0" applyBorder="0" applyAlignment="0" applyProtection="0"/>
    <xf numFmtId="0" fontId="61" fillId="15" borderId="0" applyNumberFormat="0" applyBorder="0" applyAlignment="0" applyProtection="0"/>
    <xf numFmtId="0" fontId="164" fillId="0" borderId="78" applyNumberFormat="0" applyAlignment="0">
      <alignment horizontal="left"/>
    </xf>
    <xf numFmtId="0" fontId="164" fillId="0" borderId="78" applyNumberFormat="0" applyAlignment="0">
      <alignment horizontal="left"/>
    </xf>
    <xf numFmtId="0" fontId="50" fillId="0" borderId="0"/>
    <xf numFmtId="0" fontId="57" fillId="0" borderId="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0" fontId="60" fillId="90" borderId="0" applyNumberFormat="0" applyBorder="0" applyAlignment="0" applyProtection="0"/>
    <xf numFmtId="0" fontId="60" fillId="91" borderId="0" applyNumberFormat="0" applyBorder="0" applyAlignment="0" applyProtection="0"/>
    <xf numFmtId="0" fontId="61" fillId="92"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80" borderId="0" applyNumberFormat="0" applyBorder="0" applyAlignment="0" applyProtection="0"/>
    <xf numFmtId="0" fontId="61" fillId="16" borderId="0" applyNumberFormat="0" applyBorder="0" applyAlignment="0" applyProtection="0"/>
    <xf numFmtId="0" fontId="61" fillId="80"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80" borderId="0" applyNumberFormat="0" applyBorder="0" applyAlignment="0" applyProtection="0"/>
    <xf numFmtId="0" fontId="61" fillId="16" borderId="0" applyNumberFormat="0" applyBorder="0" applyAlignment="0" applyProtection="0"/>
    <xf numFmtId="0" fontId="61" fillId="80"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80"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163" fillId="5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1" fillId="16" borderId="0" applyNumberFormat="0" applyBorder="0" applyAlignment="0" applyProtection="0"/>
    <xf numFmtId="0" fontId="60" fillId="37" borderId="0" applyNumberFormat="0" applyBorder="0" applyAlignment="0" applyProtection="0"/>
    <xf numFmtId="0" fontId="60" fillId="34" borderId="0" applyNumberFormat="0" applyBorder="0" applyAlignment="0" applyProtection="0"/>
    <xf numFmtId="0" fontId="61" fillId="28"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163" fillId="60"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0" fillId="93" borderId="0" applyNumberFormat="0" applyBorder="0" applyAlignment="0" applyProtection="0"/>
    <xf numFmtId="0" fontId="60" fillId="94" borderId="0" applyNumberFormat="0" applyBorder="0" applyAlignment="0" applyProtection="0"/>
    <xf numFmtId="0" fontId="61" fillId="30"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163" fillId="64"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0" fillId="94" borderId="0" applyNumberFormat="0" applyBorder="0" applyAlignment="0" applyProtection="0"/>
    <xf numFmtId="0" fontId="60" fillId="30" borderId="0" applyNumberFormat="0" applyBorder="0" applyAlignment="0" applyProtection="0"/>
    <xf numFmtId="0" fontId="61" fillId="30"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163" fillId="68"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0" fillId="90" borderId="0" applyNumberFormat="0" applyBorder="0" applyAlignment="0" applyProtection="0"/>
    <xf numFmtId="0" fontId="60" fillId="91" borderId="0" applyNumberFormat="0" applyBorder="0" applyAlignment="0" applyProtection="0"/>
    <xf numFmtId="0" fontId="61" fillId="91"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163" fillId="72"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1" fillId="14" borderId="0" applyNumberFormat="0" applyBorder="0" applyAlignment="0" applyProtection="0"/>
    <xf numFmtId="0" fontId="60" fillId="95" borderId="0" applyNumberFormat="0" applyBorder="0" applyAlignment="0" applyProtection="0"/>
    <xf numFmtId="0" fontId="60" fillId="34" borderId="0" applyNumberFormat="0" applyBorder="0" applyAlignment="0" applyProtection="0"/>
    <xf numFmtId="0" fontId="61" fillId="96"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163" fillId="76"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165" fillId="0" borderId="0" applyBorder="0"/>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191" fontId="27" fillId="97" borderId="194">
      <alignment horizontal="center" vertical="center"/>
    </xf>
    <xf numFmtId="0" fontId="166" fillId="0" borderId="0">
      <alignment horizontal="center" wrapText="1"/>
      <protection locked="0"/>
    </xf>
    <xf numFmtId="0" fontId="167" fillId="0" borderId="96">
      <protection hidden="1"/>
    </xf>
    <xf numFmtId="0" fontId="168" fillId="20" borderId="96" applyNumberFormat="0" applyFont="0" applyBorder="0" applyAlignment="0" applyProtection="0">
      <protection hidden="1"/>
    </xf>
    <xf numFmtId="0" fontId="27" fillId="0" borderId="0"/>
    <xf numFmtId="0" fontId="76" fillId="0" borderId="0" applyNumberFormat="0" applyFill="0" applyBorder="0" applyAlignment="0" applyProtection="0"/>
    <xf numFmtId="0" fontId="27" fillId="20" borderId="0" applyNumberFormat="0" applyFont="0" applyAlignment="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169" fillId="50"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170" fillId="0" borderId="0" applyNumberFormat="0" applyFill="0" applyBorder="0" applyAlignment="0" applyProtection="0">
      <alignment vertical="top"/>
      <protection locked="0"/>
    </xf>
    <xf numFmtId="3" fontId="53" fillId="0" borderId="0"/>
    <xf numFmtId="177" fontId="39" fillId="0" borderId="195" applyNumberFormat="0" applyFont="0" applyFill="0" applyAlignment="0" applyProtection="0"/>
    <xf numFmtId="0" fontId="171" fillId="98" borderId="196">
      <alignment horizontal="centerContinuous"/>
    </xf>
    <xf numFmtId="41" fontId="172" fillId="99" borderId="96" applyNumberFormat="0" applyFont="0" applyBorder="0" applyAlignment="0"/>
    <xf numFmtId="0" fontId="173" fillId="0" borderId="0" applyNumberFormat="0" applyFill="0" applyBorder="0" applyAlignment="0" applyProtection="0"/>
    <xf numFmtId="0" fontId="66" fillId="4" borderId="0" applyNumberFormat="0" applyBorder="0" applyAlignment="0" applyProtection="0"/>
    <xf numFmtId="37" fontId="50" fillId="0" borderId="197">
      <alignment horizontal="center" vertical="center" wrapText="1"/>
    </xf>
    <xf numFmtId="49" fontId="174" fillId="0" borderId="0" applyFont="0" applyFill="0" applyBorder="0" applyAlignment="0" applyProtection="0">
      <alignment horizontal="left"/>
    </xf>
    <xf numFmtId="192" fontId="59" fillId="0" borderId="0" applyAlignment="0" applyProtection="0"/>
    <xf numFmtId="174" fontId="50" fillId="0" borderId="0" applyFill="0" applyBorder="0" applyAlignment="0" applyProtection="0"/>
    <xf numFmtId="49" fontId="50" fillId="0" borderId="0" applyNumberFormat="0" applyAlignment="0" applyProtection="0">
      <alignment horizontal="left"/>
    </xf>
    <xf numFmtId="49" fontId="175" fillId="0" borderId="198" applyNumberFormat="0" applyAlignment="0" applyProtection="0">
      <alignment horizontal="left" wrapText="1"/>
    </xf>
    <xf numFmtId="49" fontId="175" fillId="0" borderId="0" applyNumberFormat="0" applyAlignment="0" applyProtection="0">
      <alignment horizontal="left" wrapText="1"/>
    </xf>
    <xf numFmtId="49" fontId="176" fillId="0" borderId="0" applyAlignment="0" applyProtection="0">
      <alignment horizontal="left"/>
    </xf>
    <xf numFmtId="15" fontId="27" fillId="0" borderId="128" applyNumberFormat="0" applyFont="0" applyFill="0" applyAlignment="0"/>
    <xf numFmtId="15" fontId="27" fillId="0" borderId="128" applyNumberFormat="0" applyFont="0" applyFill="0" applyAlignment="0"/>
    <xf numFmtId="0" fontId="66" fillId="4" borderId="0" applyNumberFormat="0" applyBorder="0" applyAlignment="0" applyProtection="0"/>
    <xf numFmtId="0" fontId="177" fillId="0" borderId="0" applyNumberFormat="0" applyFill="0" applyBorder="0" applyAlignment="0" applyProtection="0"/>
    <xf numFmtId="0" fontId="178" fillId="0" borderId="0" applyNumberFormat="0" applyFill="0" applyBorder="0" applyAlignment="0" applyProtection="0"/>
    <xf numFmtId="193" fontId="27" fillId="89" borderId="199" applyAlignment="0"/>
    <xf numFmtId="193" fontId="27" fillId="100" borderId="199" applyAlignment="0"/>
    <xf numFmtId="193" fontId="27" fillId="43" borderId="199" applyAlignment="0"/>
    <xf numFmtId="193" fontId="27" fillId="43" borderId="199" applyBorder="0">
      <alignment horizontal="right"/>
    </xf>
    <xf numFmtId="193" fontId="27" fillId="101" borderId="0" applyBorder="0">
      <alignment horizontal="right"/>
    </xf>
    <xf numFmtId="37" fontId="27" fillId="89" borderId="199" applyNumberFormat="0" applyAlignment="0"/>
    <xf numFmtId="37" fontId="27" fillId="100" borderId="0" applyNumberFormat="0" applyBorder="0" applyAlignment="0"/>
    <xf numFmtId="0" fontId="179" fillId="82" borderId="199" applyNumberFormat="0" applyFont="0" applyBorder="0" applyAlignment="0">
      <alignment horizontal="centerContinuous"/>
    </xf>
    <xf numFmtId="0" fontId="27" fillId="100" borderId="0"/>
    <xf numFmtId="0" fontId="179" fillId="82" borderId="199" applyNumberFormat="0" applyFont="0" applyAlignment="0">
      <alignment horizontal="centerContinuous"/>
    </xf>
    <xf numFmtId="37" fontId="27" fillId="43" borderId="199" applyBorder="0" applyAlignment="0"/>
    <xf numFmtId="37" fontId="50" fillId="43" borderId="200" applyNumberFormat="0" applyBorder="0" applyAlignment="0"/>
    <xf numFmtId="37" fontId="50" fillId="43" borderId="200" applyNumberFormat="0" applyBorder="0" applyAlignment="0"/>
    <xf numFmtId="37" fontId="50" fillId="43" borderId="200" applyNumberFormat="0" applyBorder="0" applyAlignment="0"/>
    <xf numFmtId="37" fontId="50" fillId="43" borderId="200" applyNumberFormat="0" applyBorder="0" applyAlignment="0"/>
    <xf numFmtId="193" fontId="27" fillId="45" borderId="79" applyBorder="0">
      <alignment horizontal="right"/>
    </xf>
    <xf numFmtId="193" fontId="27" fillId="45" borderId="79" applyBorder="0">
      <alignment horizontal="right"/>
    </xf>
    <xf numFmtId="193" fontId="27" fillId="100" borderId="0" applyBorder="0">
      <alignment horizontal="right"/>
    </xf>
    <xf numFmtId="37" fontId="27" fillId="45" borderId="0" applyBorder="0" applyAlignment="0">
      <alignment wrapText="1"/>
    </xf>
    <xf numFmtId="37" fontId="27" fillId="100" borderId="0" applyBorder="0">
      <alignment wrapText="1"/>
    </xf>
    <xf numFmtId="5" fontId="50" fillId="0" borderId="201" applyNumberFormat="0" applyFont="0" applyFill="0" applyBorder="0" applyAlignment="0" applyProtection="0"/>
    <xf numFmtId="5" fontId="50" fillId="0" borderId="201" applyNumberFormat="0" applyFont="0" applyFill="0" applyBorder="0" applyAlignment="0" applyProtection="0"/>
    <xf numFmtId="5" fontId="50" fillId="0" borderId="201" applyNumberFormat="0" applyFont="0" applyFill="0" applyBorder="0" applyAlignment="0" applyProtection="0"/>
    <xf numFmtId="194" fontId="27" fillId="0" borderId="0" applyFill="0" applyBorder="0" applyAlignment="0"/>
    <xf numFmtId="0" fontId="39" fillId="0" borderId="0" applyFill="0" applyBorder="0" applyAlignment="0"/>
    <xf numFmtId="0" fontId="39" fillId="0" borderId="0" applyFill="0" applyBorder="0" applyAlignment="0"/>
    <xf numFmtId="0" fontId="39" fillId="0" borderId="0" applyFill="0" applyBorder="0" applyAlignment="0"/>
    <xf numFmtId="0" fontId="39"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129" fillId="82" borderId="1" applyNumberFormat="0" applyAlignment="0" applyProtection="0"/>
    <xf numFmtId="0" fontId="129" fillId="82" borderId="1" applyNumberFormat="0" applyAlignment="0" applyProtection="0"/>
    <xf numFmtId="0" fontId="129" fillId="82" borderId="1" applyNumberFormat="0" applyAlignment="0" applyProtection="0"/>
    <xf numFmtId="0" fontId="129" fillId="82"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180" fillId="53" borderId="168"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129" fillId="82" borderId="1" applyNumberFormat="0" applyAlignment="0" applyProtection="0"/>
    <xf numFmtId="0" fontId="129" fillId="82" borderId="1" applyNumberFormat="0" applyAlignment="0" applyProtection="0"/>
    <xf numFmtId="0" fontId="129" fillId="82" borderId="1" applyNumberFormat="0" applyAlignment="0" applyProtection="0"/>
    <xf numFmtId="0" fontId="129" fillId="82"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63" fillId="20" borderId="1" applyNumberFormat="0" applyAlignment="0" applyProtection="0"/>
    <xf numFmtId="0" fontId="181" fillId="0" borderId="0"/>
    <xf numFmtId="0" fontId="64" fillId="21" borderId="2" applyNumberFormat="0" applyAlignment="0" applyProtection="0"/>
    <xf numFmtId="0" fontId="71" fillId="0" borderId="6" applyNumberFormat="0" applyFill="0" applyAlignment="0" applyProtection="0"/>
    <xf numFmtId="0" fontId="71" fillId="0" borderId="6" applyNumberFormat="0" applyFill="0" applyAlignment="0" applyProtection="0"/>
    <xf numFmtId="0" fontId="64" fillId="21" borderId="2" applyNumberFormat="0" applyAlignment="0" applyProtection="0"/>
    <xf numFmtId="0" fontId="71" fillId="0" borderId="6" applyNumberFormat="0" applyFill="0" applyAlignment="0" applyProtection="0"/>
    <xf numFmtId="49" fontId="182" fillId="0" borderId="0" applyFont="0">
      <alignment horizontal="centerContinuous" wrapText="1"/>
    </xf>
    <xf numFmtId="49" fontId="143" fillId="0" borderId="0">
      <alignment horizontal="centerContinuous" wrapText="1"/>
    </xf>
    <xf numFmtId="37" fontId="50" fillId="0" borderId="197">
      <alignment horizontal="centerContinuous"/>
    </xf>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183" fillId="54" borderId="171"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0" fontId="64" fillId="21" borderId="2" applyNumberFormat="0" applyAlignment="0" applyProtection="0"/>
    <xf numFmtId="41" fontId="184" fillId="0" borderId="0" applyFont="0" applyFill="0" applyBorder="0" applyAlignment="0" applyProtection="0"/>
    <xf numFmtId="49" fontId="185" fillId="0" borderId="0">
      <alignment horizontal="center" wrapText="1"/>
    </xf>
    <xf numFmtId="49" fontId="185" fillId="0" borderId="0">
      <alignment horizontal="centerContinuous" wrapText="1"/>
    </xf>
    <xf numFmtId="0" fontId="149" fillId="0" borderId="108">
      <alignment horizontal="center"/>
    </xf>
    <xf numFmtId="0" fontId="147" fillId="102" borderId="0">
      <alignment horizontal="left"/>
    </xf>
    <xf numFmtId="0" fontId="186" fillId="102" borderId="0">
      <alignment horizontal="right"/>
    </xf>
    <xf numFmtId="0" fontId="187" fillId="82" borderId="0">
      <alignment horizontal="center"/>
    </xf>
    <xf numFmtId="37" fontId="44" fillId="0" borderId="197">
      <alignment horizontal="center" wrapText="1"/>
    </xf>
    <xf numFmtId="0" fontId="186" fillId="102" borderId="0">
      <alignment horizontal="right"/>
    </xf>
    <xf numFmtId="0" fontId="188" fillId="82" borderId="0">
      <alignment horizontal="left"/>
    </xf>
    <xf numFmtId="201" fontId="27" fillId="0" borderId="0" applyFill="0" applyBorder="0">
      <alignment horizontal="center" wrapText="1"/>
    </xf>
    <xf numFmtId="37" fontId="189" fillId="103" borderId="0" applyNumberFormat="0" applyFont="0" applyBorder="0" applyAlignment="0"/>
    <xf numFmtId="0" fontId="179" fillId="82" borderId="199" applyNumberFormat="0" applyFont="0" applyBorder="0" applyAlignment="0">
      <alignment horizontal="centerContinuous"/>
    </xf>
    <xf numFmtId="0" fontId="190" fillId="0" borderId="34"/>
    <xf numFmtId="202" fontId="191" fillId="0" borderId="0"/>
    <xf numFmtId="202" fontId="191" fillId="0" borderId="0"/>
    <xf numFmtId="202" fontId="191" fillId="0" borderId="0"/>
    <xf numFmtId="202" fontId="191" fillId="0" borderId="0"/>
    <xf numFmtId="202" fontId="191" fillId="0" borderId="0"/>
    <xf numFmtId="202" fontId="191" fillId="0" borderId="0"/>
    <xf numFmtId="202" fontId="191" fillId="0" borderId="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179" fillId="82" borderId="199" applyFont="0" applyFill="0" applyBorder="0" applyAlignment="0" applyProtection="0">
      <alignment horizontal="centerContinuous"/>
    </xf>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203"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30" fillId="0" borderId="0" applyFont="0" applyFill="0" applyBorder="0" applyAlignment="0" applyProtection="0"/>
    <xf numFmtId="43" fontId="39"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50"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60" fillId="0" borderId="0" applyFont="0" applyFill="0" applyBorder="0" applyAlignment="0" applyProtection="0"/>
    <xf numFmtId="43" fontId="60"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60" fillId="0" borderId="0" applyFont="0" applyFill="0" applyBorder="0" applyAlignment="0" applyProtection="0"/>
    <xf numFmtId="43" fontId="27"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27"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27"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27"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27"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27"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7" fillId="0" borderId="0" applyFont="0" applyFill="0" applyBorder="0" applyAlignment="0" applyProtection="0"/>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110" fillId="0" borderId="0" applyFont="0" applyFill="0" applyBorder="0" applyAlignment="0" applyProtection="0"/>
    <xf numFmtId="18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1"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184"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184" fontId="27" fillId="0" borderId="0" applyFont="0" applyFill="0" applyBorder="0" applyAlignment="0" applyProtection="0"/>
    <xf numFmtId="184"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43" fontId="110" fillId="0" borderId="0" applyFont="0" applyFill="0" applyBorder="0" applyAlignment="0" applyProtection="0"/>
    <xf numFmtId="43" fontId="39" fillId="0" borderId="0" applyFont="0" applyFill="0" applyBorder="0" applyAlignment="0" applyProtection="0">
      <alignment vertical="top"/>
    </xf>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110" fillId="0" borderId="0" applyFont="0" applyFill="0" applyBorder="0" applyAlignment="0" applyProtection="0"/>
    <xf numFmtId="43" fontId="60"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60" fillId="0" borderId="0" applyFont="0" applyFill="0" applyBorder="0" applyAlignment="0" applyProtection="0"/>
    <xf numFmtId="43" fontId="60"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1" fillId="0" borderId="0" applyFont="0" applyFill="0" applyBorder="0" applyAlignment="0" applyProtection="0"/>
    <xf numFmtId="43" fontId="31" fillId="0" borderId="0" applyFont="0" applyFill="0" applyBorder="0" applyAlignment="0" applyProtection="0"/>
    <xf numFmtId="43" fontId="2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1"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7" fillId="0" borderId="0" applyFont="0" applyFill="0" applyBorder="0" applyAlignment="0" applyProtection="0"/>
    <xf numFmtId="184"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4"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110"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1"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90" fillId="0" borderId="0"/>
    <xf numFmtId="43" fontId="179" fillId="82" borderId="199" applyFont="0" applyFill="0" applyBorder="0" applyAlignment="0" applyProtection="0">
      <alignment horizontal="centerContinuous"/>
    </xf>
    <xf numFmtId="40" fontId="128" fillId="0" borderId="0" applyFont="0" applyFill="0" applyBorder="0" applyAlignment="0" applyProtection="0"/>
    <xf numFmtId="37" fontId="27" fillId="0" borderId="0" applyFill="0" applyBorder="0" applyAlignment="0" applyProtection="0"/>
    <xf numFmtId="0" fontId="190" fillId="0" borderId="0"/>
    <xf numFmtId="0" fontId="190" fillId="0" borderId="0"/>
    <xf numFmtId="0" fontId="190" fillId="0" borderId="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 fontId="31" fillId="0" borderId="0" applyFill="0" applyBorder="0" applyAlignment="0" applyProtection="0"/>
    <xf numFmtId="0" fontId="190" fillId="0" borderId="0"/>
    <xf numFmtId="0" fontId="190"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174" fontId="192" fillId="0" borderId="0" applyNumberFormat="0" applyFill="0" applyAlignment="0" applyProtection="0"/>
    <xf numFmtId="0" fontId="193" fillId="0" borderId="0" applyNumberFormat="0" applyAlignment="0">
      <alignment horizontal="left"/>
    </xf>
    <xf numFmtId="0" fontId="57" fillId="0" borderId="0" applyNumberFormat="0" applyAlignment="0"/>
    <xf numFmtId="0" fontId="190" fillId="0" borderId="34"/>
    <xf numFmtId="0" fontId="190" fillId="0" borderId="0"/>
    <xf numFmtId="205" fontId="27" fillId="0" borderId="0">
      <alignment horizontal="center"/>
    </xf>
    <xf numFmtId="42" fontId="179" fillId="82" borderId="199" applyFont="0" applyFill="0" applyBorder="0" applyAlignment="0" applyProtection="0">
      <alignment horizontal="centerContinuous"/>
      <protection hidden="1"/>
    </xf>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206" fontId="27" fillId="0" borderId="0" applyFont="0" applyFill="0" applyBorder="0" applyAlignment="0" applyProtection="0"/>
    <xf numFmtId="44" fontId="27" fillId="0" borderId="0" applyFont="0" applyFill="0" applyBorder="0" applyAlignment="0" applyProtection="0"/>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7" fillId="0" borderId="0" applyFont="0" applyFill="0" applyBorder="0" applyAlignment="0" applyProtection="0"/>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7" fillId="0" borderId="0" applyFont="0" applyFill="0" applyBorder="0" applyAlignment="0" applyProtection="0"/>
    <xf numFmtId="44" fontId="27" fillId="0" borderId="0" applyFont="0" applyFill="0" applyBorder="0" applyAlignment="0" applyProtection="0"/>
    <xf numFmtId="44" fontId="60" fillId="0" borderId="0" applyFont="0" applyFill="0" applyBorder="0" applyAlignment="0" applyProtection="0"/>
    <xf numFmtId="44" fontId="31" fillId="0" borderId="0" applyFont="0" applyFill="0" applyBorder="0" applyAlignment="0" applyProtection="0"/>
    <xf numFmtId="44" fontId="90"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42" fillId="0" borderId="0" applyFont="0" applyFill="0" applyBorder="0" applyAlignment="0" applyProtection="0"/>
    <xf numFmtId="44" fontId="179" fillId="82" borderId="199" applyFont="0" applyFill="0" applyBorder="0" applyAlignment="0" applyProtection="0">
      <alignment horizontal="centerContinuous"/>
      <protection hidden="1"/>
    </xf>
    <xf numFmtId="207" fontId="27" fillId="0" borderId="0" applyFont="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0" fontId="90" fillId="0" borderId="0"/>
    <xf numFmtId="208" fontId="27" fillId="45" borderId="0" applyFont="0" applyBorder="0"/>
    <xf numFmtId="0" fontId="44" fillId="45" borderId="0" applyNumberFormat="0" applyFont="0" applyFill="0" applyBorder="0" applyProtection="0">
      <alignment horizontal="left"/>
    </xf>
    <xf numFmtId="209" fontId="194" fillId="45" borderId="0"/>
    <xf numFmtId="193" fontId="27" fillId="45" borderId="199"/>
    <xf numFmtId="37" fontId="27" fillId="45" borderId="0" applyNumberFormat="0" applyAlignment="0"/>
    <xf numFmtId="37" fontId="27" fillId="104" borderId="0" applyNumberFormat="0" applyBorder="0" applyAlignment="0"/>
    <xf numFmtId="42" fontId="179" fillId="82" borderId="0" applyNumberFormat="0" applyFont="0" applyBorder="0" applyAlignment="0">
      <alignment horizontal="centerContinuous"/>
    </xf>
    <xf numFmtId="37" fontId="27" fillId="104" borderId="0" applyNumberFormat="0" applyFont="0" applyBorder="0" applyAlignment="0"/>
    <xf numFmtId="42" fontId="179" fillId="82" borderId="0" applyNumberFormat="0" applyFont="0" applyAlignment="0">
      <alignment horizontal="centerContinuous"/>
    </xf>
    <xf numFmtId="37" fontId="27" fillId="45" borderId="199" applyNumberFormat="0" applyBorder="0"/>
    <xf numFmtId="37" fontId="27" fillId="45" borderId="199">
      <alignment wrapText="1"/>
    </xf>
    <xf numFmtId="10" fontId="27" fillId="45" borderId="197"/>
    <xf numFmtId="5" fontId="27" fillId="45" borderId="0" applyAlignment="0"/>
    <xf numFmtId="5" fontId="27" fillId="104" borderId="0" applyBorder="0" applyAlignment="0"/>
    <xf numFmtId="5" fontId="179" fillId="82" borderId="0" applyFont="0" applyBorder="0" applyAlignment="0">
      <alignment horizontal="centerContinuous"/>
    </xf>
    <xf numFmtId="5" fontId="27" fillId="104" borderId="0" applyFont="0" applyBorder="0" applyAlignment="0"/>
    <xf numFmtId="5" fontId="39" fillId="82" borderId="0" applyAlignment="0"/>
    <xf numFmtId="5" fontId="39" fillId="82" borderId="0" applyAlignment="0"/>
    <xf numFmtId="5" fontId="39" fillId="82" borderId="0" applyAlignment="0"/>
    <xf numFmtId="5" fontId="39" fillId="82" borderId="0" applyAlignment="0"/>
    <xf numFmtId="5" fontId="39" fillId="82" borderId="0" applyAlignment="0"/>
    <xf numFmtId="5" fontId="27" fillId="45" borderId="0" applyFont="0" applyAlignment="0"/>
    <xf numFmtId="14" fontId="195" fillId="0" borderId="0" applyFont="0" applyFill="0" applyBorder="0" applyAlignment="0" applyProtection="0">
      <alignment horizontal="center"/>
    </xf>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14" fontId="27" fillId="0" borderId="0" applyFont="0" applyFill="0" applyBorder="0" applyAlignment="0" applyProtection="0"/>
    <xf numFmtId="14" fontId="27" fillId="0" borderId="0" applyFont="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14" fontId="27" fillId="0" borderId="0" applyFont="0" applyFill="0" applyBorder="0" applyAlignment="0" applyProtection="0"/>
    <xf numFmtId="210" fontId="27" fillId="0" borderId="0" applyFill="0" applyBorder="0" applyAlignment="0" applyProtection="0"/>
    <xf numFmtId="210" fontId="27" fillId="0" borderId="0" applyFill="0" applyBorder="0" applyAlignment="0" applyProtection="0"/>
    <xf numFmtId="14" fontId="27" fillId="0" borderId="0" applyFont="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14" fontId="27" fillId="0" borderId="0" applyFont="0" applyFill="0" applyBorder="0" applyAlignment="0" applyProtection="0"/>
    <xf numFmtId="210" fontId="27" fillId="0" borderId="0" applyFill="0" applyBorder="0" applyAlignment="0" applyProtection="0"/>
    <xf numFmtId="210" fontId="27" fillId="0" borderId="0" applyFill="0" applyBorder="0" applyAlignment="0" applyProtection="0"/>
    <xf numFmtId="14" fontId="27" fillId="0" borderId="0" applyFont="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14" fontId="39" fillId="0" borderId="0" applyFill="0" applyBorder="0" applyAlignment="0"/>
    <xf numFmtId="14" fontId="39" fillId="0" borderId="0" applyFill="0" applyBorder="0" applyAlignment="0"/>
    <xf numFmtId="14" fontId="39" fillId="0" borderId="0" applyFill="0" applyBorder="0" applyAlignment="0"/>
    <xf numFmtId="14" fontId="39" fillId="0" borderId="0" applyFill="0" applyBorder="0" applyAlignment="0"/>
    <xf numFmtId="14" fontId="39" fillId="0" borderId="0" applyFill="0" applyBorder="0" applyAlignment="0"/>
    <xf numFmtId="211" fontId="196" fillId="0" borderId="0">
      <protection locked="0"/>
    </xf>
    <xf numFmtId="0" fontId="128" fillId="0" borderId="0"/>
    <xf numFmtId="0" fontId="139" fillId="0" borderId="0"/>
    <xf numFmtId="212" fontId="90" fillId="0" borderId="0" applyFill="0" applyBorder="0" applyProtection="0"/>
    <xf numFmtId="38" fontId="128" fillId="0" borderId="202">
      <alignment vertical="center"/>
    </xf>
    <xf numFmtId="213" fontId="27" fillId="0" borderId="0" applyFont="0" applyFill="0" applyBorder="0" applyAlignment="0" applyProtection="0"/>
    <xf numFmtId="214" fontId="27" fillId="0" borderId="0" applyFont="0" applyFill="0" applyBorder="0" applyAlignment="0" applyProtection="0"/>
    <xf numFmtId="0" fontId="196" fillId="0" borderId="0">
      <protection locked="0"/>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15" fontId="197" fillId="0" borderId="0">
      <alignment horizontal="left"/>
    </xf>
    <xf numFmtId="43" fontId="198" fillId="0" borderId="0">
      <alignment horizontal="right" vertical="top" wrapText="1"/>
    </xf>
    <xf numFmtId="43" fontId="198" fillId="0" borderId="0">
      <alignment horizontal="right" vertical="top" wrapText="1"/>
    </xf>
    <xf numFmtId="43" fontId="198" fillId="0" borderId="0">
      <alignment horizontal="right" vertical="top" wrapText="1"/>
    </xf>
    <xf numFmtId="43" fontId="198" fillId="0" borderId="0">
      <alignment horizontal="right" vertical="top" wrapText="1"/>
    </xf>
    <xf numFmtId="43" fontId="198" fillId="0" borderId="0">
      <alignment horizontal="right" vertical="top" wrapText="1"/>
    </xf>
    <xf numFmtId="43" fontId="198" fillId="0" borderId="0">
      <alignment horizontal="right" vertical="top" wrapText="1"/>
    </xf>
    <xf numFmtId="0" fontId="55" fillId="0" borderId="0"/>
    <xf numFmtId="0" fontId="55" fillId="0" borderId="0"/>
    <xf numFmtId="0" fontId="75" fillId="105" borderId="0" applyNumberFormat="0" applyBorder="0" applyAlignment="0" applyProtection="0"/>
    <xf numFmtId="0" fontId="75" fillId="106" borderId="0" applyNumberFormat="0" applyBorder="0" applyAlignment="0" applyProtection="0"/>
    <xf numFmtId="0" fontId="75" fillId="107" borderId="0" applyNumberFormat="0" applyBorder="0" applyAlignment="0" applyProtection="0"/>
    <xf numFmtId="216" fontId="199" fillId="0" borderId="0">
      <protection locked="0"/>
    </xf>
    <xf numFmtId="216" fontId="199" fillId="0" borderId="0">
      <protection locked="0"/>
    </xf>
    <xf numFmtId="0" fontId="5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69" fillId="0" borderId="0" applyNumberFormat="0" applyFill="0" applyBorder="0" applyAlignment="0" applyProtection="0"/>
    <xf numFmtId="0" fontId="61" fillId="16" borderId="0" applyNumberFormat="0" applyBorder="0" applyAlignment="0" applyProtection="0"/>
    <xf numFmtId="0" fontId="61" fillId="17" borderId="0" applyNumberFormat="0" applyBorder="0" applyAlignment="0" applyProtection="0"/>
    <xf numFmtId="0" fontId="61" fillId="18" borderId="0" applyNumberFormat="0" applyBorder="0" applyAlignment="0" applyProtection="0"/>
    <xf numFmtId="0" fontId="61" fillId="13" borderId="0" applyNumberFormat="0" applyBorder="0" applyAlignment="0" applyProtection="0"/>
    <xf numFmtId="0" fontId="61" fillId="14" borderId="0" applyNumberFormat="0" applyBorder="0" applyAlignment="0" applyProtection="0"/>
    <xf numFmtId="0" fontId="61" fillId="19" borderId="0" applyNumberFormat="0" applyBorder="0" applyAlignment="0" applyProtection="0"/>
    <xf numFmtId="0" fontId="61" fillId="16" borderId="0" applyNumberFormat="0" applyBorder="0" applyAlignment="0" applyProtection="0"/>
    <xf numFmtId="0" fontId="61" fillId="17" borderId="0" applyNumberFormat="0" applyBorder="0" applyAlignment="0" applyProtection="0"/>
    <xf numFmtId="0" fontId="61" fillId="18" borderId="0" applyNumberFormat="0" applyBorder="0" applyAlignment="0" applyProtection="0"/>
    <xf numFmtId="0" fontId="61" fillId="13" borderId="0" applyNumberFormat="0" applyBorder="0" applyAlignment="0" applyProtection="0"/>
    <xf numFmtId="0" fontId="61" fillId="14" borderId="0" applyNumberFormat="0" applyBorder="0" applyAlignment="0" applyProtection="0"/>
    <xf numFmtId="0" fontId="61" fillId="19" borderId="0" applyNumberFormat="0" applyBorder="0" applyAlignment="0" applyProtection="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0" fontId="200" fillId="0" borderId="0" applyNumberFormat="0" applyAlignment="0">
      <alignment horizontal="left"/>
    </xf>
    <xf numFmtId="0" fontId="70" fillId="7" borderId="1" applyNumberFormat="0" applyAlignment="0" applyProtection="0"/>
    <xf numFmtId="0" fontId="70" fillId="7" borderId="1" applyNumberFormat="0" applyAlignment="0" applyProtection="0"/>
    <xf numFmtId="0" fontId="70" fillId="7" borderId="1" applyNumberFormat="0" applyAlignment="0" applyProtection="0"/>
    <xf numFmtId="0" fontId="70" fillId="7" borderId="1" applyNumberFormat="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181"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8" fontId="27" fillId="0" borderId="0" applyFon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20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14" fontId="27" fillId="108" borderId="203" applyFont="0" applyAlignment="0"/>
    <xf numFmtId="0" fontId="196" fillId="0" borderId="0">
      <protection locked="0"/>
    </xf>
    <xf numFmtId="0" fontId="196" fillId="0" borderId="0">
      <protection locked="0"/>
    </xf>
    <xf numFmtId="0" fontId="202" fillId="0" borderId="0">
      <protection locked="0"/>
    </xf>
    <xf numFmtId="0" fontId="196" fillId="0" borderId="0">
      <protection locked="0"/>
    </xf>
    <xf numFmtId="0" fontId="196" fillId="0" borderId="0">
      <protection locked="0"/>
    </xf>
    <xf numFmtId="0" fontId="196" fillId="0" borderId="0">
      <protection locked="0"/>
    </xf>
    <xf numFmtId="0" fontId="202" fillId="0" borderId="0">
      <protection locked="0"/>
    </xf>
    <xf numFmtId="0" fontId="203" fillId="0" borderId="0" applyFont="0" applyFill="0" applyBorder="0" applyAlignment="0" applyProtection="0"/>
    <xf numFmtId="2" fontId="203" fillId="0" borderId="0" applyFont="0" applyFill="0" applyBorder="0" applyAlignment="0" applyProtection="0"/>
    <xf numFmtId="219" fontId="27" fillId="0" borderId="0" applyFont="0" applyFill="0" applyBorder="0" applyAlignment="0" applyProtection="0"/>
    <xf numFmtId="220" fontId="204"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21" fontId="27" fillId="0" borderId="0" applyFont="0" applyFill="0" applyBorder="0" applyAlignment="0" applyProtection="0"/>
    <xf numFmtId="222" fontId="196" fillId="0" borderId="0">
      <protection locked="0"/>
    </xf>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23" fontId="205" fillId="0" borderId="0" applyFont="0" applyFill="0" applyBorder="0" applyAlignment="0" applyProtection="0"/>
    <xf numFmtId="0" fontId="147" fillId="84" borderId="0"/>
    <xf numFmtId="209" fontId="194" fillId="45" borderId="0"/>
    <xf numFmtId="209" fontId="39" fillId="82" borderId="0"/>
    <xf numFmtId="209" fontId="39" fillId="82" borderId="0"/>
    <xf numFmtId="209" fontId="39" fillId="82" borderId="0"/>
    <xf numFmtId="209" fontId="39" fillId="82" borderId="0"/>
    <xf numFmtId="209" fontId="39" fillId="82" borderId="0"/>
    <xf numFmtId="209" fontId="194" fillId="45" borderId="0" applyBorder="0">
      <alignment wrapText="1"/>
    </xf>
    <xf numFmtId="224" fontId="27" fillId="45" borderId="87" applyNumberFormat="0" applyFill="0" applyBorder="0" applyAlignment="0" applyProtection="0"/>
    <xf numFmtId="209" fontId="39" fillId="82" borderId="0" applyNumberFormat="0" applyFont="0" applyFill="0" applyBorder="0" applyAlignment="0" applyProtection="0"/>
    <xf numFmtId="209" fontId="39" fillId="82" borderId="0" applyNumberFormat="0" applyFont="0" applyFill="0" applyBorder="0" applyAlignment="0" applyProtection="0"/>
    <xf numFmtId="209" fontId="39" fillId="82" borderId="0" applyNumberFormat="0" applyFont="0" applyFill="0" applyBorder="0" applyAlignment="0" applyProtection="0"/>
    <xf numFmtId="209" fontId="39" fillId="82" borderId="0" applyNumberFormat="0" applyFont="0" applyFill="0" applyBorder="0" applyAlignment="0" applyProtection="0"/>
    <xf numFmtId="224" fontId="27" fillId="45" borderId="87" applyNumberFormat="0" applyFont="0" applyFill="0" applyBorder="0" applyAlignment="0" applyProtection="0"/>
    <xf numFmtId="0" fontId="39" fillId="109" borderId="197" applyNumberFormat="0" applyAlignment="0">
      <alignment horizontal="left"/>
    </xf>
    <xf numFmtId="0" fontId="39" fillId="109" borderId="197" applyNumberFormat="0" applyAlignment="0">
      <alignment horizontal="left"/>
    </xf>
    <xf numFmtId="0" fontId="39" fillId="109" borderId="197" applyNumberFormat="0" applyAlignment="0">
      <alignment horizontal="left"/>
    </xf>
    <xf numFmtId="0" fontId="39" fillId="109" borderId="197" applyNumberFormat="0" applyAlignment="0">
      <alignment horizontal="left"/>
    </xf>
    <xf numFmtId="209" fontId="39" fillId="82" borderId="197" applyNumberFormat="0" applyFont="0" applyAlignment="0"/>
    <xf numFmtId="209" fontId="39" fillId="82" borderId="197" applyNumberFormat="0" applyFont="0" applyAlignment="0"/>
    <xf numFmtId="209" fontId="39" fillId="82" borderId="197" applyNumberFormat="0" applyFont="0" applyAlignment="0"/>
    <xf numFmtId="209" fontId="39" fillId="82" borderId="197" applyNumberFormat="0" applyFont="0" applyAlignment="0"/>
    <xf numFmtId="0" fontId="39" fillId="109" borderId="197" applyNumberFormat="0" applyAlignment="0">
      <alignment horizontal="left"/>
    </xf>
    <xf numFmtId="0" fontId="206" fillId="82" borderId="0"/>
    <xf numFmtId="37" fontId="194" fillId="45" borderId="0" applyNumberFormat="0">
      <alignment wrapText="1"/>
    </xf>
    <xf numFmtId="209" fontId="39" fillId="82" borderId="0" applyNumberFormat="0">
      <alignment wrapText="1"/>
    </xf>
    <xf numFmtId="209" fontId="39" fillId="82" borderId="0" applyNumberFormat="0">
      <alignment wrapText="1"/>
    </xf>
    <xf numFmtId="209" fontId="39" fillId="82" borderId="0" applyNumberFormat="0">
      <alignment wrapText="1"/>
    </xf>
    <xf numFmtId="209" fontId="39" fillId="82" borderId="0" applyNumberFormat="0">
      <alignment wrapText="1"/>
    </xf>
    <xf numFmtId="209" fontId="39" fillId="82" borderId="0" applyNumberFormat="0">
      <alignment wrapText="1"/>
    </xf>
    <xf numFmtId="0" fontId="194" fillId="45" borderId="0" applyBorder="0">
      <alignment wrapText="1"/>
    </xf>
    <xf numFmtId="0" fontId="194" fillId="45" borderId="0" applyNumberFormat="0">
      <alignment wrapText="1"/>
    </xf>
    <xf numFmtId="37" fontId="27" fillId="110" borderId="0"/>
    <xf numFmtId="37" fontId="39" fillId="82" borderId="0"/>
    <xf numFmtId="37" fontId="39" fillId="82" borderId="0"/>
    <xf numFmtId="37" fontId="39" fillId="82" borderId="0"/>
    <xf numFmtId="37" fontId="39" fillId="82" borderId="0"/>
    <xf numFmtId="37" fontId="39" fillId="82" borderId="0"/>
    <xf numFmtId="37" fontId="27" fillId="111" borderId="0"/>
    <xf numFmtId="37" fontId="39" fillId="82" borderId="0"/>
    <xf numFmtId="37" fontId="39" fillId="82" borderId="0"/>
    <xf numFmtId="37" fontId="39" fillId="82" borderId="0"/>
    <xf numFmtId="37" fontId="39" fillId="82" borderId="0"/>
    <xf numFmtId="37" fontId="39" fillId="82" borderId="0"/>
    <xf numFmtId="37" fontId="27" fillId="112" borderId="0"/>
    <xf numFmtId="37" fontId="39" fillId="82" borderId="0"/>
    <xf numFmtId="37" fontId="39" fillId="82" borderId="0"/>
    <xf numFmtId="37" fontId="39" fillId="82" borderId="0"/>
    <xf numFmtId="37" fontId="39" fillId="82" borderId="0"/>
    <xf numFmtId="37" fontId="39" fillId="82" borderId="0"/>
    <xf numFmtId="0" fontId="147" fillId="113" borderId="0">
      <alignment horizontal="centerContinuous" wrapText="1"/>
    </xf>
    <xf numFmtId="0" fontId="186" fillId="113" borderId="123" applyBorder="0" applyAlignment="0">
      <alignment horizontal="center"/>
    </xf>
    <xf numFmtId="0" fontId="187" fillId="82" borderId="0" applyBorder="0" applyAlignment="0"/>
    <xf numFmtId="224" fontId="147" fillId="114" borderId="0">
      <alignment horizontal="left" wrapText="1"/>
    </xf>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27" fillId="115" borderId="0"/>
    <xf numFmtId="3" fontId="39" fillId="82" borderId="0"/>
    <xf numFmtId="3" fontId="39" fillId="82" borderId="0"/>
    <xf numFmtId="3" fontId="39" fillId="82" borderId="0"/>
    <xf numFmtId="3" fontId="39" fillId="82" borderId="0"/>
    <xf numFmtId="3" fontId="39" fillId="82" borderId="0"/>
    <xf numFmtId="225" fontId="39" fillId="116" borderId="197"/>
    <xf numFmtId="37" fontId="27" fillId="117" borderId="0"/>
    <xf numFmtId="37" fontId="39" fillId="82" borderId="0"/>
    <xf numFmtId="37" fontId="39" fillId="82" borderId="0"/>
    <xf numFmtId="37" fontId="39" fillId="82" borderId="0"/>
    <xf numFmtId="37" fontId="39" fillId="82" borderId="0"/>
    <xf numFmtId="37" fontId="39" fillId="82" borderId="0"/>
    <xf numFmtId="37" fontId="27" fillId="45" borderId="0"/>
    <xf numFmtId="0" fontId="194" fillId="45" borderId="0">
      <alignment horizontal="center"/>
    </xf>
    <xf numFmtId="37" fontId="27" fillId="45" borderId="0" applyNumberFormat="0">
      <alignment wrapText="1"/>
    </xf>
    <xf numFmtId="37" fontId="27" fillId="45" borderId="125" applyAlignment="0">
      <alignment wrapText="1"/>
    </xf>
    <xf numFmtId="5" fontId="27" fillId="45" borderId="125" applyAlignment="0">
      <alignment wrapText="1"/>
    </xf>
    <xf numFmtId="10" fontId="27" fillId="45" borderId="125" applyAlignment="0"/>
    <xf numFmtId="10" fontId="27" fillId="45" borderId="125" applyAlignment="0"/>
    <xf numFmtId="207" fontId="27" fillId="45" borderId="125" applyAlignment="0"/>
    <xf numFmtId="38" fontId="46" fillId="45" borderId="204" applyNumberFormat="0" applyFont="0" applyAlignment="0"/>
    <xf numFmtId="38" fontId="46" fillId="45" borderId="204" applyNumberFormat="0" applyFont="0" applyAlignment="0"/>
    <xf numFmtId="37" fontId="39" fillId="82" borderId="204" applyNumberFormat="0" applyFont="0" applyAlignment="0"/>
    <xf numFmtId="37" fontId="39" fillId="82" borderId="204" applyNumberFormat="0" applyFont="0" applyAlignment="0"/>
    <xf numFmtId="37" fontId="39" fillId="82" borderId="204" applyNumberFormat="0" applyFont="0" applyAlignment="0"/>
    <xf numFmtId="37" fontId="39" fillId="82" borderId="204" applyNumberFormat="0" applyFont="0" applyAlignment="0"/>
    <xf numFmtId="37" fontId="39" fillId="82" borderId="204" applyNumberFormat="0" applyFont="0" applyAlignment="0"/>
    <xf numFmtId="37" fontId="39" fillId="82" borderId="204" applyNumberFormat="0" applyFont="0" applyAlignment="0"/>
    <xf numFmtId="37" fontId="39" fillId="82" borderId="204" applyNumberFormat="0" applyFont="0" applyAlignment="0"/>
    <xf numFmtId="37" fontId="39" fillId="82" borderId="204" applyNumberFormat="0" applyFont="0" applyAlignment="0"/>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27" fillId="45" borderId="199"/>
    <xf numFmtId="226" fontId="39" fillId="82" borderId="199"/>
    <xf numFmtId="226" fontId="39" fillId="82" borderId="199"/>
    <xf numFmtId="226" fontId="39" fillId="82" borderId="199"/>
    <xf numFmtId="226" fontId="39" fillId="82" borderId="199"/>
    <xf numFmtId="226" fontId="39" fillId="82" borderId="199"/>
    <xf numFmtId="37" fontId="27" fillId="45" borderId="0" applyNumberFormat="0" applyBorder="0" applyAlignment="0"/>
    <xf numFmtId="226" fontId="39" fillId="82" borderId="199" applyNumberFormat="0" applyFont="0" applyBorder="0" applyAlignment="0"/>
    <xf numFmtId="226" fontId="39" fillId="82" borderId="199" applyNumberFormat="0" applyFont="0" applyBorder="0" applyAlignment="0"/>
    <xf numFmtId="226" fontId="39" fillId="82" borderId="199" applyNumberFormat="0" applyFont="0" applyBorder="0" applyAlignment="0"/>
    <xf numFmtId="226" fontId="39" fillId="82" borderId="199" applyNumberFormat="0" applyFont="0" applyBorder="0" applyAlignment="0"/>
    <xf numFmtId="37" fontId="27" fillId="45" borderId="0" applyNumberFormat="0" applyFont="0" applyBorder="0" applyAlignment="0"/>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27" fillId="45" borderId="199"/>
    <xf numFmtId="0" fontId="39" fillId="82" borderId="199"/>
    <xf numFmtId="0" fontId="39" fillId="82" borderId="199"/>
    <xf numFmtId="0" fontId="39" fillId="82" borderId="199"/>
    <xf numFmtId="0" fontId="39" fillId="82" borderId="199"/>
    <xf numFmtId="0" fontId="39" fillId="82" borderId="199"/>
    <xf numFmtId="37" fontId="147" fillId="114" borderId="0" applyNumberFormat="0">
      <alignment horizontal="center"/>
    </xf>
    <xf numFmtId="0" fontId="206" fillId="82" borderId="0" applyNumberFormat="0">
      <alignment horizontal="center" wrapText="1"/>
    </xf>
    <xf numFmtId="37" fontId="147" fillId="114" borderId="0" applyNumberFormat="0">
      <alignment horizontal="center" wrapText="1"/>
    </xf>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27" fillId="47" borderId="82"/>
    <xf numFmtId="0" fontId="39" fillId="82" borderId="82"/>
    <xf numFmtId="0" fontId="39" fillId="82" borderId="82"/>
    <xf numFmtId="0" fontId="39" fillId="82" borderId="82"/>
    <xf numFmtId="0" fontId="39" fillId="82" borderId="82"/>
    <xf numFmtId="0" fontId="39" fillId="82" borderId="82"/>
    <xf numFmtId="224" fontId="27" fillId="45" borderId="0"/>
    <xf numFmtId="224" fontId="39" fillId="82" borderId="0"/>
    <xf numFmtId="224" fontId="39" fillId="82" borderId="0"/>
    <xf numFmtId="224" fontId="39" fillId="82" borderId="0"/>
    <xf numFmtId="224" fontId="39" fillId="82" borderId="0"/>
    <xf numFmtId="224" fontId="39" fillId="82" borderId="0"/>
    <xf numFmtId="224" fontId="171" fillId="114" borderId="0" applyNumberFormat="0">
      <alignment wrapText="1"/>
    </xf>
    <xf numFmtId="224" fontId="179" fillId="82" borderId="0" applyNumberFormat="0">
      <alignment wrapText="1"/>
    </xf>
    <xf numFmtId="224" fontId="171" fillId="114" borderId="0">
      <alignment wrapText="1"/>
    </xf>
    <xf numFmtId="224" fontId="179" fillId="82" borderId="0">
      <alignment wrapText="1"/>
    </xf>
    <xf numFmtId="37" fontId="171" fillId="114" borderId="0">
      <alignment wrapText="1"/>
    </xf>
    <xf numFmtId="37" fontId="179" fillId="82" borderId="0">
      <alignment wrapText="1"/>
    </xf>
    <xf numFmtId="37" fontId="27" fillId="45" borderId="150"/>
    <xf numFmtId="37" fontId="39" fillId="82" borderId="150"/>
    <xf numFmtId="37" fontId="39" fillId="82" borderId="150"/>
    <xf numFmtId="37" fontId="39" fillId="82" borderId="150"/>
    <xf numFmtId="37" fontId="39" fillId="82" borderId="150"/>
    <xf numFmtId="37" fontId="39" fillId="82" borderId="150"/>
    <xf numFmtId="37" fontId="147" fillId="114" borderId="0">
      <alignment wrapText="1"/>
    </xf>
    <xf numFmtId="37" fontId="206" fillId="82" borderId="0">
      <alignment wrapText="1"/>
    </xf>
    <xf numFmtId="10" fontId="27" fillId="45" borderId="197"/>
    <xf numFmtId="10" fontId="27" fillId="45" borderId="0"/>
    <xf numFmtId="10" fontId="39" fillId="82" borderId="0"/>
    <xf numFmtId="10" fontId="39" fillId="82" borderId="0"/>
    <xf numFmtId="10" fontId="39" fillId="82" borderId="0"/>
    <xf numFmtId="10" fontId="39" fillId="82" borderId="0"/>
    <xf numFmtId="10" fontId="39" fillId="82" borderId="0"/>
    <xf numFmtId="207" fontId="27" fillId="45" borderId="0"/>
    <xf numFmtId="207" fontId="39" fillId="82" borderId="0"/>
    <xf numFmtId="207" fontId="39" fillId="82" borderId="0"/>
    <xf numFmtId="207" fontId="39" fillId="82" borderId="0"/>
    <xf numFmtId="207" fontId="39" fillId="82" borderId="0"/>
    <xf numFmtId="207" fontId="39" fillId="82" borderId="0"/>
    <xf numFmtId="37" fontId="27" fillId="45" borderId="0" applyNumberFormat="0">
      <alignment wrapText="1"/>
    </xf>
    <xf numFmtId="207" fontId="39" fillId="82" borderId="0" applyNumberFormat="0" applyFont="0">
      <alignment wrapText="1"/>
    </xf>
    <xf numFmtId="207" fontId="39" fillId="82" borderId="0" applyNumberFormat="0" applyFont="0">
      <alignment wrapText="1"/>
    </xf>
    <xf numFmtId="207" fontId="39" fillId="82" borderId="0" applyNumberFormat="0" applyFont="0">
      <alignment wrapText="1"/>
    </xf>
    <xf numFmtId="207" fontId="39" fillId="82" borderId="0" applyNumberFormat="0" applyFont="0">
      <alignment wrapText="1"/>
    </xf>
    <xf numFmtId="37" fontId="27" fillId="45" borderId="0" applyNumberFormat="0" applyFont="0">
      <alignment wrapText="1"/>
    </xf>
    <xf numFmtId="182" fontId="27" fillId="45" borderId="0"/>
    <xf numFmtId="182" fontId="39" fillId="82" borderId="0"/>
    <xf numFmtId="182" fontId="39" fillId="82" borderId="0"/>
    <xf numFmtId="182" fontId="39" fillId="82" borderId="0"/>
    <xf numFmtId="182" fontId="39" fillId="82" borderId="0"/>
    <xf numFmtId="182" fontId="39" fillId="82" borderId="0"/>
    <xf numFmtId="37" fontId="171" fillId="114" borderId="0" applyNumberFormat="0">
      <alignment wrapText="1"/>
    </xf>
    <xf numFmtId="182" fontId="179" fillId="82" borderId="0" applyNumberFormat="0">
      <alignment wrapText="1"/>
    </xf>
    <xf numFmtId="37" fontId="171" fillId="114" borderId="0" applyNumberFormat="0">
      <alignment wrapText="1"/>
    </xf>
    <xf numFmtId="37" fontId="147" fillId="118" borderId="0" applyNumberFormat="0">
      <alignment wrapText="1"/>
    </xf>
    <xf numFmtId="182" fontId="206" fillId="82" borderId="0" applyNumberFormat="0">
      <alignment wrapText="1"/>
    </xf>
    <xf numFmtId="37" fontId="207" fillId="118" borderId="0">
      <alignment wrapText="1"/>
    </xf>
    <xf numFmtId="37" fontId="179" fillId="82" borderId="0">
      <alignment wrapText="1"/>
    </xf>
    <xf numFmtId="37" fontId="144" fillId="111" borderId="0"/>
    <xf numFmtId="37" fontId="144" fillId="111" borderId="0"/>
    <xf numFmtId="37" fontId="144" fillId="111" borderId="0"/>
    <xf numFmtId="37" fontId="39" fillId="82" borderId="0"/>
    <xf numFmtId="37" fontId="39" fillId="82" borderId="0"/>
    <xf numFmtId="37" fontId="39" fillId="82" borderId="0"/>
    <xf numFmtId="37" fontId="39" fillId="82" borderId="0"/>
    <xf numFmtId="37" fontId="39" fillId="82" borderId="0"/>
    <xf numFmtId="37" fontId="144" fillId="111" borderId="0"/>
    <xf numFmtId="37" fontId="208" fillId="112" borderId="0"/>
    <xf numFmtId="5" fontId="209" fillId="112" borderId="0">
      <alignment wrapText="1"/>
    </xf>
    <xf numFmtId="5" fontId="39" fillId="82" borderId="0">
      <alignment wrapText="1"/>
    </xf>
    <xf numFmtId="5" fontId="39" fillId="82" borderId="0">
      <alignment wrapText="1"/>
    </xf>
    <xf numFmtId="5" fontId="39" fillId="82" borderId="0">
      <alignment wrapText="1"/>
    </xf>
    <xf numFmtId="5" fontId="39" fillId="82" borderId="0">
      <alignment wrapText="1"/>
    </xf>
    <xf numFmtId="5" fontId="39" fillId="82" borderId="0">
      <alignment wrapText="1"/>
    </xf>
    <xf numFmtId="37" fontId="210" fillId="82" borderId="0"/>
    <xf numFmtId="37" fontId="207" fillId="84" borderId="205"/>
    <xf numFmtId="5" fontId="207" fillId="84" borderId="205"/>
    <xf numFmtId="5" fontId="179" fillId="82" borderId="205"/>
    <xf numFmtId="37" fontId="179" fillId="82" borderId="205"/>
    <xf numFmtId="5" fontId="27" fillId="45" borderId="0"/>
    <xf numFmtId="5" fontId="39" fillId="82" borderId="0"/>
    <xf numFmtId="5" fontId="39" fillId="82" borderId="0"/>
    <xf numFmtId="5" fontId="39" fillId="82" borderId="0"/>
    <xf numFmtId="5" fontId="39" fillId="82" borderId="0"/>
    <xf numFmtId="5" fontId="39" fillId="82" borderId="0"/>
    <xf numFmtId="224" fontId="206" fillId="45" borderId="0">
      <alignment wrapText="1"/>
    </xf>
    <xf numFmtId="0" fontId="211" fillId="86" borderId="206" applyNumberFormat="0" applyBorder="0" applyAlignment="0"/>
    <xf numFmtId="5" fontId="187" fillId="82" borderId="0" applyNumberFormat="0" applyBorder="0" applyAlignment="0"/>
    <xf numFmtId="224" fontId="27" fillId="45" borderId="0"/>
    <xf numFmtId="224" fontId="39" fillId="82" borderId="0"/>
    <xf numFmtId="224" fontId="39" fillId="82" borderId="0"/>
    <xf numFmtId="224" fontId="39" fillId="82" borderId="0"/>
    <xf numFmtId="224" fontId="39" fillId="82" borderId="0"/>
    <xf numFmtId="224" fontId="39" fillId="82" borderId="0"/>
    <xf numFmtId="37" fontId="27" fillId="45" borderId="79" applyAlignment="0">
      <alignment wrapText="1"/>
    </xf>
    <xf numFmtId="37" fontId="27" fillId="45" borderId="79" applyAlignment="0">
      <alignment wrapText="1"/>
    </xf>
    <xf numFmtId="5" fontId="27" fillId="45" borderId="79" applyAlignment="0">
      <alignment wrapText="1"/>
    </xf>
    <xf numFmtId="5" fontId="27" fillId="45" borderId="79" applyAlignment="0">
      <alignment wrapText="1"/>
    </xf>
    <xf numFmtId="10" fontId="27" fillId="45" borderId="79" applyAlignment="0">
      <alignment wrapText="1"/>
    </xf>
    <xf numFmtId="10" fontId="27" fillId="45" borderId="79" applyAlignment="0">
      <alignment wrapText="1"/>
    </xf>
    <xf numFmtId="9" fontId="27" fillId="45" borderId="79" applyAlignment="0">
      <alignment wrapText="1"/>
    </xf>
    <xf numFmtId="9" fontId="27" fillId="45" borderId="79" applyAlignment="0">
      <alignment wrapText="1"/>
    </xf>
    <xf numFmtId="207" fontId="27" fillId="45" borderId="79" applyAlignment="0"/>
    <xf numFmtId="207" fontId="27" fillId="45" borderId="79" applyAlignment="0"/>
    <xf numFmtId="37" fontId="27" fillId="45" borderId="79" applyAlignment="0">
      <alignment wrapText="1"/>
    </xf>
    <xf numFmtId="37" fontId="27" fillId="45" borderId="79" applyAlignment="0">
      <alignment wrapText="1"/>
    </xf>
    <xf numFmtId="168" fontId="27" fillId="45" borderId="79" applyAlignment="0">
      <alignment wrapText="1"/>
    </xf>
    <xf numFmtId="168" fontId="27" fillId="45" borderId="79" applyAlignment="0">
      <alignment wrapText="1"/>
    </xf>
    <xf numFmtId="0" fontId="152" fillId="0" borderId="0" applyNumberFormat="0" applyFill="0" applyBorder="0" applyAlignment="0" applyProtection="0"/>
    <xf numFmtId="0" fontId="27" fillId="0" borderId="0" applyFill="0" applyBorder="0" applyAlignment="0" applyProtection="0"/>
    <xf numFmtId="0" fontId="27" fillId="0" borderId="0" applyFill="0" applyBorder="0" applyAlignment="0" applyProtection="0"/>
    <xf numFmtId="0" fontId="44" fillId="0" borderId="0" applyFill="0" applyBorder="0" applyAlignment="0" applyProtection="0"/>
    <xf numFmtId="0" fontId="31" fillId="0" borderId="0" applyFill="0" applyBorder="0" applyAlignment="0" applyProtection="0"/>
    <xf numFmtId="0" fontId="32" fillId="0" borderId="0" applyFill="0" applyBorder="0" applyAlignment="0" applyProtection="0"/>
    <xf numFmtId="0" fontId="36" fillId="0" borderId="0" applyFill="0" applyBorder="0" applyAlignment="0" applyProtection="0"/>
    <xf numFmtId="0" fontId="30" fillId="0" borderId="0" applyFill="0" applyBorder="0" applyAlignment="0" applyProtection="0"/>
    <xf numFmtId="0" fontId="51" fillId="0" borderId="0" applyFill="0" applyBorder="0" applyAlignment="0" applyProtection="0"/>
    <xf numFmtId="0" fontId="212" fillId="0" borderId="0" applyFill="0" applyBorder="0" applyAlignment="0" applyProtection="0"/>
    <xf numFmtId="0" fontId="213" fillId="0" borderId="0" applyFill="0" applyBorder="0" applyAlignment="0" applyProtection="0"/>
    <xf numFmtId="0" fontId="47" fillId="0" borderId="0" applyFill="0" applyBorder="0" applyAlignment="0" applyProtection="0"/>
    <xf numFmtId="0" fontId="214" fillId="0" borderId="0" applyFill="0" applyBorder="0" applyAlignment="0" applyProtection="0"/>
    <xf numFmtId="0" fontId="43" fillId="0" borderId="0" applyFill="0" applyBorder="0" applyAlignment="0" applyProtection="0"/>
    <xf numFmtId="0" fontId="215" fillId="0" borderId="0" applyFill="0" applyBorder="0" applyAlignment="0" applyProtection="0"/>
    <xf numFmtId="0" fontId="149" fillId="0" borderId="0" applyFill="0" applyBorder="0" applyAlignment="0" applyProtection="0"/>
    <xf numFmtId="0" fontId="59" fillId="0" borderId="0" applyFill="0" applyBorder="0" applyAlignment="0" applyProtection="0"/>
    <xf numFmtId="0" fontId="46" fillId="0" borderId="207" applyFill="0" applyBorder="0" applyAlignment="0" applyProtection="0">
      <alignment horizontal="center"/>
      <protection locked="0"/>
    </xf>
    <xf numFmtId="0" fontId="216" fillId="0" borderId="0"/>
    <xf numFmtId="0" fontId="217" fillId="0" borderId="0" applyNumberFormat="0" applyFill="0" applyBorder="0" applyAlignment="0" applyProtection="0">
      <alignment horizontal="right"/>
    </xf>
    <xf numFmtId="0" fontId="218" fillId="82" borderId="0" applyNumberFormat="0" applyFill="0" applyBorder="0" applyAlignment="0" applyProtection="0"/>
    <xf numFmtId="37" fontId="50" fillId="46" borderId="0"/>
    <xf numFmtId="37" fontId="50" fillId="46" borderId="0"/>
    <xf numFmtId="37" fontId="50" fillId="46" borderId="0"/>
    <xf numFmtId="37" fontId="50" fillId="46" borderId="0"/>
    <xf numFmtId="37" fontId="59" fillId="0" borderId="0" applyNumberFormat="0" applyFill="0" applyBorder="0" applyAlignment="0" applyProtection="0"/>
    <xf numFmtId="37" fontId="59" fillId="0" borderId="0" applyNumberFormat="0" applyFill="0" applyBorder="0" applyAlignment="0" applyProtection="0"/>
    <xf numFmtId="37" fontId="59" fillId="0" borderId="0" applyNumberFormat="0" applyFill="0" applyBorder="0" applyAlignment="0" applyProtection="0"/>
    <xf numFmtId="37" fontId="59" fillId="0" borderId="0" applyNumberFormat="0" applyFill="0" applyBorder="0" applyAlignment="0" applyProtection="0"/>
    <xf numFmtId="41" fontId="219" fillId="22" borderId="0" applyNumberFormat="0" applyFont="0">
      <protection locked="0"/>
    </xf>
    <xf numFmtId="0" fontId="27" fillId="0" borderId="0" applyFont="0" applyFill="0" applyBorder="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132" fillId="49"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132" fillId="49"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3" fontId="220" fillId="0" borderId="0"/>
    <xf numFmtId="38" fontId="50" fillId="45" borderId="0" applyNumberFormat="0" applyBorder="0" applyAlignment="0" applyProtection="0"/>
    <xf numFmtId="0" fontId="221" fillId="0" borderId="0">
      <protection locked="0"/>
    </xf>
    <xf numFmtId="0" fontId="221" fillId="0" borderId="0">
      <protection locked="0"/>
    </xf>
    <xf numFmtId="0" fontId="222" fillId="0" borderId="0" applyNumberFormat="0" applyFill="0" applyBorder="0" applyAlignment="0" applyProtection="0"/>
    <xf numFmtId="0" fontId="32" fillId="0" borderId="152" applyNumberFormat="0" applyAlignment="0" applyProtection="0">
      <alignment horizontal="left" vertical="center"/>
    </xf>
    <xf numFmtId="0" fontId="32" fillId="0" borderId="78">
      <alignment horizontal="left" vertical="center"/>
    </xf>
    <xf numFmtId="0" fontId="32" fillId="0" borderId="78">
      <alignment horizontal="left" vertical="center"/>
    </xf>
    <xf numFmtId="14" fontId="44" fillId="89" borderId="82">
      <alignment horizontal="center" vertical="center" wrapText="1"/>
    </xf>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133" fillId="0" borderId="182" applyNumberFormat="0" applyFill="0" applyAlignment="0" applyProtection="0"/>
    <xf numFmtId="0" fontId="133" fillId="0" borderId="182" applyNumberFormat="0" applyFill="0" applyAlignment="0" applyProtection="0"/>
    <xf numFmtId="0" fontId="67" fillId="0" borderId="3" applyNumberFormat="0" applyFill="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117" fillId="0" borderId="165" applyNumberFormat="0" applyFill="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133" fillId="0" borderId="182" applyNumberFormat="0" applyFill="0" applyAlignment="0" applyProtection="0"/>
    <xf numFmtId="0" fontId="133" fillId="0" borderId="182" applyNumberFormat="0" applyFill="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68" fillId="0" borderId="4"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18" fillId="0" borderId="166"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34" fillId="0" borderId="183" applyNumberFormat="0" applyFill="0" applyAlignment="0" applyProtection="0"/>
    <xf numFmtId="0" fontId="134" fillId="0" borderId="183"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135" fillId="0" borderId="184" applyNumberFormat="0" applyFill="0" applyAlignment="0" applyProtection="0"/>
    <xf numFmtId="0" fontId="135" fillId="0" borderId="184"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119" fillId="0" borderId="167"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135" fillId="0" borderId="184" applyNumberFormat="0" applyFill="0" applyAlignment="0" applyProtection="0"/>
    <xf numFmtId="0" fontId="135" fillId="0" borderId="184"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5"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11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0" fontId="223" fillId="0" borderId="0"/>
    <xf numFmtId="49" fontId="224" fillId="47" borderId="81">
      <alignment horizontal="centerContinuous" vertical="center"/>
    </xf>
    <xf numFmtId="49" fontId="224" fillId="47" borderId="81">
      <alignment horizontal="centerContinuous" vertical="center"/>
    </xf>
    <xf numFmtId="38" fontId="164" fillId="47" borderId="0"/>
    <xf numFmtId="0" fontId="198" fillId="0" borderId="82">
      <alignment horizontal="center"/>
    </xf>
    <xf numFmtId="0" fontId="198" fillId="0" borderId="0">
      <alignment horizontal="center"/>
    </xf>
    <xf numFmtId="37" fontId="90" fillId="45" borderId="0" applyNumberFormat="0" applyFont="0" applyBorder="0" applyAlignment="0" applyProtection="0"/>
    <xf numFmtId="225" fontId="27" fillId="0" borderId="0"/>
    <xf numFmtId="225" fontId="27" fillId="0" borderId="0"/>
    <xf numFmtId="225" fontId="27" fillId="0" borderId="0"/>
    <xf numFmtId="0" fontId="218" fillId="82" borderId="0" applyNumberFormat="0" applyFont="0" applyBorder="0" applyAlignment="0" applyProtection="0"/>
    <xf numFmtId="225" fontId="27" fillId="0" borderId="0"/>
    <xf numFmtId="0" fontId="225" fillId="0" borderId="0" applyNumberFormat="0" applyFill="0" applyBorder="0" applyAlignment="0" applyProtection="0"/>
    <xf numFmtId="0" fontId="157" fillId="82" borderId="0" applyNumberFormat="0" applyFill="0" applyBorder="0" applyAlignment="0" applyProtection="0"/>
    <xf numFmtId="0" fontId="157" fillId="82" borderId="0" applyNumberFormat="0" applyFill="0" applyBorder="0" applyAlignment="0" applyProtection="0"/>
    <xf numFmtId="0" fontId="157" fillId="82" borderId="0" applyNumberFormat="0" applyFill="0" applyBorder="0" applyAlignment="0" applyProtection="0"/>
    <xf numFmtId="0" fontId="157" fillId="82" borderId="0" applyNumberFormat="0" applyFill="0" applyBorder="0" applyAlignment="0" applyProtection="0"/>
    <xf numFmtId="175" fontId="226" fillId="0" borderId="0" applyNumberFormat="0" applyFill="0" applyBorder="0" applyAlignment="0">
      <protection locked="0" hidden="1"/>
    </xf>
    <xf numFmtId="0" fontId="227" fillId="0" borderId="208" applyNumberFormat="0" applyFill="0" applyAlignment="0" applyProtection="0"/>
    <xf numFmtId="0" fontId="228" fillId="0" borderId="0" applyNumberFormat="0" applyFill="0" applyBorder="0" applyAlignment="0" applyProtection="0">
      <alignment vertical="top"/>
      <protection locked="0"/>
    </xf>
    <xf numFmtId="0" fontId="229" fillId="0" borderId="0" applyNumberFormat="0" applyFill="0" applyBorder="0" applyAlignment="0" applyProtection="0">
      <alignment vertical="top"/>
      <protection locked="0"/>
    </xf>
    <xf numFmtId="0" fontId="87" fillId="0" borderId="0" applyNumberFormat="0" applyFill="0" applyBorder="0" applyAlignment="0" applyProtection="0">
      <alignment vertical="top"/>
      <protection locked="0"/>
    </xf>
    <xf numFmtId="0" fontId="87" fillId="0" borderId="0" applyNumberFormat="0" applyFill="0" applyBorder="0" applyAlignment="0" applyProtection="0">
      <alignment vertical="top"/>
      <protection locked="0"/>
    </xf>
    <xf numFmtId="0" fontId="230" fillId="0" borderId="0" applyNumberFormat="0" applyFill="0" applyBorder="0" applyAlignment="0" applyProtection="0">
      <alignment vertical="top"/>
      <protection locked="0"/>
    </xf>
    <xf numFmtId="0" fontId="230" fillId="0" borderId="0" applyNumberFormat="0" applyFill="0" applyBorder="0" applyAlignment="0" applyProtection="0">
      <alignment vertical="top"/>
      <protection locked="0"/>
    </xf>
    <xf numFmtId="0" fontId="151" fillId="0" borderId="0" applyNumberFormat="0" applyFill="0" applyBorder="0" applyAlignment="0" applyProtection="0"/>
    <xf numFmtId="228" fontId="27" fillId="0" borderId="0" applyBorder="0" applyAlignment="0" applyProtection="0"/>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27" fillId="45" borderId="81" applyAlignment="0">
      <alignment horizontal="center"/>
    </xf>
    <xf numFmtId="0" fontId="62" fillId="3" borderId="0" applyNumberFormat="0" applyBorder="0" applyAlignment="0" applyProtection="0"/>
    <xf numFmtId="0" fontId="62" fillId="3" borderId="0" applyNumberFormat="0" applyBorder="0" applyAlignment="0" applyProtection="0"/>
    <xf numFmtId="0" fontId="191" fillId="47" borderId="0">
      <alignment horizontal="left" wrapText="1"/>
    </xf>
    <xf numFmtId="37" fontId="194" fillId="47" borderId="199" applyNumberFormat="0" applyAlignment="0"/>
    <xf numFmtId="0" fontId="39" fillId="82" borderId="199" applyNumberFormat="0" applyAlignment="0"/>
    <xf numFmtId="0" fontId="39" fillId="82" borderId="199" applyNumberFormat="0" applyAlignment="0"/>
    <xf numFmtId="0" fontId="39" fillId="82" borderId="199" applyNumberFormat="0" applyAlignment="0"/>
    <xf numFmtId="0" fontId="39" fillId="82" borderId="199" applyNumberFormat="0" applyAlignment="0"/>
    <xf numFmtId="0" fontId="39" fillId="82" borderId="199" applyNumberFormat="0" applyAlignment="0"/>
    <xf numFmtId="193" fontId="27" fillId="110" borderId="199" applyAlignment="0">
      <protection locked="0"/>
    </xf>
    <xf numFmtId="182" fontId="27" fillId="47" borderId="199" applyAlignment="0">
      <protection locked="0"/>
    </xf>
    <xf numFmtId="229" fontId="39" fillId="82" borderId="199" applyFont="0" applyAlignment="0">
      <protection locked="0"/>
    </xf>
    <xf numFmtId="229" fontId="39" fillId="82" borderId="199" applyFont="0" applyAlignment="0">
      <protection locked="0"/>
    </xf>
    <xf numFmtId="229" fontId="39" fillId="82" borderId="199" applyFont="0" applyAlignment="0">
      <protection locked="0"/>
    </xf>
    <xf numFmtId="229" fontId="39" fillId="82" borderId="199" applyFont="0" applyAlignment="0">
      <protection locked="0"/>
    </xf>
    <xf numFmtId="193" fontId="27" fillId="47" borderId="199" applyAlignment="0">
      <protection locked="0"/>
    </xf>
    <xf numFmtId="37" fontId="27" fillId="110" borderId="199">
      <alignment horizontal="center"/>
      <protection locked="0"/>
    </xf>
    <xf numFmtId="229" fontId="39" fillId="82" borderId="199" applyNumberFormat="0" applyFont="0" applyAlignment="0">
      <protection locked="0"/>
    </xf>
    <xf numFmtId="229" fontId="39" fillId="82" borderId="199" applyNumberFormat="0" applyFont="0" applyAlignment="0">
      <protection locked="0"/>
    </xf>
    <xf numFmtId="229" fontId="39" fillId="82" borderId="199" applyNumberFormat="0" applyFont="0" applyAlignment="0">
      <protection locked="0"/>
    </xf>
    <xf numFmtId="229" fontId="39" fillId="82" borderId="199" applyNumberFormat="0" applyFont="0" applyAlignment="0">
      <protection locked="0"/>
    </xf>
    <xf numFmtId="0" fontId="27" fillId="47" borderId="199" applyAlignment="0">
      <protection locked="0"/>
    </xf>
    <xf numFmtId="37" fontId="27" fillId="45" borderId="0" applyBorder="0"/>
    <xf numFmtId="37" fontId="209" fillId="119" borderId="197">
      <alignment wrapText="1"/>
    </xf>
    <xf numFmtId="37" fontId="27" fillId="45" borderId="209" applyBorder="0"/>
    <xf numFmtId="225" fontId="27" fillId="45" borderId="0">
      <alignment wrapText="1"/>
    </xf>
    <xf numFmtId="37" fontId="27" fillId="110" borderId="199" applyNumberFormat="0" applyAlignment="0">
      <protection locked="0"/>
    </xf>
    <xf numFmtId="229" fontId="39" fillId="82" borderId="199" applyNumberFormat="0" applyFont="0" applyAlignment="0">
      <protection locked="0"/>
    </xf>
    <xf numFmtId="229" fontId="39" fillId="82" borderId="199" applyNumberFormat="0" applyFont="0" applyAlignment="0">
      <protection locked="0"/>
    </xf>
    <xf numFmtId="229" fontId="39" fillId="82" borderId="199" applyNumberFormat="0" applyFont="0" applyAlignment="0">
      <protection locked="0"/>
    </xf>
    <xf numFmtId="229" fontId="39" fillId="82" borderId="199" applyNumberFormat="0" applyFont="0" applyAlignment="0">
      <protection locked="0"/>
    </xf>
    <xf numFmtId="37" fontId="27" fillId="47" borderId="199" applyNumberFormat="0" applyAlignment="0">
      <protection locked="0"/>
    </xf>
    <xf numFmtId="10" fontId="27" fillId="120" borderId="0" applyBorder="0" applyAlignment="0">
      <protection locked="0"/>
    </xf>
    <xf numFmtId="10" fontId="39" fillId="82" borderId="199" applyFont="0" applyBorder="0" applyAlignment="0">
      <protection locked="0"/>
    </xf>
    <xf numFmtId="10" fontId="39" fillId="82" borderId="199" applyFont="0" applyBorder="0" applyAlignment="0">
      <protection locked="0"/>
    </xf>
    <xf numFmtId="10" fontId="39" fillId="82" borderId="199" applyFont="0" applyBorder="0" applyAlignment="0">
      <protection locked="0"/>
    </xf>
    <xf numFmtId="10" fontId="39" fillId="82" borderId="199" applyFont="0" applyBorder="0" applyAlignment="0">
      <protection locked="0"/>
    </xf>
    <xf numFmtId="10" fontId="27" fillId="47" borderId="0" applyBorder="0" applyAlignment="0">
      <protection locked="0"/>
    </xf>
    <xf numFmtId="37" fontId="27" fillId="45" borderId="79" applyNumberFormat="0" applyBorder="0" applyAlignment="0"/>
    <xf numFmtId="37" fontId="27" fillId="45" borderId="79" applyNumberFormat="0" applyBorder="0" applyAlignment="0"/>
    <xf numFmtId="5" fontId="27" fillId="47" borderId="199" applyAlignment="0">
      <protection locked="0"/>
    </xf>
    <xf numFmtId="5" fontId="39" fillId="82" borderId="199" applyFont="0" applyAlignment="0">
      <protection locked="0"/>
    </xf>
    <xf numFmtId="5" fontId="39" fillId="82" borderId="199" applyFont="0" applyAlignment="0">
      <protection locked="0"/>
    </xf>
    <xf numFmtId="5" fontId="39" fillId="82" borderId="199" applyFont="0" applyAlignment="0">
      <protection locked="0"/>
    </xf>
    <xf numFmtId="5" fontId="39" fillId="82" borderId="199" applyFont="0" applyAlignment="0">
      <protection locked="0"/>
    </xf>
    <xf numFmtId="5" fontId="27" fillId="47" borderId="199" applyFont="0" applyAlignment="0">
      <protection locked="0"/>
    </xf>
    <xf numFmtId="37" fontId="27" fillId="47" borderId="199" applyNumberFormat="0" applyAlignment="0">
      <protection locked="0"/>
    </xf>
    <xf numFmtId="5" fontId="39" fillId="82" borderId="199" applyNumberFormat="0" applyFont="0" applyAlignment="0">
      <protection locked="0"/>
    </xf>
    <xf numFmtId="5" fontId="39" fillId="82" borderId="199" applyNumberFormat="0" applyFont="0" applyAlignment="0">
      <protection locked="0"/>
    </xf>
    <xf numFmtId="5" fontId="39" fillId="82" borderId="199" applyNumberFormat="0" applyFont="0" applyAlignment="0">
      <protection locked="0"/>
    </xf>
    <xf numFmtId="5" fontId="39" fillId="82" borderId="199" applyNumberFormat="0" applyFont="0" applyAlignment="0">
      <protection locked="0"/>
    </xf>
    <xf numFmtId="37" fontId="27" fillId="47" borderId="199" applyNumberFormat="0">
      <alignment horizontal="right"/>
      <protection locked="0"/>
    </xf>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0" fontId="50" fillId="47" borderId="81" applyNumberFormat="0" applyBorder="0" applyAlignment="0" applyProtection="0"/>
    <xf numFmtId="10" fontId="50" fillId="47" borderId="81" applyNumberFormat="0" applyBorder="0" applyAlignment="0" applyProtection="0"/>
    <xf numFmtId="10" fontId="50" fillId="47" borderId="81" applyNumberFormat="0" applyBorder="0" applyAlignment="0" applyProtection="0"/>
    <xf numFmtId="10" fontId="50" fillId="47" borderId="81" applyNumberFormat="0" applyBorder="0" applyAlignment="0" applyProtection="0"/>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0" fontId="70" fillId="22" borderId="1" applyNumberFormat="0" applyAlignment="0" applyProtection="0"/>
    <xf numFmtId="0" fontId="70" fillId="22" borderId="1" applyNumberFormat="0" applyAlignment="0" applyProtection="0"/>
    <xf numFmtId="0" fontId="70" fillId="22" borderId="1" applyNumberFormat="0" applyAlignment="0" applyProtection="0"/>
    <xf numFmtId="0" fontId="70" fillId="22" borderId="1" applyNumberFormat="0" applyAlignment="0" applyProtection="0"/>
    <xf numFmtId="0" fontId="70" fillId="7" borderId="1" applyNumberFormat="0" applyAlignment="0" applyProtection="0"/>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0" fontId="231" fillId="52" borderId="168" applyNumberFormat="0" applyAlignment="0" applyProtection="0"/>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0" fontId="70" fillId="22" borderId="1" applyNumberFormat="0" applyAlignment="0" applyProtection="0"/>
    <xf numFmtId="0" fontId="70" fillId="22" borderId="1" applyNumberFormat="0" applyAlignment="0" applyProtection="0"/>
    <xf numFmtId="0" fontId="70" fillId="22" borderId="1" applyNumberFormat="0" applyAlignment="0" applyProtection="0"/>
    <xf numFmtId="0" fontId="70" fillId="22" borderId="1" applyNumberFormat="0" applyAlignment="0" applyProtection="0"/>
    <xf numFmtId="0" fontId="70" fillId="7" borderId="1" applyNumberFormat="0" applyAlignment="0" applyProtection="0"/>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0" fontId="204" fillId="121" borderId="210" applyNumberFormat="0" applyAlignment="0" applyProtection="0">
      <alignment vertical="center"/>
    </xf>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231" fontId="27" fillId="122" borderId="0"/>
    <xf numFmtId="37" fontId="232" fillId="0" borderId="34" applyNumberFormat="0" applyBorder="0"/>
    <xf numFmtId="0" fontId="233" fillId="0" borderId="0" applyNumberFormat="0" applyFill="0" applyBorder="0" applyAlignment="0" applyProtection="0"/>
    <xf numFmtId="0" fontId="234" fillId="0" borderId="0" applyNumberFormat="0" applyAlignment="0"/>
    <xf numFmtId="0" fontId="62" fillId="3" borderId="0" applyNumberFormat="0" applyBorder="0" applyAlignment="0" applyProtection="0"/>
    <xf numFmtId="232" fontId="235" fillId="0" borderId="211"/>
    <xf numFmtId="232" fontId="235" fillId="0" borderId="211"/>
    <xf numFmtId="232" fontId="235" fillId="0" borderId="211"/>
    <xf numFmtId="232" fontId="235" fillId="0" borderId="211"/>
    <xf numFmtId="233" fontId="235" fillId="0" borderId="211"/>
    <xf numFmtId="233" fontId="235" fillId="0" borderId="211"/>
    <xf numFmtId="233" fontId="235" fillId="0" borderId="211"/>
    <xf numFmtId="233" fontId="235" fillId="0" borderId="211"/>
    <xf numFmtId="234" fontId="235" fillId="0" borderId="211" applyFill="0" applyBorder="0"/>
    <xf numFmtId="234" fontId="235" fillId="0" borderId="211" applyFill="0" applyBorder="0"/>
    <xf numFmtId="234" fontId="235" fillId="0" borderId="211" applyFill="0" applyBorder="0"/>
    <xf numFmtId="234" fontId="235" fillId="0" borderId="211" applyFill="0" applyBorder="0"/>
    <xf numFmtId="235" fontId="235" fillId="0" borderId="211"/>
    <xf numFmtId="235" fontId="235" fillId="0" borderId="211"/>
    <xf numFmtId="235" fontId="235" fillId="0" borderId="211"/>
    <xf numFmtId="235" fontId="235" fillId="0" borderId="211"/>
    <xf numFmtId="236" fontId="235" fillId="0" borderId="211"/>
    <xf numFmtId="236" fontId="235" fillId="0" borderId="211"/>
    <xf numFmtId="236" fontId="235" fillId="0" borderId="211"/>
    <xf numFmtId="236" fontId="235" fillId="0" borderId="211"/>
    <xf numFmtId="237" fontId="235" fillId="0" borderId="211"/>
    <xf numFmtId="237" fontId="235" fillId="0" borderId="211"/>
    <xf numFmtId="237" fontId="235" fillId="0" borderId="211"/>
    <xf numFmtId="237" fontId="235" fillId="0" borderId="211"/>
    <xf numFmtId="238" fontId="235" fillId="0" borderId="212"/>
    <xf numFmtId="238" fontId="235" fillId="0" borderId="212"/>
    <xf numFmtId="238" fontId="235" fillId="0" borderId="212"/>
    <xf numFmtId="238" fontId="235" fillId="0" borderId="212"/>
    <xf numFmtId="239" fontId="235" fillId="0" borderId="211"/>
    <xf numFmtId="239" fontId="235" fillId="0" borderId="211"/>
    <xf numFmtId="239" fontId="235" fillId="0" borderId="211"/>
    <xf numFmtId="239" fontId="235" fillId="0" borderId="211"/>
    <xf numFmtId="240" fontId="235" fillId="0" borderId="211">
      <alignment horizontal="right"/>
    </xf>
    <xf numFmtId="240" fontId="235" fillId="0" borderId="211">
      <alignment horizontal="right"/>
    </xf>
    <xf numFmtId="240" fontId="235" fillId="0" borderId="211">
      <alignment horizontal="right"/>
    </xf>
    <xf numFmtId="240" fontId="235" fillId="0" borderId="211">
      <alignment horizontal="right"/>
    </xf>
    <xf numFmtId="241" fontId="235" fillId="0" borderId="211">
      <alignment horizontal="right"/>
    </xf>
    <xf numFmtId="241" fontId="235" fillId="0" borderId="211">
      <alignment horizontal="right"/>
    </xf>
    <xf numFmtId="241" fontId="235" fillId="0" borderId="211">
      <alignment horizontal="right"/>
    </xf>
    <xf numFmtId="241" fontId="235" fillId="0" borderId="211">
      <alignment horizontal="right"/>
    </xf>
    <xf numFmtId="242" fontId="235" fillId="0" borderId="211"/>
    <xf numFmtId="242" fontId="235" fillId="0" borderId="211"/>
    <xf numFmtId="242" fontId="235" fillId="0" borderId="211"/>
    <xf numFmtId="242" fontId="235" fillId="0" borderId="211"/>
    <xf numFmtId="0" fontId="27" fillId="42" borderId="0"/>
    <xf numFmtId="0" fontId="27" fillId="0" borderId="211">
      <alignment horizontal="left"/>
    </xf>
    <xf numFmtId="243" fontId="235" fillId="0" borderId="211"/>
    <xf numFmtId="243" fontId="235" fillId="0" borderId="211"/>
    <xf numFmtId="243" fontId="235" fillId="0" borderId="211"/>
    <xf numFmtId="243" fontId="235" fillId="0" borderId="211"/>
    <xf numFmtId="244" fontId="235" fillId="0" borderId="211"/>
    <xf numFmtId="244" fontId="235" fillId="0" borderId="211"/>
    <xf numFmtId="244" fontId="235" fillId="0" borderId="211"/>
    <xf numFmtId="244" fontId="235" fillId="0" borderId="211"/>
    <xf numFmtId="245" fontId="235" fillId="0" borderId="211"/>
    <xf numFmtId="245" fontId="235" fillId="0" borderId="211"/>
    <xf numFmtId="245" fontId="235" fillId="0" borderId="211"/>
    <xf numFmtId="245" fontId="235" fillId="0" borderId="211"/>
    <xf numFmtId="0" fontId="44" fillId="0" borderId="213"/>
    <xf numFmtId="0" fontId="44" fillId="0" borderId="213"/>
    <xf numFmtId="0" fontId="44" fillId="0" borderId="213"/>
    <xf numFmtId="0" fontId="44" fillId="0" borderId="213"/>
    <xf numFmtId="213" fontId="27" fillId="0" borderId="0" applyFont="0" applyFill="0" applyBorder="0" applyAlignment="0" applyProtection="0"/>
    <xf numFmtId="214" fontId="27" fillId="0" borderId="0" applyFont="0" applyFill="0" applyBorder="0" applyAlignment="0" applyProtection="0"/>
    <xf numFmtId="0" fontId="189" fillId="0" borderId="0" applyFill="0" applyBorder="0" applyAlignment="0"/>
    <xf numFmtId="246" fontId="143" fillId="0" borderId="0">
      <alignment vertical="center"/>
    </xf>
    <xf numFmtId="49" fontId="182" fillId="0" borderId="0"/>
    <xf numFmtId="0" fontId="147" fillId="102" borderId="0">
      <alignment horizontal="left"/>
    </xf>
    <xf numFmtId="0" fontId="206" fillId="82" borderId="0">
      <alignment horizontal="left"/>
    </xf>
    <xf numFmtId="0" fontId="50" fillId="45" borderId="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6" fillId="0" borderId="185" applyNumberFormat="0" applyFill="0" applyAlignment="0" applyProtection="0"/>
    <xf numFmtId="0" fontId="76" fillId="0" borderId="185"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236" fillId="0" borderId="170"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6" fillId="0" borderId="185" applyNumberFormat="0" applyFill="0" applyAlignment="0" applyProtection="0"/>
    <xf numFmtId="0" fontId="76" fillId="0" borderId="185"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0" fontId="71" fillId="0" borderId="6" applyNumberFormat="0" applyFill="0" applyAlignment="0" applyProtection="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31" fontId="27" fillId="102" borderId="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0" fontId="39" fillId="0" borderId="96">
      <alignment horizontal="left"/>
      <protection locked="0"/>
    </xf>
    <xf numFmtId="0" fontId="39" fillId="0" borderId="96">
      <alignment horizontal="left"/>
      <protection locked="0"/>
    </xf>
    <xf numFmtId="0" fontId="39" fillId="0" borderId="96">
      <alignment horizontal="left"/>
      <protection locked="0"/>
    </xf>
    <xf numFmtId="0" fontId="39" fillId="0" borderId="96">
      <alignment horizontal="left"/>
      <protection locked="0"/>
    </xf>
    <xf numFmtId="0" fontId="237" fillId="82" borderId="96">
      <alignment horizontal="left"/>
      <protection locked="0"/>
    </xf>
    <xf numFmtId="0" fontId="39" fillId="0" borderId="96">
      <alignment horizontal="left"/>
      <protection locked="0"/>
    </xf>
    <xf numFmtId="177" fontId="89" fillId="123" borderId="81"/>
    <xf numFmtId="177" fontId="89" fillId="123" borderId="81"/>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0" fontId="27" fillId="45" borderId="0" applyNumberFormat="0" applyFont="0" applyBorder="0" applyAlignment="0" applyProtection="0"/>
    <xf numFmtId="38" fontId="128" fillId="0" borderId="0" applyFont="0" applyFill="0" applyBorder="0" applyAlignment="0" applyProtection="0"/>
    <xf numFmtId="186" fontId="27" fillId="0" borderId="0" applyFont="0" applyFill="0" applyBorder="0" applyAlignment="0" applyProtection="0"/>
    <xf numFmtId="43" fontId="27" fillId="0" borderId="0" applyFont="0" applyFill="0" applyBorder="0" applyAlignment="0" applyProtection="0"/>
    <xf numFmtId="248" fontId="128" fillId="0" borderId="0" applyFont="0" applyFill="0" applyBorder="0" applyAlignment="0" applyProtection="0"/>
    <xf numFmtId="43" fontId="238" fillId="0" borderId="0" applyFont="0" applyFill="0" applyBorder="0" applyAlignment="0" applyProtection="0"/>
    <xf numFmtId="249" fontId="27" fillId="0" borderId="0" applyFont="0" applyFill="0" applyBorder="0" applyAlignment="0" applyProtection="0"/>
    <xf numFmtId="250" fontId="27" fillId="0" borderId="0" applyFont="0" applyFill="0" applyBorder="0" applyAlignment="0" applyProtection="0"/>
    <xf numFmtId="0" fontId="239" fillId="0" borderId="82"/>
    <xf numFmtId="251" fontId="27" fillId="0" borderId="0" applyFont="0" applyFill="0" applyBorder="0" applyAlignment="0" applyProtection="0"/>
    <xf numFmtId="252" fontId="27" fillId="0" borderId="0" applyFont="0" applyFill="0" applyBorder="0" applyAlignment="0" applyProtection="0"/>
    <xf numFmtId="0" fontId="240" fillId="0" borderId="0" applyFont="0" applyFill="0" applyBorder="0" applyAlignment="0" applyProtection="0"/>
    <xf numFmtId="0" fontId="240" fillId="0" borderId="0" applyFont="0" applyFill="0" applyBorder="0" applyAlignment="0" applyProtection="0"/>
    <xf numFmtId="253" fontId="128" fillId="0" borderId="0" applyFont="0" applyFill="0" applyBorder="0" applyAlignment="0" applyProtection="0"/>
    <xf numFmtId="44"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54" fontId="27" fillId="0" borderId="0" applyFont="0" applyFill="0" applyBorder="0" applyAlignment="0" applyProtection="0"/>
    <xf numFmtId="255" fontId="27" fillId="0" borderId="0" applyFont="0" applyFill="0" applyBorder="0" applyAlignment="0" applyProtection="0"/>
    <xf numFmtId="256" fontId="196" fillId="0" borderId="0">
      <protection locked="0"/>
    </xf>
    <xf numFmtId="257" fontId="203"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9" fontId="128" fillId="0" borderId="0" applyFont="0" applyFill="0" applyBorder="0" applyAlignment="0" applyProtection="0"/>
    <xf numFmtId="260" fontId="128"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138" fillId="22" borderId="0" applyNumberFormat="0" applyBorder="0" applyAlignment="0" applyProtection="0"/>
    <xf numFmtId="0" fontId="138"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241" fillId="5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138" fillId="22" borderId="0" applyNumberFormat="0" applyBorder="0" applyAlignment="0" applyProtection="0"/>
    <xf numFmtId="0" fontId="138"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90" fillId="0" borderId="0"/>
    <xf numFmtId="37" fontId="192" fillId="0" borderId="0"/>
    <xf numFmtId="37" fontId="192" fillId="0" borderId="0"/>
    <xf numFmtId="37" fontId="192" fillId="0" borderId="0"/>
    <xf numFmtId="37" fontId="192" fillId="0" borderId="0"/>
    <xf numFmtId="37" fontId="192" fillId="0" borderId="0"/>
    <xf numFmtId="0" fontId="57" fillId="0" borderId="0"/>
    <xf numFmtId="0" fontId="57" fillId="0" borderId="0"/>
    <xf numFmtId="0" fontId="57" fillId="0" borderId="0"/>
    <xf numFmtId="0" fontId="57" fillId="0" borderId="0"/>
    <xf numFmtId="37" fontId="50" fillId="0" borderId="79" applyNumberFormat="0" applyFont="0" applyFill="0" applyBorder="0" applyAlignment="0" applyProtection="0"/>
    <xf numFmtId="37" fontId="50" fillId="0" borderId="79" applyNumberFormat="0" applyFont="0" applyFill="0" applyBorder="0" applyAlignment="0" applyProtection="0"/>
    <xf numFmtId="37" fontId="50" fillId="0" borderId="79" applyNumberFormat="0" applyFont="0" applyFill="0" applyBorder="0" applyAlignment="0" applyProtection="0"/>
    <xf numFmtId="37" fontId="50" fillId="0" borderId="79" applyNumberFormat="0" applyFont="0" applyFill="0" applyBorder="0" applyAlignment="0" applyProtection="0"/>
    <xf numFmtId="0" fontId="57" fillId="0" borderId="0"/>
    <xf numFmtId="0" fontId="27" fillId="0" borderId="0"/>
    <xf numFmtId="262"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0" fontId="39" fillId="0" borderId="0">
      <alignment vertical="top"/>
    </xf>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39" fillId="0" borderId="0">
      <alignment vertical="top"/>
    </xf>
    <xf numFmtId="0" fontId="27" fillId="0" borderId="0"/>
    <xf numFmtId="0" fontId="27" fillId="0" borderId="0"/>
    <xf numFmtId="0" fontId="7" fillId="0" borderId="0"/>
    <xf numFmtId="0" fontId="27" fillId="0" borderId="0"/>
    <xf numFmtId="0" fontId="7" fillId="0" borderId="0"/>
    <xf numFmtId="0" fontId="27" fillId="0" borderId="0"/>
    <xf numFmtId="0" fontId="7" fillId="0" borderId="0"/>
    <xf numFmtId="0" fontId="27" fillId="0" borderId="0"/>
    <xf numFmtId="0" fontId="27" fillId="0" borderId="0"/>
    <xf numFmtId="0" fontId="39" fillId="0" borderId="0">
      <alignment vertical="top"/>
    </xf>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7" fillId="0" borderId="0"/>
    <xf numFmtId="0" fontId="39" fillId="0" borderId="0">
      <alignment vertical="top"/>
    </xf>
    <xf numFmtId="0" fontId="27" fillId="0" borderId="0"/>
    <xf numFmtId="0" fontId="39" fillId="0" borderId="0">
      <alignment vertical="top"/>
    </xf>
    <xf numFmtId="0" fontId="39" fillId="0" borderId="0">
      <alignment vertical="top"/>
    </xf>
    <xf numFmtId="0" fontId="39" fillId="0" borderId="0">
      <alignment vertical="top"/>
    </xf>
    <xf numFmtId="0" fontId="7" fillId="0" borderId="0"/>
    <xf numFmtId="0" fontId="27" fillId="0" borderId="0"/>
    <xf numFmtId="0" fontId="7" fillId="0" borderId="0"/>
    <xf numFmtId="0" fontId="7" fillId="0" borderId="0"/>
    <xf numFmtId="0" fontId="7" fillId="0" borderId="0"/>
    <xf numFmtId="0" fontId="27" fillId="0" borderId="0" applyFont="0" applyAlignment="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37" fontId="5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7" fillId="0" borderId="0"/>
    <xf numFmtId="0" fontId="7" fillId="0" borderId="0"/>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37" fontId="5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3" fontId="139" fillId="0" borderId="0"/>
    <xf numFmtId="0" fontId="39" fillId="0" borderId="0">
      <alignment vertical="top"/>
    </xf>
    <xf numFmtId="0" fontId="27" fillId="0" borderId="0"/>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37" fontId="5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27" fillId="0" borderId="0"/>
    <xf numFmtId="0" fontId="27" fillId="0" borderId="0"/>
    <xf numFmtId="0" fontId="27" fillId="0" borderId="0"/>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39" fillId="0" borderId="0">
      <alignment vertical="top"/>
    </xf>
    <xf numFmtId="0" fontId="27" fillId="0" borderId="0"/>
    <xf numFmtId="0" fontId="39" fillId="0" borderId="0">
      <alignment vertical="top"/>
    </xf>
    <xf numFmtId="0" fontId="27" fillId="0" borderId="0"/>
    <xf numFmtId="0" fontId="27" fillId="0" borderId="0"/>
    <xf numFmtId="0" fontId="39" fillId="0" borderId="0">
      <alignment vertical="top"/>
    </xf>
    <xf numFmtId="0" fontId="27" fillId="0" borderId="0"/>
    <xf numFmtId="0" fontId="27" fillId="0" borderId="0"/>
    <xf numFmtId="0" fontId="27" fillId="0" borderId="0"/>
    <xf numFmtId="0" fontId="39" fillId="0" borderId="0">
      <alignment vertical="top"/>
    </xf>
    <xf numFmtId="0" fontId="39" fillId="0" borderId="0">
      <alignment vertical="top"/>
    </xf>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39" fillId="0" borderId="0">
      <alignment vertical="top"/>
    </xf>
    <xf numFmtId="0" fontId="39" fillId="0" borderId="0">
      <alignment vertical="top"/>
    </xf>
    <xf numFmtId="0" fontId="27" fillId="0" borderId="0"/>
    <xf numFmtId="0" fontId="27" fillId="0" borderId="0"/>
    <xf numFmtId="0" fontId="39" fillId="0" borderId="0">
      <alignment vertical="top"/>
    </xf>
    <xf numFmtId="0" fontId="27" fillId="0" borderId="0"/>
    <xf numFmtId="0" fontId="27" fillId="0" borderId="0"/>
    <xf numFmtId="0" fontId="27" fillId="0" borderId="0"/>
    <xf numFmtId="0" fontId="39" fillId="0" borderId="0">
      <alignment vertical="top"/>
    </xf>
    <xf numFmtId="0" fontId="39" fillId="0" borderId="0">
      <alignment vertical="top"/>
    </xf>
    <xf numFmtId="0" fontId="27" fillId="0" borderId="0"/>
    <xf numFmtId="0" fontId="27" fillId="0" borderId="0"/>
    <xf numFmtId="0" fontId="39" fillId="0" borderId="0">
      <alignment vertical="top"/>
    </xf>
    <xf numFmtId="0" fontId="27" fillId="0" borderId="0"/>
    <xf numFmtId="0" fontId="27" fillId="0" borderId="0"/>
    <xf numFmtId="0" fontId="39" fillId="0" borderId="0">
      <alignment vertical="top"/>
    </xf>
    <xf numFmtId="0" fontId="27" fillId="0" borderId="0"/>
    <xf numFmtId="0" fontId="27" fillId="0" borderId="0"/>
    <xf numFmtId="0" fontId="27" fillId="0" borderId="0"/>
    <xf numFmtId="0" fontId="39" fillId="0" borderId="0">
      <alignment vertical="top"/>
    </xf>
    <xf numFmtId="0" fontId="39" fillId="0" borderId="0">
      <alignment vertical="top"/>
    </xf>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27" fillId="0" borderId="0"/>
    <xf numFmtId="0" fontId="39" fillId="0" borderId="0">
      <alignment vertical="top"/>
    </xf>
    <xf numFmtId="0" fontId="39" fillId="0" borderId="0">
      <alignment vertical="top"/>
    </xf>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39" fillId="0" borderId="0">
      <alignment vertical="top"/>
    </xf>
    <xf numFmtId="0" fontId="5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42" fillId="0" borderId="0"/>
    <xf numFmtId="0" fontId="27" fillId="0" borderId="0"/>
    <xf numFmtId="0" fontId="27" fillId="0" borderId="0"/>
    <xf numFmtId="0" fontId="27" fillId="0" borderId="0"/>
    <xf numFmtId="0" fontId="2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42"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42"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42"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42"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42"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90" fillId="0" borderId="0"/>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39" fillId="0" borderId="0">
      <alignment vertical="top"/>
    </xf>
    <xf numFmtId="0" fontId="27" fillId="0" borderId="0"/>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39" fillId="0" borderId="0">
      <alignment vertical="top"/>
    </xf>
    <xf numFmtId="0" fontId="27" fillId="0" borderId="0"/>
    <xf numFmtId="0" fontId="27" fillId="0" borderId="0"/>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39" fillId="0" borderId="0">
      <alignment vertical="top"/>
    </xf>
    <xf numFmtId="0" fontId="243"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43" fillId="0" borderId="0"/>
    <xf numFmtId="0" fontId="243" fillId="0" borderId="0"/>
    <xf numFmtId="0" fontId="39" fillId="0" borderId="0">
      <alignment vertical="top"/>
    </xf>
    <xf numFmtId="0" fontId="27" fillId="0" borderId="0"/>
    <xf numFmtId="0" fontId="39" fillId="0" borderId="0">
      <alignment vertical="top"/>
    </xf>
    <xf numFmtId="0" fontId="244" fillId="0" borderId="0"/>
    <xf numFmtId="0" fontId="244" fillId="0" borderId="0"/>
    <xf numFmtId="0" fontId="244" fillId="0" borderId="0"/>
    <xf numFmtId="0" fontId="27" fillId="0" borderId="0"/>
    <xf numFmtId="0" fontId="244" fillId="0" borderId="0"/>
    <xf numFmtId="0" fontId="244" fillId="0" borderId="0"/>
    <xf numFmtId="0" fontId="244" fillId="0" borderId="0"/>
    <xf numFmtId="0" fontId="244" fillId="0" borderId="0"/>
    <xf numFmtId="0" fontId="244" fillId="0" borderId="0"/>
    <xf numFmtId="0" fontId="244" fillId="0" borderId="0"/>
    <xf numFmtId="0" fontId="244" fillId="0" borderId="0"/>
    <xf numFmtId="0" fontId="244" fillId="0" borderId="0"/>
    <xf numFmtId="0" fontId="27" fillId="0" borderId="0"/>
    <xf numFmtId="0" fontId="244" fillId="0" borderId="0"/>
    <xf numFmtId="41" fontId="50" fillId="0" borderId="0"/>
    <xf numFmtId="0" fontId="244" fillId="0" borderId="0"/>
    <xf numFmtId="0" fontId="244" fillId="0" borderId="0"/>
    <xf numFmtId="41" fontId="50" fillId="0" borderId="0"/>
    <xf numFmtId="0" fontId="3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44" fillId="0" borderId="0"/>
    <xf numFmtId="41" fontId="50" fillId="0" borderId="0"/>
    <xf numFmtId="0" fontId="244" fillId="0" borderId="0"/>
    <xf numFmtId="0" fontId="244" fillId="0" borderId="0"/>
    <xf numFmtId="41" fontId="50" fillId="0" borderId="0"/>
    <xf numFmtId="0" fontId="27" fillId="0" borderId="0"/>
    <xf numFmtId="0" fontId="27" fillId="0" borderId="0"/>
    <xf numFmtId="0" fontId="27" fillId="0" borderId="0"/>
    <xf numFmtId="0" fontId="244" fillId="0" borderId="0"/>
    <xf numFmtId="0" fontId="244" fillId="0" borderId="0"/>
    <xf numFmtId="0" fontId="27" fillId="0" borderId="0"/>
    <xf numFmtId="0" fontId="57" fillId="0" borderId="0"/>
    <xf numFmtId="0" fontId="110" fillId="0" borderId="0"/>
    <xf numFmtId="0" fontId="110" fillId="0" borderId="0"/>
    <xf numFmtId="0" fontId="7" fillId="0" borderId="0"/>
    <xf numFmtId="0" fontId="7" fillId="0" borderId="0"/>
    <xf numFmtId="0" fontId="244" fillId="0" borderId="0"/>
    <xf numFmtId="41" fontId="50" fillId="0" borderId="0"/>
    <xf numFmtId="0" fontId="244" fillId="0" borderId="0"/>
    <xf numFmtId="0" fontId="244" fillId="0" borderId="0"/>
    <xf numFmtId="41" fontId="50" fillId="0" borderId="0"/>
    <xf numFmtId="0" fontId="27" fillId="0" borderId="0"/>
    <xf numFmtId="0" fontId="7" fillId="0" borderId="0"/>
    <xf numFmtId="0" fontId="244" fillId="0" borderId="0"/>
    <xf numFmtId="41" fontId="50" fillId="0" borderId="0"/>
    <xf numFmtId="0" fontId="244" fillId="0" borderId="0"/>
    <xf numFmtId="0" fontId="244" fillId="0" borderId="0"/>
    <xf numFmtId="41" fontId="50" fillId="0" borderId="0"/>
    <xf numFmtId="0" fontId="244" fillId="0" borderId="0"/>
    <xf numFmtId="0" fontId="7" fillId="0" borderId="0"/>
    <xf numFmtId="0" fontId="244" fillId="0" borderId="0"/>
    <xf numFmtId="0" fontId="27" fillId="0" borderId="0"/>
    <xf numFmtId="0" fontId="244" fillId="0" borderId="0"/>
    <xf numFmtId="0" fontId="244" fillId="0" borderId="0"/>
    <xf numFmtId="0" fontId="27" fillId="0" borderId="0"/>
    <xf numFmtId="0" fontId="244" fillId="0" borderId="0"/>
    <xf numFmtId="0" fontId="244" fillId="0" borderId="0"/>
    <xf numFmtId="0" fontId="244"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140" fillId="0" borderId="0"/>
    <xf numFmtId="0" fontId="39" fillId="0" borderId="0">
      <alignment vertical="top"/>
    </xf>
    <xf numFmtId="0" fontId="2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7" fillId="0" borderId="0"/>
    <xf numFmtId="0" fontId="7" fillId="0" borderId="0"/>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141"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7" fillId="0" borderId="0"/>
    <xf numFmtId="0" fontId="27" fillId="0" borderId="0"/>
    <xf numFmtId="0" fontId="57" fillId="0" borderId="0"/>
    <xf numFmtId="0" fontId="39"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9"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39"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9" fillId="0" borderId="0">
      <alignment vertical="top"/>
    </xf>
    <xf numFmtId="0" fontId="27" fillId="0" borderId="0"/>
    <xf numFmtId="0" fontId="27" fillId="0" borderId="0"/>
    <xf numFmtId="0" fontId="27" fillId="0" borderId="0"/>
    <xf numFmtId="0" fontId="27" fillId="0" borderId="0"/>
    <xf numFmtId="0" fontId="27" fillId="0" borderId="0"/>
    <xf numFmtId="0" fontId="39"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9"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9"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39" fillId="0" borderId="0">
      <alignment vertical="top"/>
    </xf>
    <xf numFmtId="0" fontId="31" fillId="0" borderId="0"/>
    <xf numFmtId="0" fontId="27" fillId="0" borderId="0"/>
    <xf numFmtId="0" fontId="27" fillId="0" borderId="0"/>
    <xf numFmtId="0" fontId="27" fillId="0" borderId="0"/>
    <xf numFmtId="0" fontId="27" fillId="0" borderId="0"/>
    <xf numFmtId="0" fontId="27" fillId="0" borderId="0"/>
    <xf numFmtId="0" fontId="39" fillId="0" borderId="0">
      <alignment vertical="top"/>
    </xf>
    <xf numFmtId="0" fontId="39" fillId="0" borderId="0">
      <alignment vertical="top"/>
    </xf>
    <xf numFmtId="0" fontId="90" fillId="0" borderId="0"/>
    <xf numFmtId="0" fontId="39" fillId="0" borderId="0">
      <alignment vertical="top"/>
    </xf>
    <xf numFmtId="41" fontId="50" fillId="0" borderId="0"/>
    <xf numFmtId="0" fontId="39" fillId="0" borderId="0">
      <alignment vertical="top"/>
    </xf>
    <xf numFmtId="0" fontId="39" fillId="0" borderId="0">
      <alignment vertical="top"/>
    </xf>
    <xf numFmtId="41" fontId="50" fillId="0" borderId="0"/>
    <xf numFmtId="41" fontId="50" fillId="0" borderId="0"/>
    <xf numFmtId="41" fontId="50" fillId="0" borderId="0"/>
    <xf numFmtId="41" fontId="50" fillId="0" borderId="0"/>
    <xf numFmtId="0" fontId="27" fillId="0" borderId="0"/>
    <xf numFmtId="0" fontId="27" fillId="0" borderId="0"/>
    <xf numFmtId="0" fontId="39" fillId="0" borderId="0">
      <alignment vertical="top"/>
    </xf>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39" fillId="0" borderId="0">
      <alignment vertical="top"/>
    </xf>
    <xf numFmtId="0" fontId="7" fillId="0" borderId="0"/>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142" fillId="0" borderId="0"/>
    <xf numFmtId="0" fontId="245" fillId="0" borderId="0"/>
    <xf numFmtId="37" fontId="57" fillId="0" borderId="0"/>
    <xf numFmtId="0" fontId="245" fillId="0" borderId="0"/>
    <xf numFmtId="0" fontId="27" fillId="0" borderId="0"/>
    <xf numFmtId="0" fontId="7" fillId="0" borderId="0"/>
    <xf numFmtId="0" fontId="7" fillId="0" borderId="0"/>
    <xf numFmtId="0" fontId="7" fillId="0" borderId="0"/>
    <xf numFmtId="0" fontId="27" fillId="0" borderId="0"/>
    <xf numFmtId="0" fontId="7" fillId="0" borderId="0"/>
    <xf numFmtId="0" fontId="27" fillId="0" borderId="0"/>
    <xf numFmtId="0" fontId="27" fillId="0" borderId="0"/>
    <xf numFmtId="0" fontId="27" fillId="0" borderId="0"/>
    <xf numFmtId="0" fontId="27" fillId="0" borderId="0"/>
    <xf numFmtId="0" fontId="110"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142" fillId="0" borderId="0"/>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7" fillId="0" borderId="0"/>
    <xf numFmtId="0" fontId="7" fillId="0" borderId="0"/>
    <xf numFmtId="0" fontId="7" fillId="0" borderId="0"/>
    <xf numFmtId="0" fontId="7" fillId="0" borderId="0"/>
    <xf numFmtId="0" fontId="27" fillId="0" borderId="0"/>
    <xf numFmtId="0" fontId="7" fillId="0" borderId="0"/>
    <xf numFmtId="0" fontId="7" fillId="0" borderId="0"/>
    <xf numFmtId="0" fontId="7" fillId="0" borderId="0"/>
    <xf numFmtId="0" fontId="7" fillId="0" borderId="0"/>
    <xf numFmtId="0" fontId="27" fillId="0" borderId="0"/>
    <xf numFmtId="0" fontId="7" fillId="0" borderId="0"/>
    <xf numFmtId="0" fontId="27" fillId="0" borderId="0"/>
    <xf numFmtId="0" fontId="110" fillId="0" borderId="0"/>
    <xf numFmtId="0" fontId="110" fillId="0" borderId="0"/>
    <xf numFmtId="0" fontId="7" fillId="0" borderId="0"/>
    <xf numFmtId="0" fontId="110" fillId="0" borderId="0"/>
    <xf numFmtId="0" fontId="110" fillId="0" borderId="0"/>
    <xf numFmtId="0" fontId="27" fillId="0" borderId="0"/>
    <xf numFmtId="0" fontId="27" fillId="0" borderId="0"/>
    <xf numFmtId="0" fontId="27" fillId="0" borderId="0"/>
    <xf numFmtId="0" fontId="1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0" fillId="0" borderId="0"/>
    <xf numFmtId="0" fontId="27" fillId="0" borderId="0"/>
    <xf numFmtId="0" fontId="27" fillId="0" borderId="0"/>
    <xf numFmtId="0" fontId="27" fillId="0" borderId="0"/>
    <xf numFmtId="0" fontId="27" fillId="0" borderId="0"/>
    <xf numFmtId="0" fontId="27" fillId="0" borderId="0"/>
    <xf numFmtId="0" fontId="157" fillId="0" borderId="0"/>
    <xf numFmtId="0" fontId="157" fillId="0" borderId="0"/>
    <xf numFmtId="0" fontId="7" fillId="0" borderId="0"/>
    <xf numFmtId="0" fontId="7" fillId="0" borderId="0"/>
    <xf numFmtId="0" fontId="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7" fillId="0" borderId="0"/>
    <xf numFmtId="0" fontId="27" fillId="0" borderId="0"/>
    <xf numFmtId="0" fontId="7" fillId="0" borderId="0"/>
    <xf numFmtId="0" fontId="27" fillId="0" borderId="0"/>
    <xf numFmtId="0" fontId="27" fillId="0" borderId="0"/>
    <xf numFmtId="0" fontId="27" fillId="0" borderId="0"/>
    <xf numFmtId="0" fontId="27" fillId="0" borderId="0"/>
    <xf numFmtId="0" fontId="27" fillId="0" borderId="0"/>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7" fillId="0" borderId="0"/>
    <xf numFmtId="0" fontId="39" fillId="0" borderId="0">
      <alignment vertical="top"/>
    </xf>
    <xf numFmtId="0" fontId="31" fillId="0" borderId="0"/>
    <xf numFmtId="0" fontId="39" fillId="0" borderId="0">
      <alignment vertical="top"/>
    </xf>
    <xf numFmtId="0" fontId="7" fillId="0"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7" fillId="45" borderId="0"/>
    <xf numFmtId="0" fontId="237" fillId="82" borderId="96" applyNumberFormat="0" applyFont="0" applyBorder="0" applyAlignment="0">
      <alignment horizontal="left"/>
    </xf>
    <xf numFmtId="0" fontId="246" fillId="0" borderId="0"/>
    <xf numFmtId="0" fontId="27" fillId="0" borderId="0"/>
    <xf numFmtId="264" fontId="149" fillId="47" borderId="0"/>
    <xf numFmtId="264" fontId="149" fillId="47" borderId="0"/>
    <xf numFmtId="0" fontId="27"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10"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10" fillId="0" borderId="0"/>
    <xf numFmtId="0" fontId="110" fillId="0" borderId="0"/>
    <xf numFmtId="0" fontId="110"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7" fillId="55" borderId="172"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10" fillId="0" borderId="0"/>
    <xf numFmtId="0" fontId="27" fillId="23" borderId="7" applyNumberFormat="0" applyFont="0" applyAlignment="0" applyProtection="0"/>
    <xf numFmtId="0" fontId="110" fillId="0" borderId="0"/>
    <xf numFmtId="0" fontId="110" fillId="0" borderId="0"/>
    <xf numFmtId="0" fontId="110"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27" fillId="23" borderId="7" applyNumberFormat="0" applyFont="0" applyAlignment="0" applyProtection="0"/>
    <xf numFmtId="0" fontId="110" fillId="0" borderId="0"/>
    <xf numFmtId="0" fontId="110" fillId="0" borderId="0"/>
    <xf numFmtId="0" fontId="110"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27" fillId="23" borderId="7" applyNumberFormat="0" applyFont="0" applyAlignment="0" applyProtection="0"/>
    <xf numFmtId="0" fontId="110" fillId="0" borderId="0"/>
    <xf numFmtId="0" fontId="110" fillId="0" borderId="0"/>
    <xf numFmtId="0" fontId="110"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27" fillId="23" borderId="7" applyNumberFormat="0" applyFont="0" applyAlignment="0" applyProtection="0"/>
    <xf numFmtId="0" fontId="110" fillId="0" borderId="0"/>
    <xf numFmtId="0" fontId="110"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10" fillId="0" borderId="0"/>
    <xf numFmtId="0" fontId="110" fillId="0" borderId="0"/>
    <xf numFmtId="0" fontId="110" fillId="0" borderId="0"/>
    <xf numFmtId="0" fontId="110" fillId="0" borderId="0"/>
    <xf numFmtId="0" fontId="110" fillId="0" borderId="0"/>
    <xf numFmtId="0" fontId="27" fillId="23" borderId="7"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110" fillId="0" borderId="0"/>
    <xf numFmtId="0" fontId="110" fillId="0" borderId="0"/>
    <xf numFmtId="0" fontId="90" fillId="23" borderId="7"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27" fillId="23" borderId="7"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27" fillId="23" borderId="7"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7" fillId="55" borderId="172" applyNumberFormat="0" applyFont="0" applyAlignment="0" applyProtection="0"/>
    <xf numFmtId="0" fontId="60" fillId="55" borderId="172" applyNumberFormat="0" applyFont="0" applyAlignment="0" applyProtection="0"/>
    <xf numFmtId="0" fontId="60" fillId="55" borderId="172" applyNumberFormat="0" applyFont="0" applyAlignment="0" applyProtection="0"/>
    <xf numFmtId="0" fontId="60" fillId="55" borderId="172" applyNumberFormat="0" applyFont="0" applyAlignment="0" applyProtection="0"/>
    <xf numFmtId="0" fontId="60" fillId="55" borderId="172" applyNumberFormat="0" applyFont="0" applyAlignment="0" applyProtection="0"/>
    <xf numFmtId="0" fontId="60" fillId="55" borderId="172" applyNumberFormat="0" applyFont="0" applyAlignment="0" applyProtection="0"/>
    <xf numFmtId="0" fontId="60" fillId="55" borderId="172" applyNumberFormat="0" applyFont="0" applyAlignment="0" applyProtection="0"/>
    <xf numFmtId="0" fontId="60" fillId="55" borderId="172" applyNumberFormat="0" applyFont="0" applyAlignment="0" applyProtection="0"/>
    <xf numFmtId="0" fontId="110" fillId="0" borderId="0"/>
    <xf numFmtId="0" fontId="27" fillId="23" borderId="7" applyNumberFormat="0" applyFont="0" applyAlignment="0" applyProtection="0"/>
    <xf numFmtId="0" fontId="110" fillId="0" borderId="0"/>
    <xf numFmtId="0" fontId="110" fillId="0" borderId="0"/>
    <xf numFmtId="0" fontId="110"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27" fillId="23" borderId="7" applyNumberFormat="0" applyFont="0" applyAlignment="0" applyProtection="0"/>
    <xf numFmtId="0" fontId="110" fillId="0" borderId="0"/>
    <xf numFmtId="0" fontId="110" fillId="0" borderId="0"/>
    <xf numFmtId="0" fontId="110"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27" fillId="23" borderId="7" applyNumberFormat="0" applyFont="0" applyAlignment="0" applyProtection="0"/>
    <xf numFmtId="0" fontId="110" fillId="0" borderId="0"/>
    <xf numFmtId="0" fontId="110" fillId="0" borderId="0"/>
    <xf numFmtId="0" fontId="110"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27" fillId="23" borderId="7" applyNumberFormat="0" applyFont="0" applyAlignment="0" applyProtection="0"/>
    <xf numFmtId="0" fontId="110" fillId="0" borderId="0"/>
    <xf numFmtId="0" fontId="110"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7" fillId="55" borderId="172" applyNumberFormat="0" applyFont="0" applyAlignment="0" applyProtection="0"/>
    <xf numFmtId="0" fontId="27" fillId="23" borderId="7" applyNumberFormat="0" applyFont="0" applyAlignment="0" applyProtection="0"/>
    <xf numFmtId="0" fontId="7" fillId="55" borderId="172"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265" fontId="197" fillId="0" borderId="0"/>
    <xf numFmtId="0" fontId="247" fillId="0" borderId="0"/>
    <xf numFmtId="265" fontId="182" fillId="0" borderId="0"/>
    <xf numFmtId="265" fontId="248" fillId="0" borderId="0"/>
    <xf numFmtId="215" fontId="182" fillId="0" borderId="0"/>
    <xf numFmtId="215" fontId="185" fillId="0" borderId="0"/>
    <xf numFmtId="3" fontId="246" fillId="47" borderId="0" applyBorder="0" applyProtection="0">
      <alignment vertical="center"/>
    </xf>
    <xf numFmtId="3" fontId="249" fillId="47" borderId="0" applyNumberFormat="0" applyFont="0" applyFill="0" applyBorder="0" applyAlignment="0" applyProtection="0">
      <alignment horizontal="left"/>
    </xf>
    <xf numFmtId="3" fontId="249" fillId="47" borderId="0" applyNumberFormat="0" applyFont="0" applyFill="0" applyBorder="0" applyAlignment="0" applyProtection="0">
      <alignment horizontal="left"/>
    </xf>
    <xf numFmtId="0" fontId="55" fillId="0" borderId="0"/>
    <xf numFmtId="0" fontId="140" fillId="0" borderId="207" applyFill="0" applyBorder="0" applyAlignment="0" applyProtection="0">
      <alignment horizontal="center"/>
      <protection locked="0"/>
    </xf>
    <xf numFmtId="187" fontId="27" fillId="0" borderId="0" applyFont="0" applyFill="0" applyBorder="0" applyAlignment="0" applyProtection="0"/>
    <xf numFmtId="186" fontId="27" fillId="0" borderId="0" applyFont="0" applyFill="0" applyBorder="0" applyAlignment="0" applyProtection="0"/>
    <xf numFmtId="40" fontId="250" fillId="0" borderId="0" applyFont="0" applyFill="0" applyBorder="0" applyAlignment="0" applyProtection="0"/>
    <xf numFmtId="38" fontId="250" fillId="0" borderId="0" applyFont="0" applyFill="0" applyBorder="0" applyAlignment="0" applyProtection="0"/>
    <xf numFmtId="177" fontId="251" fillId="0" borderId="0" applyNumberFormat="0" applyFill="0" applyBorder="0" applyAlignment="0" applyProtection="0"/>
    <xf numFmtId="266" fontId="252" fillId="124" borderId="0" applyNumberFormat="0" applyFont="0" applyBorder="0" applyAlignment="0" applyProtection="0"/>
    <xf numFmtId="0" fontId="253" fillId="0" borderId="0"/>
    <xf numFmtId="198" fontId="254" fillId="0" borderId="80" applyNumberFormat="0" applyFill="0" applyBorder="0" applyAlignment="0" applyProtection="0"/>
    <xf numFmtId="0" fontId="253" fillId="0" borderId="0"/>
    <xf numFmtId="9" fontId="253" fillId="0" borderId="0" applyNumberFormat="0" applyFill="0" applyBorder="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110" fillId="0" borderId="0"/>
    <xf numFmtId="0" fontId="110" fillId="0" borderId="0"/>
    <xf numFmtId="0" fontId="110" fillId="0" borderId="0"/>
    <xf numFmtId="0" fontId="110" fillId="0" borderId="0"/>
    <xf numFmtId="0" fontId="73" fillId="82" borderId="8" applyNumberFormat="0" applyAlignment="0" applyProtection="0"/>
    <xf numFmtId="0" fontId="73" fillId="82" borderId="8" applyNumberFormat="0" applyAlignment="0" applyProtection="0"/>
    <xf numFmtId="0" fontId="73" fillId="82" borderId="8" applyNumberFormat="0" applyAlignment="0" applyProtection="0"/>
    <xf numFmtId="0" fontId="73" fillId="82" borderId="8" applyNumberFormat="0" applyAlignment="0" applyProtection="0"/>
    <xf numFmtId="0" fontId="73" fillId="20" borderId="8" applyNumberFormat="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255" fillId="53" borderId="169" applyNumberFormat="0" applyAlignment="0" applyProtection="0"/>
    <xf numFmtId="0" fontId="110" fillId="0" borderId="0"/>
    <xf numFmtId="0" fontId="110" fillId="0" borderId="0"/>
    <xf numFmtId="0" fontId="110" fillId="0" borderId="0"/>
    <xf numFmtId="0" fontId="110" fillId="0" borderId="0"/>
    <xf numFmtId="0" fontId="73" fillId="82" borderId="8" applyNumberFormat="0" applyAlignment="0" applyProtection="0"/>
    <xf numFmtId="0" fontId="73" fillId="82" borderId="8" applyNumberFormat="0" applyAlignment="0" applyProtection="0"/>
    <xf numFmtId="0" fontId="73" fillId="82" borderId="8" applyNumberFormat="0" applyAlignment="0" applyProtection="0"/>
    <xf numFmtId="0" fontId="73" fillId="82" borderId="8" applyNumberFormat="0" applyAlignment="0" applyProtection="0"/>
    <xf numFmtId="0" fontId="73" fillId="20" borderId="8" applyNumberFormat="0" applyAlignment="0" applyProtection="0"/>
    <xf numFmtId="0" fontId="73" fillId="20" borderId="8" applyNumberFormat="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40" fontId="256"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0" fontId="110" fillId="0" borderId="0"/>
    <xf numFmtId="0" fontId="110" fillId="0" borderId="0"/>
    <xf numFmtId="40" fontId="39" fillId="46" borderId="0">
      <alignment horizontal="right"/>
    </xf>
    <xf numFmtId="40" fontId="39" fillId="46" borderId="0">
      <alignment horizontal="right"/>
    </xf>
    <xf numFmtId="0" fontId="110" fillId="0" borderId="0"/>
    <xf numFmtId="0" fontId="110" fillId="0" borderId="0"/>
    <xf numFmtId="0" fontId="110" fillId="0" borderId="0"/>
    <xf numFmtId="0" fontId="110" fillId="0" borderId="0"/>
    <xf numFmtId="0" fontId="110" fillId="0" borderId="0"/>
    <xf numFmtId="0" fontId="110" fillId="0" borderId="0"/>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257" fillId="46" borderId="0">
      <alignment horizontal="right"/>
    </xf>
    <xf numFmtId="40" fontId="39" fillId="46" borderId="0">
      <alignment horizontal="right"/>
    </xf>
    <xf numFmtId="40" fontId="257" fillId="46" borderId="0">
      <alignment horizontal="right"/>
    </xf>
    <xf numFmtId="40" fontId="257" fillId="46" borderId="0">
      <alignment horizontal="right"/>
    </xf>
    <xf numFmtId="40" fontId="39" fillId="46" borderId="0">
      <alignment horizontal="right"/>
    </xf>
    <xf numFmtId="40" fontId="257" fillId="46" borderId="0">
      <alignment horizontal="right"/>
    </xf>
    <xf numFmtId="40" fontId="39" fillId="46" borderId="0">
      <alignment horizontal="right"/>
    </xf>
    <xf numFmtId="40" fontId="257" fillId="46" borderId="0">
      <alignment horizontal="right"/>
    </xf>
    <xf numFmtId="40" fontId="257"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257" fillId="46" borderId="0">
      <alignment horizontal="right"/>
    </xf>
    <xf numFmtId="40" fontId="256" fillId="46" borderId="0">
      <alignment horizontal="right"/>
    </xf>
    <xf numFmtId="40" fontId="256" fillId="46" borderId="0">
      <alignment horizontal="right"/>
    </xf>
    <xf numFmtId="40" fontId="257" fillId="46" borderId="0">
      <alignment horizontal="right"/>
    </xf>
    <xf numFmtId="40" fontId="257" fillId="46" borderId="0">
      <alignment horizontal="right"/>
    </xf>
    <xf numFmtId="40" fontId="39" fillId="46" borderId="0">
      <alignment horizontal="right"/>
    </xf>
    <xf numFmtId="40" fontId="39" fillId="46" borderId="0">
      <alignment horizontal="right"/>
    </xf>
    <xf numFmtId="40" fontId="257"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39" fillId="46" borderId="0">
      <alignment horizontal="right"/>
    </xf>
    <xf numFmtId="40" fontId="257" fillId="46" borderId="0">
      <alignment horizontal="right"/>
    </xf>
    <xf numFmtId="40" fontId="257" fillId="46" borderId="0">
      <alignment horizontal="right"/>
    </xf>
    <xf numFmtId="40" fontId="39" fillId="46" borderId="0">
      <alignment horizontal="right"/>
    </xf>
    <xf numFmtId="40" fontId="39"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256" fillId="46" borderId="0">
      <alignment horizontal="right"/>
    </xf>
    <xf numFmtId="40" fontId="39" fillId="46" borderId="0">
      <alignment horizontal="right"/>
    </xf>
    <xf numFmtId="40" fontId="257" fillId="46" borderId="0">
      <alignment horizontal="right"/>
    </xf>
    <xf numFmtId="40" fontId="257"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0" fontId="110" fillId="0" borderId="0"/>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39" fillId="46" borderId="0">
      <alignment horizontal="right"/>
    </xf>
    <xf numFmtId="40" fontId="257" fillId="46" borderId="0">
      <alignment horizontal="right"/>
    </xf>
    <xf numFmtId="40" fontId="257"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0" fontId="110" fillId="0" borderId="0"/>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39" fillId="46" borderId="0">
      <alignment horizontal="right"/>
    </xf>
    <xf numFmtId="40" fontId="257" fillId="46" borderId="0">
      <alignment horizontal="right"/>
    </xf>
    <xf numFmtId="40" fontId="257"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0" fontId="110" fillId="0" borderId="0"/>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39" fillId="46" borderId="0">
      <alignment horizontal="right"/>
    </xf>
    <xf numFmtId="40" fontId="257" fillId="46" borderId="0">
      <alignment horizontal="right"/>
    </xf>
    <xf numFmtId="40" fontId="257"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0" fontId="110" fillId="0" borderId="0"/>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39" fillId="46" borderId="0">
      <alignment horizontal="right"/>
    </xf>
    <xf numFmtId="40" fontId="257" fillId="46" borderId="0">
      <alignment horizontal="right"/>
    </xf>
    <xf numFmtId="40" fontId="257"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0" fontId="110" fillId="0" borderId="0"/>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39" fillId="46" borderId="0">
      <alignment horizontal="right"/>
    </xf>
    <xf numFmtId="40" fontId="257" fillId="46" borderId="0">
      <alignment horizontal="right"/>
    </xf>
    <xf numFmtId="40" fontId="257"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0" fontId="110" fillId="0" borderId="0"/>
    <xf numFmtId="0" fontId="110" fillId="0" borderId="0"/>
    <xf numFmtId="40" fontId="39" fillId="46" borderId="0">
      <alignment horizontal="right"/>
    </xf>
    <xf numFmtId="40" fontId="39" fillId="46" borderId="0">
      <alignment horizontal="right"/>
    </xf>
    <xf numFmtId="0" fontId="110" fillId="0" borderId="0"/>
    <xf numFmtId="0" fontId="110" fillId="0" borderId="0"/>
    <xf numFmtId="0" fontId="110" fillId="0" borderId="0"/>
    <xf numFmtId="0" fontId="110" fillId="0" borderId="0"/>
    <xf numFmtId="0" fontId="110" fillId="0" borderId="0"/>
    <xf numFmtId="0" fontId="110" fillId="0" borderId="0"/>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257"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39" fillId="46" borderId="0">
      <alignment horizontal="right"/>
    </xf>
    <xf numFmtId="40" fontId="256" fillId="46" borderId="0">
      <alignment horizontal="right"/>
    </xf>
    <xf numFmtId="0" fontId="258" fillId="47" borderId="0">
      <alignment horizontal="center"/>
    </xf>
    <xf numFmtId="0" fontId="259" fillId="46" borderId="0">
      <alignment horizontal="right"/>
    </xf>
    <xf numFmtId="0" fontId="259" fillId="46" borderId="0">
      <alignment horizontal="right"/>
    </xf>
    <xf numFmtId="0" fontId="147" fillId="125" borderId="80"/>
    <xf numFmtId="0" fontId="260" fillId="46" borderId="80"/>
    <xf numFmtId="0" fontId="260" fillId="46" borderId="80"/>
    <xf numFmtId="0" fontId="260" fillId="46" borderId="80"/>
    <xf numFmtId="0" fontId="261" fillId="0" borderId="0" applyBorder="0">
      <alignment horizontal="centerContinuous"/>
    </xf>
    <xf numFmtId="0" fontId="260" fillId="0" borderId="0" applyBorder="0">
      <alignment horizontal="centerContinuous"/>
    </xf>
    <xf numFmtId="0" fontId="260" fillId="0" borderId="0" applyBorder="0">
      <alignment horizontal="centerContinuous"/>
    </xf>
    <xf numFmtId="0" fontId="262" fillId="0" borderId="0" applyBorder="0">
      <alignment horizontal="centerContinuous"/>
    </xf>
    <xf numFmtId="0" fontId="263" fillId="0" borderId="0" applyBorder="0">
      <alignment horizontal="centerContinuous"/>
    </xf>
    <xf numFmtId="0" fontId="263" fillId="0" borderId="0" applyBorder="0">
      <alignment horizontal="centerContinuous"/>
    </xf>
    <xf numFmtId="0" fontId="264" fillId="126" borderId="0"/>
    <xf numFmtId="37" fontId="265" fillId="104" borderId="214" applyNumberFormat="0" applyFont="0" applyBorder="0" applyAlignment="0"/>
    <xf numFmtId="37" fontId="266" fillId="0" borderId="0" applyNumberFormat="0" applyFill="0" applyBorder="0" applyAlignment="0" applyProtection="0"/>
    <xf numFmtId="37" fontId="266" fillId="0" borderId="0" applyNumberFormat="0" applyFill="0" applyBorder="0" applyAlignment="0" applyProtection="0"/>
    <xf numFmtId="37" fontId="266" fillId="0" borderId="0" applyNumberFormat="0" applyFill="0" applyBorder="0" applyAlignment="0" applyProtection="0"/>
    <xf numFmtId="37" fontId="265" fillId="104" borderId="214" applyNumberFormat="0" applyFont="0" applyBorder="0" applyAlignment="0"/>
    <xf numFmtId="0" fontId="39" fillId="82" borderId="0" applyNumberFormat="0" applyFont="0" applyBorder="0" applyAlignment="0"/>
    <xf numFmtId="0" fontId="39" fillId="82" borderId="0" applyNumberFormat="0" applyFont="0" applyBorder="0" applyAlignment="0"/>
    <xf numFmtId="0" fontId="110" fillId="0" borderId="0"/>
    <xf numFmtId="0" fontId="110" fillId="0" borderId="0"/>
    <xf numFmtId="0" fontId="39" fillId="82" borderId="0" applyNumberFormat="0" applyFont="0" applyBorder="0" applyAlignment="0"/>
    <xf numFmtId="0" fontId="110" fillId="0" borderId="0"/>
    <xf numFmtId="0" fontId="110" fillId="0" borderId="0"/>
    <xf numFmtId="0" fontId="39" fillId="82" borderId="0" applyNumberFormat="0" applyFont="0" applyBorder="0" applyAlignment="0"/>
    <xf numFmtId="37" fontId="266" fillId="0" borderId="0" applyNumberFormat="0" applyFill="0" applyBorder="0" applyAlignment="0" applyProtection="0"/>
    <xf numFmtId="6" fontId="128" fillId="0" borderId="0" applyFont="0" applyFill="0" applyBorder="0" applyAlignment="0" applyProtection="0"/>
    <xf numFmtId="37" fontId="27" fillId="89" borderId="0" applyNumberFormat="0" applyBorder="0"/>
    <xf numFmtId="0" fontId="27" fillId="127" borderId="0"/>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110" fillId="0" borderId="0"/>
    <xf numFmtId="0" fontId="110" fillId="0" borderId="0"/>
    <xf numFmtId="0" fontId="110" fillId="0" borderId="0"/>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27" fillId="47" borderId="0" applyNumberFormat="0">
      <alignment horizontal="right"/>
    </xf>
    <xf numFmtId="0" fontId="39" fillId="82" borderId="0" applyNumberFormat="0" applyFont="0" applyBorder="0" applyAlignment="0"/>
    <xf numFmtId="0" fontId="39" fillId="82" borderId="0" applyNumberFormat="0" applyFont="0" applyBorder="0" applyAlignment="0"/>
    <xf numFmtId="0" fontId="110" fillId="0" borderId="0"/>
    <xf numFmtId="0" fontId="110" fillId="0" borderId="0"/>
    <xf numFmtId="0" fontId="39" fillId="82" borderId="0" applyNumberFormat="0" applyFont="0" applyBorder="0" applyAlignment="0"/>
    <xf numFmtId="0" fontId="110" fillId="0" borderId="0"/>
    <xf numFmtId="0" fontId="110" fillId="0" borderId="0"/>
    <xf numFmtId="0" fontId="39" fillId="82" borderId="0" applyNumberFormat="0" applyFont="0" applyBorder="0" applyAlignment="0"/>
    <xf numFmtId="37" fontId="27" fillId="47" borderId="0" applyNumberFormat="0" applyBorder="0"/>
    <xf numFmtId="37" fontId="27" fillId="120" borderId="0" applyNumberFormat="0">
      <alignment horizontal="left"/>
      <protection locked="0"/>
    </xf>
    <xf numFmtId="0" fontId="267" fillId="112" borderId="0"/>
    <xf numFmtId="37" fontId="27" fillId="120" borderId="96">
      <protection locked="0"/>
    </xf>
    <xf numFmtId="0" fontId="268" fillId="111" borderId="211" applyBorder="0"/>
    <xf numFmtId="0" fontId="269" fillId="111" borderId="0"/>
    <xf numFmtId="0" fontId="270" fillId="111" borderId="215"/>
    <xf numFmtId="0" fontId="44" fillId="121" borderId="0">
      <alignment horizontal="center" vertical="center"/>
    </xf>
    <xf numFmtId="14" fontId="166" fillId="0" borderId="0">
      <alignment horizontal="center" wrapText="1"/>
      <protection locked="0"/>
    </xf>
    <xf numFmtId="0" fontId="190" fillId="0" borderId="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0" fontId="110" fillId="0" borderId="0"/>
    <xf numFmtId="0" fontId="110" fillId="0" borderId="0"/>
    <xf numFmtId="0" fontId="110" fillId="0" borderId="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0" fontId="110" fillId="0" borderId="0"/>
    <xf numFmtId="0" fontId="110" fillId="0" borderId="0"/>
    <xf numFmtId="0" fontId="110" fillId="0" borderId="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268" fontId="27" fillId="0" borderId="0" applyFont="0" applyFill="0" applyBorder="0" applyAlignment="0" applyProtection="0"/>
    <xf numFmtId="269"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0" fontId="110" fillId="0" borderId="0"/>
    <xf numFmtId="0" fontId="110" fillId="0" borderId="0"/>
    <xf numFmtId="0" fontId="110" fillId="0" borderId="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9" fontId="27" fillId="0" borderId="0" applyFont="0" applyFill="0" applyBorder="0" applyAlignment="0" applyProtection="0"/>
    <xf numFmtId="9" fontId="14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10"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10" fillId="0" borderId="0" applyFont="0" applyFill="0" applyBorder="0" applyAlignment="0" applyProtection="0"/>
    <xf numFmtId="9" fontId="27" fillId="0" borderId="0" applyFont="0" applyFill="0" applyBorder="0" applyAlignment="0" applyProtection="0"/>
    <xf numFmtId="9" fontId="3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ont="0" applyFill="0" applyBorder="0" applyAlignment="0" applyProtection="0"/>
    <xf numFmtId="9" fontId="27" fillId="0" borderId="0" applyFont="0" applyFill="0" applyBorder="0" applyAlignment="0" applyProtection="0"/>
    <xf numFmtId="9" fontId="3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7"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ont="0" applyFill="0" applyBorder="0" applyAlignment="0" applyProtection="0"/>
    <xf numFmtId="9" fontId="27" fillId="0" borderId="0" applyFont="0" applyFill="0" applyBorder="0" applyAlignment="0" applyProtection="0"/>
    <xf numFmtId="9" fontId="3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1"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0" fontId="110" fillId="0" borderId="0"/>
    <xf numFmtId="0" fontId="110" fillId="0" borderId="0"/>
    <xf numFmtId="0" fontId="110"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28" fillId="0" borderId="0" applyFont="0" applyFill="0" applyBorder="0" applyAlignment="0" applyProtection="0"/>
    <xf numFmtId="10" fontId="128"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9" fontId="128" fillId="0" borderId="90" applyNumberFormat="0" applyBorder="0"/>
    <xf numFmtId="9" fontId="128" fillId="0" borderId="90" applyNumberFormat="0" applyBorder="0"/>
    <xf numFmtId="9" fontId="128" fillId="0" borderId="90" applyNumberFormat="0" applyBorder="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0" fontId="110" fillId="0" borderId="0"/>
    <xf numFmtId="0" fontId="110" fillId="0" borderId="0"/>
    <xf numFmtId="0" fontId="110" fillId="0" borderId="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9" fontId="128" fillId="0" borderId="90" applyNumberFormat="0" applyBorder="0"/>
    <xf numFmtId="174" fontId="272" fillId="0" borderId="0" applyFont="0" applyFill="0" applyBorder="0" applyAlignment="0" applyProtection="0"/>
    <xf numFmtId="271" fontId="196" fillId="0" borderId="0">
      <protection locked="0"/>
    </xf>
    <xf numFmtId="9" fontId="27" fillId="0" borderId="0" applyFont="0" applyFill="0" applyBorder="0" applyAlignment="0" applyProtection="0"/>
    <xf numFmtId="174" fontId="272" fillId="0" borderId="0" applyFont="0" applyFill="0" applyBorder="0" applyAlignment="0" applyProtection="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0" fontId="110" fillId="0" borderId="0"/>
    <xf numFmtId="0" fontId="110" fillId="0" borderId="0"/>
    <xf numFmtId="0" fontId="110" fillId="0" borderId="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0" fontId="110" fillId="0" borderId="0"/>
    <xf numFmtId="0" fontId="110" fillId="0" borderId="0"/>
    <xf numFmtId="0" fontId="110" fillId="0" borderId="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0" fontId="110" fillId="0" borderId="0"/>
    <xf numFmtId="0" fontId="110" fillId="0" borderId="0"/>
    <xf numFmtId="0" fontId="110" fillId="0" borderId="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0" fontId="110" fillId="0" borderId="0"/>
    <xf numFmtId="0" fontId="110" fillId="0" borderId="0"/>
    <xf numFmtId="0" fontId="110" fillId="0" borderId="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0" fontId="110" fillId="0" borderId="0"/>
    <xf numFmtId="0" fontId="110" fillId="0" borderId="0"/>
    <xf numFmtId="0" fontId="110" fillId="0" borderId="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0" fontId="110" fillId="0" borderId="0"/>
    <xf numFmtId="0" fontId="110" fillId="0" borderId="0"/>
    <xf numFmtId="0" fontId="110" fillId="0" borderId="0"/>
    <xf numFmtId="213" fontId="27" fillId="0" borderId="0"/>
    <xf numFmtId="213" fontId="27" fillId="0" borderId="0"/>
    <xf numFmtId="213" fontId="27" fillId="0" borderId="0"/>
    <xf numFmtId="213" fontId="27"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0" fontId="50" fillId="128" borderId="0" applyNumberFormat="0" applyFont="0" applyBorder="0" applyAlignment="0">
      <protection locked="0"/>
    </xf>
    <xf numFmtId="0" fontId="128" fillId="0" borderId="0" applyNumberFormat="0" applyFont="0" applyFill="0" applyBorder="0" applyAlignment="0" applyProtection="0">
      <alignment horizontal="left"/>
    </xf>
    <xf numFmtId="0" fontId="128" fillId="0" borderId="0" applyNumberFormat="0" applyFont="0" applyFill="0" applyBorder="0" applyAlignment="0" applyProtection="0">
      <alignment horizontal="left"/>
    </xf>
    <xf numFmtId="0" fontId="128" fillId="0" borderId="0" applyNumberFormat="0" applyFont="0" applyFill="0" applyBorder="0" applyAlignment="0" applyProtection="0">
      <alignment horizontal="left"/>
    </xf>
    <xf numFmtId="0" fontId="128" fillId="0" borderId="0" applyNumberFormat="0" applyFont="0" applyFill="0" applyBorder="0" applyAlignment="0" applyProtection="0">
      <alignment horizontal="left"/>
    </xf>
    <xf numFmtId="15" fontId="128" fillId="0" borderId="0" applyFont="0" applyFill="0" applyBorder="0" applyAlignment="0" applyProtection="0"/>
    <xf numFmtId="4" fontId="128" fillId="0" borderId="0" applyFont="0" applyFill="0" applyBorder="0" applyAlignment="0" applyProtection="0"/>
    <xf numFmtId="0" fontId="273" fillId="0" borderId="82">
      <alignment horizontal="center"/>
    </xf>
    <xf numFmtId="0" fontId="273" fillId="0" borderId="82">
      <alignment horizontal="center"/>
    </xf>
    <xf numFmtId="0" fontId="273" fillId="0" borderId="82">
      <alignment horizontal="center"/>
    </xf>
    <xf numFmtId="0" fontId="273" fillId="0" borderId="82">
      <alignment horizontal="center"/>
    </xf>
    <xf numFmtId="3" fontId="128" fillId="0" borderId="0" applyFont="0" applyFill="0" applyBorder="0" applyAlignment="0" applyProtection="0"/>
    <xf numFmtId="0" fontId="128" fillId="129" borderId="0" applyNumberFormat="0" applyFont="0" applyBorder="0" applyAlignment="0" applyProtection="0"/>
    <xf numFmtId="0" fontId="128" fillId="129" borderId="0" applyNumberFormat="0" applyFont="0" applyBorder="0" applyAlignment="0" applyProtection="0"/>
    <xf numFmtId="0" fontId="128" fillId="129" borderId="0" applyNumberFormat="0" applyFont="0" applyBorder="0" applyAlignment="0" applyProtection="0"/>
    <xf numFmtId="0" fontId="128" fillId="129" borderId="0" applyNumberFormat="0" applyFont="0" applyBorder="0" applyAlignment="0" applyProtection="0"/>
    <xf numFmtId="0" fontId="128" fillId="129" borderId="0" applyNumberFormat="0" applyFont="0" applyBorder="0" applyAlignment="0" applyProtection="0"/>
    <xf numFmtId="2" fontId="274" fillId="130" borderId="0" applyAlignment="0"/>
    <xf numFmtId="2" fontId="39" fillId="82" borderId="0" applyBorder="0" applyAlignment="0"/>
    <xf numFmtId="2" fontId="39" fillId="82" borderId="0" applyBorder="0" applyAlignment="0"/>
    <xf numFmtId="0" fontId="110" fillId="0" borderId="0"/>
    <xf numFmtId="0" fontId="110" fillId="0" borderId="0"/>
    <xf numFmtId="2" fontId="39" fillId="82" borderId="0" applyBorder="0" applyAlignment="0"/>
    <xf numFmtId="0" fontId="110" fillId="0" borderId="0"/>
    <xf numFmtId="0" fontId="110" fillId="0" borderId="0"/>
    <xf numFmtId="2" fontId="39" fillId="82" borderId="0" applyBorder="0" applyAlignment="0"/>
    <xf numFmtId="2" fontId="39" fillId="82" borderId="0" applyBorder="0" applyAlignment="0"/>
    <xf numFmtId="2" fontId="274" fillId="130" borderId="0" applyBorder="0">
      <alignment horizontal="left"/>
    </xf>
    <xf numFmtId="2" fontId="266" fillId="130" borderId="0">
      <alignment horizontal="left"/>
    </xf>
    <xf numFmtId="2" fontId="266" fillId="130" borderId="0">
      <alignment horizontal="left"/>
    </xf>
    <xf numFmtId="2" fontId="266" fillId="130" borderId="0">
      <alignment horizontal="left"/>
    </xf>
    <xf numFmtId="2" fontId="266" fillId="130" borderId="0">
      <alignment horizontal="left"/>
    </xf>
    <xf numFmtId="272" fontId="27" fillId="0" borderId="0" applyFill="0" applyBorder="0" applyAlignment="0" applyProtection="0"/>
    <xf numFmtId="3" fontId="203" fillId="0" borderId="0" applyFont="0" applyFill="0" applyBorder="0" applyAlignment="0" applyProtection="0"/>
    <xf numFmtId="37" fontId="53" fillId="0" borderId="0"/>
    <xf numFmtId="273" fontId="50" fillId="0" borderId="0">
      <alignment horizontal="right"/>
    </xf>
    <xf numFmtId="273" fontId="50" fillId="0" borderId="0">
      <alignment horizontal="right"/>
    </xf>
    <xf numFmtId="273" fontId="50" fillId="0" borderId="0">
      <alignment horizontal="right"/>
    </xf>
    <xf numFmtId="273" fontId="275" fillId="82" borderId="0">
      <alignment horizontal="right"/>
    </xf>
    <xf numFmtId="273" fontId="50" fillId="0" borderId="0">
      <alignment horizontal="right"/>
    </xf>
    <xf numFmtId="0" fontId="276" fillId="0" borderId="96" applyNumberFormat="0" applyFill="0" applyBorder="0" applyAlignment="0" applyProtection="0">
      <protection hidden="1"/>
    </xf>
    <xf numFmtId="273" fontId="157" fillId="82" borderId="0" applyNumberFormat="0" applyFill="0" applyBorder="0" applyAlignment="0" applyProtection="0">
      <alignment horizontal="right"/>
    </xf>
    <xf numFmtId="273" fontId="157" fillId="82" borderId="0" applyNumberFormat="0" applyFill="0" applyBorder="0" applyAlignment="0" applyProtection="0">
      <alignment horizontal="right"/>
    </xf>
    <xf numFmtId="273" fontId="157" fillId="82" borderId="0" applyNumberFormat="0" applyFill="0" applyBorder="0" applyAlignment="0" applyProtection="0">
      <alignment horizontal="right"/>
    </xf>
    <xf numFmtId="273" fontId="157" fillId="82" borderId="0" applyNumberFormat="0" applyFill="0" applyBorder="0" applyAlignment="0" applyProtection="0">
      <alignment horizontal="right"/>
    </xf>
    <xf numFmtId="0" fontId="276" fillId="0" borderId="96" applyNumberFormat="0" applyFill="0" applyBorder="0" applyAlignment="0" applyProtection="0">
      <protection hidden="1"/>
    </xf>
    <xf numFmtId="37" fontId="277" fillId="0" borderId="0">
      <alignment horizontal="left"/>
    </xf>
    <xf numFmtId="0" fontId="278" fillId="131" borderId="0" applyNumberFormat="0" applyFont="0" applyBorder="0" applyAlignment="0">
      <alignment horizontal="center"/>
    </xf>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110" fillId="0" borderId="0"/>
    <xf numFmtId="0" fontId="110" fillId="0" borderId="0"/>
    <xf numFmtId="0" fontId="110" fillId="0" borderId="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0" fontId="27" fillId="132" borderId="0" applyNumberFormat="0" applyFont="0" applyBorder="0" applyAlignment="0"/>
    <xf numFmtId="273" fontId="157" fillId="82" borderId="0" applyNumberFormat="0" applyFont="0" applyBorder="0" applyAlignment="0">
      <alignment horizontal="right"/>
    </xf>
    <xf numFmtId="273" fontId="157" fillId="82" borderId="0" applyNumberFormat="0" applyFont="0" applyBorder="0" applyAlignment="0">
      <alignment horizontal="right"/>
    </xf>
    <xf numFmtId="273" fontId="157" fillId="82" borderId="0" applyNumberFormat="0" applyFont="0" applyBorder="0" applyAlignment="0">
      <alignment horizontal="right"/>
    </xf>
    <xf numFmtId="0" fontId="206" fillId="22" borderId="0">
      <alignment horizontal="center"/>
    </xf>
    <xf numFmtId="49" fontId="279" fillId="82" borderId="0">
      <alignment horizontal="center"/>
    </xf>
    <xf numFmtId="49" fontId="279" fillId="82" borderId="0">
      <alignment horizontal="center"/>
    </xf>
    <xf numFmtId="14" fontId="27" fillId="80" borderId="203" applyFont="0" applyAlignment="0">
      <protection locked="0"/>
    </xf>
    <xf numFmtId="37" fontId="280" fillId="0" borderId="0" applyNumberFormat="0" applyFill="0" applyBorder="0" applyAlignment="0" applyProtection="0"/>
    <xf numFmtId="0" fontId="154" fillId="0" borderId="0" applyNumberFormat="0" applyFill="0" applyBorder="0" applyAlignment="0" applyProtection="0">
      <alignment horizontal="left"/>
    </xf>
    <xf numFmtId="14" fontId="154" fillId="0" borderId="0" applyNumberFormat="0" applyFill="0" applyBorder="0" applyAlignment="0" applyProtection="0">
      <alignment horizontal="lef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0" fontId="110" fillId="0" borderId="0"/>
    <xf numFmtId="0" fontId="110" fillId="0" borderId="0"/>
    <xf numFmtId="0" fontId="110" fillId="0" borderId="0"/>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14" fontId="27" fillId="133" borderId="203" applyFont="0" applyAlignment="0"/>
    <xf numFmtId="274" fontId="143" fillId="0" borderId="0"/>
    <xf numFmtId="0" fontId="27" fillId="0" borderId="0"/>
    <xf numFmtId="0" fontId="186" fillId="102" borderId="0">
      <alignment horizontal="center"/>
    </xf>
    <xf numFmtId="0" fontId="186" fillId="102" borderId="0">
      <alignment horizontal="centerContinuous"/>
    </xf>
    <xf numFmtId="0" fontId="275" fillId="82" borderId="0">
      <alignment horizontal="left"/>
    </xf>
    <xf numFmtId="49" fontId="275" fillId="82" borderId="0">
      <alignment horizontal="center"/>
    </xf>
    <xf numFmtId="0" fontId="147" fillId="102" borderId="0">
      <alignment horizontal="left"/>
    </xf>
    <xf numFmtId="49" fontId="275" fillId="82" borderId="0">
      <alignment horizontal="left"/>
    </xf>
    <xf numFmtId="0" fontId="147" fillId="102" borderId="0">
      <alignment horizontal="centerContinuous"/>
    </xf>
    <xf numFmtId="0" fontId="147" fillId="102" borderId="0">
      <alignment horizontal="right"/>
    </xf>
    <xf numFmtId="49" fontId="206" fillId="82" borderId="0">
      <alignment horizontal="left"/>
    </xf>
    <xf numFmtId="0" fontId="186" fillId="102" borderId="0">
      <alignment horizontal="right"/>
    </xf>
    <xf numFmtId="0" fontId="44" fillId="0" borderId="0" applyNumberFormat="0" applyFill="0" applyBorder="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73" fillId="20" borderId="8" applyNumberFormat="0" applyAlignment="0" applyProtection="0"/>
    <xf numFmtId="0" fontId="275" fillId="7" borderId="0">
      <alignment horizontal="center"/>
    </xf>
    <xf numFmtId="0" fontId="195" fillId="7" borderId="0">
      <alignment horizontal="center"/>
    </xf>
    <xf numFmtId="4" fontId="206" fillId="22" borderId="216" applyNumberFormat="0" applyProtection="0">
      <alignment vertical="center"/>
    </xf>
    <xf numFmtId="4" fontId="206" fillId="22" borderId="216" applyNumberFormat="0" applyProtection="0">
      <alignment vertical="center"/>
    </xf>
    <xf numFmtId="4" fontId="281" fillId="22" borderId="216" applyNumberFormat="0" applyProtection="0">
      <alignment vertical="center"/>
    </xf>
    <xf numFmtId="4" fontId="281" fillId="22" borderId="216" applyNumberFormat="0" applyProtection="0">
      <alignment vertical="center"/>
    </xf>
    <xf numFmtId="4" fontId="206" fillId="22" borderId="216" applyNumberFormat="0" applyProtection="0">
      <alignment horizontal="left" vertical="center" indent="1"/>
    </xf>
    <xf numFmtId="4" fontId="206" fillId="22" borderId="216" applyNumberFormat="0" applyProtection="0">
      <alignment horizontal="left" vertical="center" indent="1"/>
    </xf>
    <xf numFmtId="0" fontId="206" fillId="22" borderId="216" applyNumberFormat="0" applyProtection="0">
      <alignment horizontal="left" vertical="top" indent="1"/>
    </xf>
    <xf numFmtId="0" fontId="206" fillId="22" borderId="216" applyNumberFormat="0" applyProtection="0">
      <alignment horizontal="left" vertical="top" indent="1"/>
    </xf>
    <xf numFmtId="4" fontId="206" fillId="134" borderId="0" applyNumberFormat="0" applyProtection="0">
      <alignment horizontal="left" vertical="center" indent="1"/>
    </xf>
    <xf numFmtId="4" fontId="39" fillId="3" borderId="216" applyNumberFormat="0" applyProtection="0">
      <alignment horizontal="right" vertical="center"/>
    </xf>
    <xf numFmtId="4" fontId="39" fillId="3" borderId="216" applyNumberFormat="0" applyProtection="0">
      <alignment horizontal="right" vertical="center"/>
    </xf>
    <xf numFmtId="0" fontId="110" fillId="0" borderId="0"/>
    <xf numFmtId="4" fontId="39" fillId="3" borderId="216" applyNumberFormat="0" applyProtection="0">
      <alignment horizontal="right" vertical="center"/>
    </xf>
    <xf numFmtId="0" fontId="110" fillId="0" borderId="0"/>
    <xf numFmtId="4" fontId="39" fillId="3" borderId="216" applyNumberFormat="0" applyProtection="0">
      <alignment horizontal="right" vertical="center"/>
    </xf>
    <xf numFmtId="0" fontId="110" fillId="0" borderId="0"/>
    <xf numFmtId="0" fontId="110" fillId="0" borderId="0"/>
    <xf numFmtId="4" fontId="39" fillId="3" borderId="216" applyNumberFormat="0" applyProtection="0">
      <alignment horizontal="right" vertical="center"/>
    </xf>
    <xf numFmtId="4" fontId="39" fillId="3" borderId="216" applyNumberFormat="0" applyProtection="0">
      <alignment horizontal="right" vertical="center"/>
    </xf>
    <xf numFmtId="4" fontId="39" fillId="3" borderId="216" applyNumberFormat="0" applyProtection="0">
      <alignment horizontal="right" vertical="center"/>
    </xf>
    <xf numFmtId="4" fontId="39" fillId="3" borderId="216" applyNumberFormat="0" applyProtection="0">
      <alignment horizontal="right" vertical="center"/>
    </xf>
    <xf numFmtId="4" fontId="39" fillId="3" borderId="216" applyNumberFormat="0" applyProtection="0">
      <alignment horizontal="right" vertical="center"/>
    </xf>
    <xf numFmtId="4" fontId="39" fillId="9" borderId="216" applyNumberFormat="0" applyProtection="0">
      <alignment horizontal="right" vertical="center"/>
    </xf>
    <xf numFmtId="4" fontId="39" fillId="9" borderId="216" applyNumberFormat="0" applyProtection="0">
      <alignment horizontal="right" vertical="center"/>
    </xf>
    <xf numFmtId="0" fontId="110" fillId="0" borderId="0"/>
    <xf numFmtId="4" fontId="39" fillId="9" borderId="216" applyNumberFormat="0" applyProtection="0">
      <alignment horizontal="right" vertical="center"/>
    </xf>
    <xf numFmtId="0" fontId="110" fillId="0" borderId="0"/>
    <xf numFmtId="4" fontId="39" fillId="9" borderId="216" applyNumberFormat="0" applyProtection="0">
      <alignment horizontal="right" vertical="center"/>
    </xf>
    <xf numFmtId="0" fontId="110" fillId="0" borderId="0"/>
    <xf numFmtId="0" fontId="110" fillId="0" borderId="0"/>
    <xf numFmtId="4" fontId="39" fillId="9" borderId="216" applyNumberFormat="0" applyProtection="0">
      <alignment horizontal="right" vertical="center"/>
    </xf>
    <xf numFmtId="4" fontId="39" fillId="9" borderId="216" applyNumberFormat="0" applyProtection="0">
      <alignment horizontal="right" vertical="center"/>
    </xf>
    <xf numFmtId="4" fontId="39" fillId="9" borderId="216" applyNumberFormat="0" applyProtection="0">
      <alignment horizontal="right" vertical="center"/>
    </xf>
    <xf numFmtId="4" fontId="39" fillId="9" borderId="216" applyNumberFormat="0" applyProtection="0">
      <alignment horizontal="right" vertical="center"/>
    </xf>
    <xf numFmtId="4" fontId="39" fillId="9" borderId="216" applyNumberFormat="0" applyProtection="0">
      <alignment horizontal="right" vertical="center"/>
    </xf>
    <xf numFmtId="4" fontId="39" fillId="17" borderId="216" applyNumberFormat="0" applyProtection="0">
      <alignment horizontal="right" vertical="center"/>
    </xf>
    <xf numFmtId="4" fontId="39" fillId="17" borderId="216" applyNumberFormat="0" applyProtection="0">
      <alignment horizontal="right" vertical="center"/>
    </xf>
    <xf numFmtId="0" fontId="110" fillId="0" borderId="0"/>
    <xf numFmtId="4" fontId="39" fillId="17" borderId="216" applyNumberFormat="0" applyProtection="0">
      <alignment horizontal="right" vertical="center"/>
    </xf>
    <xf numFmtId="0" fontId="110" fillId="0" borderId="0"/>
    <xf numFmtId="4" fontId="39" fillId="17" borderId="216" applyNumberFormat="0" applyProtection="0">
      <alignment horizontal="right" vertical="center"/>
    </xf>
    <xf numFmtId="0" fontId="110" fillId="0" borderId="0"/>
    <xf numFmtId="0" fontId="110" fillId="0" borderId="0"/>
    <xf numFmtId="4" fontId="39" fillId="17" borderId="216" applyNumberFormat="0" applyProtection="0">
      <alignment horizontal="right" vertical="center"/>
    </xf>
    <xf numFmtId="4" fontId="39" fillId="17" borderId="216" applyNumberFormat="0" applyProtection="0">
      <alignment horizontal="right" vertical="center"/>
    </xf>
    <xf numFmtId="4" fontId="39" fillId="17" borderId="216" applyNumberFormat="0" applyProtection="0">
      <alignment horizontal="right" vertical="center"/>
    </xf>
    <xf numFmtId="4" fontId="39" fillId="17" borderId="216" applyNumberFormat="0" applyProtection="0">
      <alignment horizontal="right" vertical="center"/>
    </xf>
    <xf numFmtId="4" fontId="39" fillId="17" borderId="216" applyNumberFormat="0" applyProtection="0">
      <alignment horizontal="right" vertical="center"/>
    </xf>
    <xf numFmtId="4" fontId="39" fillId="11" borderId="216" applyNumberFormat="0" applyProtection="0">
      <alignment horizontal="right" vertical="center"/>
    </xf>
    <xf numFmtId="4" fontId="39" fillId="11" borderId="216" applyNumberFormat="0" applyProtection="0">
      <alignment horizontal="right" vertical="center"/>
    </xf>
    <xf numFmtId="0" fontId="110" fillId="0" borderId="0"/>
    <xf numFmtId="4" fontId="39" fillId="11" borderId="216" applyNumberFormat="0" applyProtection="0">
      <alignment horizontal="right" vertical="center"/>
    </xf>
    <xf numFmtId="0" fontId="110" fillId="0" borderId="0"/>
    <xf numFmtId="4" fontId="39" fillId="11" borderId="216" applyNumberFormat="0" applyProtection="0">
      <alignment horizontal="right" vertical="center"/>
    </xf>
    <xf numFmtId="0" fontId="110" fillId="0" borderId="0"/>
    <xf numFmtId="0" fontId="110" fillId="0" borderId="0"/>
    <xf numFmtId="4" fontId="39" fillId="11" borderId="216" applyNumberFormat="0" applyProtection="0">
      <alignment horizontal="right" vertical="center"/>
    </xf>
    <xf numFmtId="4" fontId="39" fillId="11" borderId="216" applyNumberFormat="0" applyProtection="0">
      <alignment horizontal="right" vertical="center"/>
    </xf>
    <xf numFmtId="4" fontId="39" fillId="11" borderId="216" applyNumberFormat="0" applyProtection="0">
      <alignment horizontal="right" vertical="center"/>
    </xf>
    <xf numFmtId="4" fontId="39" fillId="11" borderId="216" applyNumberFormat="0" applyProtection="0">
      <alignment horizontal="right" vertical="center"/>
    </xf>
    <xf numFmtId="4" fontId="39" fillId="11" borderId="216" applyNumberFormat="0" applyProtection="0">
      <alignment horizontal="right" vertical="center"/>
    </xf>
    <xf numFmtId="4" fontId="39" fillId="15" borderId="216" applyNumberFormat="0" applyProtection="0">
      <alignment horizontal="right" vertical="center"/>
    </xf>
    <xf numFmtId="4" fontId="39" fillId="15" borderId="216" applyNumberFormat="0" applyProtection="0">
      <alignment horizontal="right" vertical="center"/>
    </xf>
    <xf numFmtId="0" fontId="110" fillId="0" borderId="0"/>
    <xf numFmtId="4" fontId="39" fillId="15" borderId="216" applyNumberFormat="0" applyProtection="0">
      <alignment horizontal="right" vertical="center"/>
    </xf>
    <xf numFmtId="0" fontId="110" fillId="0" borderId="0"/>
    <xf numFmtId="4" fontId="39" fillId="15" borderId="216" applyNumberFormat="0" applyProtection="0">
      <alignment horizontal="right" vertical="center"/>
    </xf>
    <xf numFmtId="0" fontId="110" fillId="0" borderId="0"/>
    <xf numFmtId="0" fontId="110" fillId="0" borderId="0"/>
    <xf numFmtId="4" fontId="39" fillId="15" borderId="216" applyNumberFormat="0" applyProtection="0">
      <alignment horizontal="right" vertical="center"/>
    </xf>
    <xf numFmtId="4" fontId="39" fillId="15" borderId="216" applyNumberFormat="0" applyProtection="0">
      <alignment horizontal="right" vertical="center"/>
    </xf>
    <xf numFmtId="4" fontId="39" fillId="15" borderId="216" applyNumberFormat="0" applyProtection="0">
      <alignment horizontal="right" vertical="center"/>
    </xf>
    <xf numFmtId="4" fontId="39" fillId="15" borderId="216" applyNumberFormat="0" applyProtection="0">
      <alignment horizontal="right" vertical="center"/>
    </xf>
    <xf numFmtId="4" fontId="39" fillId="15" borderId="216" applyNumberFormat="0" applyProtection="0">
      <alignment horizontal="right" vertical="center"/>
    </xf>
    <xf numFmtId="4" fontId="39" fillId="19" borderId="216" applyNumberFormat="0" applyProtection="0">
      <alignment horizontal="right" vertical="center"/>
    </xf>
    <xf numFmtId="4" fontId="39" fillId="19" borderId="216" applyNumberFormat="0" applyProtection="0">
      <alignment horizontal="right" vertical="center"/>
    </xf>
    <xf numFmtId="0" fontId="110" fillId="0" borderId="0"/>
    <xf numFmtId="4" fontId="39" fillId="19" borderId="216" applyNumberFormat="0" applyProtection="0">
      <alignment horizontal="right" vertical="center"/>
    </xf>
    <xf numFmtId="0" fontId="110" fillId="0" borderId="0"/>
    <xf numFmtId="4" fontId="39" fillId="19" borderId="216" applyNumberFormat="0" applyProtection="0">
      <alignment horizontal="right" vertical="center"/>
    </xf>
    <xf numFmtId="0" fontId="110" fillId="0" borderId="0"/>
    <xf numFmtId="0" fontId="110" fillId="0" borderId="0"/>
    <xf numFmtId="4" fontId="39" fillId="19" borderId="216" applyNumberFormat="0" applyProtection="0">
      <alignment horizontal="right" vertical="center"/>
    </xf>
    <xf numFmtId="4" fontId="39" fillId="19" borderId="216" applyNumberFormat="0" applyProtection="0">
      <alignment horizontal="right" vertical="center"/>
    </xf>
    <xf numFmtId="4" fontId="39" fillId="19" borderId="216" applyNumberFormat="0" applyProtection="0">
      <alignment horizontal="right" vertical="center"/>
    </xf>
    <xf numFmtId="4" fontId="39" fillId="19" borderId="216" applyNumberFormat="0" applyProtection="0">
      <alignment horizontal="right" vertical="center"/>
    </xf>
    <xf numFmtId="4" fontId="39" fillId="19" borderId="216" applyNumberFormat="0" applyProtection="0">
      <alignment horizontal="right" vertical="center"/>
    </xf>
    <xf numFmtId="4" fontId="39" fillId="18" borderId="216" applyNumberFormat="0" applyProtection="0">
      <alignment horizontal="right" vertical="center"/>
    </xf>
    <xf numFmtId="4" fontId="39" fillId="18" borderId="216" applyNumberFormat="0" applyProtection="0">
      <alignment horizontal="right" vertical="center"/>
    </xf>
    <xf numFmtId="0" fontId="110" fillId="0" borderId="0"/>
    <xf numFmtId="4" fontId="39" fillId="18" borderId="216" applyNumberFormat="0" applyProtection="0">
      <alignment horizontal="right" vertical="center"/>
    </xf>
    <xf numFmtId="0" fontId="110" fillId="0" borderId="0"/>
    <xf numFmtId="4" fontId="39" fillId="18" borderId="216" applyNumberFormat="0" applyProtection="0">
      <alignment horizontal="right" vertical="center"/>
    </xf>
    <xf numFmtId="0" fontId="110" fillId="0" borderId="0"/>
    <xf numFmtId="0" fontId="110" fillId="0" borderId="0"/>
    <xf numFmtId="4" fontId="39" fillId="18" borderId="216" applyNumberFormat="0" applyProtection="0">
      <alignment horizontal="right" vertical="center"/>
    </xf>
    <xf numFmtId="4" fontId="39" fillId="18" borderId="216" applyNumberFormat="0" applyProtection="0">
      <alignment horizontal="right" vertical="center"/>
    </xf>
    <xf numFmtId="4" fontId="39" fillId="18" borderId="216" applyNumberFormat="0" applyProtection="0">
      <alignment horizontal="right" vertical="center"/>
    </xf>
    <xf numFmtId="4" fontId="39" fillId="18" borderId="216" applyNumberFormat="0" applyProtection="0">
      <alignment horizontal="right" vertical="center"/>
    </xf>
    <xf numFmtId="4" fontId="39" fillId="18" borderId="216" applyNumberFormat="0" applyProtection="0">
      <alignment horizontal="right" vertical="center"/>
    </xf>
    <xf numFmtId="4" fontId="39" fillId="135" borderId="216" applyNumberFormat="0" applyProtection="0">
      <alignment horizontal="right" vertical="center"/>
    </xf>
    <xf numFmtId="4" fontId="39" fillId="135" borderId="216" applyNumberFormat="0" applyProtection="0">
      <alignment horizontal="right" vertical="center"/>
    </xf>
    <xf numFmtId="0" fontId="110" fillId="0" borderId="0"/>
    <xf numFmtId="4" fontId="39" fillId="135" borderId="216" applyNumberFormat="0" applyProtection="0">
      <alignment horizontal="right" vertical="center"/>
    </xf>
    <xf numFmtId="0" fontId="110" fillId="0" borderId="0"/>
    <xf numFmtId="4" fontId="39" fillId="135" borderId="216" applyNumberFormat="0" applyProtection="0">
      <alignment horizontal="right" vertical="center"/>
    </xf>
    <xf numFmtId="0" fontId="110" fillId="0" borderId="0"/>
    <xf numFmtId="0" fontId="110" fillId="0" borderId="0"/>
    <xf numFmtId="4" fontId="39" fillId="135" borderId="216" applyNumberFormat="0" applyProtection="0">
      <alignment horizontal="right" vertical="center"/>
    </xf>
    <xf numFmtId="4" fontId="39" fillId="135" borderId="216" applyNumberFormat="0" applyProtection="0">
      <alignment horizontal="right" vertical="center"/>
    </xf>
    <xf numFmtId="4" fontId="39" fillId="135" borderId="216" applyNumberFormat="0" applyProtection="0">
      <alignment horizontal="right" vertical="center"/>
    </xf>
    <xf numFmtId="4" fontId="39" fillId="135" borderId="216" applyNumberFormat="0" applyProtection="0">
      <alignment horizontal="right" vertical="center"/>
    </xf>
    <xf numFmtId="4" fontId="39" fillId="135" borderId="216" applyNumberFormat="0" applyProtection="0">
      <alignment horizontal="right" vertical="center"/>
    </xf>
    <xf numFmtId="4" fontId="39" fillId="10" borderId="216" applyNumberFormat="0" applyProtection="0">
      <alignment horizontal="right" vertical="center"/>
    </xf>
    <xf numFmtId="4" fontId="39" fillId="10" borderId="216" applyNumberFormat="0" applyProtection="0">
      <alignment horizontal="right" vertical="center"/>
    </xf>
    <xf numFmtId="0" fontId="110" fillId="0" borderId="0"/>
    <xf numFmtId="4" fontId="39" fillId="10" borderId="216" applyNumberFormat="0" applyProtection="0">
      <alignment horizontal="right" vertical="center"/>
    </xf>
    <xf numFmtId="0" fontId="110" fillId="0" borderId="0"/>
    <xf numFmtId="4" fontId="39" fillId="10" borderId="216" applyNumberFormat="0" applyProtection="0">
      <alignment horizontal="right" vertical="center"/>
    </xf>
    <xf numFmtId="0" fontId="110" fillId="0" borderId="0"/>
    <xf numFmtId="0" fontId="110" fillId="0" borderId="0"/>
    <xf numFmtId="4" fontId="39" fillId="10" borderId="216" applyNumberFormat="0" applyProtection="0">
      <alignment horizontal="right" vertical="center"/>
    </xf>
    <xf numFmtId="4" fontId="39" fillId="10" borderId="216" applyNumberFormat="0" applyProtection="0">
      <alignment horizontal="right" vertical="center"/>
    </xf>
    <xf numFmtId="4" fontId="39" fillId="10" borderId="216" applyNumberFormat="0" applyProtection="0">
      <alignment horizontal="right" vertical="center"/>
    </xf>
    <xf numFmtId="4" fontId="39" fillId="10" borderId="216" applyNumberFormat="0" applyProtection="0">
      <alignment horizontal="right" vertical="center"/>
    </xf>
    <xf numFmtId="4" fontId="39" fillId="10" borderId="216" applyNumberFormat="0" applyProtection="0">
      <alignment horizontal="right" vertical="center"/>
    </xf>
    <xf numFmtId="4" fontId="206" fillId="136" borderId="217" applyNumberFormat="0" applyProtection="0">
      <alignment horizontal="left" vertical="center" indent="1"/>
    </xf>
    <xf numFmtId="4" fontId="39" fillId="137" borderId="0" applyNumberFormat="0" applyProtection="0">
      <alignment horizontal="left" vertical="center" indent="1"/>
    </xf>
    <xf numFmtId="4" fontId="39" fillId="137" borderId="0" applyNumberFormat="0" applyProtection="0">
      <alignment horizontal="left" vertical="center" indent="1"/>
    </xf>
    <xf numFmtId="0" fontId="110" fillId="0" borderId="0"/>
    <xf numFmtId="0" fontId="110" fillId="0" borderId="0"/>
    <xf numFmtId="4" fontId="39" fillId="137" borderId="0" applyNumberFormat="0" applyProtection="0">
      <alignment horizontal="left" vertical="center" indent="1"/>
    </xf>
    <xf numFmtId="0" fontId="110" fillId="0" borderId="0"/>
    <xf numFmtId="0" fontId="110" fillId="0" borderId="0"/>
    <xf numFmtId="4" fontId="39" fillId="137" borderId="0" applyNumberFormat="0" applyProtection="0">
      <alignment horizontal="left" vertical="center" indent="1"/>
    </xf>
    <xf numFmtId="4" fontId="39" fillId="137" borderId="0" applyNumberFormat="0" applyProtection="0">
      <alignment horizontal="left" vertical="center" indent="1"/>
    </xf>
    <xf numFmtId="4" fontId="279" fillId="81" borderId="0" applyNumberFormat="0" applyProtection="0">
      <alignment horizontal="left" vertical="center" indent="1"/>
    </xf>
    <xf numFmtId="4" fontId="39" fillId="134" borderId="216" applyNumberFormat="0" applyProtection="0">
      <alignment horizontal="right" vertical="center"/>
    </xf>
    <xf numFmtId="4" fontId="39" fillId="134" borderId="216" applyNumberFormat="0" applyProtection="0">
      <alignment horizontal="right" vertical="center"/>
    </xf>
    <xf numFmtId="0" fontId="110" fillId="0" borderId="0"/>
    <xf numFmtId="4" fontId="39" fillId="134" borderId="216" applyNumberFormat="0" applyProtection="0">
      <alignment horizontal="right" vertical="center"/>
    </xf>
    <xf numFmtId="0" fontId="110" fillId="0" borderId="0"/>
    <xf numFmtId="4" fontId="39" fillId="134" borderId="216" applyNumberFormat="0" applyProtection="0">
      <alignment horizontal="right" vertical="center"/>
    </xf>
    <xf numFmtId="0" fontId="110" fillId="0" borderId="0"/>
    <xf numFmtId="0" fontId="110" fillId="0" borderId="0"/>
    <xf numFmtId="4" fontId="39" fillId="134" borderId="216" applyNumberFormat="0" applyProtection="0">
      <alignment horizontal="right" vertical="center"/>
    </xf>
    <xf numFmtId="4" fontId="39" fillId="134" borderId="216" applyNumberFormat="0" applyProtection="0">
      <alignment horizontal="right" vertical="center"/>
    </xf>
    <xf numFmtId="4" fontId="39" fillId="134" borderId="216" applyNumberFormat="0" applyProtection="0">
      <alignment horizontal="right" vertical="center"/>
    </xf>
    <xf numFmtId="4" fontId="39" fillId="134" borderId="216" applyNumberFormat="0" applyProtection="0">
      <alignment horizontal="right" vertical="center"/>
    </xf>
    <xf numFmtId="4" fontId="39" fillId="134" borderId="216" applyNumberFormat="0" applyProtection="0">
      <alignment horizontal="right" vertical="center"/>
    </xf>
    <xf numFmtId="4" fontId="39" fillId="137" borderId="0" applyNumberFormat="0" applyProtection="0">
      <alignment horizontal="left" vertical="center" indent="1"/>
    </xf>
    <xf numFmtId="4" fontId="39" fillId="137" borderId="0" applyNumberFormat="0" applyProtection="0">
      <alignment horizontal="left" vertical="center" indent="1"/>
    </xf>
    <xf numFmtId="0" fontId="110" fillId="0" borderId="0"/>
    <xf numFmtId="0" fontId="110" fillId="0" borderId="0"/>
    <xf numFmtId="4" fontId="39" fillId="137" borderId="0" applyNumberFormat="0" applyProtection="0">
      <alignment horizontal="left" vertical="center" indent="1"/>
    </xf>
    <xf numFmtId="0" fontId="110" fillId="0" borderId="0"/>
    <xf numFmtId="0" fontId="110" fillId="0" borderId="0"/>
    <xf numFmtId="4" fontId="39" fillId="137" borderId="0" applyNumberFormat="0" applyProtection="0">
      <alignment horizontal="left" vertical="center" indent="1"/>
    </xf>
    <xf numFmtId="4" fontId="39" fillId="137" borderId="0" applyNumberFormat="0" applyProtection="0">
      <alignment horizontal="left" vertical="center" indent="1"/>
    </xf>
    <xf numFmtId="4" fontId="39" fillId="134" borderId="0" applyNumberFormat="0" applyProtection="0">
      <alignment horizontal="left" vertical="center" indent="1"/>
    </xf>
    <xf numFmtId="4" fontId="39" fillId="134" borderId="0" applyNumberFormat="0" applyProtection="0">
      <alignment horizontal="left" vertical="center" indent="1"/>
    </xf>
    <xf numFmtId="0" fontId="110" fillId="0" borderId="0"/>
    <xf numFmtId="0" fontId="110" fillId="0" borderId="0"/>
    <xf numFmtId="4" fontId="39" fillId="134" borderId="0" applyNumberFormat="0" applyProtection="0">
      <alignment horizontal="left" vertical="center" indent="1"/>
    </xf>
    <xf numFmtId="0" fontId="110" fillId="0" borderId="0"/>
    <xf numFmtId="0" fontId="110" fillId="0" borderId="0"/>
    <xf numFmtId="4" fontId="39" fillId="134" borderId="0" applyNumberFormat="0" applyProtection="0">
      <alignment horizontal="left" vertical="center" indent="1"/>
    </xf>
    <xf numFmtId="4" fontId="39" fillId="134" borderId="0"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110" fillId="0" borderId="0"/>
    <xf numFmtId="0" fontId="110" fillId="0" borderId="0"/>
    <xf numFmtId="0" fontId="110" fillId="0" borderId="0"/>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center"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110" fillId="0" borderId="0"/>
    <xf numFmtId="0" fontId="110" fillId="0" borderId="0"/>
    <xf numFmtId="0" fontId="110" fillId="0" borderId="0"/>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81" borderId="216" applyNumberFormat="0" applyProtection="0">
      <alignment horizontal="left" vertical="top"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110" fillId="0" borderId="0"/>
    <xf numFmtId="0" fontId="110" fillId="0" borderId="0"/>
    <xf numFmtId="0" fontId="110" fillId="0" borderId="0"/>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center"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110" fillId="0" borderId="0"/>
    <xf numFmtId="0" fontId="110" fillId="0" borderId="0"/>
    <xf numFmtId="0" fontId="110" fillId="0" borderId="0"/>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134" borderId="216" applyNumberFormat="0" applyProtection="0">
      <alignment horizontal="left" vertical="top"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110" fillId="0" borderId="0"/>
    <xf numFmtId="0" fontId="110" fillId="0" borderId="0"/>
    <xf numFmtId="0" fontId="110" fillId="0" borderId="0"/>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center"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110" fillId="0" borderId="0"/>
    <xf numFmtId="0" fontId="110" fillId="0" borderId="0"/>
    <xf numFmtId="0" fontId="110" fillId="0" borderId="0"/>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8" borderId="216" applyNumberFormat="0" applyProtection="0">
      <alignment horizontal="left" vertical="top"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110" fillId="0" borderId="0"/>
    <xf numFmtId="0" fontId="110" fillId="0" borderId="0"/>
    <xf numFmtId="0" fontId="110" fillId="0" borderId="0"/>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center"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110" fillId="0" borderId="0"/>
    <xf numFmtId="0" fontId="110" fillId="0" borderId="0"/>
    <xf numFmtId="0" fontId="110" fillId="0" borderId="0"/>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137" borderId="216" applyNumberFormat="0" applyProtection="0">
      <alignment horizontal="left" vertical="top" indent="1"/>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110" fillId="0" borderId="0"/>
    <xf numFmtId="0" fontId="110" fillId="0" borderId="0"/>
    <xf numFmtId="0" fontId="110" fillId="0" borderId="0"/>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0" fontId="27" fillId="82" borderId="81" applyNumberFormat="0">
      <protection locked="0"/>
    </xf>
    <xf numFmtId="4" fontId="39" fillId="23" borderId="216" applyNumberFormat="0" applyProtection="0">
      <alignment vertical="center"/>
    </xf>
    <xf numFmtId="4" fontId="39" fillId="23" borderId="216" applyNumberFormat="0" applyProtection="0">
      <alignment vertical="center"/>
    </xf>
    <xf numFmtId="0" fontId="110" fillId="0" borderId="0"/>
    <xf numFmtId="4" fontId="39" fillId="23" borderId="216" applyNumberFormat="0" applyProtection="0">
      <alignment vertical="center"/>
    </xf>
    <xf numFmtId="0" fontId="110" fillId="0" borderId="0"/>
    <xf numFmtId="4" fontId="39" fillId="23" borderId="216" applyNumberFormat="0" applyProtection="0">
      <alignment vertical="center"/>
    </xf>
    <xf numFmtId="0" fontId="110" fillId="0" borderId="0"/>
    <xf numFmtId="0" fontId="110" fillId="0" borderId="0"/>
    <xf numFmtId="4" fontId="39" fillId="23" borderId="216" applyNumberFormat="0" applyProtection="0">
      <alignment vertical="center"/>
    </xf>
    <xf numFmtId="4" fontId="39" fillId="23" borderId="216" applyNumberFormat="0" applyProtection="0">
      <alignment vertical="center"/>
    </xf>
    <xf numFmtId="4" fontId="39" fillId="23" borderId="216" applyNumberFormat="0" applyProtection="0">
      <alignment vertical="center"/>
    </xf>
    <xf numFmtId="4" fontId="39" fillId="23" borderId="216" applyNumberFormat="0" applyProtection="0">
      <alignment vertical="center"/>
    </xf>
    <xf numFmtId="4" fontId="39" fillId="23" borderId="216" applyNumberFormat="0" applyProtection="0">
      <alignment vertical="center"/>
    </xf>
    <xf numFmtId="4" fontId="282" fillId="23" borderId="216" applyNumberFormat="0" applyProtection="0">
      <alignment vertical="center"/>
    </xf>
    <xf numFmtId="4" fontId="282" fillId="23" borderId="216" applyNumberFormat="0" applyProtection="0">
      <alignment vertical="center"/>
    </xf>
    <xf numFmtId="4" fontId="39" fillId="23" borderId="216" applyNumberFormat="0" applyProtection="0">
      <alignment horizontal="left" vertical="center" indent="1"/>
    </xf>
    <xf numFmtId="4" fontId="39" fillId="23" borderId="216" applyNumberFormat="0" applyProtection="0">
      <alignment horizontal="left" vertical="center" indent="1"/>
    </xf>
    <xf numFmtId="0" fontId="110" fillId="0" borderId="0"/>
    <xf numFmtId="4" fontId="39" fillId="23" borderId="216" applyNumberFormat="0" applyProtection="0">
      <alignment horizontal="left" vertical="center" indent="1"/>
    </xf>
    <xf numFmtId="0" fontId="110" fillId="0" borderId="0"/>
    <xf numFmtId="4" fontId="39" fillId="23" borderId="216" applyNumberFormat="0" applyProtection="0">
      <alignment horizontal="left" vertical="center" indent="1"/>
    </xf>
    <xf numFmtId="0" fontId="110" fillId="0" borderId="0"/>
    <xf numFmtId="0" fontId="110" fillId="0" borderId="0"/>
    <xf numFmtId="4" fontId="39" fillId="23" borderId="216" applyNumberFormat="0" applyProtection="0">
      <alignment horizontal="left" vertical="center" indent="1"/>
    </xf>
    <xf numFmtId="4" fontId="39" fillId="23" borderId="216" applyNumberFormat="0" applyProtection="0">
      <alignment horizontal="left" vertical="center" indent="1"/>
    </xf>
    <xf numFmtId="4" fontId="39" fillId="23" borderId="216" applyNumberFormat="0" applyProtection="0">
      <alignment horizontal="left" vertical="center" indent="1"/>
    </xf>
    <xf numFmtId="4" fontId="39" fillId="23" borderId="216" applyNumberFormat="0" applyProtection="0">
      <alignment horizontal="left" vertical="center" indent="1"/>
    </xf>
    <xf numFmtId="4" fontId="39" fillId="23" borderId="216" applyNumberFormat="0" applyProtection="0">
      <alignment horizontal="left" vertical="center" indent="1"/>
    </xf>
    <xf numFmtId="0" fontId="39" fillId="23" borderId="216" applyNumberFormat="0" applyProtection="0">
      <alignment horizontal="left" vertical="top" indent="1"/>
    </xf>
    <xf numFmtId="0" fontId="39" fillId="23" borderId="216" applyNumberFormat="0" applyProtection="0">
      <alignment horizontal="left" vertical="top" indent="1"/>
    </xf>
    <xf numFmtId="0" fontId="110" fillId="0" borderId="0"/>
    <xf numFmtId="0" fontId="39" fillId="23" borderId="216" applyNumberFormat="0" applyProtection="0">
      <alignment horizontal="left" vertical="top" indent="1"/>
    </xf>
    <xf numFmtId="0" fontId="110" fillId="0" borderId="0"/>
    <xf numFmtId="0" fontId="39" fillId="23" borderId="216" applyNumberFormat="0" applyProtection="0">
      <alignment horizontal="left" vertical="top" indent="1"/>
    </xf>
    <xf numFmtId="0" fontId="110" fillId="0" borderId="0"/>
    <xf numFmtId="0" fontId="110" fillId="0" borderId="0"/>
    <xf numFmtId="0" fontId="39" fillId="23" borderId="216" applyNumberFormat="0" applyProtection="0">
      <alignment horizontal="left" vertical="top" indent="1"/>
    </xf>
    <xf numFmtId="0" fontId="39" fillId="23" borderId="216" applyNumberFormat="0" applyProtection="0">
      <alignment horizontal="left" vertical="top" indent="1"/>
    </xf>
    <xf numFmtId="0" fontId="39" fillId="23" borderId="216" applyNumberFormat="0" applyProtection="0">
      <alignment horizontal="left" vertical="top" indent="1"/>
    </xf>
    <xf numFmtId="0" fontId="39" fillId="23" borderId="216" applyNumberFormat="0" applyProtection="0">
      <alignment horizontal="left" vertical="top" indent="1"/>
    </xf>
    <xf numFmtId="0" fontId="39" fillId="23" borderId="216" applyNumberFormat="0" applyProtection="0">
      <alignment horizontal="left" vertical="top" indent="1"/>
    </xf>
    <xf numFmtId="4" fontId="39" fillId="137" borderId="216" applyNumberFormat="0" applyProtection="0">
      <alignment horizontal="right" vertical="center"/>
    </xf>
    <xf numFmtId="4" fontId="39" fillId="137" borderId="216" applyNumberFormat="0" applyProtection="0">
      <alignment horizontal="right" vertical="center"/>
    </xf>
    <xf numFmtId="0" fontId="110" fillId="0" borderId="0"/>
    <xf numFmtId="4" fontId="39" fillId="137" borderId="216" applyNumberFormat="0" applyProtection="0">
      <alignment horizontal="right" vertical="center"/>
    </xf>
    <xf numFmtId="0" fontId="110" fillId="0" borderId="0"/>
    <xf numFmtId="4" fontId="39" fillId="137" borderId="216" applyNumberFormat="0" applyProtection="0">
      <alignment horizontal="right" vertical="center"/>
    </xf>
    <xf numFmtId="0" fontId="110" fillId="0" borderId="0"/>
    <xf numFmtId="0" fontId="110" fillId="0" borderId="0"/>
    <xf numFmtId="4" fontId="39" fillId="137" borderId="216" applyNumberFormat="0" applyProtection="0">
      <alignment horizontal="right" vertical="center"/>
    </xf>
    <xf numFmtId="4" fontId="39" fillId="137" borderId="216" applyNumberFormat="0" applyProtection="0">
      <alignment horizontal="right" vertical="center"/>
    </xf>
    <xf numFmtId="4" fontId="39" fillId="137" borderId="216" applyNumberFormat="0" applyProtection="0">
      <alignment horizontal="right" vertical="center"/>
    </xf>
    <xf numFmtId="4" fontId="39" fillId="137" borderId="216" applyNumberFormat="0" applyProtection="0">
      <alignment horizontal="right" vertical="center"/>
    </xf>
    <xf numFmtId="4" fontId="39" fillId="137" borderId="216" applyNumberFormat="0" applyProtection="0">
      <alignment horizontal="right" vertical="center"/>
    </xf>
    <xf numFmtId="4" fontId="282" fillId="137" borderId="216" applyNumberFormat="0" applyProtection="0">
      <alignment horizontal="right" vertical="center"/>
    </xf>
    <xf numFmtId="4" fontId="282" fillId="137" borderId="216" applyNumberFormat="0" applyProtection="0">
      <alignment horizontal="right" vertical="center"/>
    </xf>
    <xf numFmtId="4" fontId="39" fillId="134" borderId="216" applyNumberFormat="0" applyProtection="0">
      <alignment horizontal="left" vertical="center" indent="1"/>
    </xf>
    <xf numFmtId="4" fontId="39" fillId="134" borderId="216" applyNumberFormat="0" applyProtection="0">
      <alignment horizontal="left" vertical="center" indent="1"/>
    </xf>
    <xf numFmtId="0" fontId="110" fillId="0" borderId="0"/>
    <xf numFmtId="4" fontId="39" fillId="134" borderId="216" applyNumberFormat="0" applyProtection="0">
      <alignment horizontal="left" vertical="center" indent="1"/>
    </xf>
    <xf numFmtId="0" fontId="110" fillId="0" borderId="0"/>
    <xf numFmtId="4" fontId="39" fillId="134" borderId="216" applyNumberFormat="0" applyProtection="0">
      <alignment horizontal="left" vertical="center" indent="1"/>
    </xf>
    <xf numFmtId="0" fontId="110" fillId="0" borderId="0"/>
    <xf numFmtId="0" fontId="110" fillId="0" borderId="0"/>
    <xf numFmtId="4" fontId="39" fillId="134" borderId="216" applyNumberFormat="0" applyProtection="0">
      <alignment horizontal="left" vertical="center" indent="1"/>
    </xf>
    <xf numFmtId="4" fontId="39" fillId="134" borderId="216" applyNumberFormat="0" applyProtection="0">
      <alignment horizontal="left" vertical="center" indent="1"/>
    </xf>
    <xf numFmtId="4" fontId="39" fillId="134" borderId="216" applyNumberFormat="0" applyProtection="0">
      <alignment horizontal="left" vertical="center" indent="1"/>
    </xf>
    <xf numFmtId="4" fontId="39" fillId="134" borderId="216" applyNumberFormat="0" applyProtection="0">
      <alignment horizontal="left" vertical="center" indent="1"/>
    </xf>
    <xf numFmtId="4" fontId="39" fillId="134" borderId="216" applyNumberFormat="0" applyProtection="0">
      <alignment horizontal="left" vertical="center" indent="1"/>
    </xf>
    <xf numFmtId="0" fontId="39" fillId="134" borderId="216" applyNumberFormat="0" applyProtection="0">
      <alignment horizontal="left" vertical="top" indent="1"/>
    </xf>
    <xf numFmtId="0" fontId="39" fillId="134" borderId="216" applyNumberFormat="0" applyProtection="0">
      <alignment horizontal="left" vertical="top" indent="1"/>
    </xf>
    <xf numFmtId="0" fontId="110" fillId="0" borderId="0"/>
    <xf numFmtId="0" fontId="39" fillId="134" borderId="216" applyNumberFormat="0" applyProtection="0">
      <alignment horizontal="left" vertical="top" indent="1"/>
    </xf>
    <xf numFmtId="0" fontId="110" fillId="0" borderId="0"/>
    <xf numFmtId="0" fontId="39" fillId="134" borderId="216" applyNumberFormat="0" applyProtection="0">
      <alignment horizontal="left" vertical="top" indent="1"/>
    </xf>
    <xf numFmtId="0" fontId="110" fillId="0" borderId="0"/>
    <xf numFmtId="0" fontId="110" fillId="0" borderId="0"/>
    <xf numFmtId="0" fontId="39" fillId="134" borderId="216" applyNumberFormat="0" applyProtection="0">
      <alignment horizontal="left" vertical="top" indent="1"/>
    </xf>
    <xf numFmtId="0" fontId="39" fillId="134" borderId="216" applyNumberFormat="0" applyProtection="0">
      <alignment horizontal="left" vertical="top" indent="1"/>
    </xf>
    <xf numFmtId="0" fontId="39" fillId="134" borderId="216" applyNumberFormat="0" applyProtection="0">
      <alignment horizontal="left" vertical="top" indent="1"/>
    </xf>
    <xf numFmtId="0" fontId="39" fillId="134" borderId="216" applyNumberFormat="0" applyProtection="0">
      <alignment horizontal="left" vertical="top" indent="1"/>
    </xf>
    <xf numFmtId="0" fontId="39" fillId="134" borderId="216" applyNumberFormat="0" applyProtection="0">
      <alignment horizontal="left" vertical="top" indent="1"/>
    </xf>
    <xf numFmtId="4" fontId="283" fillId="122" borderId="0" applyNumberFormat="0" applyProtection="0">
      <alignment horizontal="left" vertical="center" indent="1"/>
    </xf>
    <xf numFmtId="4" fontId="235" fillId="137" borderId="216" applyNumberFormat="0" applyProtection="0">
      <alignment horizontal="right" vertical="center"/>
    </xf>
    <xf numFmtId="4" fontId="235" fillId="137" borderId="216" applyNumberFormat="0" applyProtection="0">
      <alignment horizontal="right" vertical="center"/>
    </xf>
    <xf numFmtId="4" fontId="235" fillId="137" borderId="216" applyNumberFormat="0" applyProtection="0">
      <alignment horizontal="right" vertical="center"/>
    </xf>
    <xf numFmtId="4" fontId="235" fillId="137" borderId="216" applyNumberFormat="0" applyProtection="0">
      <alignment horizontal="right" vertical="center"/>
    </xf>
    <xf numFmtId="4" fontId="235" fillId="137" borderId="216" applyNumberFormat="0" applyProtection="0">
      <alignment horizontal="right" vertical="center"/>
    </xf>
    <xf numFmtId="4" fontId="235" fillId="137" borderId="216" applyNumberFormat="0" applyProtection="0">
      <alignment horizontal="right" vertical="center"/>
    </xf>
    <xf numFmtId="4" fontId="235" fillId="137" borderId="216" applyNumberFormat="0" applyProtection="0">
      <alignment horizontal="right" vertical="center"/>
    </xf>
    <xf numFmtId="0" fontId="66" fillId="4" borderId="0" applyNumberFormat="0" applyBorder="0" applyAlignment="0" applyProtection="0"/>
    <xf numFmtId="38" fontId="90" fillId="0" borderId="0" applyNumberFormat="0" applyFont="0" applyFill="0" applyBorder="0" applyAlignment="0"/>
    <xf numFmtId="37" fontId="189" fillId="100" borderId="0" applyNumberFormat="0" applyBorder="0" applyAlignment="0">
      <alignment horizontal="left"/>
    </xf>
    <xf numFmtId="273" fontId="284" fillId="82" borderId="0" applyNumberFormat="0" applyBorder="0" applyAlignment="0">
      <alignment horizontal="right"/>
    </xf>
    <xf numFmtId="37" fontId="189" fillId="100" borderId="0" applyNumberFormat="0" applyBorder="0" applyAlignment="0">
      <alignment horizontal="left"/>
    </xf>
    <xf numFmtId="38" fontId="128" fillId="0" borderId="0" applyFont="0" applyFill="0" applyBorder="0" applyAlignment="0" applyProtection="0"/>
    <xf numFmtId="40" fontId="128" fillId="0" borderId="0" applyFont="0" applyFill="0" applyBorder="0" applyAlignment="0" applyProtection="0"/>
    <xf numFmtId="0" fontId="139" fillId="0" borderId="0"/>
    <xf numFmtId="0" fontId="278" fillId="1" borderId="78" applyNumberFormat="0" applyFont="0" applyAlignment="0">
      <alignment horizontal="center"/>
    </xf>
    <xf numFmtId="0" fontId="278" fillId="1" borderId="78" applyNumberFormat="0" applyFont="0" applyAlignment="0">
      <alignment horizontal="center"/>
    </xf>
    <xf numFmtId="0" fontId="150" fillId="0" borderId="0" applyNumberForma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0" fontId="110" fillId="0" borderId="0"/>
    <xf numFmtId="0" fontId="110" fillId="0" borderId="0"/>
    <xf numFmtId="0" fontId="110" fillId="0" borderId="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0" fontId="73" fillId="20" borderId="8" applyNumberFormat="0" applyAlignment="0" applyProtection="0"/>
    <xf numFmtId="0" fontId="73" fillId="20" borderId="8" applyNumberFormat="0" applyAlignment="0" applyProtection="0"/>
    <xf numFmtId="0" fontId="285" fillId="0" borderId="0" applyNumberFormat="0" applyFill="0" applyBorder="0" applyAlignment="0">
      <alignment horizontal="center"/>
    </xf>
    <xf numFmtId="0" fontId="157" fillId="0" borderId="0"/>
    <xf numFmtId="260" fontId="128" fillId="0" borderId="0">
      <alignment horizontal="center"/>
    </xf>
    <xf numFmtId="266" fontId="286" fillId="138" borderId="90" applyNumberFormat="0" applyFill="0" applyBorder="0" applyProtection="0">
      <alignment horizontal="centerContinuous"/>
    </xf>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7" fillId="0" borderId="0" applyNumberFormat="0" applyFill="0" applyBorder="0" applyAlignment="0" applyProtection="0"/>
    <xf numFmtId="0" fontId="27" fillId="0" borderId="0" applyNumberFormat="0" applyFill="0" applyBorder="0" applyAlignment="0" applyProtection="0"/>
    <xf numFmtId="0" fontId="287" fillId="0" borderId="0"/>
    <xf numFmtId="0" fontId="55" fillId="0" borderId="0"/>
    <xf numFmtId="0" fontId="55" fillId="0" borderId="0"/>
    <xf numFmtId="0" fontId="55" fillId="0" borderId="0"/>
    <xf numFmtId="0" fontId="55" fillId="0" borderId="0"/>
    <xf numFmtId="0" fontId="55" fillId="0" borderId="0"/>
    <xf numFmtId="0" fontId="239" fillId="0" borderId="0"/>
    <xf numFmtId="0" fontId="288" fillId="47" borderId="0">
      <alignment wrapText="1"/>
    </xf>
    <xf numFmtId="185" fontId="44" fillId="0" borderId="0" applyFill="0" applyBorder="0" applyProtection="0">
      <alignment horizontal="center"/>
    </xf>
    <xf numFmtId="40" fontId="289" fillId="0" borderId="0" applyBorder="0">
      <alignment horizontal="right"/>
    </xf>
    <xf numFmtId="40" fontId="290" fillId="0" borderId="40" applyFont="0"/>
    <xf numFmtId="40" fontId="290" fillId="0" borderId="40" applyFont="0"/>
    <xf numFmtId="40" fontId="290" fillId="0" borderId="40" applyFont="0"/>
    <xf numFmtId="40" fontId="290" fillId="0" borderId="40" applyFont="0"/>
    <xf numFmtId="40" fontId="290" fillId="0" borderId="40" applyFont="0"/>
    <xf numFmtId="40" fontId="290" fillId="0" borderId="40" applyFont="0"/>
    <xf numFmtId="37" fontId="27" fillId="139" borderId="0" applyAlignment="0">
      <alignment wrapText="1"/>
    </xf>
    <xf numFmtId="266" fontId="204" fillId="138" borderId="218" applyNumberFormat="0" applyFont="0" applyFill="0" applyAlignment="0" applyProtection="0"/>
    <xf numFmtId="266" fontId="204" fillId="138" borderId="0" applyNumberFormat="0" applyFont="0" applyBorder="0" applyAlignment="0" applyProtection="0"/>
    <xf numFmtId="266" fontId="204" fillId="0" borderId="219" applyNumberFormat="0" applyFont="0" applyFill="0" applyAlignment="0" applyProtection="0"/>
    <xf numFmtId="266" fontId="204" fillId="138" borderId="90" applyNumberFormat="0" applyFont="0" applyFill="0" applyAlignment="0" applyProtection="0"/>
    <xf numFmtId="274" fontId="143" fillId="0" borderId="0"/>
    <xf numFmtId="276" fontId="31" fillId="0" borderId="0" applyFill="0" applyBorder="0" applyAlignment="0" applyProtection="0"/>
    <xf numFmtId="276" fontId="31" fillId="0" borderId="0" applyFill="0" applyBorder="0" applyAlignment="0" applyProtection="0"/>
    <xf numFmtId="276" fontId="31" fillId="0" borderId="0" applyFill="0" applyBorder="0" applyAlignment="0" applyProtection="0"/>
    <xf numFmtId="276" fontId="31" fillId="0" borderId="0" applyFill="0" applyBorder="0" applyAlignment="0" applyProtection="0"/>
    <xf numFmtId="49" fontId="27" fillId="0" borderId="0" applyFont="0" applyAlignment="0"/>
    <xf numFmtId="49" fontId="27" fillId="0" borderId="0" applyFont="0" applyAlignment="0"/>
    <xf numFmtId="49" fontId="182" fillId="0" borderId="0">
      <alignment horizontal="left" indent="2"/>
    </xf>
    <xf numFmtId="49" fontId="182" fillId="0" borderId="0">
      <alignment horizontal="left" indent="4"/>
    </xf>
    <xf numFmtId="49" fontId="182" fillId="0" borderId="0">
      <alignment horizontal="left" indent="6"/>
    </xf>
    <xf numFmtId="49" fontId="182" fillId="0" borderId="0">
      <alignment horizontal="left" indent="8"/>
    </xf>
    <xf numFmtId="49" fontId="182" fillId="0" borderId="0">
      <alignment horizontal="left"/>
    </xf>
    <xf numFmtId="49" fontId="291" fillId="0" borderId="0">
      <alignment horizontal="left" indent="4"/>
    </xf>
    <xf numFmtId="49" fontId="143" fillId="0" borderId="0" applyFont="0">
      <alignment horizontal="left" indent="10"/>
    </xf>
    <xf numFmtId="49" fontId="39" fillId="0" borderId="0" applyFill="0" applyBorder="0" applyAlignment="0"/>
    <xf numFmtId="49" fontId="39" fillId="0" borderId="0" applyFill="0" applyBorder="0" applyAlignment="0"/>
    <xf numFmtId="0" fontId="110" fillId="0" borderId="0"/>
    <xf numFmtId="0" fontId="110" fillId="0" borderId="0"/>
    <xf numFmtId="49" fontId="39" fillId="0" borderId="0" applyFill="0" applyBorder="0" applyAlignment="0"/>
    <xf numFmtId="0" fontId="110" fillId="0" borderId="0"/>
    <xf numFmtId="0" fontId="110" fillId="0" borderId="0"/>
    <xf numFmtId="49" fontId="39" fillId="0" borderId="0" applyFill="0" applyBorder="0" applyAlignment="0"/>
    <xf numFmtId="49" fontId="39"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0" fontId="110" fillId="0" borderId="0"/>
    <xf numFmtId="0" fontId="110" fillId="0" borderId="0"/>
    <xf numFmtId="0" fontId="110" fillId="0" borderId="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0" fontId="110" fillId="0" borderId="0"/>
    <xf numFmtId="0" fontId="110" fillId="0" borderId="0"/>
    <xf numFmtId="0" fontId="110" fillId="0" borderId="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49" fontId="27" fillId="0" borderId="0" applyFont="0" applyAlignment="0"/>
    <xf numFmtId="177" fontId="27" fillId="0" borderId="220" applyBorder="0">
      <alignment wrapText="1"/>
    </xf>
    <xf numFmtId="177" fontId="27" fillId="0" borderId="220" applyBorder="0">
      <alignment wrapText="1"/>
    </xf>
    <xf numFmtId="0" fontId="65"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5" fillId="0" borderId="0" applyNumberFormat="0" applyFill="0" applyBorder="0" applyAlignment="0" applyProtection="0"/>
    <xf numFmtId="0" fontId="266" fillId="0" borderId="0" applyFill="0" applyBorder="0" applyProtection="0">
      <alignment horizontal="left" vertical="top"/>
    </xf>
    <xf numFmtId="20" fontId="128" fillId="0" borderId="0"/>
    <xf numFmtId="20" fontId="128" fillId="0" borderId="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110" fillId="0" borderId="0"/>
    <xf numFmtId="0" fontId="110" fillId="0" borderId="0"/>
    <xf numFmtId="0" fontId="110" fillId="0" borderId="0"/>
    <xf numFmtId="0" fontId="110" fillId="0" borderId="0"/>
    <xf numFmtId="0" fontId="150" fillId="0" borderId="0" applyNumberFormat="0" applyFill="0" applyBorder="0" applyAlignment="0" applyProtection="0"/>
    <xf numFmtId="0" fontId="150" fillId="0" borderId="0" applyNumberForma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50" fillId="0" borderId="0" applyNumberFormat="0" applyFill="0" applyBorder="0" applyAlignment="0" applyProtection="0"/>
    <xf numFmtId="0" fontId="150" fillId="0" borderId="0" applyNumberFormat="0" applyFill="0" applyBorder="0" applyAlignment="0" applyProtection="0"/>
    <xf numFmtId="0" fontId="74" fillId="0" borderId="0" applyNumberForma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67" fillId="0" borderId="3" applyNumberFormat="0" applyFill="0" applyAlignment="0" applyProtection="0"/>
    <xf numFmtId="0" fontId="68" fillId="0" borderId="4" applyNumberFormat="0" applyFill="0" applyAlignment="0" applyProtection="0"/>
    <xf numFmtId="0" fontId="69" fillId="0" borderId="5" applyNumberFormat="0" applyFill="0" applyAlignment="0" applyProtection="0"/>
    <xf numFmtId="0" fontId="69" fillId="0" borderId="0" applyNumberFormat="0" applyFill="0" applyBorder="0" applyAlignment="0" applyProtection="0"/>
    <xf numFmtId="0" fontId="74" fillId="0" borderId="0" applyNumberFormat="0" applyFill="0" applyBorder="0" applyAlignment="0" applyProtection="0"/>
    <xf numFmtId="0" fontId="67" fillId="0" borderId="3" applyNumberFormat="0" applyFill="0" applyAlignment="0" applyProtection="0"/>
    <xf numFmtId="0" fontId="68" fillId="0" borderId="4" applyNumberFormat="0" applyFill="0" applyAlignment="0" applyProtection="0"/>
    <xf numFmtId="0" fontId="69" fillId="0" borderId="5" applyNumberFormat="0" applyFill="0" applyAlignment="0" applyProtection="0"/>
    <xf numFmtId="0" fontId="69" fillId="0" borderId="0" applyNumberFormat="0" applyFill="0" applyBorder="0" applyAlignment="0" applyProtection="0"/>
    <xf numFmtId="0" fontId="154" fillId="20" borderId="96"/>
    <xf numFmtId="0" fontId="237" fillId="82" borderId="96"/>
    <xf numFmtId="166" fontId="181" fillId="0" borderId="127"/>
    <xf numFmtId="166" fontId="181" fillId="0" borderId="127"/>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27" fillId="0" borderId="221" applyNumberFormat="0" applyFill="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75" fillId="0" borderId="9"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92" fillId="0" borderId="173" applyNumberFormat="0" applyFill="0" applyAlignment="0" applyProtection="0"/>
    <xf numFmtId="0" fontId="27" fillId="0" borderId="221" applyNumberFormat="0" applyFill="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27" fillId="0" borderId="221" applyNumberFormat="0" applyFill="0" applyAlignment="0" applyProtection="0"/>
    <xf numFmtId="0" fontId="27" fillId="0" borderId="221" applyNumberFormat="0" applyFill="0" applyAlignment="0" applyProtection="0"/>
    <xf numFmtId="0" fontId="75" fillId="0" borderId="186" applyNumberFormat="0" applyFill="0" applyAlignment="0" applyProtection="0"/>
    <xf numFmtId="0" fontId="75" fillId="0" borderId="186" applyNumberFormat="0" applyFill="0" applyAlignment="0" applyProtection="0"/>
    <xf numFmtId="0" fontId="75" fillId="0" borderId="186" applyNumberFormat="0" applyFill="0" applyAlignment="0" applyProtection="0"/>
    <xf numFmtId="0" fontId="75" fillId="0" borderId="186"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75" fillId="0" borderId="186" applyNumberFormat="0" applyFill="0" applyAlignment="0" applyProtection="0"/>
    <xf numFmtId="0" fontId="75" fillId="0" borderId="186" applyNumberFormat="0" applyFill="0" applyAlignment="0" applyProtection="0"/>
    <xf numFmtId="0" fontId="27" fillId="0" borderId="221" applyNumberFormat="0" applyFill="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186" fontId="27" fillId="0" borderId="0" applyFont="0" applyFill="0" applyBorder="0" applyAlignment="0" applyProtection="0"/>
    <xf numFmtId="187" fontId="27" fillId="0" borderId="0" applyFont="0" applyFill="0" applyBorder="0" applyAlignment="0" applyProtection="0"/>
    <xf numFmtId="279" fontId="293" fillId="0" borderId="0" applyNumberFormat="0" applyFill="0" applyBorder="0" applyAlignment="0"/>
    <xf numFmtId="3" fontId="59" fillId="0" borderId="0" applyBorder="0" applyAlignment="0">
      <protection locked="0"/>
    </xf>
    <xf numFmtId="3" fontId="44" fillId="0" borderId="0" applyBorder="0" applyAlignment="0">
      <protection locked="0"/>
    </xf>
    <xf numFmtId="37" fontId="50" fillId="110" borderId="0" applyNumberFormat="0" applyBorder="0" applyAlignment="0" applyProtection="0"/>
    <xf numFmtId="37" fontId="50" fillId="110" borderId="0" applyNumberFormat="0" applyBorder="0" applyAlignment="0" applyProtection="0"/>
    <xf numFmtId="37" fontId="50" fillId="110" borderId="0" applyNumberFormat="0" applyBorder="0" applyAlignment="0" applyProtection="0"/>
    <xf numFmtId="37" fontId="50" fillId="0" borderId="0"/>
    <xf numFmtId="37" fontId="50" fillId="110" borderId="0" applyNumberFormat="0" applyBorder="0" applyAlignment="0" applyProtection="0"/>
    <xf numFmtId="3" fontId="195" fillId="0" borderId="208" applyProtection="0"/>
    <xf numFmtId="0" fontId="294" fillId="0" borderId="0">
      <alignment vertical="top"/>
    </xf>
    <xf numFmtId="0" fontId="295" fillId="82" borderId="0">
      <alignment horizontal="center"/>
    </xf>
    <xf numFmtId="0" fontId="41" fillId="42" borderId="222"/>
    <xf numFmtId="0" fontId="41" fillId="42" borderId="222"/>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0" fontId="110" fillId="0" borderId="0"/>
    <xf numFmtId="0" fontId="110" fillId="0" borderId="0"/>
    <xf numFmtId="0" fontId="110" fillId="0" borderId="0"/>
    <xf numFmtId="280" fontId="27" fillId="0" borderId="0"/>
    <xf numFmtId="280" fontId="27" fillId="0" borderId="0"/>
    <xf numFmtId="280" fontId="27" fillId="0" borderId="0"/>
    <xf numFmtId="280" fontId="27"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1" fontId="154" fillId="0" borderId="0"/>
    <xf numFmtId="6" fontId="128" fillId="0" borderId="0" applyFont="0" applyFill="0" applyBorder="0" applyAlignment="0" applyProtection="0"/>
    <xf numFmtId="282" fontId="27" fillId="0" borderId="0" applyFont="0" applyFill="0" applyBorder="0" applyAlignment="0" applyProtection="0"/>
    <xf numFmtId="44" fontId="27" fillId="0" borderId="0" applyFont="0" applyFill="0" applyBorder="0" applyAlignment="0" applyProtection="0"/>
    <xf numFmtId="263" fontId="149" fillId="0" borderId="0">
      <alignment horizontal="center"/>
    </xf>
    <xf numFmtId="0" fontId="64" fillId="21" borderId="2" applyNumberFormat="0" applyAlignment="0" applyProtection="0"/>
    <xf numFmtId="0" fontId="296" fillId="0" borderId="0" applyFill="0" applyBorder="0" applyProtection="0"/>
    <xf numFmtId="0" fontId="297" fillId="82" borderId="96" applyFill="0" applyBorder="0" applyProtection="0"/>
    <xf numFmtId="42" fontId="27" fillId="0" borderId="0" applyFont="0" applyFill="0" applyBorder="0" applyAlignment="0" applyProtection="0"/>
    <xf numFmtId="44" fontId="27"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298" fillId="0" borderId="0" applyNumberFormat="0" applyFill="0" applyBorder="0" applyAlignment="0" applyProtection="0"/>
    <xf numFmtId="0" fontId="110" fillId="0" borderId="0"/>
    <xf numFmtId="0" fontId="110" fillId="0" borderId="0"/>
    <xf numFmtId="0" fontId="110" fillId="0" borderId="0"/>
    <xf numFmtId="0" fontId="110" fillId="0" borderId="0"/>
    <xf numFmtId="0" fontId="76" fillId="0" borderId="0" applyNumberForma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44" fillId="0" borderId="0">
      <alignment horizontal="left"/>
    </xf>
    <xf numFmtId="49" fontId="299" fillId="0" borderId="0" applyFill="0" applyBorder="0" applyAlignment="0" applyProtection="0"/>
    <xf numFmtId="37" fontId="77" fillId="43" borderId="223">
      <alignment horizontal="centerContinuous"/>
    </xf>
    <xf numFmtId="3" fontId="59" fillId="0" borderId="0" applyBorder="0" applyAlignment="0"/>
    <xf numFmtId="3" fontId="44" fillId="0" borderId="0" applyBorder="0" applyAlignment="0"/>
    <xf numFmtId="0" fontId="59" fillId="0" borderId="0" applyNumberFormat="0" applyFill="0" applyBorder="0" applyAlignment="0"/>
    <xf numFmtId="277" fontId="232" fillId="140" borderId="224" applyFont="0" applyFill="0" applyBorder="0" applyAlignment="0" applyProtection="0"/>
    <xf numFmtId="0" fontId="300" fillId="0" borderId="0">
      <alignment horizontal="left"/>
    </xf>
    <xf numFmtId="283" fontId="301" fillId="0" borderId="0" applyFont="0" applyFill="0" applyBorder="0" applyAlignment="0" applyProtection="0"/>
    <xf numFmtId="284" fontId="301" fillId="0" borderId="0" applyFont="0" applyFill="0" applyBorder="0" applyAlignment="0" applyProtection="0">
      <alignment vertical="top"/>
    </xf>
    <xf numFmtId="285" fontId="301" fillId="0" borderId="0" applyFont="0" applyFill="0" applyBorder="0" applyAlignment="0" applyProtection="0"/>
    <xf numFmtId="9" fontId="302" fillId="0" borderId="0" applyFont="0" applyFill="0" applyBorder="0" applyAlignment="0" applyProtection="0"/>
    <xf numFmtId="0" fontId="303" fillId="0" borderId="0"/>
    <xf numFmtId="186" fontId="303" fillId="0" borderId="0" applyFont="0" applyFill="0" applyBorder="0" applyAlignment="0" applyProtection="0"/>
    <xf numFmtId="187" fontId="303" fillId="0" borderId="0" applyFont="0" applyFill="0" applyBorder="0" applyAlignment="0" applyProtection="0"/>
    <xf numFmtId="0" fontId="304" fillId="0" borderId="0"/>
    <xf numFmtId="0" fontId="305" fillId="0" borderId="0" applyNumberFormat="0" applyFont="0" applyFill="0" applyBorder="0">
      <alignment horizontal="left" vertical="top" wrapText="1"/>
    </xf>
    <xf numFmtId="43" fontId="27" fillId="0" borderId="0" applyFont="0" applyFill="0" applyBorder="0" applyAlignment="0" applyProtection="0"/>
    <xf numFmtId="38" fontId="302" fillId="0" borderId="0" applyFont="0" applyFill="0" applyBorder="0" applyAlignment="0" applyProtection="0"/>
    <xf numFmtId="0" fontId="27" fillId="0" borderId="0"/>
    <xf numFmtId="0" fontId="306" fillId="0" borderId="0" applyFill="0" applyBorder="0" applyProtection="0"/>
    <xf numFmtId="188" fontId="303" fillId="0" borderId="0" applyFont="0" applyFill="0" applyBorder="0" applyAlignment="0" applyProtection="0"/>
    <xf numFmtId="189" fontId="303" fillId="0" borderId="0" applyFont="0" applyFill="0" applyBorder="0" applyAlignment="0" applyProtection="0"/>
    <xf numFmtId="189" fontId="303" fillId="0" borderId="0" applyFont="0" applyFill="0" applyBorder="0" applyAlignment="0" applyProtection="0"/>
    <xf numFmtId="188" fontId="303" fillId="0" borderId="0" applyFont="0" applyFill="0" applyBorder="0" applyAlignment="0" applyProtection="0"/>
    <xf numFmtId="0" fontId="57" fillId="0" borderId="0"/>
    <xf numFmtId="0" fontId="27" fillId="0" borderId="0"/>
    <xf numFmtId="0" fontId="7" fillId="57" borderId="0" applyNumberFormat="0" applyBorder="0" applyAlignment="0" applyProtection="0"/>
    <xf numFmtId="0" fontId="7" fillId="61" borderId="0" applyNumberFormat="0" applyBorder="0" applyAlignment="0" applyProtection="0"/>
    <xf numFmtId="0" fontId="7" fillId="65" borderId="0" applyNumberFormat="0" applyBorder="0" applyAlignment="0" applyProtection="0"/>
    <xf numFmtId="0" fontId="7" fillId="69" borderId="0" applyNumberFormat="0" applyBorder="0" applyAlignment="0" applyProtection="0"/>
    <xf numFmtId="0" fontId="7" fillId="77" borderId="0" applyNumberFormat="0" applyBorder="0" applyAlignment="0" applyProtection="0"/>
    <xf numFmtId="0" fontId="7" fillId="58" borderId="0" applyNumberFormat="0" applyBorder="0" applyAlignment="0" applyProtection="0"/>
    <xf numFmtId="0" fontId="7" fillId="66" borderId="0" applyNumberFormat="0" applyBorder="0" applyAlignment="0" applyProtection="0"/>
    <xf numFmtId="0" fontId="7" fillId="70" borderId="0" applyNumberFormat="0" applyBorder="0" applyAlignment="0" applyProtection="0"/>
    <xf numFmtId="0" fontId="7" fillId="74" borderId="0" applyNumberFormat="0" applyBorder="0" applyAlignment="0" applyProtection="0"/>
    <xf numFmtId="0" fontId="7" fillId="78" borderId="0" applyNumberFormat="0" applyBorder="0" applyAlignment="0" applyProtection="0"/>
    <xf numFmtId="43" fontId="108"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0" fontId="57" fillId="0" borderId="0"/>
    <xf numFmtId="0" fontId="57" fillId="0" borderId="0"/>
    <xf numFmtId="0" fontId="57" fillId="0" borderId="0"/>
    <xf numFmtId="0" fontId="7" fillId="0" borderId="0"/>
    <xf numFmtId="0" fontId="99" fillId="52" borderId="168" applyNumberFormat="0" applyAlignment="0" applyProtection="0"/>
    <xf numFmtId="0" fontId="7" fillId="55" borderId="172" applyNumberFormat="0" applyFont="0" applyAlignment="0" applyProtection="0"/>
    <xf numFmtId="0" fontId="7" fillId="57" borderId="0" applyNumberFormat="0" applyBorder="0" applyAlignment="0" applyProtection="0"/>
    <xf numFmtId="0" fontId="7" fillId="58" borderId="0" applyNumberFormat="0" applyBorder="0" applyAlignment="0" applyProtection="0"/>
    <xf numFmtId="0" fontId="7" fillId="61" borderId="0" applyNumberFormat="0" applyBorder="0" applyAlignment="0" applyProtection="0"/>
    <xf numFmtId="0" fontId="7" fillId="62" borderId="0" applyNumberFormat="0" applyBorder="0" applyAlignment="0" applyProtection="0"/>
    <xf numFmtId="0" fontId="7" fillId="65" borderId="0" applyNumberFormat="0" applyBorder="0" applyAlignment="0" applyProtection="0"/>
    <xf numFmtId="0" fontId="7" fillId="66" borderId="0" applyNumberFormat="0" applyBorder="0" applyAlignment="0" applyProtection="0"/>
    <xf numFmtId="0" fontId="7" fillId="69" borderId="0" applyNumberFormat="0" applyBorder="0" applyAlignment="0" applyProtection="0"/>
    <xf numFmtId="0" fontId="7" fillId="70" borderId="0" applyNumberFormat="0" applyBorder="0" applyAlignment="0" applyProtection="0"/>
    <xf numFmtId="0" fontId="7" fillId="73" borderId="0" applyNumberFormat="0" applyBorder="0" applyAlignment="0" applyProtection="0"/>
    <xf numFmtId="0" fontId="7" fillId="74" borderId="0" applyNumberFormat="0" applyBorder="0" applyAlignment="0" applyProtection="0"/>
    <xf numFmtId="0" fontId="7" fillId="77" borderId="0" applyNumberFormat="0" applyBorder="0" applyAlignment="0" applyProtection="0"/>
    <xf numFmtId="0" fontId="7" fillId="78" borderId="0" applyNumberFormat="0" applyBorder="0" applyAlignment="0" applyProtection="0"/>
    <xf numFmtId="0" fontId="27" fillId="0" borderId="0" applyNumberFormat="0" applyFill="0" applyBorder="0" applyAlignment="0" applyProtection="0"/>
    <xf numFmtId="184"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57" fillId="0" borderId="0"/>
    <xf numFmtId="0" fontId="7" fillId="0" borderId="0"/>
    <xf numFmtId="0" fontId="7" fillId="0" borderId="0"/>
    <xf numFmtId="0" fontId="7" fillId="0" borderId="0"/>
    <xf numFmtId="0" fontId="7" fillId="0" borderId="0"/>
    <xf numFmtId="263" fontId="139" fillId="0" borderId="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60" fillId="23" borderId="7"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27" fillId="0" borderId="0"/>
    <xf numFmtId="0" fontId="7" fillId="0" borderId="0"/>
    <xf numFmtId="0" fontId="7" fillId="0" borderId="0"/>
    <xf numFmtId="0" fontId="7" fillId="0" borderId="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43" fontId="7" fillId="0" borderId="0" applyFont="0" applyFill="0" applyBorder="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0" fontId="7" fillId="55" borderId="172" applyNumberFormat="0" applyFont="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6" fillId="0" borderId="0"/>
    <xf numFmtId="0" fontId="27" fillId="0" borderId="0"/>
    <xf numFmtId="0" fontId="5" fillId="0" borderId="0"/>
    <xf numFmtId="0" fontId="4" fillId="0" borderId="0"/>
    <xf numFmtId="0" fontId="27" fillId="0" borderId="0"/>
    <xf numFmtId="43" fontId="2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07" fillId="0" borderId="0" applyFont="0" applyFill="0" applyBorder="0" applyAlignment="0" applyProtection="0"/>
    <xf numFmtId="43" fontId="307" fillId="0" borderId="0" applyFont="0" applyFill="0" applyBorder="0" applyAlignment="0" applyProtection="0"/>
    <xf numFmtId="43" fontId="4" fillId="0" borderId="0" applyFont="0" applyFill="0" applyBorder="0" applyAlignment="0" applyProtection="0"/>
    <xf numFmtId="44" fontId="50"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4" fillId="0" borderId="0"/>
    <xf numFmtId="0" fontId="4" fillId="0" borderId="0"/>
    <xf numFmtId="0" fontId="4" fillId="0" borderId="0"/>
    <xf numFmtId="0" fontId="4" fillId="0" borderId="0"/>
    <xf numFmtId="0" fontId="190" fillId="0" borderId="0"/>
    <xf numFmtId="0" fontId="190" fillId="0" borderId="0"/>
    <xf numFmtId="0" fontId="190" fillId="0" borderId="0"/>
    <xf numFmtId="0" fontId="190" fillId="0" borderId="0"/>
    <xf numFmtId="0" fontId="190" fillId="0" borderId="0"/>
    <xf numFmtId="0" fontId="27" fillId="0" borderId="0" applyNumberFormat="0" applyFont="0" applyFill="0" applyBorder="0" applyAlignment="0" applyProtection="0"/>
    <xf numFmtId="0" fontId="4"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 fillId="0" borderId="0"/>
    <xf numFmtId="0" fontId="142" fillId="0" borderId="0"/>
    <xf numFmtId="0" fontId="142" fillId="0" borderId="0"/>
    <xf numFmtId="0" fontId="307" fillId="0" borderId="0"/>
    <xf numFmtId="0" fontId="110" fillId="0" borderId="0"/>
    <xf numFmtId="0" fontId="110" fillId="0" borderId="0"/>
    <xf numFmtId="0" fontId="307" fillId="0" borderId="0"/>
    <xf numFmtId="0" fontId="4" fillId="0" borderId="0"/>
    <xf numFmtId="44" fontId="27" fillId="0" borderId="0" applyFont="0" applyFill="0" applyBorder="0" applyAlignment="0" applyProtection="0"/>
    <xf numFmtId="0" fontId="4" fillId="0" borderId="0"/>
    <xf numFmtId="0" fontId="27" fillId="0" borderId="0"/>
    <xf numFmtId="0" fontId="31" fillId="0" borderId="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77"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0" fontId="4" fillId="55" borderId="172"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0" fontId="3" fillId="0" borderId="0"/>
    <xf numFmtId="0" fontId="2" fillId="0" borderId="0"/>
    <xf numFmtId="0" fontId="2" fillId="57" borderId="0" applyNumberFormat="0" applyBorder="0" applyAlignment="0" applyProtection="0"/>
    <xf numFmtId="0" fontId="2" fillId="61" borderId="0" applyNumberFormat="0" applyBorder="0" applyAlignment="0" applyProtection="0"/>
    <xf numFmtId="0" fontId="2" fillId="65" borderId="0" applyNumberFormat="0" applyBorder="0" applyAlignment="0" applyProtection="0"/>
    <xf numFmtId="0" fontId="2" fillId="69" borderId="0" applyNumberFormat="0" applyBorder="0" applyAlignment="0" applyProtection="0"/>
    <xf numFmtId="0" fontId="2" fillId="73" borderId="0" applyNumberFormat="0" applyBorder="0" applyAlignment="0" applyProtection="0"/>
    <xf numFmtId="0" fontId="2" fillId="77" borderId="0" applyNumberFormat="0" applyBorder="0" applyAlignment="0" applyProtection="0"/>
    <xf numFmtId="0" fontId="2" fillId="58" borderId="0" applyNumberFormat="0" applyBorder="0" applyAlignment="0" applyProtection="0"/>
    <xf numFmtId="0" fontId="2" fillId="62" borderId="0" applyNumberFormat="0" applyBorder="0" applyAlignment="0" applyProtection="0"/>
    <xf numFmtId="0" fontId="2" fillId="66" borderId="0" applyNumberFormat="0" applyBorder="0" applyAlignment="0" applyProtection="0"/>
    <xf numFmtId="0" fontId="2" fillId="70" borderId="0" applyNumberFormat="0" applyBorder="0" applyAlignment="0" applyProtection="0"/>
    <xf numFmtId="0" fontId="2" fillId="74" borderId="0" applyNumberFormat="0" applyBorder="0" applyAlignment="0" applyProtection="0"/>
    <xf numFmtId="0" fontId="2" fillId="78"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5" borderId="172" applyNumberFormat="0" applyFont="0" applyAlignment="0" applyProtection="0"/>
    <xf numFmtId="9" fontId="2" fillId="0" borderId="0" applyFont="0" applyFill="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77"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0" fontId="2" fillId="55" borderId="172"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31" fillId="0" borderId="0"/>
    <xf numFmtId="0" fontId="2" fillId="0" borderId="0"/>
    <xf numFmtId="0" fontId="31" fillId="0" borderId="0"/>
    <xf numFmtId="0" fontId="31" fillId="0" borderId="0"/>
    <xf numFmtId="0" fontId="1" fillId="0" borderId="0"/>
    <xf numFmtId="0" fontId="27" fillId="0" borderId="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31" fillId="0" borderId="0"/>
    <xf numFmtId="43" fontId="27" fillId="0" borderId="0" applyFont="0" applyFill="0" applyBorder="0" applyAlignment="0" applyProtection="0"/>
    <xf numFmtId="0" fontId="27" fillId="0" borderId="0"/>
    <xf numFmtId="0" fontId="31" fillId="0" borderId="0"/>
    <xf numFmtId="0" fontId="31" fillId="0" borderId="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0" fontId="27" fillId="0" borderId="0"/>
    <xf numFmtId="44"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4" fontId="27" fillId="0" borderId="0" applyFont="0" applyFill="0" applyBorder="0" applyAlignment="0" applyProtection="0"/>
    <xf numFmtId="43" fontId="27" fillId="0" borderId="0" applyFont="0" applyFill="0" applyBorder="0" applyAlignment="0" applyProtection="0"/>
    <xf numFmtId="0" fontId="27" fillId="0" borderId="0"/>
    <xf numFmtId="44" fontId="27" fillId="0" borderId="0" applyFont="0" applyFill="0" applyBorder="0" applyAlignment="0" applyProtection="0"/>
    <xf numFmtId="43" fontId="27" fillId="0" borderId="0" applyFont="0" applyFill="0" applyBorder="0" applyAlignment="0" applyProtection="0"/>
    <xf numFmtId="0" fontId="27" fillId="0" borderId="0"/>
    <xf numFmtId="44" fontId="27" fillId="0" borderId="0" applyFont="0" applyFill="0" applyBorder="0" applyAlignment="0" applyProtection="0"/>
    <xf numFmtId="43" fontId="27" fillId="0" borderId="0" applyFont="0" applyFill="0" applyBorder="0" applyAlignment="0" applyProtection="0"/>
    <xf numFmtId="0" fontId="27" fillId="0" borderId="0"/>
    <xf numFmtId="44" fontId="27" fillId="0" borderId="0" applyFont="0" applyFill="0" applyBorder="0" applyAlignment="0" applyProtection="0"/>
    <xf numFmtId="43" fontId="27" fillId="0" borderId="0" applyFont="0" applyFill="0" applyBorder="0" applyAlignment="0" applyProtection="0"/>
    <xf numFmtId="0" fontId="27" fillId="0" borderId="0"/>
    <xf numFmtId="44" fontId="27" fillId="0" borderId="0" applyFont="0" applyFill="0" applyBorder="0" applyAlignment="0" applyProtection="0"/>
    <xf numFmtId="43" fontId="27" fillId="0" borderId="0" applyFont="0" applyFill="0" applyBorder="0" applyAlignment="0" applyProtection="0"/>
    <xf numFmtId="0" fontId="27" fillId="0" borderId="0"/>
    <xf numFmtId="0" fontId="31" fillId="0" borderId="0"/>
    <xf numFmtId="0" fontId="31" fillId="0" borderId="0"/>
    <xf numFmtId="0" fontId="31" fillId="0" borderId="0"/>
    <xf numFmtId="0" fontId="31" fillId="0" borderId="0"/>
    <xf numFmtId="0" fontId="31" fillId="0" borderId="0"/>
    <xf numFmtId="0" fontId="3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4" fontId="27" fillId="0" borderId="0" applyFont="0" applyFill="0" applyBorder="0" applyAlignment="0" applyProtection="0"/>
    <xf numFmtId="0" fontId="27" fillId="0" borderId="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0" fontId="27" fillId="0" borderId="0"/>
    <xf numFmtId="0" fontId="31" fillId="0" borderId="0"/>
    <xf numFmtId="0" fontId="27" fillId="0" borderId="0"/>
    <xf numFmtId="43" fontId="31" fillId="0" borderId="0" applyFont="0" applyFill="0" applyBorder="0" applyAlignment="0" applyProtection="0"/>
    <xf numFmtId="0" fontId="31" fillId="0" borderId="0"/>
    <xf numFmtId="0" fontId="27" fillId="0" borderId="0"/>
    <xf numFmtId="43" fontId="31" fillId="0" borderId="0" applyFont="0" applyFill="0" applyBorder="0" applyAlignment="0" applyProtection="0"/>
    <xf numFmtId="0" fontId="31" fillId="0" borderId="0"/>
    <xf numFmtId="0" fontId="27" fillId="0" borderId="0"/>
    <xf numFmtId="43" fontId="31" fillId="0" borderId="0" applyFont="0" applyFill="0" applyBorder="0" applyAlignment="0" applyProtection="0"/>
  </cellStyleXfs>
  <cellXfs count="3728">
    <xf numFmtId="0" fontId="0" fillId="0" borderId="0" xfId="0"/>
    <xf numFmtId="0" fontId="30" fillId="0" borderId="0" xfId="0" applyFont="1" applyAlignment="1">
      <alignment horizontal="centerContinuous"/>
    </xf>
    <xf numFmtId="0" fontId="31" fillId="0" borderId="0" xfId="0" applyFont="1" applyAlignment="1">
      <alignment horizontal="centerContinuous" wrapText="1"/>
    </xf>
    <xf numFmtId="0" fontId="32" fillId="0" borderId="0" xfId="0" applyFont="1" applyAlignment="1">
      <alignment horizontal="centerContinuous" wrapText="1"/>
    </xf>
    <xf numFmtId="0" fontId="31" fillId="0" borderId="0" xfId="0" applyFont="1"/>
    <xf numFmtId="0" fontId="34" fillId="0" borderId="0" xfId="0" applyFont="1" applyAlignment="1">
      <alignment horizontal="left"/>
    </xf>
    <xf numFmtId="0" fontId="34" fillId="0" borderId="0" xfId="0" applyFont="1" applyAlignment="1">
      <alignment horizontal="centerContinuous"/>
    </xf>
    <xf numFmtId="0" fontId="31" fillId="0" borderId="0" xfId="0" applyFont="1" applyAlignment="1">
      <alignment horizontal="centerContinuous"/>
    </xf>
    <xf numFmtId="0" fontId="35" fillId="24" borderId="0" xfId="0" applyFont="1" applyFill="1" applyAlignment="1" applyProtection="1">
      <alignment horizontal="centerContinuous"/>
    </xf>
    <xf numFmtId="0" fontId="36" fillId="24" borderId="10" xfId="0" applyFont="1" applyFill="1" applyBorder="1" applyAlignment="1" applyProtection="1">
      <alignment horizontal="centerContinuous"/>
    </xf>
    <xf numFmtId="0" fontId="31" fillId="0" borderId="0" xfId="0" applyFont="1" applyAlignment="1" applyProtection="1">
      <alignment horizontal="centerContinuous" wrapText="1"/>
    </xf>
    <xf numFmtId="0" fontId="31" fillId="0" borderId="0" xfId="0" applyFont="1" applyProtection="1"/>
    <xf numFmtId="0" fontId="38" fillId="0" borderId="13" xfId="0" applyFont="1" applyBorder="1" applyAlignment="1" applyProtection="1">
      <alignment horizontal="centerContinuous"/>
    </xf>
    <xf numFmtId="0" fontId="31" fillId="0" borderId="17" xfId="0" applyFont="1" applyBorder="1" applyProtection="1"/>
    <xf numFmtId="0" fontId="29" fillId="0" borderId="0" xfId="0" applyFont="1" applyProtection="1"/>
    <xf numFmtId="0" fontId="29" fillId="0" borderId="18" xfId="0" applyFont="1" applyBorder="1" applyAlignment="1" applyProtection="1">
      <alignment horizontal="centerContinuous"/>
    </xf>
    <xf numFmtId="0" fontId="29" fillId="0" borderId="19" xfId="0" applyFont="1" applyBorder="1" applyAlignment="1" applyProtection="1">
      <alignment horizontal="centerContinuous"/>
    </xf>
    <xf numFmtId="0" fontId="29" fillId="0" borderId="20" xfId="0" applyFont="1" applyBorder="1" applyAlignment="1" applyProtection="1">
      <alignment horizontal="centerContinuous"/>
    </xf>
    <xf numFmtId="0" fontId="29" fillId="0" borderId="13" xfId="0" applyFont="1" applyBorder="1" applyProtection="1"/>
    <xf numFmtId="0" fontId="29" fillId="0" borderId="0" xfId="0" applyFont="1" applyAlignment="1" applyProtection="1">
      <alignment horizontal="centerContinuous"/>
    </xf>
    <xf numFmtId="0" fontId="29" fillId="0" borderId="18" xfId="0" applyFont="1" applyBorder="1" applyProtection="1"/>
    <xf numFmtId="0" fontId="29" fillId="0" borderId="19" xfId="0" applyFont="1" applyBorder="1" applyProtection="1"/>
    <xf numFmtId="0" fontId="29" fillId="0" borderId="14" xfId="0" applyFont="1" applyBorder="1" applyProtection="1"/>
    <xf numFmtId="0" fontId="29" fillId="0" borderId="15" xfId="0" applyFont="1" applyBorder="1" applyProtection="1"/>
    <xf numFmtId="0" fontId="29" fillId="0" borderId="10" xfId="0" applyFont="1" applyBorder="1" applyProtection="1"/>
    <xf numFmtId="0" fontId="29" fillId="0" borderId="10" xfId="0" applyFont="1" applyBorder="1" applyAlignment="1" applyProtection="1">
      <alignment horizontal="centerContinuous"/>
    </xf>
    <xf numFmtId="0" fontId="29" fillId="0" borderId="17" xfId="0" applyFont="1" applyBorder="1" applyProtection="1"/>
    <xf numFmtId="0" fontId="29" fillId="0" borderId="21" xfId="0" applyFont="1" applyBorder="1" applyProtection="1"/>
    <xf numFmtId="0" fontId="29" fillId="0" borderId="22" xfId="0" applyFont="1" applyBorder="1" applyProtection="1"/>
    <xf numFmtId="0" fontId="29" fillId="0" borderId="24" xfId="0" applyFont="1" applyBorder="1" applyProtection="1"/>
    <xf numFmtId="0" fontId="29" fillId="0" borderId="25" xfId="0" applyFont="1" applyBorder="1" applyProtection="1"/>
    <xf numFmtId="0" fontId="29" fillId="0" borderId="27" xfId="0" applyFont="1" applyBorder="1" applyProtection="1"/>
    <xf numFmtId="0" fontId="29" fillId="0" borderId="28" xfId="0" applyFont="1" applyBorder="1" applyAlignment="1" applyProtection="1">
      <alignment horizontal="centerContinuous"/>
    </xf>
    <xf numFmtId="0" fontId="29" fillId="0" borderId="29" xfId="0" applyFont="1" applyBorder="1" applyProtection="1"/>
    <xf numFmtId="0" fontId="29" fillId="0" borderId="30" xfId="0" applyFont="1" applyBorder="1" applyAlignment="1" applyProtection="1">
      <alignment horizontal="centerContinuous"/>
    </xf>
    <xf numFmtId="0" fontId="29" fillId="0" borderId="28" xfId="0" applyFont="1" applyBorder="1" applyProtection="1"/>
    <xf numFmtId="0" fontId="29" fillId="0" borderId="33" xfId="0" applyFont="1" applyBorder="1" applyProtection="1"/>
    <xf numFmtId="0" fontId="29" fillId="0" borderId="12" xfId="0" applyFont="1" applyBorder="1" applyProtection="1"/>
    <xf numFmtId="0" fontId="29" fillId="0" borderId="24" xfId="0" applyFont="1" applyBorder="1" applyAlignment="1" applyProtection="1">
      <alignment horizontal="centerContinuous"/>
    </xf>
    <xf numFmtId="0" fontId="29" fillId="0" borderId="35" xfId="0" applyFont="1" applyBorder="1" applyAlignment="1" applyProtection="1">
      <alignment horizontal="centerContinuous"/>
    </xf>
    <xf numFmtId="0" fontId="29" fillId="0" borderId="34" xfId="0" applyFont="1" applyBorder="1" applyProtection="1"/>
    <xf numFmtId="0" fontId="31" fillId="0" borderId="11" xfId="0" applyFont="1" applyBorder="1" applyProtection="1"/>
    <xf numFmtId="0" fontId="31" fillId="0" borderId="12" xfId="0" applyFont="1" applyBorder="1" applyProtection="1"/>
    <xf numFmtId="0" fontId="32" fillId="0" borderId="13" xfId="0" applyFont="1" applyBorder="1" applyAlignment="1" applyProtection="1">
      <alignment horizontal="centerContinuous"/>
    </xf>
    <xf numFmtId="0" fontId="31" fillId="0" borderId="0" xfId="0" applyFont="1" applyAlignment="1" applyProtection="1">
      <alignment horizontal="centerContinuous"/>
    </xf>
    <xf numFmtId="0" fontId="31" fillId="0" borderId="14" xfId="0" applyFont="1" applyBorder="1" applyAlignment="1" applyProtection="1">
      <alignment horizontal="centerContinuous"/>
    </xf>
    <xf numFmtId="0" fontId="32" fillId="0" borderId="0" xfId="0" applyFont="1" applyAlignment="1" applyProtection="1">
      <alignment horizontal="centerContinuous"/>
    </xf>
    <xf numFmtId="0" fontId="31" fillId="0" borderId="13" xfId="0" applyFont="1" applyBorder="1" applyProtection="1"/>
    <xf numFmtId="0" fontId="31" fillId="0" borderId="14" xfId="0" applyFont="1" applyBorder="1" applyProtection="1"/>
    <xf numFmtId="0" fontId="31" fillId="0" borderId="18" xfId="0" applyFont="1" applyBorder="1" applyProtection="1"/>
    <xf numFmtId="0" fontId="31" fillId="0" borderId="19" xfId="0" applyFont="1" applyBorder="1" applyAlignment="1" applyProtection="1">
      <alignment horizontal="centerContinuous"/>
    </xf>
    <xf numFmtId="0" fontId="31" fillId="0" borderId="20" xfId="0" applyFont="1" applyBorder="1" applyProtection="1"/>
    <xf numFmtId="0" fontId="31" fillId="0" borderId="19" xfId="0" applyFont="1" applyBorder="1" applyProtection="1"/>
    <xf numFmtId="0" fontId="31" fillId="0" borderId="24" xfId="0" applyFont="1" applyBorder="1" applyProtection="1"/>
    <xf numFmtId="0" fontId="31" fillId="0" borderId="28" xfId="0" applyFont="1" applyBorder="1" applyAlignment="1" applyProtection="1">
      <alignment horizontal="centerContinuous"/>
    </xf>
    <xf numFmtId="0" fontId="31" fillId="0" borderId="27" xfId="0" applyFont="1" applyBorder="1" applyProtection="1"/>
    <xf numFmtId="0" fontId="31" fillId="0" borderId="34" xfId="0" applyFont="1" applyBorder="1" applyProtection="1"/>
    <xf numFmtId="0" fontId="31" fillId="0" borderId="36" xfId="0" applyFont="1" applyBorder="1" applyProtection="1"/>
    <xf numFmtId="0" fontId="31" fillId="0" borderId="25" xfId="0" applyFont="1" applyBorder="1" applyProtection="1"/>
    <xf numFmtId="0" fontId="31" fillId="0" borderId="37" xfId="0" applyFont="1" applyBorder="1" applyProtection="1"/>
    <xf numFmtId="0" fontId="31" fillId="0" borderId="38" xfId="0" applyFont="1" applyBorder="1" applyProtection="1"/>
    <xf numFmtId="0" fontId="31" fillId="0" borderId="26" xfId="0" applyFont="1" applyBorder="1" applyProtection="1"/>
    <xf numFmtId="0" fontId="31" fillId="0" borderId="39" xfId="0" applyFont="1" applyBorder="1" applyProtection="1"/>
    <xf numFmtId="0" fontId="31" fillId="0" borderId="40" xfId="0" applyFont="1" applyBorder="1" applyProtection="1"/>
    <xf numFmtId="0" fontId="31" fillId="0" borderId="41" xfId="0" applyFont="1" applyBorder="1" applyProtection="1"/>
    <xf numFmtId="0" fontId="31" fillId="0" borderId="42" xfId="0" applyFont="1" applyBorder="1" applyProtection="1"/>
    <xf numFmtId="0" fontId="31" fillId="0" borderId="28" xfId="0" applyFont="1" applyBorder="1" applyProtection="1"/>
    <xf numFmtId="37" fontId="31" fillId="0" borderId="27" xfId="0" applyNumberFormat="1" applyFont="1" applyBorder="1" applyProtection="1"/>
    <xf numFmtId="37" fontId="31" fillId="25" borderId="0" xfId="0" applyNumberFormat="1" applyFont="1" applyFill="1" applyProtection="1"/>
    <xf numFmtId="0" fontId="31" fillId="0" borderId="30" xfId="0" applyFont="1" applyBorder="1" applyProtection="1"/>
    <xf numFmtId="37" fontId="31" fillId="0" borderId="29" xfId="0" applyNumberFormat="1" applyFont="1" applyBorder="1" applyProtection="1"/>
    <xf numFmtId="0" fontId="31" fillId="0" borderId="31" xfId="0" applyFont="1" applyBorder="1" applyProtection="1"/>
    <xf numFmtId="0" fontId="31" fillId="0" borderId="15" xfId="0" applyFont="1" applyBorder="1" applyProtection="1"/>
    <xf numFmtId="0" fontId="31" fillId="0" borderId="10" xfId="0" applyFont="1" applyBorder="1" applyProtection="1"/>
    <xf numFmtId="0" fontId="31" fillId="0" borderId="16" xfId="0" applyFont="1" applyBorder="1" applyProtection="1"/>
    <xf numFmtId="0" fontId="32" fillId="0" borderId="0" xfId="0" applyFont="1" applyProtection="1"/>
    <xf numFmtId="0" fontId="29" fillId="0" borderId="30" xfId="0" applyFont="1" applyBorder="1" applyProtection="1"/>
    <xf numFmtId="0" fontId="31" fillId="0" borderId="35" xfId="0" applyFont="1" applyBorder="1" applyProtection="1"/>
    <xf numFmtId="0" fontId="29" fillId="0" borderId="13" xfId="0" applyFont="1" applyBorder="1" applyAlignment="1" applyProtection="1">
      <alignment horizontal="centerContinuous"/>
    </xf>
    <xf numFmtId="0" fontId="39" fillId="0" borderId="0" xfId="0" applyFont="1" applyAlignment="1" applyProtection="1">
      <alignment horizontal="left"/>
    </xf>
    <xf numFmtId="0" fontId="39" fillId="0" borderId="0" xfId="0" applyFont="1" applyAlignment="1" applyProtection="1">
      <alignment horizontal="centerContinuous"/>
    </xf>
    <xf numFmtId="0" fontId="39" fillId="0" borderId="19" xfId="0" applyFont="1" applyBorder="1" applyAlignment="1" applyProtection="1">
      <alignment horizontal="left"/>
    </xf>
    <xf numFmtId="0" fontId="39" fillId="0" borderId="14" xfId="0" applyFont="1" applyBorder="1" applyProtection="1"/>
    <xf numFmtId="0" fontId="39" fillId="0" borderId="20" xfId="0" applyFont="1" applyBorder="1" applyProtection="1"/>
    <xf numFmtId="0" fontId="29" fillId="0" borderId="20" xfId="0" applyFont="1" applyBorder="1" applyProtection="1"/>
    <xf numFmtId="0" fontId="29" fillId="0" borderId="31" xfId="0" applyFont="1" applyBorder="1" applyProtection="1"/>
    <xf numFmtId="0" fontId="31" fillId="0" borderId="29" xfId="0" applyFont="1" applyBorder="1" applyProtection="1"/>
    <xf numFmtId="37" fontId="29" fillId="0" borderId="0" xfId="0" applyNumberFormat="1" applyFont="1" applyProtection="1"/>
    <xf numFmtId="37" fontId="29" fillId="0" borderId="10" xfId="0" applyNumberFormat="1" applyFont="1" applyBorder="1" applyProtection="1"/>
    <xf numFmtId="37" fontId="29" fillId="0" borderId="0" xfId="0" applyNumberFormat="1" applyFont="1" applyAlignment="1" applyProtection="1">
      <alignment horizontal="centerContinuous"/>
    </xf>
    <xf numFmtId="0" fontId="31" fillId="0" borderId="18" xfId="0" applyFont="1" applyBorder="1" applyAlignment="1" applyProtection="1">
      <alignment horizontal="centerContinuous"/>
    </xf>
    <xf numFmtId="0" fontId="29" fillId="0" borderId="27" xfId="0" applyFont="1" applyBorder="1" applyAlignment="1" applyProtection="1">
      <alignment horizontal="center"/>
    </xf>
    <xf numFmtId="37" fontId="29" fillId="0" borderId="26" xfId="0" applyNumberFormat="1" applyFont="1" applyBorder="1" applyProtection="1"/>
    <xf numFmtId="0" fontId="29" fillId="0" borderId="16" xfId="0" applyFont="1" applyBorder="1" applyProtection="1"/>
    <xf numFmtId="0" fontId="29" fillId="0" borderId="25" xfId="0" applyFont="1" applyBorder="1" applyAlignment="1" applyProtection="1">
      <alignment horizontal="center"/>
    </xf>
    <xf numFmtId="0" fontId="29" fillId="29" borderId="13" xfId="0" applyFont="1" applyFill="1" applyBorder="1" applyProtection="1"/>
    <xf numFmtId="0" fontId="29" fillId="29" borderId="18" xfId="0" applyFont="1" applyFill="1" applyBorder="1" applyAlignment="1" applyProtection="1">
      <alignment horizontal="centerContinuous"/>
    </xf>
    <xf numFmtId="0" fontId="29" fillId="29" borderId="35" xfId="0" applyFont="1" applyFill="1" applyBorder="1" applyAlignment="1" applyProtection="1">
      <alignment horizontal="centerContinuous"/>
    </xf>
    <xf numFmtId="37" fontId="29" fillId="0" borderId="26" xfId="0" applyNumberFormat="1" applyFont="1" applyBorder="1" applyAlignment="1" applyProtection="1">
      <alignment horizontal="centerContinuous"/>
    </xf>
    <xf numFmtId="0" fontId="29" fillId="0" borderId="47" xfId="0" applyFont="1" applyBorder="1" applyProtection="1"/>
    <xf numFmtId="0" fontId="29" fillId="0" borderId="24" xfId="0" applyFont="1" applyBorder="1" applyProtection="1">
      <protection locked="0"/>
    </xf>
    <xf numFmtId="0" fontId="29" fillId="0" borderId="14" xfId="0" applyFont="1" applyBorder="1" applyProtection="1">
      <protection locked="0"/>
    </xf>
    <xf numFmtId="0" fontId="29" fillId="0" borderId="25" xfId="0" applyFont="1" applyBorder="1" applyAlignment="1" applyProtection="1">
      <alignment horizontal="right"/>
    </xf>
    <xf numFmtId="0" fontId="29" fillId="0" borderId="19" xfId="0" applyFont="1" applyBorder="1" applyProtection="1">
      <protection locked="0"/>
    </xf>
    <xf numFmtId="0" fontId="29" fillId="0" borderId="26" xfId="0" applyFont="1" applyBorder="1" applyProtection="1">
      <protection locked="0"/>
    </xf>
    <xf numFmtId="0" fontId="39" fillId="0" borderId="13" xfId="0" applyFont="1" applyBorder="1" applyProtection="1"/>
    <xf numFmtId="0" fontId="39" fillId="0" borderId="18" xfId="0" applyFont="1" applyBorder="1" applyProtection="1"/>
    <xf numFmtId="39" fontId="39" fillId="0" borderId="19" xfId="0" applyNumberFormat="1" applyFont="1" applyBorder="1" applyAlignment="1" applyProtection="1">
      <alignment horizontal="centerContinuous"/>
    </xf>
    <xf numFmtId="39" fontId="29" fillId="0" borderId="19" xfId="0" applyNumberFormat="1" applyFont="1" applyBorder="1" applyAlignment="1" applyProtection="1">
      <alignment horizontal="centerContinuous"/>
    </xf>
    <xf numFmtId="0" fontId="40" fillId="0" borderId="34" xfId="0" applyFont="1" applyBorder="1" applyProtection="1"/>
    <xf numFmtId="0" fontId="29" fillId="0" borderId="42" xfId="0" applyFont="1" applyBorder="1" applyProtection="1"/>
    <xf numFmtId="37" fontId="29" fillId="0" borderId="24" xfId="0" applyNumberFormat="1" applyFont="1" applyBorder="1" applyAlignment="1" applyProtection="1">
      <alignment horizontal="centerContinuous"/>
    </xf>
    <xf numFmtId="5" fontId="29" fillId="0" borderId="26" xfId="0" applyNumberFormat="1" applyFont="1" applyBorder="1" applyAlignment="1" applyProtection="1">
      <alignment horizontal="centerContinuous"/>
      <protection locked="0"/>
    </xf>
    <xf numFmtId="5" fontId="29" fillId="0" borderId="20" xfId="0" applyNumberFormat="1" applyFont="1" applyBorder="1" applyProtection="1">
      <protection locked="0"/>
    </xf>
    <xf numFmtId="5" fontId="29" fillId="29" borderId="13" xfId="0" applyNumberFormat="1" applyFont="1" applyFill="1" applyBorder="1" applyProtection="1"/>
    <xf numFmtId="37" fontId="29" fillId="0" borderId="26" xfId="0" applyNumberFormat="1" applyFont="1" applyBorder="1" applyProtection="1">
      <protection locked="0"/>
    </xf>
    <xf numFmtId="0" fontId="29" fillId="29" borderId="13" xfId="0" applyFont="1" applyFill="1" applyBorder="1" applyAlignment="1" applyProtection="1">
      <alignment horizontal="centerContinuous"/>
    </xf>
    <xf numFmtId="0" fontId="29" fillId="29" borderId="25" xfId="0" applyFont="1" applyFill="1" applyBorder="1" applyProtection="1"/>
    <xf numFmtId="37" fontId="29" fillId="29" borderId="34" xfId="0" applyNumberFormat="1" applyFont="1" applyFill="1" applyBorder="1" applyProtection="1"/>
    <xf numFmtId="37" fontId="29" fillId="29" borderId="30" xfId="0" applyNumberFormat="1" applyFont="1" applyFill="1" applyBorder="1" applyProtection="1"/>
    <xf numFmtId="0" fontId="29" fillId="29" borderId="20" xfId="0" applyFont="1" applyFill="1" applyBorder="1" applyProtection="1"/>
    <xf numFmtId="37" fontId="29" fillId="29" borderId="19" xfId="0" applyNumberFormat="1" applyFont="1" applyFill="1" applyBorder="1" applyProtection="1"/>
    <xf numFmtId="0" fontId="29" fillId="29" borderId="18" xfId="0" applyFont="1" applyFill="1" applyBorder="1" applyProtection="1"/>
    <xf numFmtId="37" fontId="29" fillId="29" borderId="35" xfId="0" applyNumberFormat="1" applyFont="1" applyFill="1" applyBorder="1" applyProtection="1"/>
    <xf numFmtId="37" fontId="29" fillId="0" borderId="20" xfId="0" applyNumberFormat="1" applyFont="1" applyBorder="1" applyProtection="1">
      <protection locked="0"/>
    </xf>
    <xf numFmtId="5" fontId="29" fillId="0" borderId="24" xfId="0" applyNumberFormat="1" applyFont="1" applyBorder="1" applyProtection="1"/>
    <xf numFmtId="5" fontId="29" fillId="29" borderId="13" xfId="0" applyNumberFormat="1" applyFont="1" applyFill="1" applyBorder="1" applyAlignment="1" applyProtection="1">
      <alignment horizontal="centerContinuous"/>
    </xf>
    <xf numFmtId="5" fontId="29" fillId="29" borderId="34" xfId="0" applyNumberFormat="1" applyFont="1" applyFill="1" applyBorder="1" applyProtection="1"/>
    <xf numFmtId="0" fontId="31" fillId="0" borderId="21" xfId="0" applyFont="1" applyBorder="1" applyProtection="1"/>
    <xf numFmtId="0" fontId="31" fillId="0" borderId="22" xfId="0" applyFont="1" applyBorder="1" applyProtection="1"/>
    <xf numFmtId="0" fontId="31" fillId="0" borderId="33" xfId="0" applyFont="1" applyBorder="1" applyProtection="1"/>
    <xf numFmtId="0" fontId="31" fillId="0" borderId="48" xfId="0" applyFont="1" applyBorder="1" applyAlignment="1" applyProtection="1">
      <alignment horizontal="centerContinuous"/>
    </xf>
    <xf numFmtId="0" fontId="31" fillId="0" borderId="49" xfId="0" applyFont="1" applyBorder="1" applyAlignment="1" applyProtection="1">
      <alignment horizontal="centerContinuous"/>
    </xf>
    <xf numFmtId="0" fontId="31" fillId="0" borderId="50" xfId="0" applyFont="1" applyBorder="1" applyAlignment="1" applyProtection="1">
      <alignment horizontal="centerContinuous"/>
    </xf>
    <xf numFmtId="0" fontId="41" fillId="0" borderId="13" xfId="0" applyFont="1" applyBorder="1" applyProtection="1"/>
    <xf numFmtId="0" fontId="41" fillId="0" borderId="0" xfId="0" applyFont="1" applyProtection="1"/>
    <xf numFmtId="0" fontId="41" fillId="0" borderId="14" xfId="0" applyFont="1" applyBorder="1" applyProtection="1"/>
    <xf numFmtId="0" fontId="31" fillId="0" borderId="25" xfId="0" applyFont="1" applyBorder="1" applyAlignment="1" applyProtection="1">
      <alignment horizontal="center"/>
    </xf>
    <xf numFmtId="0" fontId="31" fillId="0" borderId="31" xfId="0" applyFont="1" applyBorder="1" applyAlignment="1" applyProtection="1">
      <alignment horizontal="center"/>
    </xf>
    <xf numFmtId="0" fontId="31" fillId="0" borderId="52" xfId="0" applyFont="1" applyBorder="1" applyProtection="1"/>
    <xf numFmtId="0" fontId="31" fillId="29" borderId="52" xfId="0" applyFont="1" applyFill="1" applyBorder="1" applyProtection="1"/>
    <xf numFmtId="5" fontId="31" fillId="0" borderId="53" xfId="0" applyNumberFormat="1" applyFont="1" applyBorder="1" applyProtection="1"/>
    <xf numFmtId="5" fontId="31" fillId="0" borderId="50" xfId="0" applyNumberFormat="1" applyFont="1" applyBorder="1" applyProtection="1"/>
    <xf numFmtId="5" fontId="31" fillId="0" borderId="51" xfId="0" applyNumberFormat="1" applyFont="1" applyBorder="1" applyProtection="1"/>
    <xf numFmtId="5" fontId="31" fillId="0" borderId="54" xfId="0" applyNumberFormat="1" applyFont="1" applyBorder="1" applyProtection="1"/>
    <xf numFmtId="37" fontId="31" fillId="0" borderId="51" xfId="0" applyNumberFormat="1" applyFont="1" applyBorder="1" applyProtection="1"/>
    <xf numFmtId="37" fontId="31" fillId="0" borderId="54" xfId="0" applyNumberFormat="1" applyFont="1" applyBorder="1" applyProtection="1"/>
    <xf numFmtId="37" fontId="31" fillId="0" borderId="53" xfId="0" applyNumberFormat="1" applyFont="1" applyBorder="1" applyProtection="1"/>
    <xf numFmtId="37" fontId="31" fillId="29" borderId="50" xfId="0" applyNumberFormat="1" applyFont="1" applyFill="1" applyBorder="1" applyProtection="1"/>
    <xf numFmtId="0" fontId="31" fillId="0" borderId="55" xfId="0" applyFont="1" applyBorder="1" applyAlignment="1" applyProtection="1">
      <alignment horizontal="center"/>
    </xf>
    <xf numFmtId="0" fontId="31" fillId="0" borderId="56" xfId="0" applyFont="1" applyBorder="1" applyProtection="1"/>
    <xf numFmtId="0" fontId="31" fillId="0" borderId="57" xfId="0" applyFont="1" applyBorder="1" applyProtection="1"/>
    <xf numFmtId="5" fontId="31" fillId="0" borderId="58" xfId="0" applyNumberFormat="1" applyFont="1" applyBorder="1" applyProtection="1"/>
    <xf numFmtId="0" fontId="31" fillId="0" borderId="44" xfId="0" applyFont="1" applyBorder="1" applyProtection="1"/>
    <xf numFmtId="0" fontId="31" fillId="0" borderId="45" xfId="0" applyFont="1" applyBorder="1" applyAlignment="1" applyProtection="1">
      <alignment horizontal="center"/>
    </xf>
    <xf numFmtId="37" fontId="31" fillId="0" borderId="40" xfId="0" applyNumberFormat="1" applyFont="1" applyBorder="1" applyProtection="1"/>
    <xf numFmtId="0" fontId="31" fillId="0" borderId="23" xfId="0" applyFont="1" applyBorder="1" applyProtection="1"/>
    <xf numFmtId="0" fontId="31" fillId="0" borderId="48" xfId="0" applyFont="1" applyBorder="1" applyProtection="1"/>
    <xf numFmtId="0" fontId="31" fillId="0" borderId="49" xfId="0" applyFont="1" applyBorder="1" applyProtection="1"/>
    <xf numFmtId="0" fontId="31" fillId="0" borderId="50" xfId="0" applyFont="1" applyBorder="1" applyProtection="1"/>
    <xf numFmtId="5" fontId="31" fillId="0" borderId="59" xfId="0" applyNumberFormat="1" applyFont="1" applyBorder="1" applyProtection="1"/>
    <xf numFmtId="5" fontId="31" fillId="0" borderId="52" xfId="0" applyNumberFormat="1" applyFont="1" applyBorder="1" applyProtection="1"/>
    <xf numFmtId="0" fontId="31" fillId="0" borderId="59" xfId="0" applyFont="1" applyBorder="1" applyAlignment="1" applyProtection="1">
      <alignment horizontal="center"/>
    </xf>
    <xf numFmtId="37" fontId="31" fillId="0" borderId="59" xfId="0" applyNumberFormat="1" applyFont="1" applyBorder="1" applyProtection="1"/>
    <xf numFmtId="37" fontId="31" fillId="0" borderId="52" xfId="0" applyNumberFormat="1" applyFont="1" applyBorder="1" applyProtection="1"/>
    <xf numFmtId="37" fontId="31" fillId="0" borderId="49" xfId="0" applyNumberFormat="1" applyFont="1" applyBorder="1" applyProtection="1"/>
    <xf numFmtId="0" fontId="31" fillId="0" borderId="53" xfId="0" applyFont="1" applyBorder="1" applyProtection="1"/>
    <xf numFmtId="5" fontId="31" fillId="0" borderId="60" xfId="0" applyNumberFormat="1" applyFont="1" applyBorder="1" applyProtection="1"/>
    <xf numFmtId="5" fontId="31" fillId="0" borderId="61" xfId="0" applyNumberFormat="1" applyFont="1" applyBorder="1" applyProtection="1"/>
    <xf numFmtId="5" fontId="31" fillId="0" borderId="56" xfId="0" applyNumberFormat="1" applyFont="1" applyBorder="1" applyProtection="1"/>
    <xf numFmtId="0" fontId="31" fillId="0" borderId="61" xfId="0" applyFont="1" applyBorder="1" applyProtection="1"/>
    <xf numFmtId="0" fontId="31" fillId="0" borderId="60" xfId="0" applyFont="1" applyBorder="1" applyAlignment="1" applyProtection="1">
      <alignment horizontal="center"/>
    </xf>
    <xf numFmtId="0" fontId="31" fillId="0" borderId="0" xfId="0" applyFont="1" applyAlignment="1" applyProtection="1">
      <alignment horizontal="right"/>
    </xf>
    <xf numFmtId="0" fontId="31" fillId="0" borderId="27" xfId="0" applyFont="1" applyBorder="1" applyAlignment="1" applyProtection="1">
      <alignment horizontal="center"/>
    </xf>
    <xf numFmtId="0" fontId="31" fillId="0" borderId="29" xfId="0" applyFont="1" applyBorder="1" applyAlignment="1" applyProtection="1">
      <alignment horizontal="center"/>
    </xf>
    <xf numFmtId="5" fontId="31" fillId="0" borderId="25" xfId="0" applyNumberFormat="1" applyFont="1" applyBorder="1" applyProtection="1"/>
    <xf numFmtId="37" fontId="31" fillId="0" borderId="25" xfId="0" applyNumberFormat="1" applyFont="1" applyBorder="1" applyProtection="1"/>
    <xf numFmtId="37" fontId="31" fillId="0" borderId="31" xfId="0" applyNumberFormat="1" applyFont="1" applyBorder="1" applyProtection="1"/>
    <xf numFmtId="0" fontId="31" fillId="0" borderId="32" xfId="0" applyFont="1" applyBorder="1" applyAlignment="1" applyProtection="1">
      <alignment horizontal="center"/>
    </xf>
    <xf numFmtId="0" fontId="31" fillId="29" borderId="46" xfId="0" applyFont="1" applyFill="1" applyBorder="1" applyProtection="1"/>
    <xf numFmtId="0" fontId="31" fillId="29" borderId="10" xfId="0" applyFont="1" applyFill="1" applyBorder="1" applyProtection="1"/>
    <xf numFmtId="5" fontId="31" fillId="0" borderId="45" xfId="0" applyNumberFormat="1" applyFont="1" applyBorder="1" applyProtection="1"/>
    <xf numFmtId="0" fontId="34" fillId="0" borderId="0" xfId="0" applyFont="1" applyProtection="1"/>
    <xf numFmtId="37" fontId="31" fillId="0" borderId="45" xfId="0" applyNumberFormat="1" applyFont="1" applyBorder="1" applyProtection="1"/>
    <xf numFmtId="0" fontId="34" fillId="0" borderId="28" xfId="0" applyFont="1" applyBorder="1" applyProtection="1"/>
    <xf numFmtId="0" fontId="31" fillId="0" borderId="62" xfId="0" applyFont="1" applyBorder="1" applyProtection="1"/>
    <xf numFmtId="0" fontId="41" fillId="0" borderId="19" xfId="0" applyFont="1" applyBorder="1" applyProtection="1"/>
    <xf numFmtId="0" fontId="41" fillId="0" borderId="20" xfId="0" applyFont="1" applyBorder="1" applyProtection="1"/>
    <xf numFmtId="0" fontId="31" fillId="29" borderId="42" xfId="0" applyFont="1" applyFill="1" applyBorder="1" applyProtection="1"/>
    <xf numFmtId="0" fontId="31" fillId="29" borderId="31" xfId="0" applyFont="1" applyFill="1" applyBorder="1" applyProtection="1"/>
    <xf numFmtId="0" fontId="31" fillId="29" borderId="59" xfId="0" applyFont="1" applyFill="1" applyBorder="1" applyProtection="1"/>
    <xf numFmtId="37" fontId="31" fillId="0" borderId="41" xfId="0" applyNumberFormat="1" applyFont="1" applyBorder="1" applyProtection="1"/>
    <xf numFmtId="37" fontId="31" fillId="0" borderId="30" xfId="0" applyNumberFormat="1" applyFont="1" applyBorder="1" applyProtection="1"/>
    <xf numFmtId="5" fontId="31" fillId="0" borderId="42" xfId="0" applyNumberFormat="1" applyFont="1" applyBorder="1" applyProtection="1"/>
    <xf numFmtId="37" fontId="31" fillId="0" borderId="0" xfId="0" applyNumberFormat="1" applyFont="1" applyProtection="1"/>
    <xf numFmtId="37" fontId="31" fillId="0" borderId="28" xfId="0" applyNumberFormat="1" applyFont="1" applyBorder="1" applyProtection="1"/>
    <xf numFmtId="5" fontId="31" fillId="0" borderId="46" xfId="0" applyNumberFormat="1" applyFont="1" applyBorder="1" applyProtection="1"/>
    <xf numFmtId="0" fontId="31" fillId="0" borderId="13" xfId="0" applyFont="1" applyBorder="1" applyAlignment="1" applyProtection="1">
      <alignment horizontal="centerContinuous"/>
    </xf>
    <xf numFmtId="0" fontId="32" fillId="0" borderId="14" xfId="0" applyFont="1" applyBorder="1" applyAlignment="1" applyProtection="1">
      <alignment horizontal="centerContinuous"/>
    </xf>
    <xf numFmtId="37" fontId="31" fillId="0" borderId="14" xfId="0" applyNumberFormat="1" applyFont="1" applyBorder="1" applyProtection="1"/>
    <xf numFmtId="5" fontId="31" fillId="0" borderId="28" xfId="0" applyNumberFormat="1" applyFont="1" applyBorder="1" applyProtection="1"/>
    <xf numFmtId="0" fontId="31" fillId="0" borderId="30" xfId="0" applyFont="1" applyBorder="1" applyAlignment="1" applyProtection="1">
      <alignment horizontal="centerContinuous"/>
    </xf>
    <xf numFmtId="0" fontId="31" fillId="0" borderId="35" xfId="0" applyFont="1" applyBorder="1" applyAlignment="1" applyProtection="1">
      <alignment horizontal="centerContinuous"/>
    </xf>
    <xf numFmtId="5" fontId="31" fillId="0" borderId="24" xfId="0" applyNumberFormat="1" applyFont="1" applyBorder="1" applyProtection="1"/>
    <xf numFmtId="5" fontId="31" fillId="0" borderId="14" xfId="0" applyNumberFormat="1" applyFont="1" applyBorder="1" applyProtection="1"/>
    <xf numFmtId="37" fontId="31" fillId="0" borderId="24" xfId="0" applyNumberFormat="1" applyFont="1" applyBorder="1" applyProtection="1"/>
    <xf numFmtId="37" fontId="31" fillId="0" borderId="26" xfId="0" applyNumberFormat="1" applyFont="1" applyBorder="1" applyProtection="1"/>
    <xf numFmtId="37" fontId="31" fillId="0" borderId="20" xfId="0" applyNumberFormat="1" applyFont="1" applyBorder="1" applyProtection="1"/>
    <xf numFmtId="5" fontId="31" fillId="0" borderId="30" xfId="0" applyNumberFormat="1" applyFont="1" applyBorder="1" applyProtection="1"/>
    <xf numFmtId="0" fontId="31" fillId="29" borderId="26" xfId="0" applyFont="1" applyFill="1" applyBorder="1" applyProtection="1"/>
    <xf numFmtId="5" fontId="31" fillId="0" borderId="35" xfId="0" applyNumberFormat="1" applyFont="1" applyBorder="1" applyProtection="1"/>
    <xf numFmtId="5" fontId="31" fillId="0" borderId="20" xfId="0" applyNumberFormat="1" applyFont="1" applyBorder="1" applyProtection="1"/>
    <xf numFmtId="0" fontId="31" fillId="0" borderId="46" xfId="0" applyFont="1" applyBorder="1" applyProtection="1"/>
    <xf numFmtId="5" fontId="31" fillId="0" borderId="43" xfId="0" applyNumberFormat="1" applyFont="1" applyBorder="1" applyProtection="1"/>
    <xf numFmtId="5" fontId="31" fillId="0" borderId="16" xfId="0" applyNumberFormat="1" applyFont="1" applyBorder="1" applyProtection="1"/>
    <xf numFmtId="0" fontId="31" fillId="0" borderId="30" xfId="0" applyFont="1" applyBorder="1" applyAlignment="1" applyProtection="1">
      <alignment horizontal="center"/>
    </xf>
    <xf numFmtId="0" fontId="31" fillId="0" borderId="62" xfId="0" applyFont="1" applyBorder="1" applyAlignment="1" applyProtection="1">
      <alignment horizontal="center"/>
    </xf>
    <xf numFmtId="0" fontId="31" fillId="0" borderId="52" xfId="0" applyFont="1" applyBorder="1" applyAlignment="1" applyProtection="1">
      <alignment horizontal="centerContinuous"/>
    </xf>
    <xf numFmtId="0" fontId="31" fillId="0" borderId="42" xfId="0" applyFont="1" applyBorder="1" applyAlignment="1" applyProtection="1">
      <alignment horizontal="center"/>
    </xf>
    <xf numFmtId="0" fontId="31" fillId="29" borderId="53" xfId="0" applyFont="1" applyFill="1" applyBorder="1" applyProtection="1"/>
    <xf numFmtId="0" fontId="31" fillId="0" borderId="15" xfId="0" applyFont="1" applyBorder="1" applyAlignment="1" applyProtection="1">
      <alignment horizontal="center"/>
    </xf>
    <xf numFmtId="0" fontId="31" fillId="0" borderId="58" xfId="0" applyFont="1" applyBorder="1" applyProtection="1"/>
    <xf numFmtId="0" fontId="31" fillId="29" borderId="61" xfId="0" applyFont="1" applyFill="1" applyBorder="1" applyProtection="1"/>
    <xf numFmtId="37" fontId="31" fillId="0" borderId="0" xfId="0" applyNumberFormat="1" applyFont="1" applyAlignment="1" applyProtection="1">
      <alignment horizontal="center"/>
    </xf>
    <xf numFmtId="37" fontId="31" fillId="0" borderId="24" xfId="0" applyNumberFormat="1" applyFont="1" applyBorder="1" applyAlignment="1" applyProtection="1">
      <alignment horizontal="center"/>
    </xf>
    <xf numFmtId="0" fontId="31" fillId="0" borderId="63" xfId="0" applyFont="1" applyBorder="1" applyAlignment="1" applyProtection="1">
      <alignment horizontal="center"/>
    </xf>
    <xf numFmtId="0" fontId="31" fillId="0" borderId="39" xfId="0" applyFont="1" applyBorder="1" applyAlignment="1" applyProtection="1">
      <alignment horizontal="centerContinuous"/>
    </xf>
    <xf numFmtId="0" fontId="31" fillId="0" borderId="40" xfId="0" applyFont="1" applyBorder="1" applyAlignment="1" applyProtection="1">
      <alignment horizontal="centerContinuous"/>
    </xf>
    <xf numFmtId="0" fontId="31" fillId="0" borderId="38" xfId="0" applyFont="1" applyBorder="1" applyAlignment="1" applyProtection="1">
      <alignment horizontal="centerContinuous"/>
    </xf>
    <xf numFmtId="37" fontId="31" fillId="0" borderId="16" xfId="0" applyNumberFormat="1" applyFont="1" applyBorder="1" applyProtection="1"/>
    <xf numFmtId="37" fontId="31" fillId="0" borderId="25" xfId="0" applyNumberFormat="1" applyFont="1" applyBorder="1" applyAlignment="1" applyProtection="1">
      <alignment horizontal="center"/>
    </xf>
    <xf numFmtId="7" fontId="31" fillId="0" borderId="24" xfId="0" applyNumberFormat="1" applyFont="1" applyBorder="1" applyProtection="1"/>
    <xf numFmtId="7" fontId="31" fillId="0" borderId="14" xfId="0" applyNumberFormat="1" applyFont="1" applyBorder="1" applyProtection="1"/>
    <xf numFmtId="37" fontId="31" fillId="0" borderId="13" xfId="0" applyNumberFormat="1" applyFont="1" applyBorder="1" applyProtection="1"/>
    <xf numFmtId="39" fontId="31" fillId="0" borderId="24" xfId="0" applyNumberFormat="1" applyFont="1" applyBorder="1" applyProtection="1"/>
    <xf numFmtId="39" fontId="31" fillId="0" borderId="14" xfId="0" applyNumberFormat="1" applyFont="1" applyBorder="1" applyProtection="1"/>
    <xf numFmtId="37" fontId="31" fillId="0" borderId="34" xfId="0" applyNumberFormat="1" applyFont="1" applyBorder="1" applyProtection="1"/>
    <xf numFmtId="37" fontId="31" fillId="0" borderId="48" xfId="0" applyNumberFormat="1" applyFont="1" applyBorder="1" applyProtection="1"/>
    <xf numFmtId="0" fontId="31" fillId="29" borderId="28" xfId="0" applyFont="1" applyFill="1" applyBorder="1" applyProtection="1"/>
    <xf numFmtId="37" fontId="31" fillId="29" borderId="28" xfId="0" applyNumberFormat="1" applyFont="1" applyFill="1" applyBorder="1" applyProtection="1"/>
    <xf numFmtId="37" fontId="31" fillId="29" borderId="24" xfId="0" applyNumberFormat="1" applyFont="1" applyFill="1" applyBorder="1" applyProtection="1"/>
    <xf numFmtId="39" fontId="31" fillId="29" borderId="14" xfId="0" applyNumberFormat="1" applyFont="1" applyFill="1" applyBorder="1" applyProtection="1"/>
    <xf numFmtId="37" fontId="31" fillId="29" borderId="13" xfId="0" applyNumberFormat="1" applyFont="1" applyFill="1" applyBorder="1" applyProtection="1"/>
    <xf numFmtId="37" fontId="31" fillId="29" borderId="0" xfId="0" applyNumberFormat="1" applyFont="1" applyFill="1" applyProtection="1"/>
    <xf numFmtId="39" fontId="31" fillId="29" borderId="43" xfId="0" applyNumberFormat="1" applyFont="1" applyFill="1" applyBorder="1" applyProtection="1"/>
    <xf numFmtId="39" fontId="31" fillId="29" borderId="16" xfId="0" applyNumberFormat="1" applyFont="1" applyFill="1" applyBorder="1" applyProtection="1"/>
    <xf numFmtId="0" fontId="31" fillId="29" borderId="15" xfId="0" applyFont="1" applyFill="1" applyBorder="1" applyProtection="1"/>
    <xf numFmtId="0" fontId="31" fillId="0" borderId="63" xfId="0" applyFont="1" applyBorder="1" applyProtection="1"/>
    <xf numFmtId="0" fontId="31" fillId="0" borderId="32" xfId="0" applyFont="1" applyBorder="1" applyProtection="1"/>
    <xf numFmtId="5" fontId="31" fillId="0" borderId="0" xfId="0" applyNumberFormat="1" applyFont="1" applyAlignment="1" applyProtection="1">
      <alignment horizontal="centerContinuous"/>
    </xf>
    <xf numFmtId="0" fontId="31" fillId="0" borderId="36" xfId="0" applyFont="1" applyBorder="1" applyAlignment="1" applyProtection="1">
      <alignment horizontal="centerContinuous"/>
    </xf>
    <xf numFmtId="0" fontId="34" fillId="0" borderId="40" xfId="0" applyFont="1" applyBorder="1" applyProtection="1"/>
    <xf numFmtId="5" fontId="31" fillId="0" borderId="34" xfId="0" applyNumberFormat="1" applyFont="1" applyBorder="1" applyProtection="1"/>
    <xf numFmtId="0" fontId="31" fillId="29" borderId="62" xfId="0" applyFont="1" applyFill="1" applyBorder="1" applyProtection="1"/>
    <xf numFmtId="5" fontId="31" fillId="29" borderId="61" xfId="0" applyNumberFormat="1" applyFont="1" applyFill="1" applyBorder="1" applyProtection="1"/>
    <xf numFmtId="0" fontId="31" fillId="0" borderId="45" xfId="0" applyFont="1" applyBorder="1" applyProtection="1"/>
    <xf numFmtId="0" fontId="31" fillId="0" borderId="17" xfId="0" applyFont="1" applyBorder="1" applyAlignment="1" applyProtection="1">
      <alignment horizontal="centerContinuous"/>
    </xf>
    <xf numFmtId="0" fontId="31" fillId="0" borderId="11" xfId="0" applyFont="1" applyBorder="1" applyAlignment="1" applyProtection="1">
      <alignment horizontal="centerContinuous"/>
    </xf>
    <xf numFmtId="0" fontId="31" fillId="0" borderId="12" xfId="0" applyFont="1" applyBorder="1" applyAlignment="1" applyProtection="1">
      <alignment horizontal="centerContinuous"/>
    </xf>
    <xf numFmtId="0" fontId="42" fillId="0" borderId="14" xfId="0" applyFont="1" applyBorder="1" applyProtection="1"/>
    <xf numFmtId="0" fontId="31" fillId="0" borderId="64" xfId="0" applyFont="1" applyBorder="1" applyAlignment="1" applyProtection="1">
      <alignment horizontal="center"/>
    </xf>
    <xf numFmtId="0" fontId="31" fillId="0" borderId="65" xfId="0" applyFont="1" applyBorder="1" applyAlignment="1" applyProtection="1">
      <alignment horizontal="center"/>
    </xf>
    <xf numFmtId="0" fontId="31" fillId="30" borderId="36" xfId="0" applyFont="1" applyFill="1" applyBorder="1" applyProtection="1"/>
    <xf numFmtId="0" fontId="31" fillId="30" borderId="38" xfId="0" applyFont="1" applyFill="1" applyBorder="1" applyProtection="1"/>
    <xf numFmtId="0" fontId="31" fillId="30" borderId="63" xfId="0" applyFont="1" applyFill="1" applyBorder="1" applyProtection="1"/>
    <xf numFmtId="0" fontId="31" fillId="30" borderId="40" xfId="0" applyFont="1" applyFill="1" applyBorder="1" applyProtection="1"/>
    <xf numFmtId="0" fontId="31" fillId="30" borderId="37" xfId="0" applyFont="1" applyFill="1" applyBorder="1" applyProtection="1"/>
    <xf numFmtId="0" fontId="31" fillId="30" borderId="34" xfId="0" applyFont="1" applyFill="1" applyBorder="1" applyProtection="1"/>
    <xf numFmtId="0" fontId="31" fillId="30" borderId="14" xfId="0" applyFont="1" applyFill="1" applyBorder="1" applyProtection="1"/>
    <xf numFmtId="0" fontId="31" fillId="30" borderId="27" xfId="0" applyFont="1" applyFill="1" applyBorder="1" applyProtection="1"/>
    <xf numFmtId="0" fontId="31" fillId="30" borderId="24" xfId="0" applyFont="1" applyFill="1" applyBorder="1" applyProtection="1"/>
    <xf numFmtId="0" fontId="31" fillId="0" borderId="25" xfId="0" applyFont="1" applyBorder="1" applyAlignment="1" applyProtection="1">
      <alignment horizontal="centerContinuous"/>
    </xf>
    <xf numFmtId="5" fontId="31" fillId="0" borderId="31" xfId="0" applyNumberFormat="1" applyFont="1" applyBorder="1" applyProtection="1"/>
    <xf numFmtId="0" fontId="31" fillId="0" borderId="10" xfId="0" applyFont="1" applyBorder="1" applyAlignment="1" applyProtection="1">
      <alignment horizontal="left"/>
    </xf>
    <xf numFmtId="0" fontId="42" fillId="0" borderId="13" xfId="0" applyFont="1" applyBorder="1" applyProtection="1"/>
    <xf numFmtId="5" fontId="31" fillId="0" borderId="13" xfId="0" applyNumberFormat="1" applyFont="1" applyBorder="1" applyProtection="1"/>
    <xf numFmtId="0" fontId="30" fillId="0" borderId="0" xfId="0" applyFont="1" applyAlignment="1" applyProtection="1">
      <alignment horizontal="left"/>
    </xf>
    <xf numFmtId="0" fontId="30" fillId="0" borderId="0" xfId="0" applyFont="1" applyAlignment="1" applyProtection="1">
      <alignment horizontal="centerContinuous"/>
    </xf>
    <xf numFmtId="5" fontId="31" fillId="0" borderId="0" xfId="0" applyNumberFormat="1" applyFont="1" applyProtection="1"/>
    <xf numFmtId="37" fontId="31" fillId="0" borderId="0" xfId="0" applyNumberFormat="1" applyFont="1" applyAlignment="1" applyProtection="1">
      <alignment horizontal="centerContinuous"/>
    </xf>
    <xf numFmtId="5" fontId="31" fillId="0" borderId="10" xfId="0" applyNumberFormat="1" applyFont="1" applyBorder="1" applyProtection="1"/>
    <xf numFmtId="0" fontId="31" fillId="0" borderId="16" xfId="0" applyFont="1" applyBorder="1" applyAlignment="1" applyProtection="1">
      <alignment horizontal="center"/>
    </xf>
    <xf numFmtId="0" fontId="31" fillId="0" borderId="23" xfId="0" applyFont="1" applyBorder="1" applyAlignment="1" applyProtection="1">
      <alignment horizontal="center"/>
    </xf>
    <xf numFmtId="0" fontId="31" fillId="0" borderId="34" xfId="0" applyFont="1" applyBorder="1" applyAlignment="1" applyProtection="1">
      <alignment horizontal="centerContinuous"/>
    </xf>
    <xf numFmtId="0" fontId="31" fillId="0" borderId="24" xfId="0" applyFont="1" applyBorder="1" applyAlignment="1" applyProtection="1">
      <alignment horizontal="centerContinuous"/>
    </xf>
    <xf numFmtId="0" fontId="31" fillId="0" borderId="35" xfId="0" applyFont="1" applyBorder="1" applyAlignment="1" applyProtection="1">
      <alignment horizontal="center"/>
    </xf>
    <xf numFmtId="37" fontId="31" fillId="31" borderId="19" xfId="0" applyNumberFormat="1" applyFont="1" applyFill="1" applyBorder="1" applyProtection="1"/>
    <xf numFmtId="0" fontId="31" fillId="31" borderId="19" xfId="0" applyFont="1" applyFill="1" applyBorder="1" applyProtection="1"/>
    <xf numFmtId="37" fontId="31" fillId="31" borderId="20" xfId="0" applyNumberFormat="1" applyFont="1" applyFill="1" applyBorder="1" applyProtection="1"/>
    <xf numFmtId="37" fontId="31" fillId="31" borderId="18" xfId="0" applyNumberFormat="1" applyFont="1" applyFill="1" applyBorder="1" applyProtection="1"/>
    <xf numFmtId="0" fontId="31" fillId="31" borderId="30" xfId="0" applyFont="1" applyFill="1" applyBorder="1" applyProtection="1"/>
    <xf numFmtId="0" fontId="31" fillId="25" borderId="28" xfId="0" applyFont="1" applyFill="1" applyBorder="1" applyProtection="1"/>
    <xf numFmtId="0" fontId="31" fillId="25" borderId="0" xfId="0" applyFont="1" applyFill="1" applyProtection="1"/>
    <xf numFmtId="0" fontId="31" fillId="0" borderId="34" xfId="0" applyFont="1" applyBorder="1" applyAlignment="1" applyProtection="1">
      <alignment horizontal="left"/>
    </xf>
    <xf numFmtId="5" fontId="31" fillId="0" borderId="48" xfId="0" applyNumberFormat="1" applyFont="1" applyBorder="1" applyProtection="1"/>
    <xf numFmtId="0" fontId="31" fillId="0" borderId="52" xfId="0" applyFont="1" applyBorder="1"/>
    <xf numFmtId="37" fontId="31" fillId="31" borderId="0" xfId="0" applyNumberFormat="1" applyFont="1" applyFill="1" applyProtection="1"/>
    <xf numFmtId="0" fontId="31" fillId="31" borderId="0" xfId="0" applyFont="1" applyFill="1" applyProtection="1"/>
    <xf numFmtId="37" fontId="31" fillId="31" borderId="14" xfId="0" applyNumberFormat="1" applyFont="1" applyFill="1" applyBorder="1" applyProtection="1"/>
    <xf numFmtId="37" fontId="31" fillId="31" borderId="13" xfId="0" applyNumberFormat="1" applyFont="1" applyFill="1" applyBorder="1" applyProtection="1"/>
    <xf numFmtId="0" fontId="31" fillId="31" borderId="28" xfId="0" applyFont="1" applyFill="1" applyBorder="1" applyProtection="1"/>
    <xf numFmtId="0" fontId="31" fillId="0" borderId="28" xfId="0" applyFont="1" applyBorder="1"/>
    <xf numFmtId="5" fontId="31" fillId="0" borderId="44" xfId="0" applyNumberFormat="1" applyFont="1" applyBorder="1" applyProtection="1"/>
    <xf numFmtId="0" fontId="31" fillId="0" borderId="43" xfId="0" applyFont="1" applyBorder="1" applyProtection="1"/>
    <xf numFmtId="5" fontId="31" fillId="0" borderId="62" xfId="0" applyNumberFormat="1" applyFont="1" applyBorder="1" applyProtection="1"/>
    <xf numFmtId="5" fontId="31" fillId="25" borderId="28" xfId="0" applyNumberFormat="1" applyFont="1" applyFill="1" applyBorder="1" applyProtection="1"/>
    <xf numFmtId="0" fontId="31" fillId="25" borderId="28" xfId="0" applyFont="1" applyFill="1" applyBorder="1"/>
    <xf numFmtId="5" fontId="31" fillId="25" borderId="25" xfId="0" applyNumberFormat="1" applyFont="1" applyFill="1" applyBorder="1" applyProtection="1"/>
    <xf numFmtId="37" fontId="31" fillId="25" borderId="28" xfId="0" applyNumberFormat="1" applyFont="1" applyFill="1" applyBorder="1" applyProtection="1"/>
    <xf numFmtId="37" fontId="31" fillId="25" borderId="25" xfId="0" applyNumberFormat="1" applyFont="1" applyFill="1" applyBorder="1" applyProtection="1"/>
    <xf numFmtId="37" fontId="31" fillId="31" borderId="30" xfId="0" applyNumberFormat="1" applyFont="1" applyFill="1" applyBorder="1" applyProtection="1"/>
    <xf numFmtId="37" fontId="31" fillId="31" borderId="35" xfId="0" applyNumberFormat="1" applyFont="1" applyFill="1" applyBorder="1" applyProtection="1"/>
    <xf numFmtId="0" fontId="31" fillId="0" borderId="53" xfId="0" applyFont="1" applyBorder="1"/>
    <xf numFmtId="37" fontId="31" fillId="31" borderId="52" xfId="0" applyNumberFormat="1" applyFont="1" applyFill="1" applyBorder="1" applyProtection="1"/>
    <xf numFmtId="37" fontId="31" fillId="31" borderId="49" xfId="0" applyNumberFormat="1" applyFont="1" applyFill="1" applyBorder="1" applyProtection="1"/>
    <xf numFmtId="37" fontId="31" fillId="31" borderId="50" xfId="0" applyNumberFormat="1" applyFont="1" applyFill="1" applyBorder="1" applyProtection="1"/>
    <xf numFmtId="37" fontId="31" fillId="31" borderId="48" xfId="0" applyNumberFormat="1" applyFont="1" applyFill="1" applyBorder="1" applyProtection="1"/>
    <xf numFmtId="0" fontId="31" fillId="31" borderId="49" xfId="0" applyFont="1" applyFill="1" applyBorder="1"/>
    <xf numFmtId="37" fontId="31" fillId="31" borderId="41" xfId="0" applyNumberFormat="1" applyFont="1" applyFill="1" applyBorder="1" applyProtection="1"/>
    <xf numFmtId="37" fontId="31" fillId="31" borderId="40" xfId="0" applyNumberFormat="1" applyFont="1" applyFill="1" applyBorder="1" applyProtection="1"/>
    <xf numFmtId="37" fontId="31" fillId="31" borderId="38" xfId="0" applyNumberFormat="1" applyFont="1" applyFill="1" applyBorder="1" applyProtection="1"/>
    <xf numFmtId="37" fontId="31" fillId="31" borderId="39" xfId="0" applyNumberFormat="1" applyFont="1" applyFill="1" applyBorder="1" applyProtection="1"/>
    <xf numFmtId="0" fontId="31" fillId="31" borderId="40" xfId="0" applyFont="1" applyFill="1" applyBorder="1"/>
    <xf numFmtId="37" fontId="31" fillId="31" borderId="36" xfId="0" applyNumberFormat="1" applyFont="1" applyFill="1" applyBorder="1" applyProtection="1"/>
    <xf numFmtId="0" fontId="31" fillId="31" borderId="19" xfId="0" applyFont="1" applyFill="1" applyBorder="1"/>
    <xf numFmtId="0" fontId="31" fillId="0" borderId="20" xfId="0" applyFont="1" applyBorder="1" applyAlignment="1" applyProtection="1">
      <alignment horizontal="centerContinuous"/>
    </xf>
    <xf numFmtId="37" fontId="31" fillId="25" borderId="13" xfId="0" applyNumberFormat="1" applyFont="1" applyFill="1" applyBorder="1" applyAlignment="1" applyProtection="1">
      <alignment horizontal="center"/>
    </xf>
    <xf numFmtId="37" fontId="31" fillId="25" borderId="0" xfId="0" applyNumberFormat="1" applyFont="1" applyFill="1" applyAlignment="1" applyProtection="1">
      <alignment horizontal="centerContinuous"/>
    </xf>
    <xf numFmtId="37" fontId="31" fillId="25" borderId="14" xfId="0" applyNumberFormat="1" applyFont="1" applyFill="1" applyBorder="1" applyAlignment="1" applyProtection="1">
      <alignment horizontal="centerContinuous"/>
    </xf>
    <xf numFmtId="37" fontId="31" fillId="25" borderId="13" xfId="0" applyNumberFormat="1" applyFont="1" applyFill="1" applyBorder="1" applyAlignment="1" applyProtection="1">
      <alignment horizontal="centerContinuous"/>
    </xf>
    <xf numFmtId="37" fontId="31" fillId="25" borderId="14" xfId="0" applyNumberFormat="1" applyFont="1" applyFill="1" applyBorder="1" applyAlignment="1" applyProtection="1">
      <alignment horizontal="center"/>
    </xf>
    <xf numFmtId="37" fontId="31" fillId="25" borderId="14" xfId="0" applyNumberFormat="1" applyFont="1" applyFill="1" applyBorder="1" applyProtection="1"/>
    <xf numFmtId="37" fontId="31" fillId="25" borderId="13" xfId="0" applyNumberFormat="1" applyFont="1" applyFill="1" applyBorder="1" applyProtection="1"/>
    <xf numFmtId="37" fontId="31" fillId="25" borderId="0" xfId="0" applyNumberFormat="1" applyFont="1" applyFill="1" applyAlignment="1" applyProtection="1">
      <alignment horizontal="center"/>
    </xf>
    <xf numFmtId="37" fontId="31" fillId="25" borderId="15" xfId="0" applyNumberFormat="1" applyFont="1" applyFill="1" applyBorder="1" applyProtection="1"/>
    <xf numFmtId="37" fontId="31" fillId="25" borderId="10" xfId="0" applyNumberFormat="1" applyFont="1" applyFill="1" applyBorder="1" applyProtection="1"/>
    <xf numFmtId="37" fontId="31" fillId="25" borderId="16" xfId="0" applyNumberFormat="1" applyFont="1" applyFill="1" applyBorder="1" applyProtection="1"/>
    <xf numFmtId="5" fontId="31" fillId="0" borderId="29" xfId="0" applyNumberFormat="1" applyFont="1" applyBorder="1" applyProtection="1"/>
    <xf numFmtId="0" fontId="31" fillId="0" borderId="26" xfId="0" applyFont="1" applyBorder="1"/>
    <xf numFmtId="5" fontId="31" fillId="0" borderId="19" xfId="0" applyNumberFormat="1" applyFont="1" applyBorder="1" applyProtection="1"/>
    <xf numFmtId="5" fontId="31" fillId="0" borderId="26" xfId="0" applyNumberFormat="1" applyFont="1" applyBorder="1" applyProtection="1"/>
    <xf numFmtId="37" fontId="31" fillId="0" borderId="35" xfId="0" applyNumberFormat="1" applyFont="1" applyBorder="1" applyProtection="1"/>
    <xf numFmtId="37" fontId="31" fillId="0" borderId="19" xfId="0" applyNumberFormat="1" applyFont="1" applyBorder="1" applyProtection="1"/>
    <xf numFmtId="5" fontId="31" fillId="31" borderId="41" xfId="0" applyNumberFormat="1" applyFont="1" applyFill="1" applyBorder="1" applyProtection="1"/>
    <xf numFmtId="5" fontId="31" fillId="31" borderId="40" xfId="0" applyNumberFormat="1" applyFont="1" applyFill="1" applyBorder="1" applyProtection="1"/>
    <xf numFmtId="5" fontId="31" fillId="31" borderId="38" xfId="0" applyNumberFormat="1" applyFont="1" applyFill="1" applyBorder="1" applyProtection="1"/>
    <xf numFmtId="5" fontId="31" fillId="31" borderId="39" xfId="0" applyNumberFormat="1" applyFont="1" applyFill="1" applyBorder="1" applyProtection="1"/>
    <xf numFmtId="5" fontId="31" fillId="31" borderId="36" xfId="0" applyNumberFormat="1" applyFont="1" applyFill="1" applyBorder="1" applyProtection="1"/>
    <xf numFmtId="37" fontId="31" fillId="0" borderId="14" xfId="0" applyNumberFormat="1" applyFont="1" applyBorder="1" applyAlignment="1" applyProtection="1">
      <alignment horizontal="centerContinuous"/>
    </xf>
    <xf numFmtId="37" fontId="31" fillId="0" borderId="13" xfId="0" applyNumberFormat="1" applyFont="1" applyBorder="1" applyAlignment="1" applyProtection="1">
      <alignment horizontal="centerContinuous"/>
    </xf>
    <xf numFmtId="37" fontId="31" fillId="0" borderId="15" xfId="0" applyNumberFormat="1" applyFont="1" applyBorder="1" applyProtection="1"/>
    <xf numFmtId="37" fontId="31" fillId="0" borderId="10" xfId="0" applyNumberFormat="1" applyFont="1" applyBorder="1" applyProtection="1"/>
    <xf numFmtId="5" fontId="31" fillId="0" borderId="18" xfId="0" applyNumberFormat="1" applyFont="1" applyBorder="1" applyProtection="1"/>
    <xf numFmtId="37" fontId="31" fillId="0" borderId="18" xfId="0" applyNumberFormat="1" applyFont="1" applyBorder="1" applyProtection="1"/>
    <xf numFmtId="5" fontId="31" fillId="31" borderId="54" xfId="0" applyNumberFormat="1" applyFont="1" applyFill="1" applyBorder="1" applyProtection="1"/>
    <xf numFmtId="0" fontId="31" fillId="0" borderId="30" xfId="0" applyFont="1" applyBorder="1"/>
    <xf numFmtId="0" fontId="43" fillId="0" borderId="0" xfId="0" applyFont="1" applyProtection="1"/>
    <xf numFmtId="0" fontId="31" fillId="0" borderId="56" xfId="0" applyFont="1" applyBorder="1"/>
    <xf numFmtId="37" fontId="31" fillId="0" borderId="56" xfId="0" applyNumberFormat="1" applyFont="1" applyBorder="1" applyProtection="1"/>
    <xf numFmtId="37" fontId="31" fillId="0" borderId="60" xfId="0" applyNumberFormat="1" applyFont="1" applyBorder="1" applyProtection="1"/>
    <xf numFmtId="37" fontId="31" fillId="0" borderId="62" xfId="0" applyNumberFormat="1" applyFont="1" applyBorder="1" applyProtection="1"/>
    <xf numFmtId="37" fontId="31" fillId="0" borderId="58" xfId="0" applyNumberFormat="1" applyFont="1" applyBorder="1" applyProtection="1"/>
    <xf numFmtId="0" fontId="30" fillId="0" borderId="0" xfId="0" applyFont="1" applyProtection="1"/>
    <xf numFmtId="0" fontId="36" fillId="0" borderId="0" xfId="0" applyFont="1" applyProtection="1"/>
    <xf numFmtId="0" fontId="36" fillId="0" borderId="0" xfId="0" applyFont="1" applyAlignment="1" applyProtection="1">
      <alignment horizontal="centerContinuous"/>
    </xf>
    <xf numFmtId="0" fontId="31" fillId="0" borderId="41" xfId="0" applyFont="1" applyBorder="1" applyAlignment="1" applyProtection="1">
      <alignment horizontal="centerContinuous"/>
    </xf>
    <xf numFmtId="0" fontId="31" fillId="30" borderId="35" xfId="0" applyFont="1" applyFill="1" applyBorder="1" applyProtection="1"/>
    <xf numFmtId="0" fontId="31" fillId="0" borderId="46" xfId="0" applyFont="1" applyBorder="1" applyAlignment="1" applyProtection="1">
      <alignment horizontal="centerContinuous"/>
    </xf>
    <xf numFmtId="0" fontId="31" fillId="0" borderId="44" xfId="0" applyFont="1" applyBorder="1" applyAlignment="1" applyProtection="1">
      <alignment horizontal="centerContinuous"/>
    </xf>
    <xf numFmtId="0" fontId="31" fillId="30" borderId="44" xfId="0" applyFont="1" applyFill="1" applyBorder="1" applyProtection="1"/>
    <xf numFmtId="37" fontId="31" fillId="0" borderId="32" xfId="0" applyNumberFormat="1" applyFont="1" applyBorder="1" applyProtection="1"/>
    <xf numFmtId="0" fontId="31" fillId="0" borderId="54" xfId="0" applyFont="1" applyBorder="1" applyAlignment="1" applyProtection="1">
      <alignment horizontal="centerContinuous"/>
    </xf>
    <xf numFmtId="37" fontId="31" fillId="0" borderId="44" xfId="0" applyNumberFormat="1" applyFont="1" applyBorder="1" applyProtection="1"/>
    <xf numFmtId="0" fontId="31" fillId="30" borderId="16" xfId="0" applyFont="1" applyFill="1" applyBorder="1" applyProtection="1"/>
    <xf numFmtId="0" fontId="41" fillId="0" borderId="63" xfId="0" applyFont="1" applyBorder="1" applyProtection="1"/>
    <xf numFmtId="0" fontId="41" fillId="0" borderId="36" xfId="0" applyFont="1" applyBorder="1" applyAlignment="1" applyProtection="1">
      <alignment horizontal="center"/>
    </xf>
    <xf numFmtId="0" fontId="41" fillId="0" borderId="36" xfId="0" applyFont="1" applyBorder="1" applyAlignment="1" applyProtection="1">
      <alignment horizontal="centerContinuous"/>
    </xf>
    <xf numFmtId="0" fontId="41" fillId="0" borderId="38" xfId="0" applyFont="1" applyBorder="1" applyProtection="1"/>
    <xf numFmtId="0" fontId="41" fillId="0" borderId="39" xfId="0" applyFont="1" applyBorder="1" applyAlignment="1" applyProtection="1">
      <alignment horizontal="centerContinuous"/>
    </xf>
    <xf numFmtId="0" fontId="41" fillId="0" borderId="40" xfId="0" applyFont="1" applyBorder="1" applyAlignment="1" applyProtection="1">
      <alignment horizontal="centerContinuous"/>
    </xf>
    <xf numFmtId="0" fontId="41" fillId="0" borderId="34" xfId="0" applyFont="1" applyBorder="1" applyAlignment="1" applyProtection="1">
      <alignment horizontal="centerContinuous"/>
    </xf>
    <xf numFmtId="0" fontId="41" fillId="0" borderId="48" xfId="0" applyFont="1" applyBorder="1" applyAlignment="1" applyProtection="1">
      <alignment horizontal="centerContinuous"/>
    </xf>
    <xf numFmtId="0" fontId="41" fillId="0" borderId="49" xfId="0" applyFont="1" applyBorder="1" applyAlignment="1" applyProtection="1">
      <alignment horizontal="centerContinuous"/>
    </xf>
    <xf numFmtId="0" fontId="41" fillId="0" borderId="20" xfId="0" applyFont="1" applyBorder="1" applyAlignment="1" applyProtection="1">
      <alignment horizontal="centerContinuous"/>
    </xf>
    <xf numFmtId="0" fontId="41" fillId="0" borderId="27" xfId="0" applyFont="1" applyBorder="1" applyProtection="1"/>
    <xf numFmtId="0" fontId="41" fillId="0" borderId="34" xfId="0" applyFont="1" applyBorder="1" applyAlignment="1" applyProtection="1">
      <alignment horizontal="center"/>
    </xf>
    <xf numFmtId="0" fontId="41" fillId="0" borderId="13" xfId="0" applyFont="1" applyBorder="1" applyAlignment="1" applyProtection="1">
      <alignment horizontal="centerContinuous"/>
    </xf>
    <xf numFmtId="0" fontId="41" fillId="0" borderId="14" xfId="0" applyFont="1" applyBorder="1" applyAlignment="1" applyProtection="1">
      <alignment horizontal="center"/>
    </xf>
    <xf numFmtId="0" fontId="41" fillId="0" borderId="35" xfId="0" applyFont="1" applyBorder="1" applyAlignment="1" applyProtection="1">
      <alignment horizontal="center"/>
    </xf>
    <xf numFmtId="0" fontId="41" fillId="0" borderId="35" xfId="0" applyFont="1" applyBorder="1" applyProtection="1"/>
    <xf numFmtId="0" fontId="41" fillId="0" borderId="18" xfId="0" applyFont="1" applyBorder="1" applyAlignment="1" applyProtection="1">
      <alignment horizontal="centerContinuous"/>
    </xf>
    <xf numFmtId="0" fontId="41" fillId="0" borderId="35" xfId="0" applyFont="1" applyBorder="1" applyAlignment="1" applyProtection="1">
      <alignment horizontal="centerContinuous"/>
    </xf>
    <xf numFmtId="0" fontId="41" fillId="0" borderId="20" xfId="0" applyFont="1" applyBorder="1" applyAlignment="1" applyProtection="1">
      <alignment horizontal="center"/>
    </xf>
    <xf numFmtId="0" fontId="31" fillId="30" borderId="20" xfId="0" applyFont="1" applyFill="1" applyBorder="1" applyProtection="1"/>
    <xf numFmtId="0" fontId="31" fillId="30" borderId="18" xfId="0" applyFont="1" applyFill="1" applyBorder="1" applyProtection="1"/>
    <xf numFmtId="0" fontId="31" fillId="0" borderId="15" xfId="0" applyFont="1" applyBorder="1" applyAlignment="1" applyProtection="1">
      <alignment horizontal="centerContinuous"/>
    </xf>
    <xf numFmtId="0" fontId="31" fillId="0" borderId="10" xfId="0" applyFont="1" applyBorder="1" applyAlignment="1" applyProtection="1">
      <alignment horizontal="centerContinuous"/>
    </xf>
    <xf numFmtId="0" fontId="31" fillId="0" borderId="16" xfId="0" applyFont="1" applyBorder="1" applyAlignment="1" applyProtection="1">
      <alignment horizontal="centerContinuous"/>
    </xf>
    <xf numFmtId="37" fontId="31" fillId="0" borderId="11" xfId="0" applyNumberFormat="1" applyFont="1" applyBorder="1" applyProtection="1"/>
    <xf numFmtId="37" fontId="31" fillId="0" borderId="17" xfId="0" applyNumberFormat="1" applyFont="1" applyBorder="1" applyProtection="1"/>
    <xf numFmtId="0" fontId="31" fillId="30" borderId="15" xfId="0" applyFont="1" applyFill="1" applyBorder="1" applyProtection="1"/>
    <xf numFmtId="0" fontId="41" fillId="0" borderId="36" xfId="0" applyFont="1" applyBorder="1" applyProtection="1"/>
    <xf numFmtId="0" fontId="41" fillId="0" borderId="40" xfId="0" applyFont="1" applyBorder="1" applyProtection="1"/>
    <xf numFmtId="0" fontId="41" fillId="0" borderId="34" xfId="0" applyFont="1" applyBorder="1" applyProtection="1"/>
    <xf numFmtId="0" fontId="41" fillId="0" borderId="0" xfId="0" applyFont="1" applyAlignment="1" applyProtection="1">
      <alignment horizontal="centerContinuous"/>
    </xf>
    <xf numFmtId="0" fontId="41" fillId="0" borderId="14" xfId="0" applyFont="1" applyBorder="1" applyAlignment="1" applyProtection="1">
      <alignment horizontal="centerContinuous"/>
    </xf>
    <xf numFmtId="0" fontId="41" fillId="0" borderId="27" xfId="0" applyFont="1" applyBorder="1" applyAlignment="1" applyProtection="1">
      <alignment horizontal="center"/>
    </xf>
    <xf numFmtId="0" fontId="41" fillId="0" borderId="25" xfId="0" applyFont="1" applyBorder="1" applyAlignment="1" applyProtection="1">
      <alignment horizontal="centerContinuous"/>
    </xf>
    <xf numFmtId="0" fontId="41" fillId="0" borderId="29" xfId="0" applyFont="1" applyBorder="1" applyAlignment="1" applyProtection="1">
      <alignment horizontal="center"/>
    </xf>
    <xf numFmtId="5" fontId="31" fillId="0" borderId="31" xfId="0" applyNumberFormat="1" applyFont="1" applyBorder="1" applyAlignment="1" applyProtection="1">
      <alignment horizontal="centerContinuous"/>
    </xf>
    <xf numFmtId="0" fontId="34" fillId="0" borderId="35" xfId="0" applyFont="1" applyBorder="1" applyProtection="1"/>
    <xf numFmtId="37" fontId="31" fillId="0" borderId="31" xfId="0" applyNumberFormat="1" applyFont="1" applyBorder="1" applyAlignment="1" applyProtection="1">
      <alignment horizontal="centerContinuous"/>
    </xf>
    <xf numFmtId="0" fontId="31" fillId="0" borderId="61" xfId="0" applyFont="1" applyBorder="1" applyAlignment="1" applyProtection="1">
      <alignment horizontal="center"/>
    </xf>
    <xf numFmtId="0" fontId="41" fillId="0" borderId="13" xfId="0" applyFont="1" applyBorder="1" applyAlignment="1" applyProtection="1">
      <alignment horizontal="center"/>
    </xf>
    <xf numFmtId="5" fontId="31" fillId="0" borderId="67" xfId="0" applyNumberFormat="1" applyFont="1" applyBorder="1" applyProtection="1"/>
    <xf numFmtId="0" fontId="32" fillId="0" borderId="48" xfId="0" applyFont="1" applyBorder="1" applyAlignment="1" applyProtection="1">
      <alignment horizontal="centerContinuous"/>
    </xf>
    <xf numFmtId="0" fontId="32" fillId="0" borderId="49" xfId="0" applyFont="1" applyBorder="1" applyAlignment="1" applyProtection="1">
      <alignment horizontal="centerContinuous"/>
    </xf>
    <xf numFmtId="0" fontId="42" fillId="0" borderId="24" xfId="0" applyFont="1" applyBorder="1" applyAlignment="1" applyProtection="1">
      <alignment horizontal="center"/>
    </xf>
    <xf numFmtId="0" fontId="42" fillId="0" borderId="35" xfId="0" applyFont="1" applyBorder="1" applyAlignment="1" applyProtection="1">
      <alignment horizontal="centerContinuous"/>
    </xf>
    <xf numFmtId="0" fontId="32" fillId="0" borderId="15" xfId="0" applyFont="1" applyBorder="1" applyAlignment="1" applyProtection="1">
      <alignment horizontal="centerContinuous"/>
    </xf>
    <xf numFmtId="0" fontId="32" fillId="0" borderId="10" xfId="0" applyFont="1" applyBorder="1" applyAlignment="1" applyProtection="1">
      <alignment horizontal="centerContinuous"/>
    </xf>
    <xf numFmtId="0" fontId="32" fillId="0" borderId="11" xfId="0" applyFont="1" applyBorder="1" applyAlignment="1" applyProtection="1">
      <alignment horizontal="centerContinuous"/>
    </xf>
    <xf numFmtId="0" fontId="31" fillId="0" borderId="33" xfId="0" applyFont="1" applyBorder="1" applyAlignment="1" applyProtection="1">
      <alignment horizontal="left"/>
    </xf>
    <xf numFmtId="0" fontId="31" fillId="0" borderId="11" xfId="0" applyFont="1" applyBorder="1" applyAlignment="1" applyProtection="1">
      <alignment horizontal="left"/>
    </xf>
    <xf numFmtId="0" fontId="31" fillId="0" borderId="11" xfId="0" applyFont="1" applyBorder="1" applyAlignment="1" applyProtection="1">
      <alignment horizontal="center"/>
    </xf>
    <xf numFmtId="0" fontId="41" fillId="0" borderId="10" xfId="0" applyFont="1" applyBorder="1" applyProtection="1"/>
    <xf numFmtId="0" fontId="32" fillId="0" borderId="0" xfId="0" applyFont="1" applyAlignment="1" applyProtection="1">
      <alignment horizontal="center"/>
    </xf>
    <xf numFmtId="0" fontId="31" fillId="0" borderId="37" xfId="0" applyFont="1" applyBorder="1" applyAlignment="1" applyProtection="1">
      <alignment horizontal="center"/>
    </xf>
    <xf numFmtId="0" fontId="31" fillId="0" borderId="24" xfId="0" applyFont="1" applyBorder="1" applyAlignment="1" applyProtection="1">
      <alignment horizontal="center"/>
    </xf>
    <xf numFmtId="0" fontId="29" fillId="0" borderId="34" xfId="0" applyFont="1" applyBorder="1" applyAlignment="1" applyProtection="1">
      <alignment horizontal="center"/>
    </xf>
    <xf numFmtId="0" fontId="29" fillId="0" borderId="35" xfId="0" applyFont="1" applyBorder="1" applyAlignment="1" applyProtection="1">
      <alignment horizontal="center"/>
    </xf>
    <xf numFmtId="0" fontId="29" fillId="0" borderId="20" xfId="0" applyFont="1" applyBorder="1" applyAlignment="1" applyProtection="1">
      <alignment horizontal="center"/>
    </xf>
    <xf numFmtId="0" fontId="29" fillId="0" borderId="13" xfId="0" applyFont="1" applyBorder="1" applyAlignment="1" applyProtection="1">
      <alignment horizontal="center"/>
    </xf>
    <xf numFmtId="0" fontId="29" fillId="0" borderId="14" xfId="0" applyFont="1" applyBorder="1" applyAlignment="1" applyProtection="1">
      <alignment horizontal="center"/>
    </xf>
    <xf numFmtId="0" fontId="31" fillId="0" borderId="26" xfId="0" applyFont="1" applyBorder="1" applyAlignment="1" applyProtection="1">
      <alignment horizontal="center"/>
    </xf>
    <xf numFmtId="0" fontId="31" fillId="0" borderId="44" xfId="0" applyFont="1" applyBorder="1" applyAlignment="1" applyProtection="1">
      <alignment horizontal="center"/>
    </xf>
    <xf numFmtId="0" fontId="31" fillId="0" borderId="41" xfId="0" applyFont="1" applyBorder="1" applyAlignment="1" applyProtection="1">
      <alignment horizontal="center"/>
    </xf>
    <xf numFmtId="0" fontId="31" fillId="0" borderId="71" xfId="0" applyFont="1" applyBorder="1" applyAlignment="1" applyProtection="1">
      <alignment horizontal="center"/>
    </xf>
    <xf numFmtId="0" fontId="31" fillId="0" borderId="54" xfId="0" applyFont="1" applyBorder="1" applyAlignment="1" applyProtection="1">
      <alignment horizontal="right"/>
    </xf>
    <xf numFmtId="0" fontId="31" fillId="0" borderId="57" xfId="0" applyFont="1" applyBorder="1" applyAlignment="1" applyProtection="1">
      <alignment horizontal="right"/>
    </xf>
    <xf numFmtId="0" fontId="41" fillId="0" borderId="0" xfId="0" applyFont="1" applyAlignment="1" applyProtection="1">
      <alignment horizontal="center"/>
    </xf>
    <xf numFmtId="0" fontId="41" fillId="0" borderId="25" xfId="0" applyFont="1" applyBorder="1" applyAlignment="1" applyProtection="1">
      <alignment horizontal="center"/>
    </xf>
    <xf numFmtId="0" fontId="41" fillId="0" borderId="19" xfId="0" applyFont="1" applyBorder="1" applyAlignment="1" applyProtection="1">
      <alignment horizontal="center"/>
    </xf>
    <xf numFmtId="0" fontId="41" fillId="0" borderId="31" xfId="0" applyFont="1" applyBorder="1" applyAlignment="1" applyProtection="1">
      <alignment horizontal="center"/>
    </xf>
    <xf numFmtId="0" fontId="36" fillId="0" borderId="0" xfId="0" applyFont="1"/>
    <xf numFmtId="0" fontId="35" fillId="0" borderId="0" xfId="0" applyFont="1"/>
    <xf numFmtId="0" fontId="31" fillId="34" borderId="0" xfId="0" applyFont="1" applyFill="1"/>
    <xf numFmtId="10" fontId="31" fillId="0" borderId="0" xfId="0" applyNumberFormat="1" applyFont="1" applyProtection="1"/>
    <xf numFmtId="164" fontId="31" fillId="0" borderId="19" xfId="0" applyNumberFormat="1" applyFont="1" applyBorder="1" applyAlignment="1" applyProtection="1">
      <alignment horizontal="center"/>
    </xf>
    <xf numFmtId="0" fontId="31" fillId="0" borderId="12" xfId="0" applyFont="1" applyBorder="1" applyAlignment="1" applyProtection="1">
      <alignment horizontal="center"/>
    </xf>
    <xf numFmtId="164" fontId="31" fillId="0" borderId="0" xfId="0" applyNumberFormat="1" applyFont="1" applyAlignment="1" applyProtection="1">
      <alignment horizontal="center"/>
    </xf>
    <xf numFmtId="165" fontId="31" fillId="0" borderId="0" xfId="0" applyNumberFormat="1" applyFont="1" applyProtection="1"/>
    <xf numFmtId="164" fontId="31" fillId="0" borderId="30" xfId="0" applyNumberFormat="1" applyFont="1" applyBorder="1" applyAlignment="1" applyProtection="1">
      <alignment horizontal="center"/>
    </xf>
    <xf numFmtId="0" fontId="31" fillId="0" borderId="28" xfId="0" applyFont="1" applyBorder="1" applyAlignment="1" applyProtection="1">
      <alignment horizontal="left"/>
    </xf>
    <xf numFmtId="164" fontId="31" fillId="0" borderId="26" xfId="0" applyNumberFormat="1" applyFont="1" applyBorder="1" applyAlignment="1" applyProtection="1">
      <alignment horizontal="center"/>
    </xf>
    <xf numFmtId="164" fontId="31" fillId="0" borderId="35" xfId="0" applyNumberFormat="1" applyFont="1" applyBorder="1" applyAlignment="1" applyProtection="1">
      <alignment horizontal="center"/>
    </xf>
    <xf numFmtId="37" fontId="31" fillId="0" borderId="37" xfId="0" applyNumberFormat="1" applyFont="1" applyBorder="1" applyProtection="1"/>
    <xf numFmtId="164" fontId="31" fillId="0" borderId="11" xfId="0" applyNumberFormat="1" applyFont="1" applyBorder="1" applyAlignment="1" applyProtection="1">
      <alignment horizontal="center"/>
    </xf>
    <xf numFmtId="37" fontId="31" fillId="0" borderId="36" xfId="0" applyNumberFormat="1" applyFont="1" applyBorder="1" applyProtection="1"/>
    <xf numFmtId="7" fontId="31" fillId="0" borderId="46" xfId="0" applyNumberFormat="1" applyFont="1" applyBorder="1" applyProtection="1"/>
    <xf numFmtId="0" fontId="31" fillId="0" borderId="53" xfId="0" applyFont="1" applyBorder="1" applyAlignment="1" applyProtection="1">
      <alignment horizontal="center"/>
    </xf>
    <xf numFmtId="37" fontId="31" fillId="29" borderId="53" xfId="0" applyNumberFormat="1" applyFont="1" applyFill="1" applyBorder="1" applyProtection="1"/>
    <xf numFmtId="0" fontId="31" fillId="29" borderId="37" xfId="0" applyFont="1" applyFill="1" applyBorder="1" applyProtection="1"/>
    <xf numFmtId="10" fontId="31" fillId="0" borderId="10" xfId="0" applyNumberFormat="1" applyFont="1" applyBorder="1" applyProtection="1"/>
    <xf numFmtId="0" fontId="32" fillId="0" borderId="19" xfId="0" applyFont="1" applyBorder="1" applyAlignment="1" applyProtection="1">
      <alignment horizontal="centerContinuous"/>
    </xf>
    <xf numFmtId="0" fontId="31" fillId="24" borderId="17" xfId="0" applyFont="1" applyFill="1" applyBorder="1" applyProtection="1"/>
    <xf numFmtId="0" fontId="31" fillId="24" borderId="11" xfId="0" applyFont="1" applyFill="1" applyBorder="1" applyProtection="1"/>
    <xf numFmtId="0" fontId="46" fillId="24" borderId="11" xfId="0" applyFont="1" applyFill="1" applyBorder="1" applyAlignment="1" applyProtection="1">
      <alignment horizontal="left"/>
    </xf>
    <xf numFmtId="0" fontId="47" fillId="24" borderId="11" xfId="0" applyFont="1" applyFill="1" applyBorder="1" applyProtection="1"/>
    <xf numFmtId="0" fontId="31" fillId="24" borderId="12" xfId="0" applyFont="1" applyFill="1" applyBorder="1" applyProtection="1"/>
    <xf numFmtId="0" fontId="31" fillId="24" borderId="13" xfId="0" applyFont="1" applyFill="1" applyBorder="1" applyProtection="1"/>
    <xf numFmtId="0" fontId="31" fillId="24" borderId="0" xfId="0" applyFont="1" applyFill="1" applyProtection="1"/>
    <xf numFmtId="0" fontId="31" fillId="24" borderId="14" xfId="0" applyFont="1" applyFill="1" applyBorder="1" applyProtection="1"/>
    <xf numFmtId="0" fontId="48" fillId="24" borderId="13" xfId="0" applyFont="1" applyFill="1" applyBorder="1" applyAlignment="1" applyProtection="1">
      <alignment horizontal="centerContinuous" vertical="center"/>
    </xf>
    <xf numFmtId="0" fontId="31" fillId="24" borderId="0" xfId="0" applyFont="1" applyFill="1" applyAlignment="1" applyProtection="1">
      <alignment horizontal="centerContinuous"/>
    </xf>
    <xf numFmtId="0" fontId="31" fillId="24" borderId="14" xfId="0" applyFont="1" applyFill="1" applyBorder="1" applyAlignment="1" applyProtection="1">
      <alignment horizontal="centerContinuous"/>
    </xf>
    <xf numFmtId="0" fontId="49" fillId="24" borderId="13" xfId="0" applyFont="1" applyFill="1" applyBorder="1" applyAlignment="1" applyProtection="1">
      <alignment horizontal="centerContinuous" vertical="center"/>
    </xf>
    <xf numFmtId="0" fontId="48" fillId="24" borderId="0" xfId="0" applyFont="1" applyFill="1" applyAlignment="1" applyProtection="1">
      <alignment horizontal="centerContinuous"/>
    </xf>
    <xf numFmtId="0" fontId="48" fillId="24" borderId="14" xfId="0" applyFont="1" applyFill="1" applyBorder="1" applyAlignment="1" applyProtection="1">
      <alignment horizontal="centerContinuous"/>
    </xf>
    <xf numFmtId="0" fontId="30" fillId="24" borderId="13" xfId="0" applyFont="1" applyFill="1" applyBorder="1" applyAlignment="1" applyProtection="1">
      <alignment horizontal="centerContinuous"/>
    </xf>
    <xf numFmtId="0" fontId="44" fillId="24" borderId="11" xfId="0" applyFont="1" applyFill="1" applyBorder="1" applyAlignment="1" applyProtection="1">
      <alignment horizontal="centerContinuous"/>
    </xf>
    <xf numFmtId="0" fontId="44" fillId="24" borderId="13" xfId="0" applyFont="1" applyFill="1" applyBorder="1" applyAlignment="1" applyProtection="1">
      <alignment horizontal="centerContinuous"/>
    </xf>
    <xf numFmtId="0" fontId="50" fillId="24" borderId="0" xfId="0" applyFont="1" applyFill="1" applyAlignment="1" applyProtection="1">
      <alignment horizontal="centerContinuous"/>
    </xf>
    <xf numFmtId="0" fontId="50" fillId="24" borderId="14" xfId="0" applyFont="1" applyFill="1" applyBorder="1" applyAlignment="1" applyProtection="1">
      <alignment horizontal="centerContinuous"/>
    </xf>
    <xf numFmtId="0" fontId="31" fillId="24" borderId="10" xfId="0" applyFont="1" applyFill="1" applyBorder="1" applyAlignment="1" applyProtection="1">
      <alignment horizontal="centerContinuous"/>
    </xf>
    <xf numFmtId="0" fontId="31" fillId="24" borderId="0" xfId="0" applyFont="1" applyFill="1" applyAlignment="1" applyProtection="1">
      <alignment horizontal="right"/>
    </xf>
    <xf numFmtId="0" fontId="30" fillId="24" borderId="0" xfId="0" applyFont="1" applyFill="1" applyAlignment="1" applyProtection="1">
      <alignment horizontal="centerContinuous"/>
    </xf>
    <xf numFmtId="0" fontId="51" fillId="24" borderId="0" xfId="0" applyFont="1" applyFill="1" applyAlignment="1" applyProtection="1">
      <alignment horizontal="centerContinuous"/>
    </xf>
    <xf numFmtId="0" fontId="34" fillId="24" borderId="0" xfId="0" applyFont="1" applyFill="1" applyAlignment="1" applyProtection="1">
      <alignment horizontal="centerContinuous"/>
    </xf>
    <xf numFmtId="0" fontId="44" fillId="24" borderId="74" xfId="0" applyFont="1" applyFill="1" applyBorder="1" applyAlignment="1" applyProtection="1">
      <alignment horizontal="centerContinuous"/>
    </xf>
    <xf numFmtId="0" fontId="31" fillId="24" borderId="74" xfId="0" applyFont="1" applyFill="1" applyBorder="1" applyAlignment="1" applyProtection="1">
      <alignment horizontal="centerContinuous"/>
    </xf>
    <xf numFmtId="0" fontId="31" fillId="24" borderId="15" xfId="0" applyFont="1" applyFill="1" applyBorder="1" applyProtection="1"/>
    <xf numFmtId="0" fontId="31" fillId="24" borderId="10" xfId="0" applyFont="1" applyFill="1" applyBorder="1" applyProtection="1"/>
    <xf numFmtId="0" fontId="31" fillId="24" borderId="16" xfId="0" applyFont="1" applyFill="1" applyBorder="1" applyProtection="1"/>
    <xf numFmtId="0" fontId="33" fillId="0" borderId="0" xfId="0" applyFont="1" applyAlignment="1">
      <alignment horizontal="left" wrapText="1"/>
    </xf>
    <xf numFmtId="0" fontId="33" fillId="0" borderId="0" xfId="0" applyFont="1" applyAlignment="1">
      <alignment horizontal="center"/>
    </xf>
    <xf numFmtId="0" fontId="32" fillId="0" borderId="0" xfId="0" applyFont="1" applyAlignment="1">
      <alignment horizontal="left"/>
    </xf>
    <xf numFmtId="0" fontId="33" fillId="0" borderId="0" xfId="0" applyFont="1" applyAlignment="1">
      <alignment horizontal="left"/>
    </xf>
    <xf numFmtId="0" fontId="36" fillId="0" borderId="17" xfId="0" applyFont="1" applyBorder="1" applyProtection="1"/>
    <xf numFmtId="0" fontId="36" fillId="0" borderId="11" xfId="0" applyFont="1" applyBorder="1" applyProtection="1"/>
    <xf numFmtId="0" fontId="36" fillId="0" borderId="12" xfId="0" applyFont="1" applyBorder="1" applyProtection="1"/>
    <xf numFmtId="0" fontId="36" fillId="0" borderId="13" xfId="0" applyFont="1" applyBorder="1" applyProtection="1"/>
    <xf numFmtId="0" fontId="36" fillId="0" borderId="14" xfId="0" applyFont="1" applyBorder="1" applyProtection="1"/>
    <xf numFmtId="0" fontId="36" fillId="0" borderId="75" xfId="0" applyFont="1" applyBorder="1" applyProtection="1"/>
    <xf numFmtId="0" fontId="36" fillId="0" borderId="64" xfId="0" applyFont="1" applyBorder="1" applyAlignment="1" applyProtection="1">
      <alignment horizontal="center"/>
    </xf>
    <xf numFmtId="0" fontId="52" fillId="0" borderId="0" xfId="0" applyFont="1" applyAlignment="1" applyProtection="1">
      <alignment horizontal="centerContinuous"/>
    </xf>
    <xf numFmtId="0" fontId="36" fillId="0" borderId="14" xfId="0" applyFont="1" applyBorder="1" applyAlignment="1" applyProtection="1">
      <alignment horizontal="center"/>
    </xf>
    <xf numFmtId="0" fontId="52" fillId="0" borderId="64" xfId="0" applyFont="1" applyBorder="1" applyAlignment="1" applyProtection="1">
      <alignment horizontal="center"/>
    </xf>
    <xf numFmtId="0" fontId="52" fillId="0" borderId="14" xfId="0" applyFont="1" applyBorder="1" applyAlignment="1" applyProtection="1">
      <alignment horizontal="center"/>
    </xf>
    <xf numFmtId="0" fontId="36" fillId="0" borderId="65" xfId="0" applyFont="1" applyBorder="1" applyProtection="1"/>
    <xf numFmtId="0" fontId="36" fillId="0" borderId="10" xfId="0" applyFont="1" applyBorder="1" applyProtection="1"/>
    <xf numFmtId="0" fontId="36" fillId="0" borderId="16" xfId="0" applyFont="1" applyBorder="1" applyProtection="1"/>
    <xf numFmtId="37" fontId="29" fillId="0" borderId="26" xfId="0" applyNumberFormat="1" applyFont="1" applyBorder="1" applyAlignment="1" applyProtection="1">
      <alignment horizontal="right"/>
    </xf>
    <xf numFmtId="5" fontId="29" fillId="0" borderId="26" xfId="0" applyNumberFormat="1" applyFont="1" applyBorder="1" applyAlignment="1" applyProtection="1">
      <alignment horizontal="right"/>
    </xf>
    <xf numFmtId="0" fontId="39" fillId="0" borderId="0" xfId="0" applyFont="1" applyAlignment="1" applyProtection="1"/>
    <xf numFmtId="0" fontId="31" fillId="0" borderId="0" xfId="0" applyFont="1" applyBorder="1" applyProtection="1"/>
    <xf numFmtId="0" fontId="32" fillId="0" borderId="0" xfId="0" applyFont="1" applyBorder="1" applyAlignment="1" applyProtection="1">
      <alignment horizontal="centerContinuous"/>
    </xf>
    <xf numFmtId="0" fontId="31" fillId="0" borderId="17" xfId="0" applyFont="1" applyBorder="1"/>
    <xf numFmtId="0" fontId="31" fillId="0" borderId="21" xfId="0" applyFont="1" applyBorder="1"/>
    <xf numFmtId="0" fontId="31" fillId="0" borderId="33" xfId="0" applyFont="1" applyBorder="1"/>
    <xf numFmtId="0" fontId="31" fillId="0" borderId="11" xfId="0" applyFont="1" applyBorder="1"/>
    <xf numFmtId="0" fontId="31" fillId="0" borderId="23" xfId="0" applyFont="1" applyBorder="1"/>
    <xf numFmtId="0" fontId="31" fillId="0" borderId="34" xfId="0" applyFont="1" applyBorder="1"/>
    <xf numFmtId="0" fontId="31" fillId="0" borderId="25" xfId="0" applyFont="1" applyBorder="1"/>
    <xf numFmtId="0" fontId="31" fillId="0" borderId="35" xfId="0" applyFont="1" applyBorder="1"/>
    <xf numFmtId="0" fontId="31" fillId="0" borderId="18" xfId="0" applyFont="1" applyBorder="1" applyAlignment="1">
      <alignment horizontal="centerContinuous"/>
    </xf>
    <xf numFmtId="0" fontId="31" fillId="0" borderId="19" xfId="0" applyFont="1" applyBorder="1" applyAlignment="1">
      <alignment horizontal="centerContinuous"/>
    </xf>
    <xf numFmtId="0" fontId="31" fillId="0" borderId="20" xfId="0" applyFont="1" applyBorder="1" applyAlignment="1">
      <alignment horizontal="centerContinuous"/>
    </xf>
    <xf numFmtId="0" fontId="31" fillId="0" borderId="14" xfId="0" applyFont="1" applyBorder="1" applyAlignment="1">
      <alignment horizontal="centerContinuous"/>
    </xf>
    <xf numFmtId="0" fontId="31" fillId="0" borderId="15" xfId="0" applyFont="1" applyBorder="1"/>
    <xf numFmtId="0" fontId="31" fillId="0" borderId="10" xfId="0" applyFont="1" applyBorder="1"/>
    <xf numFmtId="0" fontId="31" fillId="0" borderId="10" xfId="0" applyFont="1" applyBorder="1" applyAlignment="1">
      <alignment horizontal="centerContinuous"/>
    </xf>
    <xf numFmtId="0" fontId="31" fillId="0" borderId="16" xfId="0" applyFont="1" applyBorder="1" applyAlignment="1">
      <alignment horizontal="centerContinuous"/>
    </xf>
    <xf numFmtId="0" fontId="31" fillId="0" borderId="24" xfId="0" applyFont="1" applyBorder="1" applyAlignment="1" applyProtection="1">
      <alignment horizontal="left"/>
    </xf>
    <xf numFmtId="0" fontId="31" fillId="0" borderId="34" xfId="0" applyFont="1" applyBorder="1" applyAlignment="1" applyProtection="1">
      <alignment horizontal="right"/>
    </xf>
    <xf numFmtId="0" fontId="31" fillId="0" borderId="0" xfId="0" applyFont="1" applyBorder="1" applyAlignment="1" applyProtection="1">
      <alignment horizontal="centerContinuous" wrapText="1"/>
    </xf>
    <xf numFmtId="0" fontId="31" fillId="0" borderId="14" xfId="0" applyFont="1" applyBorder="1" applyAlignment="1" applyProtection="1">
      <alignment horizontal="centerContinuous" wrapText="1"/>
    </xf>
    <xf numFmtId="0" fontId="31" fillId="0" borderId="46" xfId="0" applyFont="1" applyBorder="1" applyAlignment="1" applyProtection="1">
      <alignment horizontal="left"/>
    </xf>
    <xf numFmtId="0" fontId="31" fillId="0" borderId="43" xfId="0" applyFont="1" applyBorder="1" applyAlignment="1" applyProtection="1">
      <alignment horizontal="left"/>
    </xf>
    <xf numFmtId="0" fontId="31" fillId="0" borderId="44" xfId="0" applyFont="1" applyBorder="1" applyAlignment="1" applyProtection="1">
      <alignment horizontal="right"/>
    </xf>
    <xf numFmtId="0" fontId="31" fillId="0" borderId="10" xfId="0" applyFont="1" applyBorder="1" applyAlignment="1" applyProtection="1">
      <alignment horizontal="centerContinuous" wrapText="1"/>
    </xf>
    <xf numFmtId="0" fontId="31" fillId="0" borderId="16" xfId="0" applyFont="1" applyBorder="1" applyAlignment="1" applyProtection="1">
      <alignment horizontal="centerContinuous" wrapText="1"/>
    </xf>
    <xf numFmtId="0" fontId="53" fillId="0" borderId="0" xfId="0" applyFont="1" applyProtection="1"/>
    <xf numFmtId="0" fontId="31" fillId="0" borderId="0" xfId="0" applyFont="1" applyBorder="1" applyAlignment="1" applyProtection="1">
      <alignment horizontal="centerContinuous"/>
    </xf>
    <xf numFmtId="37" fontId="31" fillId="0" borderId="0" xfId="0" applyNumberFormat="1" applyFont="1" applyBorder="1" applyProtection="1"/>
    <xf numFmtId="5" fontId="31" fillId="0" borderId="0" xfId="0" applyNumberFormat="1" applyFont="1" applyBorder="1" applyProtection="1"/>
    <xf numFmtId="0" fontId="54" fillId="0" borderId="0" xfId="0" applyFont="1" applyProtection="1"/>
    <xf numFmtId="0" fontId="54" fillId="0" borderId="0" xfId="0" applyFont="1" applyAlignment="1" applyProtection="1">
      <alignment horizontal="left"/>
    </xf>
    <xf numFmtId="0" fontId="31" fillId="38" borderId="0" xfId="0" applyFont="1" applyFill="1" applyBorder="1" applyProtection="1"/>
    <xf numFmtId="0" fontId="41" fillId="0" borderId="0" xfId="0" applyFont="1"/>
    <xf numFmtId="164" fontId="31" fillId="0" borderId="10" xfId="0" applyNumberFormat="1" applyFont="1" applyBorder="1" applyAlignment="1" applyProtection="1">
      <alignment horizontal="center"/>
    </xf>
    <xf numFmtId="0" fontId="31" fillId="0" borderId="0" xfId="0" applyFont="1" applyAlignment="1">
      <alignment horizontal="right"/>
    </xf>
    <xf numFmtId="0" fontId="31" fillId="0" borderId="12" xfId="0" applyFont="1" applyBorder="1"/>
    <xf numFmtId="0" fontId="32" fillId="0" borderId="0" xfId="0" applyFont="1" applyAlignment="1">
      <alignment horizontal="centerContinuous"/>
    </xf>
    <xf numFmtId="0" fontId="31" fillId="0" borderId="14" xfId="0" applyFont="1" applyBorder="1"/>
    <xf numFmtId="0" fontId="31" fillId="0" borderId="20" xfId="0" applyFont="1" applyBorder="1"/>
    <xf numFmtId="0" fontId="31" fillId="0" borderId="24" xfId="0" applyFont="1" applyBorder="1"/>
    <xf numFmtId="0" fontId="31" fillId="0" borderId="28" xfId="0" applyFont="1" applyBorder="1" applyAlignment="1">
      <alignment horizontal="centerContinuous"/>
    </xf>
    <xf numFmtId="0" fontId="31" fillId="0" borderId="27" xfId="0" applyFont="1" applyBorder="1"/>
    <xf numFmtId="0" fontId="31" fillId="0" borderId="36" xfId="0" applyFont="1" applyBorder="1"/>
    <xf numFmtId="0" fontId="31" fillId="0" borderId="37" xfId="0" applyFont="1" applyBorder="1" applyAlignment="1">
      <alignment horizontal="center"/>
    </xf>
    <xf numFmtId="0" fontId="31" fillId="0" borderId="38" xfId="0" applyFont="1" applyBorder="1" applyAlignment="1">
      <alignment horizontal="center"/>
    </xf>
    <xf numFmtId="0" fontId="31" fillId="0" borderId="27" xfId="0" applyFont="1" applyBorder="1" applyAlignment="1">
      <alignment horizontal="center"/>
    </xf>
    <xf numFmtId="0" fontId="31" fillId="0" borderId="25" xfId="0" applyFont="1" applyBorder="1" applyAlignment="1">
      <alignment horizontal="center"/>
    </xf>
    <xf numFmtId="0" fontId="31" fillId="0" borderId="24" xfId="0" applyFont="1" applyBorder="1" applyAlignment="1">
      <alignment horizontal="center"/>
    </xf>
    <xf numFmtId="0" fontId="31" fillId="0" borderId="14" xfId="0" applyFont="1" applyBorder="1" applyAlignment="1">
      <alignment horizontal="center"/>
    </xf>
    <xf numFmtId="0" fontId="31" fillId="0" borderId="40" xfId="0" applyFont="1" applyBorder="1"/>
    <xf numFmtId="0" fontId="31" fillId="0" borderId="41" xfId="0" applyFont="1" applyBorder="1"/>
    <xf numFmtId="0" fontId="31" fillId="0" borderId="42" xfId="0" applyFont="1" applyBorder="1" applyAlignment="1">
      <alignment horizontal="center"/>
    </xf>
    <xf numFmtId="0" fontId="31" fillId="0" borderId="31" xfId="0" applyFont="1" applyBorder="1" applyAlignment="1">
      <alignment horizontal="center"/>
    </xf>
    <xf numFmtId="0" fontId="31" fillId="0" borderId="16" xfId="0" applyFont="1" applyBorder="1"/>
    <xf numFmtId="0" fontId="32" fillId="0" borderId="0" xfId="0" applyFont="1"/>
    <xf numFmtId="0" fontId="32" fillId="0" borderId="0" xfId="0" applyFont="1" applyAlignment="1">
      <alignment horizontal="right"/>
    </xf>
    <xf numFmtId="0" fontId="29" fillId="0" borderId="19" xfId="0" applyFont="1" applyBorder="1" applyAlignment="1" applyProtection="1"/>
    <xf numFmtId="0" fontId="31" fillId="0" borderId="64" xfId="0" applyFont="1" applyBorder="1"/>
    <xf numFmtId="0" fontId="31" fillId="0" borderId="22" xfId="0" applyFont="1" applyBorder="1"/>
    <xf numFmtId="0" fontId="31" fillId="0" borderId="48" xfId="0" applyFont="1" applyBorder="1" applyAlignment="1">
      <alignment horizontal="centerContinuous"/>
    </xf>
    <xf numFmtId="0" fontId="31" fillId="0" borderId="49" xfId="0" applyFont="1" applyBorder="1" applyAlignment="1">
      <alignment horizontal="centerContinuous"/>
    </xf>
    <xf numFmtId="0" fontId="31" fillId="0" borderId="50" xfId="0" applyFont="1" applyBorder="1" applyAlignment="1">
      <alignment horizontal="centerContinuous"/>
    </xf>
    <xf numFmtId="0" fontId="31" fillId="0" borderId="39" xfId="0" applyFont="1" applyBorder="1"/>
    <xf numFmtId="0" fontId="31" fillId="0" borderId="63" xfId="0" applyFont="1" applyBorder="1"/>
    <xf numFmtId="0" fontId="31" fillId="0" borderId="37" xfId="0" applyFont="1" applyBorder="1"/>
    <xf numFmtId="0" fontId="31" fillId="0" borderId="40" xfId="0" applyFont="1" applyBorder="1" applyAlignment="1">
      <alignment horizontal="center"/>
    </xf>
    <xf numFmtId="0" fontId="31" fillId="0" borderId="64" xfId="0" applyFont="1" applyBorder="1" applyAlignment="1">
      <alignment horizontal="center"/>
    </xf>
    <xf numFmtId="0" fontId="31" fillId="0" borderId="41" xfId="0" applyFont="1" applyBorder="1" applyAlignment="1">
      <alignment horizontal="center"/>
    </xf>
    <xf numFmtId="0" fontId="31" fillId="0" borderId="42" xfId="0" applyFont="1" applyBorder="1"/>
    <xf numFmtId="0" fontId="31" fillId="0" borderId="34" xfId="0" applyFont="1" applyBorder="1" applyAlignment="1">
      <alignment horizontal="centerContinuous"/>
    </xf>
    <xf numFmtId="0" fontId="31" fillId="0" borderId="29" xfId="0" applyFont="1" applyBorder="1"/>
    <xf numFmtId="0" fontId="31" fillId="0" borderId="30" xfId="0" applyFont="1" applyBorder="1" applyAlignment="1">
      <alignment horizontal="centerContinuous"/>
    </xf>
    <xf numFmtId="0" fontId="31" fillId="0" borderId="35" xfId="0" applyFont="1" applyBorder="1" applyAlignment="1">
      <alignment horizontal="centerContinuous"/>
    </xf>
    <xf numFmtId="0" fontId="31" fillId="0" borderId="19" xfId="0" applyFont="1" applyBorder="1" applyAlignment="1">
      <alignment horizontal="center"/>
    </xf>
    <xf numFmtId="0" fontId="31" fillId="0" borderId="26" xfId="0" applyFont="1" applyBorder="1" applyAlignment="1">
      <alignment horizontal="center"/>
    </xf>
    <xf numFmtId="0" fontId="31" fillId="0" borderId="31" xfId="0" applyFont="1" applyBorder="1"/>
    <xf numFmtId="0" fontId="31" fillId="0" borderId="46" xfId="0" applyFont="1" applyBorder="1"/>
    <xf numFmtId="0" fontId="31" fillId="0" borderId="10" xfId="0" applyFont="1" applyBorder="1" applyAlignment="1">
      <alignment horizontal="center"/>
    </xf>
    <xf numFmtId="0" fontId="31" fillId="0" borderId="45" xfId="0" applyFont="1" applyBorder="1"/>
    <xf numFmtId="0" fontId="31" fillId="0" borderId="0" xfId="0" applyFont="1" applyBorder="1" applyAlignment="1">
      <alignment horizontal="centerContinuous"/>
    </xf>
    <xf numFmtId="0" fontId="31" fillId="0" borderId="13" xfId="0" applyFont="1" applyBorder="1" applyAlignment="1">
      <alignment horizontal="centerContinuous"/>
    </xf>
    <xf numFmtId="0" fontId="31" fillId="0" borderId="32" xfId="0" applyFont="1" applyBorder="1"/>
    <xf numFmtId="0" fontId="31" fillId="0" borderId="43" xfId="0" applyFont="1" applyBorder="1"/>
    <xf numFmtId="0" fontId="31" fillId="0" borderId="48" xfId="0" applyFont="1" applyBorder="1"/>
    <xf numFmtId="0" fontId="31" fillId="0" borderId="38" xfId="0" applyFont="1" applyBorder="1"/>
    <xf numFmtId="0" fontId="31" fillId="0" borderId="52" xfId="0" applyFont="1" applyBorder="1" applyAlignment="1">
      <alignment horizontal="centerContinuous"/>
    </xf>
    <xf numFmtId="0" fontId="31" fillId="0" borderId="54" xfId="0" applyFont="1" applyBorder="1" applyAlignment="1">
      <alignment horizontal="centerContinuous"/>
    </xf>
    <xf numFmtId="0" fontId="31" fillId="0" borderId="63" xfId="0" applyFont="1" applyBorder="1" applyAlignment="1">
      <alignment horizontal="center"/>
    </xf>
    <xf numFmtId="0" fontId="31" fillId="0" borderId="29" xfId="0" applyFont="1" applyBorder="1" applyAlignment="1">
      <alignment horizontal="center"/>
    </xf>
    <xf numFmtId="0" fontId="31" fillId="0" borderId="51" xfId="0" applyFont="1" applyBorder="1" applyAlignment="1">
      <alignment horizontal="center"/>
    </xf>
    <xf numFmtId="0" fontId="31" fillId="0" borderId="59" xfId="0" applyFont="1" applyBorder="1" applyAlignment="1">
      <alignment horizontal="center"/>
    </xf>
    <xf numFmtId="0" fontId="31" fillId="0" borderId="55" xfId="0" applyFont="1" applyBorder="1" applyAlignment="1">
      <alignment horizontal="center"/>
    </xf>
    <xf numFmtId="0" fontId="31" fillId="0" borderId="58" xfId="0" applyFont="1" applyBorder="1"/>
    <xf numFmtId="0" fontId="31" fillId="0" borderId="60" xfId="0" applyFont="1" applyBorder="1" applyAlignment="1">
      <alignment horizontal="center"/>
    </xf>
    <xf numFmtId="0" fontId="41" fillId="0" borderId="30" xfId="0" applyFont="1" applyBorder="1" applyAlignment="1">
      <alignment horizontal="center"/>
    </xf>
    <xf numFmtId="0" fontId="31" fillId="0" borderId="20" xfId="0" applyFont="1" applyBorder="1" applyAlignment="1">
      <alignment horizontal="center"/>
    </xf>
    <xf numFmtId="0" fontId="31" fillId="26" borderId="26" xfId="0" applyFont="1" applyFill="1" applyBorder="1"/>
    <xf numFmtId="0" fontId="41" fillId="0" borderId="28" xfId="0" applyFont="1" applyBorder="1" applyAlignment="1">
      <alignment horizontal="center"/>
    </xf>
    <xf numFmtId="0" fontId="31" fillId="0" borderId="46" xfId="0" applyFont="1" applyBorder="1" applyAlignment="1">
      <alignment horizontal="center"/>
    </xf>
    <xf numFmtId="0" fontId="31" fillId="26" borderId="46" xfId="0" applyFont="1" applyFill="1" applyBorder="1"/>
    <xf numFmtId="0" fontId="31" fillId="0" borderId="25" xfId="0" applyFont="1" applyBorder="1" applyAlignment="1">
      <alignment horizontal="centerContinuous"/>
    </xf>
    <xf numFmtId="0" fontId="31" fillId="0" borderId="62" xfId="0" applyFont="1" applyBorder="1" applyAlignment="1">
      <alignment horizontal="center"/>
    </xf>
    <xf numFmtId="0" fontId="31" fillId="39" borderId="56" xfId="0" applyFont="1" applyFill="1" applyBorder="1"/>
    <xf numFmtId="0" fontId="31" fillId="0" borderId="17" xfId="0" applyFont="1" applyBorder="1" applyAlignment="1">
      <alignment horizontal="centerContinuous"/>
    </xf>
    <xf numFmtId="0" fontId="31" fillId="0" borderId="11" xfId="0" applyFont="1" applyBorder="1" applyAlignment="1">
      <alignment horizontal="centerContinuous"/>
    </xf>
    <xf numFmtId="0" fontId="31" fillId="0" borderId="12" xfId="0" applyFont="1" applyBorder="1" applyAlignment="1">
      <alignment horizontal="centerContinuous"/>
    </xf>
    <xf numFmtId="0" fontId="31" fillId="0" borderId="42" xfId="0" applyFont="1" applyBorder="1" applyAlignment="1">
      <alignment horizontal="centerContinuous"/>
    </xf>
    <xf numFmtId="0" fontId="31" fillId="39" borderId="41" xfId="0" applyFont="1" applyFill="1" applyBorder="1"/>
    <xf numFmtId="0" fontId="31" fillId="39" borderId="40" xfId="0" applyFont="1" applyFill="1" applyBorder="1"/>
    <xf numFmtId="0" fontId="31" fillId="39" borderId="38" xfId="0" applyFont="1" applyFill="1" applyBorder="1"/>
    <xf numFmtId="0" fontId="31" fillId="39" borderId="39" xfId="0" applyFont="1" applyFill="1" applyBorder="1"/>
    <xf numFmtId="0" fontId="31" fillId="39" borderId="36" xfId="0" applyFont="1" applyFill="1" applyBorder="1"/>
    <xf numFmtId="37" fontId="31" fillId="39" borderId="30" xfId="0" applyNumberFormat="1" applyFont="1" applyFill="1" applyBorder="1" applyProtection="1"/>
    <xf numFmtId="37" fontId="31" fillId="39" borderId="19" xfId="0" applyNumberFormat="1" applyFont="1" applyFill="1" applyBorder="1" applyProtection="1"/>
    <xf numFmtId="37" fontId="31" fillId="39" borderId="20" xfId="0" applyNumberFormat="1" applyFont="1" applyFill="1" applyBorder="1" applyProtection="1"/>
    <xf numFmtId="37" fontId="31" fillId="39" borderId="18" xfId="0" applyNumberFormat="1" applyFont="1" applyFill="1" applyBorder="1" applyProtection="1"/>
    <xf numFmtId="0" fontId="31" fillId="39" borderId="19" xfId="0" applyFont="1" applyFill="1" applyBorder="1"/>
    <xf numFmtId="37" fontId="31" fillId="39" borderId="35" xfId="0" applyNumberFormat="1" applyFont="1" applyFill="1" applyBorder="1" applyProtection="1"/>
    <xf numFmtId="37" fontId="31" fillId="39" borderId="52" xfId="0" applyNumberFormat="1" applyFont="1" applyFill="1" applyBorder="1" applyProtection="1"/>
    <xf numFmtId="37" fontId="31" fillId="39" borderId="49" xfId="0" applyNumberFormat="1" applyFont="1" applyFill="1" applyBorder="1" applyProtection="1"/>
    <xf numFmtId="37" fontId="31" fillId="39" borderId="50" xfId="0" applyNumberFormat="1" applyFont="1" applyFill="1" applyBorder="1" applyProtection="1"/>
    <xf numFmtId="37" fontId="31" fillId="39" borderId="48" xfId="0" applyNumberFormat="1" applyFont="1" applyFill="1" applyBorder="1" applyProtection="1"/>
    <xf numFmtId="0" fontId="31" fillId="39" borderId="49" xfId="0" applyFont="1" applyFill="1" applyBorder="1" applyProtection="1"/>
    <xf numFmtId="37" fontId="31" fillId="39" borderId="54" xfId="0" applyNumberFormat="1" applyFont="1" applyFill="1" applyBorder="1" applyProtection="1"/>
    <xf numFmtId="37" fontId="31" fillId="39" borderId="41" xfId="0" applyNumberFormat="1" applyFont="1" applyFill="1" applyBorder="1" applyProtection="1"/>
    <xf numFmtId="37" fontId="31" fillId="39" borderId="40" xfId="0" applyNumberFormat="1" applyFont="1" applyFill="1" applyBorder="1" applyProtection="1"/>
    <xf numFmtId="37" fontId="31" fillId="39" borderId="38" xfId="0" applyNumberFormat="1" applyFont="1" applyFill="1" applyBorder="1" applyProtection="1"/>
    <xf numFmtId="37" fontId="31" fillId="39" borderId="39" xfId="0" applyNumberFormat="1" applyFont="1" applyFill="1" applyBorder="1" applyProtection="1"/>
    <xf numFmtId="0" fontId="31" fillId="39" borderId="40" xfId="0" applyFont="1" applyFill="1" applyBorder="1" applyProtection="1"/>
    <xf numFmtId="37" fontId="31" fillId="39" borderId="36" xfId="0" applyNumberFormat="1" applyFont="1" applyFill="1" applyBorder="1" applyProtection="1"/>
    <xf numFmtId="0" fontId="31" fillId="39" borderId="19" xfId="0" applyFont="1" applyFill="1" applyBorder="1" applyProtection="1"/>
    <xf numFmtId="0" fontId="41" fillId="0" borderId="13" xfId="0" applyFont="1" applyBorder="1"/>
    <xf numFmtId="0" fontId="41" fillId="0" borderId="14" xfId="0" applyFont="1" applyBorder="1"/>
    <xf numFmtId="0" fontId="31" fillId="0" borderId="24" xfId="0" applyFont="1" applyBorder="1" applyAlignment="1">
      <alignment horizontal="centerContinuous"/>
    </xf>
    <xf numFmtId="0" fontId="31" fillId="31" borderId="54" xfId="0" applyFont="1" applyFill="1" applyBorder="1"/>
    <xf numFmtId="0" fontId="31" fillId="31" borderId="36" xfId="0" applyFont="1" applyFill="1" applyBorder="1"/>
    <xf numFmtId="0" fontId="31" fillId="31" borderId="30" xfId="0" applyFont="1" applyFill="1" applyBorder="1"/>
    <xf numFmtId="0" fontId="31" fillId="31" borderId="20" xfId="0" applyFont="1" applyFill="1" applyBorder="1"/>
    <xf numFmtId="0" fontId="31" fillId="31" borderId="35" xfId="0" applyFont="1" applyFill="1" applyBorder="1"/>
    <xf numFmtId="0" fontId="43" fillId="0" borderId="13" xfId="0" applyFont="1" applyBorder="1"/>
    <xf numFmtId="0" fontId="43" fillId="0" borderId="0" xfId="0" applyFont="1"/>
    <xf numFmtId="0" fontId="43" fillId="0" borderId="14" xfId="0" applyFont="1" applyBorder="1"/>
    <xf numFmtId="0" fontId="43" fillId="0" borderId="15" xfId="0" applyFont="1" applyBorder="1"/>
    <xf numFmtId="0" fontId="43" fillId="0" borderId="10" xfId="0" applyFont="1" applyBorder="1"/>
    <xf numFmtId="0" fontId="43" fillId="0" borderId="16" xfId="0" applyFont="1" applyBorder="1"/>
    <xf numFmtId="0" fontId="43" fillId="0" borderId="0" xfId="0" applyFont="1" applyAlignment="1">
      <alignment horizontal="centerContinuous"/>
    </xf>
    <xf numFmtId="0" fontId="31" fillId="0" borderId="15" xfId="0" applyFont="1" applyBorder="1" applyAlignment="1">
      <alignment horizontal="center"/>
    </xf>
    <xf numFmtId="0" fontId="31" fillId="0" borderId="45" xfId="0" applyFont="1" applyBorder="1" applyAlignment="1">
      <alignment horizontal="center"/>
    </xf>
    <xf numFmtId="0" fontId="31" fillId="0" borderId="17" xfId="0" applyFont="1" applyBorder="1" applyAlignment="1">
      <alignment horizontal="left"/>
    </xf>
    <xf numFmtId="0" fontId="31" fillId="0" borderId="75" xfId="0" applyFont="1" applyBorder="1" applyAlignment="1">
      <alignment horizontal="center"/>
    </xf>
    <xf numFmtId="0" fontId="31" fillId="0" borderId="12" xfId="0" applyFont="1" applyBorder="1" applyAlignment="1">
      <alignment horizontal="center"/>
    </xf>
    <xf numFmtId="0" fontId="32" fillId="0" borderId="15" xfId="0" applyFont="1" applyBorder="1" applyAlignment="1">
      <alignment horizontal="centerContinuous"/>
    </xf>
    <xf numFmtId="0" fontId="32" fillId="0" borderId="10" xfId="0" applyFont="1" applyBorder="1" applyAlignment="1">
      <alignment horizontal="centerContinuous"/>
    </xf>
    <xf numFmtId="0" fontId="31" fillId="0" borderId="69" xfId="0" applyFont="1" applyBorder="1" applyAlignment="1">
      <alignment horizontal="centerContinuous"/>
    </xf>
    <xf numFmtId="0" fontId="31" fillId="0" borderId="65" xfId="0" applyFont="1" applyBorder="1" applyAlignment="1">
      <alignment horizontal="center"/>
    </xf>
    <xf numFmtId="0" fontId="31" fillId="0" borderId="16" xfId="0" applyFont="1" applyBorder="1" applyAlignment="1">
      <alignment horizontal="center"/>
    </xf>
    <xf numFmtId="0" fontId="31" fillId="0" borderId="15" xfId="0" applyFont="1" applyBorder="1" applyAlignment="1">
      <alignment horizontal="centerContinuous"/>
    </xf>
    <xf numFmtId="0" fontId="42" fillId="0" borderId="14" xfId="0" applyFont="1" applyBorder="1" applyAlignment="1">
      <alignment horizontal="center"/>
    </xf>
    <xf numFmtId="0" fontId="42" fillId="0" borderId="0" xfId="0" applyFont="1" applyAlignment="1">
      <alignment horizontal="center"/>
    </xf>
    <xf numFmtId="0" fontId="31" fillId="0" borderId="64" xfId="0" applyFont="1" applyBorder="1" applyAlignment="1">
      <alignment horizontal="right"/>
    </xf>
    <xf numFmtId="0" fontId="31" fillId="0" borderId="65" xfId="0" applyFont="1" applyBorder="1"/>
    <xf numFmtId="0" fontId="32" fillId="0" borderId="70" xfId="0" applyFont="1" applyBorder="1" applyAlignment="1">
      <alignment horizontal="centerContinuous"/>
    </xf>
    <xf numFmtId="0" fontId="32" fillId="0" borderId="68" xfId="0" applyFont="1" applyBorder="1" applyAlignment="1">
      <alignment horizontal="centerContinuous"/>
    </xf>
    <xf numFmtId="0" fontId="31" fillId="0" borderId="68" xfId="0" applyFont="1" applyBorder="1" applyAlignment="1">
      <alignment horizontal="centerContinuous"/>
    </xf>
    <xf numFmtId="49" fontId="31" fillId="0" borderId="31" xfId="0" applyNumberFormat="1" applyFont="1" applyBorder="1" applyAlignment="1">
      <alignment horizontal="center"/>
    </xf>
    <xf numFmtId="49" fontId="31" fillId="0" borderId="31" xfId="0" applyNumberFormat="1" applyFont="1" applyBorder="1"/>
    <xf numFmtId="49" fontId="31" fillId="0" borderId="31" xfId="0" applyNumberFormat="1" applyFont="1" applyBorder="1" applyAlignment="1" applyProtection="1">
      <alignment horizontal="centerContinuous"/>
    </xf>
    <xf numFmtId="49" fontId="31" fillId="0" borderId="0" xfId="0" applyNumberFormat="1" applyFont="1" applyAlignment="1">
      <alignment horizontal="right"/>
    </xf>
    <xf numFmtId="49" fontId="31" fillId="0" borderId="31" xfId="0" applyNumberFormat="1" applyFont="1" applyBorder="1" applyAlignment="1" applyProtection="1">
      <alignment horizontal="center"/>
    </xf>
    <xf numFmtId="49" fontId="31" fillId="0" borderId="10" xfId="0" applyNumberFormat="1" applyFont="1" applyBorder="1"/>
    <xf numFmtId="49" fontId="31" fillId="0" borderId="30" xfId="0" applyNumberFormat="1" applyFont="1" applyBorder="1"/>
    <xf numFmtId="164" fontId="31" fillId="0" borderId="30" xfId="0" applyNumberFormat="1" applyFont="1" applyBorder="1" applyAlignment="1" applyProtection="1">
      <alignment horizontal="centerContinuous"/>
    </xf>
    <xf numFmtId="164" fontId="31" fillId="0" borderId="35" xfId="0" applyNumberFormat="1" applyFont="1" applyBorder="1" applyAlignment="1" applyProtection="1">
      <alignment horizontal="centerContinuous"/>
    </xf>
    <xf numFmtId="49" fontId="31" fillId="0" borderId="45" xfId="0" applyNumberFormat="1" applyFont="1" applyBorder="1" applyAlignment="1">
      <alignment horizontal="center"/>
    </xf>
    <xf numFmtId="0" fontId="29" fillId="0" borderId="28" xfId="0" applyFont="1" applyBorder="1" applyAlignment="1" applyProtection="1"/>
    <xf numFmtId="0" fontId="29" fillId="0" borderId="30" xfId="0" applyFont="1" applyBorder="1" applyAlignment="1" applyProtection="1"/>
    <xf numFmtId="0" fontId="29" fillId="0" borderId="0" xfId="0" applyFont="1" applyAlignment="1" applyProtection="1"/>
    <xf numFmtId="5" fontId="29" fillId="0" borderId="26" xfId="0" applyNumberFormat="1" applyFont="1" applyBorder="1" applyAlignment="1" applyProtection="1">
      <protection locked="0"/>
    </xf>
    <xf numFmtId="5" fontId="29" fillId="0" borderId="20" xfId="0" applyNumberFormat="1" applyFont="1" applyBorder="1" applyAlignment="1" applyProtection="1">
      <protection locked="0"/>
    </xf>
    <xf numFmtId="37" fontId="29" fillId="0" borderId="31" xfId="0" applyNumberFormat="1" applyFont="1" applyBorder="1" applyProtection="1">
      <protection locked="0"/>
    </xf>
    <xf numFmtId="37" fontId="29" fillId="29" borderId="31" xfId="0" applyNumberFormat="1" applyFont="1" applyFill="1" applyBorder="1" applyProtection="1"/>
    <xf numFmtId="37" fontId="29" fillId="29" borderId="14" xfId="0" applyNumberFormat="1" applyFont="1" applyFill="1" applyBorder="1" applyProtection="1"/>
    <xf numFmtId="37" fontId="29" fillId="29" borderId="20" xfId="0" applyNumberFormat="1" applyFont="1" applyFill="1" applyBorder="1" applyProtection="1"/>
    <xf numFmtId="37" fontId="29" fillId="0" borderId="24" xfId="0" applyNumberFormat="1" applyFont="1" applyBorder="1" applyAlignment="1" applyProtection="1"/>
    <xf numFmtId="37" fontId="29" fillId="0" borderId="26" xfId="0" applyNumberFormat="1" applyFont="1" applyBorder="1" applyAlignment="1" applyProtection="1">
      <protection locked="0"/>
    </xf>
    <xf numFmtId="0" fontId="29" fillId="0" borderId="18" xfId="0" applyFont="1" applyBorder="1" applyAlignment="1" applyProtection="1">
      <protection locked="0"/>
    </xf>
    <xf numFmtId="37" fontId="29" fillId="0" borderId="18" xfId="0" applyNumberFormat="1" applyFont="1" applyBorder="1" applyAlignment="1" applyProtection="1">
      <protection locked="0"/>
    </xf>
    <xf numFmtId="37" fontId="29" fillId="0" borderId="24" xfId="0" applyNumberFormat="1" applyFont="1" applyBorder="1" applyAlignment="1" applyProtection="1">
      <alignment horizontal="right"/>
    </xf>
    <xf numFmtId="37" fontId="29" fillId="0" borderId="26" xfId="0" applyNumberFormat="1" applyFont="1" applyBorder="1" applyAlignment="1" applyProtection="1"/>
    <xf numFmtId="5" fontId="29" fillId="0" borderId="24" xfId="0" applyNumberFormat="1" applyFont="1" applyBorder="1" applyAlignment="1" applyProtection="1"/>
    <xf numFmtId="37" fontId="31" fillId="0" borderId="55" xfId="0" applyNumberFormat="1" applyFont="1" applyBorder="1" applyProtection="1"/>
    <xf numFmtId="37" fontId="31" fillId="0" borderId="57" xfId="0" applyNumberFormat="1" applyFont="1" applyBorder="1" applyProtection="1"/>
    <xf numFmtId="37" fontId="31" fillId="0" borderId="24" xfId="0" applyNumberFormat="1" applyFont="1" applyBorder="1"/>
    <xf numFmtId="37" fontId="31" fillId="0" borderId="34" xfId="0" applyNumberFormat="1" applyFont="1" applyBorder="1"/>
    <xf numFmtId="37" fontId="31" fillId="0" borderId="25" xfId="0" applyNumberFormat="1" applyFont="1" applyBorder="1"/>
    <xf numFmtId="37" fontId="31" fillId="0" borderId="27" xfId="0" applyNumberFormat="1" applyFont="1" applyBorder="1"/>
    <xf numFmtId="37" fontId="31" fillId="0" borderId="54" xfId="0" applyNumberFormat="1" applyFont="1" applyBorder="1"/>
    <xf numFmtId="37" fontId="31" fillId="0" borderId="59" xfId="0" applyNumberFormat="1" applyFont="1" applyBorder="1"/>
    <xf numFmtId="37" fontId="31" fillId="0" borderId="51" xfId="0" applyNumberFormat="1" applyFont="1" applyBorder="1"/>
    <xf numFmtId="37" fontId="31" fillId="0" borderId="53" xfId="0" applyNumberFormat="1" applyFont="1" applyBorder="1"/>
    <xf numFmtId="37" fontId="31" fillId="0" borderId="37" xfId="0" applyNumberFormat="1" applyFont="1" applyBorder="1"/>
    <xf numFmtId="37" fontId="31" fillId="0" borderId="36" xfId="0" applyNumberFormat="1" applyFont="1" applyBorder="1"/>
    <xf numFmtId="37" fontId="31" fillId="0" borderId="42" xfId="0" applyNumberFormat="1" applyFont="1" applyBorder="1"/>
    <xf numFmtId="37" fontId="31" fillId="0" borderId="63" xfId="0" applyNumberFormat="1" applyFont="1" applyBorder="1"/>
    <xf numFmtId="37" fontId="31" fillId="0" borderId="26" xfId="0" applyNumberFormat="1" applyFont="1" applyBorder="1"/>
    <xf numFmtId="37" fontId="31" fillId="0" borderId="35" xfId="0" applyNumberFormat="1" applyFont="1" applyBorder="1"/>
    <xf numFmtId="37" fontId="31" fillId="0" borderId="31" xfId="0" applyNumberFormat="1" applyFont="1" applyBorder="1"/>
    <xf numFmtId="37" fontId="31" fillId="0" borderId="29" xfId="0" applyNumberFormat="1" applyFont="1" applyBorder="1"/>
    <xf numFmtId="37" fontId="31" fillId="41" borderId="41" xfId="0" applyNumberFormat="1" applyFont="1" applyFill="1" applyBorder="1"/>
    <xf numFmtId="37" fontId="31" fillId="41" borderId="40" xfId="0" applyNumberFormat="1" applyFont="1" applyFill="1" applyBorder="1"/>
    <xf numFmtId="37" fontId="31" fillId="41" borderId="38" xfId="0" applyNumberFormat="1" applyFont="1" applyFill="1" applyBorder="1"/>
    <xf numFmtId="37" fontId="31" fillId="41" borderId="39" xfId="0" applyNumberFormat="1" applyFont="1" applyFill="1" applyBorder="1"/>
    <xf numFmtId="37" fontId="31" fillId="41" borderId="36" xfId="0" applyNumberFormat="1" applyFont="1" applyFill="1" applyBorder="1"/>
    <xf numFmtId="49" fontId="31" fillId="0" borderId="0" xfId="0" applyNumberFormat="1" applyFont="1"/>
    <xf numFmtId="49" fontId="31" fillId="0" borderId="31" xfId="0" applyNumberFormat="1" applyFont="1" applyBorder="1" applyAlignment="1" applyProtection="1">
      <alignment horizontal="centerContinuous" wrapText="1"/>
    </xf>
    <xf numFmtId="49" fontId="41" fillId="0" borderId="31" xfId="0" applyNumberFormat="1" applyFont="1" applyBorder="1" applyProtection="1"/>
    <xf numFmtId="49" fontId="31" fillId="0" borderId="31" xfId="0" applyNumberFormat="1" applyFont="1" applyBorder="1" applyProtection="1"/>
    <xf numFmtId="0" fontId="53" fillId="0" borderId="10" xfId="0" applyFont="1" applyBorder="1" applyProtection="1"/>
    <xf numFmtId="0" fontId="31" fillId="0" borderId="0" xfId="0" applyFont="1" applyFill="1" applyBorder="1" applyProtection="1"/>
    <xf numFmtId="41" fontId="31" fillId="0" borderId="28" xfId="0" applyNumberFormat="1" applyFont="1" applyBorder="1" applyProtection="1"/>
    <xf numFmtId="176" fontId="31" fillId="0" borderId="60" xfId="30" applyNumberFormat="1" applyFont="1" applyBorder="1" applyProtection="1"/>
    <xf numFmtId="176" fontId="31" fillId="0" borderId="19" xfId="30" applyNumberFormat="1" applyFont="1" applyBorder="1" applyProtection="1"/>
    <xf numFmtId="176" fontId="31" fillId="0" borderId="44" xfId="30" applyNumberFormat="1" applyFont="1" applyBorder="1" applyProtection="1"/>
    <xf numFmtId="5" fontId="31" fillId="0" borderId="28" xfId="0" applyNumberFormat="1" applyFont="1" applyBorder="1" applyAlignment="1" applyProtection="1">
      <alignment horizontal="center"/>
    </xf>
    <xf numFmtId="41" fontId="31" fillId="0" borderId="25" xfId="0" applyNumberFormat="1" applyFont="1" applyBorder="1" applyProtection="1"/>
    <xf numFmtId="42" fontId="31" fillId="0" borderId="25" xfId="0" applyNumberFormat="1" applyFont="1" applyBorder="1" applyProtection="1"/>
    <xf numFmtId="0" fontId="31" fillId="0" borderId="28" xfId="0" applyFont="1" applyBorder="1" applyProtection="1">
      <protection locked="0"/>
    </xf>
    <xf numFmtId="176" fontId="31" fillId="0" borderId="28" xfId="30" applyNumberFormat="1" applyFont="1" applyBorder="1" applyProtection="1">
      <protection locked="0"/>
    </xf>
    <xf numFmtId="0" fontId="31" fillId="0" borderId="28" xfId="0" applyFont="1" applyBorder="1" applyAlignment="1" applyProtection="1">
      <alignment horizontal="center"/>
      <protection locked="0"/>
    </xf>
    <xf numFmtId="37" fontId="31" fillId="0" borderId="28" xfId="0" applyNumberFormat="1" applyFont="1" applyBorder="1" applyProtection="1">
      <protection locked="0"/>
    </xf>
    <xf numFmtId="176" fontId="31" fillId="0" borderId="53" xfId="30" applyNumberFormat="1" applyFont="1" applyBorder="1" applyProtection="1"/>
    <xf numFmtId="176" fontId="31" fillId="0" borderId="59" xfId="30" applyNumberFormat="1" applyFont="1" applyBorder="1" applyProtection="1"/>
    <xf numFmtId="176" fontId="31" fillId="0" borderId="58" xfId="30" applyNumberFormat="1" applyFont="1" applyBorder="1" applyProtection="1"/>
    <xf numFmtId="0" fontId="31" fillId="0" borderId="13" xfId="0" applyFont="1" applyBorder="1" applyAlignment="1" applyProtection="1">
      <alignment horizontal="center" wrapText="1"/>
    </xf>
    <xf numFmtId="37" fontId="31" fillId="0" borderId="28" xfId="0" applyNumberFormat="1" applyFont="1" applyBorder="1" applyAlignment="1" applyProtection="1">
      <alignment wrapText="1"/>
    </xf>
    <xf numFmtId="39" fontId="31" fillId="0" borderId="24" xfId="0" applyNumberFormat="1" applyFont="1" applyBorder="1" applyAlignment="1" applyProtection="1">
      <alignment wrapText="1"/>
    </xf>
    <xf numFmtId="39" fontId="31" fillId="0" borderId="14" xfId="0" applyNumberFormat="1" applyFont="1" applyBorder="1" applyAlignment="1" applyProtection="1">
      <alignment wrapText="1"/>
    </xf>
    <xf numFmtId="37" fontId="31" fillId="0" borderId="13" xfId="0" applyNumberFormat="1" applyFont="1" applyBorder="1" applyAlignment="1" applyProtection="1">
      <alignment wrapText="1"/>
    </xf>
    <xf numFmtId="37" fontId="31" fillId="0" borderId="0" xfId="0" applyNumberFormat="1" applyFont="1" applyAlignment="1" applyProtection="1">
      <alignment wrapText="1"/>
    </xf>
    <xf numFmtId="37" fontId="31" fillId="0" borderId="25" xfId="0" applyNumberFormat="1" applyFont="1" applyBorder="1" applyAlignment="1" applyProtection="1">
      <alignment horizontal="center" wrapText="1"/>
    </xf>
    <xf numFmtId="14" fontId="31" fillId="0" borderId="27" xfId="0" applyNumberFormat="1" applyFont="1" applyBorder="1" applyProtection="1"/>
    <xf numFmtId="14" fontId="31" fillId="0" borderId="34" xfId="0" applyNumberFormat="1" applyFont="1" applyBorder="1" applyProtection="1"/>
    <xf numFmtId="179" fontId="31" fillId="0" borderId="24" xfId="0" applyNumberFormat="1" applyFont="1" applyBorder="1"/>
    <xf numFmtId="179" fontId="31" fillId="0" borderId="26" xfId="0" applyNumberFormat="1" applyFont="1" applyBorder="1"/>
    <xf numFmtId="38" fontId="31" fillId="0" borderId="28" xfId="30" applyNumberFormat="1" applyFont="1" applyBorder="1" applyProtection="1">
      <protection locked="0"/>
    </xf>
    <xf numFmtId="0" fontId="31" fillId="44" borderId="0" xfId="0" applyFont="1" applyFill="1"/>
    <xf numFmtId="177" fontId="31" fillId="0" borderId="0" xfId="28" applyNumberFormat="1" applyFont="1" applyBorder="1"/>
    <xf numFmtId="177" fontId="31" fillId="0" borderId="0" xfId="0" applyNumberFormat="1" applyFont="1" applyProtection="1"/>
    <xf numFmtId="42" fontId="31" fillId="0" borderId="0" xfId="0" applyNumberFormat="1" applyFont="1"/>
    <xf numFmtId="5" fontId="31" fillId="29" borderId="56" xfId="0" applyNumberFormat="1" applyFont="1" applyFill="1" applyBorder="1" applyAlignment="1" applyProtection="1">
      <alignment horizontal="center"/>
    </xf>
    <xf numFmtId="43" fontId="31" fillId="0" borderId="0" xfId="0" applyNumberFormat="1" applyFont="1"/>
    <xf numFmtId="177" fontId="31" fillId="0" borderId="28" xfId="28" applyNumberFormat="1" applyFont="1" applyBorder="1" applyProtection="1"/>
    <xf numFmtId="177" fontId="31" fillId="0" borderId="25" xfId="28" applyNumberFormat="1" applyFont="1" applyBorder="1" applyProtection="1"/>
    <xf numFmtId="0" fontId="31" fillId="0" borderId="0" xfId="0" applyFont="1" applyBorder="1" applyAlignment="1">
      <alignment horizontal="left"/>
    </xf>
    <xf numFmtId="0" fontId="31" fillId="0" borderId="27" xfId="0" applyFont="1" applyFill="1" applyBorder="1"/>
    <xf numFmtId="0" fontId="31" fillId="0" borderId="0" xfId="0" applyFont="1" applyFill="1"/>
    <xf numFmtId="0" fontId="31" fillId="0" borderId="0" xfId="0" applyFont="1" applyFill="1" applyBorder="1"/>
    <xf numFmtId="37" fontId="31" fillId="0" borderId="13" xfId="0" applyNumberFormat="1" applyFont="1" applyFill="1" applyBorder="1" applyProtection="1"/>
    <xf numFmtId="37" fontId="31" fillId="0" borderId="34" xfId="0" applyNumberFormat="1" applyFont="1" applyFill="1" applyBorder="1" applyProtection="1"/>
    <xf numFmtId="37" fontId="31" fillId="0" borderId="28" xfId="0" applyNumberFormat="1" applyFont="1" applyFill="1" applyBorder="1" applyProtection="1"/>
    <xf numFmtId="37" fontId="31" fillId="0" borderId="0" xfId="0" applyNumberFormat="1" applyFont="1" applyFill="1" applyBorder="1" applyProtection="1"/>
    <xf numFmtId="0" fontId="31" fillId="0" borderId="25" xfId="0" applyFont="1" applyFill="1" applyBorder="1"/>
    <xf numFmtId="5" fontId="31" fillId="0" borderId="45" xfId="0" applyNumberFormat="1" applyFont="1" applyFill="1" applyBorder="1" applyProtection="1"/>
    <xf numFmtId="0" fontId="31" fillId="0" borderId="24" xfId="0" applyFont="1" applyFill="1" applyBorder="1"/>
    <xf numFmtId="37" fontId="31" fillId="0" borderId="0" xfId="0" applyNumberFormat="1" applyFont="1" applyFill="1" applyProtection="1"/>
    <xf numFmtId="0" fontId="44" fillId="24" borderId="74" xfId="0" applyFont="1" applyFill="1" applyBorder="1" applyProtection="1"/>
    <xf numFmtId="49" fontId="31" fillId="0" borderId="26" xfId="0" applyNumberFormat="1" applyFont="1" applyBorder="1"/>
    <xf numFmtId="0" fontId="31" fillId="0" borderId="17" xfId="43" applyFont="1" applyBorder="1" applyProtection="1"/>
    <xf numFmtId="0" fontId="31" fillId="0" borderId="11" xfId="43" applyFont="1" applyBorder="1" applyProtection="1"/>
    <xf numFmtId="0" fontId="31" fillId="0" borderId="13" xfId="43" applyFont="1" applyBorder="1" applyProtection="1"/>
    <xf numFmtId="0" fontId="31" fillId="0" borderId="0" xfId="43" applyFont="1"/>
    <xf numFmtId="0" fontId="31" fillId="0" borderId="0" xfId="43" applyFont="1" applyProtection="1"/>
    <xf numFmtId="0" fontId="31" fillId="0" borderId="28" xfId="43" applyFont="1" applyBorder="1" applyProtection="1"/>
    <xf numFmtId="0" fontId="31" fillId="0" borderId="14" xfId="43" applyFont="1" applyFill="1" applyBorder="1" applyProtection="1"/>
    <xf numFmtId="0" fontId="31" fillId="0" borderId="48" xfId="43" applyFont="1" applyBorder="1" applyAlignment="1" applyProtection="1">
      <alignment horizontal="centerContinuous"/>
    </xf>
    <xf numFmtId="0" fontId="31" fillId="0" borderId="49" xfId="43" applyFont="1" applyBorder="1" applyAlignment="1" applyProtection="1">
      <alignment horizontal="centerContinuous"/>
    </xf>
    <xf numFmtId="0" fontId="31" fillId="0" borderId="50" xfId="43" applyFont="1" applyBorder="1" applyAlignment="1" applyProtection="1">
      <alignment horizontal="centerContinuous"/>
    </xf>
    <xf numFmtId="0" fontId="31" fillId="0" borderId="14" xfId="43" applyFont="1" applyBorder="1" applyProtection="1"/>
    <xf numFmtId="0" fontId="31" fillId="0" borderId="28" xfId="43" applyFont="1" applyBorder="1" applyAlignment="1" applyProtection="1">
      <alignment horizontal="center"/>
    </xf>
    <xf numFmtId="0" fontId="31" fillId="0" borderId="25" xfId="43" applyFont="1" applyBorder="1" applyAlignment="1" applyProtection="1">
      <alignment horizontal="center"/>
    </xf>
    <xf numFmtId="0" fontId="31" fillId="0" borderId="30" xfId="43" applyFont="1" applyBorder="1" applyAlignment="1" applyProtection="1">
      <alignment horizontal="center"/>
    </xf>
    <xf numFmtId="0" fontId="31" fillId="0" borderId="31" xfId="43" applyFont="1" applyBorder="1" applyAlignment="1" applyProtection="1">
      <alignment horizontal="center"/>
    </xf>
    <xf numFmtId="0" fontId="31" fillId="0" borderId="0" xfId="43" applyFont="1" applyBorder="1" applyProtection="1"/>
    <xf numFmtId="43" fontId="31" fillId="0" borderId="0" xfId="28" applyFont="1" applyFill="1"/>
    <xf numFmtId="0" fontId="31" fillId="0" borderId="33" xfId="43" applyFont="1" applyFill="1" applyBorder="1" applyAlignment="1" applyProtection="1">
      <alignment horizontal="center"/>
    </xf>
    <xf numFmtId="38" fontId="31" fillId="0" borderId="24" xfId="0" applyNumberFormat="1" applyFont="1" applyBorder="1" applyProtection="1"/>
    <xf numFmtId="0" fontId="31" fillId="0" borderId="0" xfId="0" applyFont="1" applyFill="1" applyBorder="1" applyAlignment="1">
      <alignment horizontal="left"/>
    </xf>
    <xf numFmtId="0" fontId="31" fillId="0" borderId="34" xfId="40" applyFont="1" applyBorder="1" applyProtection="1"/>
    <xf numFmtId="0" fontId="31" fillId="0" borderId="95" xfId="40" applyFont="1" applyBorder="1" applyAlignment="1" applyProtection="1"/>
    <xf numFmtId="14" fontId="31" fillId="0" borderId="0" xfId="40" applyNumberFormat="1" applyFont="1" applyFill="1" applyBorder="1" applyAlignment="1" applyProtection="1">
      <alignment horizontal="center"/>
    </xf>
    <xf numFmtId="14" fontId="31" fillId="0" borderId="98" xfId="40" applyNumberFormat="1" applyFont="1" applyBorder="1" applyAlignment="1" applyProtection="1">
      <alignment horizontal="center"/>
    </xf>
    <xf numFmtId="14" fontId="31" fillId="0" borderId="99" xfId="40" applyNumberFormat="1" applyFont="1" applyBorder="1" applyAlignment="1" applyProtection="1">
      <alignment horizontal="center"/>
    </xf>
    <xf numFmtId="0" fontId="31" fillId="0" borderId="117" xfId="40" applyFont="1" applyBorder="1"/>
    <xf numFmtId="177" fontId="31" fillId="0" borderId="117" xfId="29" applyNumberFormat="1" applyFont="1" applyBorder="1"/>
    <xf numFmtId="0" fontId="31" fillId="0" borderId="111" xfId="40" applyFont="1" applyBorder="1"/>
    <xf numFmtId="0" fontId="31" fillId="0" borderId="0" xfId="40" applyFont="1" applyProtection="1"/>
    <xf numFmtId="0" fontId="31" fillId="0" borderId="0" xfId="40" applyFont="1" applyAlignment="1" applyProtection="1">
      <alignment horizontal="centerContinuous"/>
    </xf>
    <xf numFmtId="0" fontId="31" fillId="0" borderId="0" xfId="40" applyFont="1" applyFill="1" applyAlignment="1" applyProtection="1">
      <alignment horizontal="centerContinuous"/>
    </xf>
    <xf numFmtId="43" fontId="31" fillId="0" borderId="0" xfId="28" applyFont="1"/>
    <xf numFmtId="0" fontId="38" fillId="0" borderId="0" xfId="0" quotePrefix="1" applyFont="1" applyFill="1" applyBorder="1" applyAlignment="1" applyProtection="1">
      <alignment horizontal="left"/>
    </xf>
    <xf numFmtId="0" fontId="38" fillId="0" borderId="0" xfId="0" applyFont="1" applyFill="1" applyAlignment="1" applyProtection="1">
      <alignment horizontal="left"/>
    </xf>
    <xf numFmtId="0" fontId="31" fillId="0" borderId="35" xfId="0" applyFont="1" applyFill="1" applyBorder="1" applyProtection="1"/>
    <xf numFmtId="0" fontId="31" fillId="0" borderId="19" xfId="0" applyFont="1" applyFill="1" applyBorder="1" applyProtection="1"/>
    <xf numFmtId="0" fontId="31" fillId="0" borderId="30" xfId="0" applyFont="1" applyFill="1" applyBorder="1" applyProtection="1"/>
    <xf numFmtId="0" fontId="31" fillId="0" borderId="31" xfId="0" applyFont="1" applyFill="1" applyBorder="1" applyProtection="1"/>
    <xf numFmtId="0" fontId="31" fillId="0" borderId="44" xfId="0" applyFont="1" applyFill="1" applyBorder="1" applyProtection="1"/>
    <xf numFmtId="0" fontId="31" fillId="0" borderId="10" xfId="0" applyFont="1" applyFill="1" applyBorder="1" applyProtection="1"/>
    <xf numFmtId="0" fontId="31" fillId="0" borderId="46" xfId="0" applyFont="1" applyFill="1" applyBorder="1" applyProtection="1"/>
    <xf numFmtId="0" fontId="31" fillId="0" borderId="45" xfId="0" applyFont="1" applyFill="1" applyBorder="1" applyProtection="1"/>
    <xf numFmtId="0" fontId="31" fillId="0" borderId="17" xfId="0" applyFont="1" applyBorder="1" applyAlignment="1" applyProtection="1">
      <alignment horizontal="left"/>
    </xf>
    <xf numFmtId="0" fontId="53" fillId="0" borderId="0" xfId="0" applyFont="1" applyBorder="1" applyProtection="1"/>
    <xf numFmtId="0" fontId="31" fillId="0" borderId="0" xfId="0" applyFont="1" applyBorder="1" applyAlignment="1">
      <alignment vertical="center"/>
    </xf>
    <xf numFmtId="37" fontId="31" fillId="0" borderId="24" xfId="0" applyNumberFormat="1" applyFont="1" applyFill="1" applyBorder="1" applyProtection="1"/>
    <xf numFmtId="0" fontId="31" fillId="0" borderId="0" xfId="0" applyFont="1" applyAlignment="1">
      <alignment horizontal="left" vertical="center"/>
    </xf>
    <xf numFmtId="0" fontId="31" fillId="0" borderId="0" xfId="0" applyFont="1" applyAlignment="1">
      <alignment horizontal="centerContinuous" vertical="center"/>
    </xf>
    <xf numFmtId="0" fontId="31" fillId="0" borderId="17" xfId="0" applyFont="1" applyBorder="1" applyAlignment="1"/>
    <xf numFmtId="0" fontId="31" fillId="0" borderId="34" xfId="0" applyFont="1" applyBorder="1" applyAlignment="1" applyProtection="1">
      <alignment vertical="center"/>
    </xf>
    <xf numFmtId="0" fontId="31" fillId="0" borderId="0" xfId="0" applyFont="1" applyAlignment="1" applyProtection="1">
      <alignment vertical="center"/>
    </xf>
    <xf numFmtId="0" fontId="31" fillId="0" borderId="13" xfId="0" applyFont="1" applyBorder="1" applyAlignment="1" applyProtection="1">
      <alignment vertical="center"/>
    </xf>
    <xf numFmtId="49" fontId="31" fillId="0" borderId="26" xfId="0" applyNumberFormat="1" applyFont="1" applyBorder="1" applyAlignment="1">
      <alignment horizontal="center"/>
    </xf>
    <xf numFmtId="37" fontId="31" fillId="0" borderId="43" xfId="0" applyNumberFormat="1" applyFont="1" applyBorder="1" applyProtection="1"/>
    <xf numFmtId="37" fontId="31" fillId="0" borderId="24" xfId="0" applyNumberFormat="1" applyFont="1" applyFill="1" applyBorder="1"/>
    <xf numFmtId="0" fontId="31" fillId="0" borderId="27" xfId="0" applyFont="1" applyBorder="1" applyAlignment="1">
      <alignment horizontal="centerContinuous"/>
    </xf>
    <xf numFmtId="49" fontId="31" fillId="0" borderId="20" xfId="0" applyNumberFormat="1" applyFont="1" applyBorder="1" applyAlignment="1">
      <alignment horizontal="center"/>
    </xf>
    <xf numFmtId="164" fontId="31" fillId="0" borderId="44" xfId="0" applyNumberFormat="1" applyFont="1" applyBorder="1" applyAlignment="1" applyProtection="1">
      <alignment horizontal="center"/>
    </xf>
    <xf numFmtId="0" fontId="31" fillId="0" borderId="10" xfId="0" applyFont="1" applyBorder="1" applyAlignment="1" applyProtection="1">
      <alignment horizontal="center"/>
    </xf>
    <xf numFmtId="164" fontId="31" fillId="0" borderId="43" xfId="0" applyNumberFormat="1" applyFont="1" applyBorder="1" applyAlignment="1" applyProtection="1">
      <alignment horizontal="center"/>
    </xf>
    <xf numFmtId="0" fontId="31" fillId="0" borderId="15" xfId="0" applyFont="1" applyBorder="1" applyAlignment="1" applyProtection="1">
      <alignment vertical="center"/>
    </xf>
    <xf numFmtId="49" fontId="31" fillId="0" borderId="31" xfId="0" quotePrefix="1" applyNumberFormat="1" applyFont="1" applyBorder="1" applyProtection="1"/>
    <xf numFmtId="41" fontId="31" fillId="0" borderId="28" xfId="0" applyNumberFormat="1" applyFont="1" applyBorder="1" applyProtection="1">
      <protection locked="0"/>
    </xf>
    <xf numFmtId="0" fontId="31" fillId="0" borderId="22" xfId="0" applyFont="1" applyBorder="1" applyAlignment="1" applyProtection="1">
      <alignment horizontal="center"/>
    </xf>
    <xf numFmtId="39" fontId="31" fillId="0" borderId="24" xfId="0" applyNumberFormat="1" applyFont="1" applyFill="1" applyBorder="1" applyProtection="1"/>
    <xf numFmtId="37" fontId="31" fillId="0" borderId="14" xfId="0" applyNumberFormat="1" applyFont="1" applyFill="1" applyBorder="1" applyProtection="1"/>
    <xf numFmtId="5" fontId="31" fillId="0" borderId="28" xfId="0" applyNumberFormat="1" applyFont="1" applyFill="1" applyBorder="1" applyProtection="1"/>
    <xf numFmtId="39" fontId="31" fillId="0" borderId="14" xfId="0" applyNumberFormat="1" applyFont="1" applyFill="1" applyBorder="1" applyProtection="1"/>
    <xf numFmtId="39" fontId="31" fillId="0" borderId="38" xfId="0" applyNumberFormat="1" applyFont="1" applyBorder="1" applyProtection="1"/>
    <xf numFmtId="39" fontId="31" fillId="0" borderId="37" xfId="0" applyNumberFormat="1" applyFont="1" applyBorder="1" applyProtection="1"/>
    <xf numFmtId="0" fontId="31" fillId="0" borderId="28" xfId="0" applyFont="1" applyBorder="1" applyAlignment="1" applyProtection="1">
      <alignment vertical="center" wrapText="1"/>
    </xf>
    <xf numFmtId="0" fontId="31" fillId="0" borderId="0" xfId="0" applyFont="1" applyAlignment="1" applyProtection="1">
      <alignment horizontal="centerContinuous" vertical="center"/>
    </xf>
    <xf numFmtId="0" fontId="31" fillId="0" borderId="23" xfId="0" applyFont="1" applyBorder="1" applyAlignment="1">
      <alignment horizontal="center"/>
    </xf>
    <xf numFmtId="0" fontId="31" fillId="0" borderId="33" xfId="0" applyFont="1" applyBorder="1" applyAlignment="1">
      <alignment horizontal="center"/>
    </xf>
    <xf numFmtId="0" fontId="31" fillId="0" borderId="41" xfId="0" applyFont="1" applyBorder="1" applyAlignment="1">
      <alignment horizontal="centerContinuous"/>
    </xf>
    <xf numFmtId="0" fontId="31" fillId="0" borderId="37" xfId="0" applyFont="1" applyBorder="1" applyAlignment="1">
      <alignment horizontal="centerContinuous"/>
    </xf>
    <xf numFmtId="49" fontId="31" fillId="0" borderId="30" xfId="0" applyNumberFormat="1" applyFont="1" applyBorder="1" applyAlignment="1">
      <alignment horizontal="center"/>
    </xf>
    <xf numFmtId="0" fontId="31" fillId="0" borderId="34" xfId="0" applyFont="1" applyBorder="1" applyAlignment="1">
      <alignment horizontal="center" vertical="center"/>
    </xf>
    <xf numFmtId="0" fontId="31" fillId="0" borderId="11" xfId="0" applyFont="1" applyBorder="1" applyAlignment="1">
      <alignment horizontal="center"/>
    </xf>
    <xf numFmtId="0" fontId="31" fillId="0" borderId="28" xfId="0" applyFont="1" applyBorder="1" applyAlignment="1">
      <alignment horizontal="center" vertical="center"/>
    </xf>
    <xf numFmtId="0" fontId="31" fillId="0" borderId="13" xfId="0" applyFont="1" applyBorder="1" applyAlignment="1">
      <alignment vertical="center"/>
    </xf>
    <xf numFmtId="177" fontId="31" fillId="0" borderId="0" xfId="28" applyNumberFormat="1" applyFont="1" applyFill="1" applyBorder="1" applyAlignment="1"/>
    <xf numFmtId="0" fontId="31" fillId="0" borderId="16" xfId="0" applyFont="1" applyFill="1" applyBorder="1" applyProtection="1"/>
    <xf numFmtId="164" fontId="31" fillId="0" borderId="77" xfId="0" applyNumberFormat="1" applyFont="1" applyBorder="1" applyAlignment="1" applyProtection="1">
      <alignment horizontal="center"/>
    </xf>
    <xf numFmtId="164" fontId="31" fillId="0" borderId="65" xfId="0" applyNumberFormat="1" applyFont="1" applyBorder="1" applyAlignment="1" applyProtection="1">
      <alignment horizontal="center"/>
    </xf>
    <xf numFmtId="49" fontId="31" fillId="0" borderId="65" xfId="0" applyNumberFormat="1" applyFont="1" applyBorder="1" applyAlignment="1">
      <alignment horizontal="center"/>
    </xf>
    <xf numFmtId="0" fontId="31" fillId="0" borderId="17" xfId="0" applyFont="1" applyBorder="1" applyAlignment="1" applyProtection="1">
      <alignment horizontal="center"/>
    </xf>
    <xf numFmtId="0" fontId="31" fillId="0" borderId="75" xfId="0" applyFont="1" applyBorder="1" applyAlignment="1" applyProtection="1">
      <alignment horizontal="center"/>
    </xf>
    <xf numFmtId="0" fontId="31" fillId="0" borderId="64" xfId="0" applyFont="1" applyBorder="1" applyProtection="1"/>
    <xf numFmtId="0" fontId="31" fillId="0" borderId="69" xfId="0" applyFont="1" applyBorder="1" applyAlignment="1" applyProtection="1">
      <alignment horizontal="centerContinuous"/>
    </xf>
    <xf numFmtId="0" fontId="31" fillId="29" borderId="30" xfId="0" applyFont="1" applyFill="1" applyBorder="1" applyProtection="1"/>
    <xf numFmtId="37" fontId="31" fillId="0" borderId="28" xfId="0" applyNumberFormat="1" applyFont="1" applyBorder="1" applyAlignment="1" applyProtection="1">
      <alignment horizontal="center"/>
    </xf>
    <xf numFmtId="49" fontId="31" fillId="0" borderId="16" xfId="0" applyNumberFormat="1" applyFont="1" applyBorder="1" applyAlignment="1">
      <alignment horizontal="center"/>
    </xf>
    <xf numFmtId="0" fontId="31" fillId="0" borderId="0" xfId="0" applyFont="1" applyFill="1" applyAlignment="1" applyProtection="1">
      <alignment horizontal="centerContinuous"/>
    </xf>
    <xf numFmtId="0" fontId="42" fillId="0" borderId="0" xfId="0" applyFont="1" applyBorder="1" applyAlignment="1">
      <alignment horizontal="center"/>
    </xf>
    <xf numFmtId="14" fontId="31" fillId="0" borderId="28" xfId="0" applyNumberFormat="1" applyFont="1" applyFill="1" applyBorder="1"/>
    <xf numFmtId="37" fontId="31" fillId="0" borderId="0" xfId="0" applyNumberFormat="1" applyFont="1"/>
    <xf numFmtId="37" fontId="31" fillId="0" borderId="0" xfId="0" applyNumberFormat="1" applyFont="1" applyBorder="1" applyAlignment="1" applyProtection="1">
      <alignment horizontal="centerContinuous"/>
    </xf>
    <xf numFmtId="37" fontId="31" fillId="0" borderId="30" xfId="0" applyNumberFormat="1" applyFont="1" applyBorder="1" applyAlignment="1" applyProtection="1">
      <alignment horizontal="center"/>
    </xf>
    <xf numFmtId="37" fontId="31" fillId="0" borderId="31" xfId="0" applyNumberFormat="1" applyFont="1" applyBorder="1" applyAlignment="1" applyProtection="1">
      <alignment horizontal="center"/>
    </xf>
    <xf numFmtId="0" fontId="31" fillId="27" borderId="30" xfId="0" applyFont="1" applyFill="1" applyBorder="1" applyProtection="1"/>
    <xf numFmtId="37" fontId="31" fillId="27" borderId="31" xfId="0" applyNumberFormat="1" applyFont="1" applyFill="1" applyBorder="1" applyProtection="1"/>
    <xf numFmtId="0" fontId="31" fillId="28" borderId="30" xfId="0" applyFont="1" applyFill="1" applyBorder="1" applyProtection="1"/>
    <xf numFmtId="37" fontId="31" fillId="28" borderId="31" xfId="0" applyNumberFormat="1" applyFont="1" applyFill="1" applyBorder="1" applyProtection="1"/>
    <xf numFmtId="0" fontId="31" fillId="0" borderId="19" xfId="0" applyFont="1" applyBorder="1" applyAlignment="1" applyProtection="1">
      <alignment horizontal="right"/>
    </xf>
    <xf numFmtId="0" fontId="31" fillId="0" borderId="31" xfId="0" applyFont="1" applyBorder="1" applyAlignment="1" applyProtection="1">
      <alignment horizontal="centerContinuous"/>
    </xf>
    <xf numFmtId="0" fontId="31" fillId="0" borderId="13" xfId="0" applyFont="1" applyBorder="1" applyAlignment="1" applyProtection="1">
      <alignment horizontal="right"/>
    </xf>
    <xf numFmtId="39" fontId="31" fillId="0" borderId="14" xfId="0" applyNumberFormat="1" applyFont="1" applyBorder="1" applyAlignment="1" applyProtection="1">
      <alignment horizontal="centerContinuous"/>
    </xf>
    <xf numFmtId="0" fontId="31" fillId="0" borderId="87" xfId="40" applyFont="1" applyBorder="1" applyProtection="1"/>
    <xf numFmtId="0" fontId="31" fillId="0" borderId="88" xfId="40" applyFont="1" applyBorder="1" applyProtection="1"/>
    <xf numFmtId="0" fontId="31" fillId="0" borderId="89" xfId="40" applyFont="1" applyBorder="1" applyProtection="1"/>
    <xf numFmtId="0" fontId="31" fillId="0" borderId="90" xfId="40" applyFont="1" applyBorder="1" applyProtection="1"/>
    <xf numFmtId="0" fontId="31" fillId="0" borderId="90" xfId="40" applyFont="1" applyBorder="1" applyAlignment="1" applyProtection="1">
      <alignment horizontal="center"/>
    </xf>
    <xf numFmtId="0" fontId="31" fillId="0" borderId="91" xfId="40" applyFont="1" applyBorder="1"/>
    <xf numFmtId="0" fontId="31" fillId="0" borderId="92" xfId="40" applyFont="1" applyBorder="1" applyAlignment="1" applyProtection="1"/>
    <xf numFmtId="0" fontId="31" fillId="0" borderId="90" xfId="40" applyFont="1" applyBorder="1"/>
    <xf numFmtId="0" fontId="31" fillId="0" borderId="89" xfId="40" applyFont="1" applyFill="1" applyBorder="1" applyProtection="1"/>
    <xf numFmtId="0" fontId="31" fillId="0" borderId="90" xfId="40" applyFont="1" applyFill="1" applyBorder="1" applyProtection="1"/>
    <xf numFmtId="0" fontId="31" fillId="0" borderId="93" xfId="40" applyFont="1" applyBorder="1" applyAlignment="1" applyProtection="1">
      <alignment horizontal="center"/>
    </xf>
    <xf numFmtId="0" fontId="31" fillId="0" borderId="91" xfId="40" applyFont="1" applyBorder="1" applyProtection="1"/>
    <xf numFmtId="0" fontId="31" fillId="0" borderId="0" xfId="40" applyFont="1"/>
    <xf numFmtId="0" fontId="31" fillId="0" borderId="94" xfId="40" applyFont="1" applyBorder="1" applyProtection="1"/>
    <xf numFmtId="0" fontId="31" fillId="0" borderId="28" xfId="40" applyFont="1" applyBorder="1" applyAlignment="1" applyProtection="1">
      <alignment horizontal="center"/>
    </xf>
    <xf numFmtId="0" fontId="31" fillId="0" borderId="0" xfId="40" applyFont="1" applyBorder="1" applyProtection="1"/>
    <xf numFmtId="0" fontId="31" fillId="0" borderId="0" xfId="40" applyFont="1" applyBorder="1" applyAlignment="1" applyProtection="1">
      <alignment horizontal="center"/>
    </xf>
    <xf numFmtId="0" fontId="31" fillId="0" borderId="28" xfId="40" applyFont="1" applyBorder="1" applyProtection="1"/>
    <xf numFmtId="0" fontId="31" fillId="0" borderId="28" xfId="40" applyFont="1" applyFill="1" applyBorder="1" applyAlignment="1" applyProtection="1">
      <alignment horizontal="left"/>
    </xf>
    <xf numFmtId="0" fontId="31" fillId="0" borderId="0" xfId="40" applyFont="1" applyFill="1" applyBorder="1" applyProtection="1"/>
    <xf numFmtId="0" fontId="31" fillId="0" borderId="96" xfId="40" applyFont="1" applyBorder="1" applyAlignment="1" applyProtection="1">
      <alignment horizontal="center"/>
    </xf>
    <xf numFmtId="0" fontId="31" fillId="0" borderId="86" xfId="40" applyFont="1" applyBorder="1" applyProtection="1"/>
    <xf numFmtId="49" fontId="31" fillId="0" borderId="28" xfId="40" applyNumberFormat="1" applyFont="1" applyBorder="1" applyAlignment="1" applyProtection="1">
      <alignment horizontal="center"/>
    </xf>
    <xf numFmtId="0" fontId="31" fillId="0" borderId="97" xfId="40" applyFont="1" applyBorder="1" applyProtection="1"/>
    <xf numFmtId="0" fontId="31" fillId="0" borderId="19" xfId="40" applyFont="1" applyBorder="1" applyProtection="1"/>
    <xf numFmtId="0" fontId="31" fillId="0" borderId="30" xfId="40" applyFont="1" applyFill="1" applyBorder="1" applyAlignment="1" applyProtection="1">
      <alignment horizontal="left"/>
    </xf>
    <xf numFmtId="0" fontId="31" fillId="0" borderId="19" xfId="40" applyFont="1" applyFill="1" applyBorder="1" applyProtection="1"/>
    <xf numFmtId="0" fontId="31" fillId="0" borderId="100" xfId="40" applyFont="1" applyBorder="1" applyAlignment="1" applyProtection="1">
      <alignment horizontal="centerContinuous"/>
    </xf>
    <xf numFmtId="0" fontId="31" fillId="0" borderId="97" xfId="40" applyFont="1" applyBorder="1" applyAlignment="1" applyProtection="1">
      <alignment horizontal="centerContinuous"/>
    </xf>
    <xf numFmtId="0" fontId="31" fillId="0" borderId="94" xfId="40" applyFont="1" applyBorder="1" applyAlignment="1" applyProtection="1">
      <alignment horizontal="centerContinuous"/>
    </xf>
    <xf numFmtId="0" fontId="31" fillId="0" borderId="0" xfId="40" applyFont="1" applyBorder="1" applyAlignment="1" applyProtection="1">
      <alignment horizontal="left"/>
    </xf>
    <xf numFmtId="0" fontId="31" fillId="0" borderId="0" xfId="40" applyFont="1" applyBorder="1" applyAlignment="1" applyProtection="1">
      <alignment horizontal="centerContinuous"/>
    </xf>
    <xf numFmtId="0" fontId="31" fillId="0" borderId="101" xfId="40" applyFont="1" applyBorder="1" applyAlignment="1" applyProtection="1">
      <alignment horizontal="centerContinuous"/>
    </xf>
    <xf numFmtId="0" fontId="31" fillId="0" borderId="40" xfId="40" applyFont="1" applyBorder="1" applyAlignment="1" applyProtection="1">
      <alignment horizontal="left"/>
    </xf>
    <xf numFmtId="0" fontId="31" fillId="0" borderId="40" xfId="40" applyFont="1" applyFill="1" applyBorder="1" applyAlignment="1" applyProtection="1">
      <alignment horizontal="centerContinuous"/>
    </xf>
    <xf numFmtId="0" fontId="31" fillId="0" borderId="40" xfId="40" applyFont="1" applyBorder="1" applyAlignment="1" applyProtection="1">
      <alignment horizontal="centerContinuous"/>
    </xf>
    <xf numFmtId="0" fontId="31" fillId="0" borderId="102" xfId="40" applyFont="1" applyBorder="1" applyAlignment="1" applyProtection="1">
      <alignment horizontal="centerContinuous"/>
    </xf>
    <xf numFmtId="0" fontId="31" fillId="0" borderId="99" xfId="40" applyFont="1" applyBorder="1"/>
    <xf numFmtId="0" fontId="31" fillId="0" borderId="103" xfId="40" applyFont="1" applyBorder="1" applyProtection="1"/>
    <xf numFmtId="0" fontId="31" fillId="0" borderId="104" xfId="40" applyFont="1" applyBorder="1" applyProtection="1"/>
    <xf numFmtId="0" fontId="31" fillId="0" borderId="105" xfId="40" applyFont="1" applyBorder="1" applyAlignment="1" applyProtection="1">
      <alignment horizontal="centerContinuous"/>
    </xf>
    <xf numFmtId="0" fontId="31" fillId="0" borderId="106" xfId="40" applyFont="1" applyBorder="1" applyAlignment="1" applyProtection="1">
      <alignment horizontal="centerContinuous"/>
    </xf>
    <xf numFmtId="0" fontId="31" fillId="0" borderId="105" xfId="40" applyFont="1" applyBorder="1" applyAlignment="1" applyProtection="1">
      <alignment horizontal="center"/>
    </xf>
    <xf numFmtId="37" fontId="31" fillId="0" borderId="107" xfId="40" applyNumberFormat="1" applyFont="1" applyBorder="1" applyAlignment="1" applyProtection="1">
      <alignment horizontal="center"/>
    </xf>
    <xf numFmtId="37" fontId="31" fillId="0" borderId="108" xfId="40" applyNumberFormat="1" applyFont="1" applyBorder="1" applyAlignment="1" applyProtection="1">
      <alignment horizontal="centerContinuous"/>
    </xf>
    <xf numFmtId="0" fontId="31" fillId="0" borderId="109" xfId="40" applyFont="1" applyBorder="1" applyAlignment="1">
      <alignment horizontal="center"/>
    </xf>
    <xf numFmtId="0" fontId="31" fillId="0" borderId="95" xfId="40" applyFont="1" applyBorder="1" applyProtection="1"/>
    <xf numFmtId="0" fontId="31" fillId="0" borderId="110" xfId="40" applyFont="1" applyBorder="1" applyAlignment="1" applyProtection="1">
      <alignment horizontal="center"/>
    </xf>
    <xf numFmtId="37" fontId="31" fillId="0" borderId="110" xfId="40" applyNumberFormat="1" applyFont="1" applyFill="1" applyBorder="1" applyAlignment="1" applyProtection="1">
      <alignment horizontal="center"/>
    </xf>
    <xf numFmtId="0" fontId="31" fillId="0" borderId="110" xfId="40" applyFont="1" applyFill="1" applyBorder="1" applyAlignment="1" applyProtection="1">
      <alignment horizontal="centerContinuous"/>
    </xf>
    <xf numFmtId="0" fontId="31" fillId="0" borderId="106" xfId="40" applyFont="1" applyBorder="1" applyAlignment="1" applyProtection="1">
      <alignment horizontal="center"/>
    </xf>
    <xf numFmtId="0" fontId="31" fillId="0" borderId="111" xfId="40" applyFont="1" applyBorder="1" applyAlignment="1" applyProtection="1">
      <alignment horizontal="center"/>
    </xf>
    <xf numFmtId="0" fontId="31" fillId="0" borderId="95" xfId="40" applyFont="1" applyBorder="1" applyAlignment="1" applyProtection="1">
      <alignment horizontal="center"/>
    </xf>
    <xf numFmtId="0" fontId="31" fillId="0" borderId="80" xfId="40" applyFont="1" applyBorder="1" applyAlignment="1" applyProtection="1">
      <alignment horizontal="centerContinuous"/>
    </xf>
    <xf numFmtId="0" fontId="31" fillId="0" borderId="34" xfId="40" applyFont="1" applyBorder="1" applyAlignment="1" applyProtection="1">
      <alignment horizontal="center"/>
    </xf>
    <xf numFmtId="37" fontId="31" fillId="0" borderId="28" xfId="40" applyNumberFormat="1" applyFont="1" applyBorder="1" applyAlignment="1" applyProtection="1">
      <alignment horizontal="center"/>
    </xf>
    <xf numFmtId="0" fontId="31" fillId="0" borderId="112" xfId="40" applyFont="1" applyBorder="1" applyAlignment="1">
      <alignment horizontal="center"/>
    </xf>
    <xf numFmtId="0" fontId="31" fillId="0" borderId="24" xfId="40" applyFont="1" applyBorder="1" applyAlignment="1" applyProtection="1">
      <alignment horizontal="center"/>
    </xf>
    <xf numFmtId="37" fontId="31" fillId="0" borderId="24" xfId="40" applyNumberFormat="1" applyFont="1" applyFill="1" applyBorder="1" applyAlignment="1" applyProtection="1">
      <alignment horizontal="center"/>
    </xf>
    <xf numFmtId="0" fontId="31" fillId="0" borderId="24" xfId="40" applyFont="1" applyFill="1" applyBorder="1" applyAlignment="1" applyProtection="1">
      <alignment horizontal="centerContinuous"/>
    </xf>
    <xf numFmtId="0" fontId="31" fillId="0" borderId="80" xfId="40" applyFont="1" applyBorder="1" applyAlignment="1" applyProtection="1">
      <alignment horizontal="center"/>
    </xf>
    <xf numFmtId="0" fontId="31" fillId="0" borderId="86" xfId="40" applyFont="1" applyBorder="1" applyAlignment="1" applyProtection="1">
      <alignment horizontal="center"/>
    </xf>
    <xf numFmtId="37" fontId="31" fillId="0" borderId="96" xfId="40" applyNumberFormat="1" applyFont="1" applyBorder="1" applyProtection="1"/>
    <xf numFmtId="0" fontId="31" fillId="0" borderId="112" xfId="40" applyFont="1" applyBorder="1"/>
    <xf numFmtId="0" fontId="31" fillId="0" borderId="80" xfId="40" applyFont="1" applyBorder="1" applyAlignment="1" applyProtection="1">
      <alignment horizontal="left"/>
    </xf>
    <xf numFmtId="0" fontId="31" fillId="0" borderId="113" xfId="40" applyFont="1" applyBorder="1" applyProtection="1"/>
    <xf numFmtId="0" fontId="31" fillId="0" borderId="19" xfId="40" applyFont="1" applyBorder="1" applyAlignment="1" applyProtection="1">
      <alignment horizontal="center"/>
    </xf>
    <xf numFmtId="0" fontId="31" fillId="0" borderId="19" xfId="40" applyFont="1" applyBorder="1" applyAlignment="1" applyProtection="1">
      <alignment horizontal="centerContinuous"/>
    </xf>
    <xf numFmtId="0" fontId="31" fillId="0" borderId="114" xfId="40" applyFont="1" applyBorder="1" applyAlignment="1" applyProtection="1">
      <alignment horizontal="centerContinuous"/>
    </xf>
    <xf numFmtId="37" fontId="31" fillId="0" borderId="30" xfId="40" applyNumberFormat="1" applyFont="1" applyBorder="1" applyAlignment="1" applyProtection="1">
      <alignment horizontal="center"/>
    </xf>
    <xf numFmtId="37" fontId="31" fillId="0" borderId="98" xfId="40" applyNumberFormat="1" applyFont="1" applyBorder="1" applyAlignment="1" applyProtection="1">
      <alignment horizontal="center"/>
    </xf>
    <xf numFmtId="0" fontId="31" fillId="0" borderId="115" xfId="40" applyFont="1" applyBorder="1" applyAlignment="1">
      <alignment horizontal="center"/>
    </xf>
    <xf numFmtId="0" fontId="31" fillId="0" borderId="26" xfId="40" applyFont="1" applyBorder="1" applyAlignment="1" applyProtection="1">
      <alignment horizontal="center"/>
    </xf>
    <xf numFmtId="37" fontId="31" fillId="0" borderId="26" xfId="40" applyNumberFormat="1" applyFont="1" applyFill="1" applyBorder="1" applyAlignment="1" applyProtection="1">
      <alignment horizontal="center"/>
    </xf>
    <xf numFmtId="0" fontId="31" fillId="0" borderId="26" xfId="40" applyFont="1" applyFill="1" applyBorder="1" applyAlignment="1" applyProtection="1">
      <alignment horizontal="centerContinuous"/>
    </xf>
    <xf numFmtId="0" fontId="31" fillId="0" borderId="114" xfId="40" applyFont="1" applyBorder="1" applyAlignment="1" applyProtection="1">
      <alignment horizontal="center"/>
    </xf>
    <xf numFmtId="0" fontId="31" fillId="0" borderId="116" xfId="40" applyFont="1" applyBorder="1" applyAlignment="1" applyProtection="1">
      <alignment horizontal="center"/>
    </xf>
    <xf numFmtId="0" fontId="31" fillId="0" borderId="19" xfId="40" applyFont="1" applyBorder="1" applyAlignment="1" applyProtection="1">
      <alignment horizontal="left"/>
    </xf>
    <xf numFmtId="177" fontId="31" fillId="0" borderId="54" xfId="29" applyNumberFormat="1" applyFont="1" applyBorder="1" applyAlignment="1" applyProtection="1">
      <alignment horizontal="center"/>
    </xf>
    <xf numFmtId="177" fontId="31" fillId="0" borderId="53" xfId="29" applyNumberFormat="1" applyFont="1" applyFill="1" applyBorder="1" applyProtection="1"/>
    <xf numFmtId="37" fontId="31" fillId="0" borderId="53" xfId="40" applyNumberFormat="1" applyFont="1" applyFill="1" applyBorder="1" applyProtection="1"/>
    <xf numFmtId="177" fontId="31" fillId="0" borderId="53" xfId="29" applyNumberFormat="1" applyFont="1" applyBorder="1" applyAlignment="1" applyProtection="1">
      <alignment horizontal="center"/>
    </xf>
    <xf numFmtId="177" fontId="31" fillId="0" borderId="24" xfId="29" applyNumberFormat="1" applyFont="1" applyFill="1" applyBorder="1" applyProtection="1"/>
    <xf numFmtId="177" fontId="31" fillId="0" borderId="26" xfId="29" applyNumberFormat="1" applyFont="1" applyFill="1" applyBorder="1" applyAlignment="1" applyProtection="1">
      <alignment horizontal="right"/>
    </xf>
    <xf numFmtId="0" fontId="31" fillId="45" borderId="114" xfId="40" applyFont="1" applyFill="1" applyBorder="1" applyAlignment="1" applyProtection="1">
      <alignment horizontal="centerContinuous"/>
    </xf>
    <xf numFmtId="177" fontId="31" fillId="45" borderId="117" xfId="29" applyNumberFormat="1" applyFont="1" applyFill="1" applyBorder="1" applyAlignment="1" applyProtection="1">
      <alignment horizontal="center"/>
    </xf>
    <xf numFmtId="177" fontId="31" fillId="0" borderId="35" xfId="29" applyNumberFormat="1" applyFont="1" applyBorder="1" applyAlignment="1" applyProtection="1">
      <alignment horizontal="center"/>
    </xf>
    <xf numFmtId="177" fontId="31" fillId="0" borderId="53" xfId="29" applyNumberFormat="1" applyFont="1" applyBorder="1" applyProtection="1"/>
    <xf numFmtId="5" fontId="31" fillId="0" borderId="53" xfId="40" applyNumberFormat="1" applyFont="1" applyBorder="1" applyProtection="1"/>
    <xf numFmtId="177" fontId="31" fillId="0" borderId="26" xfId="29" applyNumberFormat="1" applyFont="1" applyBorder="1" applyAlignment="1" applyProtection="1">
      <alignment horizontal="center"/>
    </xf>
    <xf numFmtId="177" fontId="31" fillId="45" borderId="116" xfId="29" applyNumberFormat="1" applyFont="1" applyFill="1" applyBorder="1" applyAlignment="1" applyProtection="1">
      <alignment horizontal="center"/>
    </xf>
    <xf numFmtId="177" fontId="31" fillId="0" borderId="19" xfId="29" applyNumberFormat="1" applyFont="1" applyBorder="1" applyAlignment="1" applyProtection="1">
      <alignment horizontal="center"/>
    </xf>
    <xf numFmtId="37" fontId="31" fillId="0" borderId="53" xfId="40" applyNumberFormat="1" applyFont="1" applyBorder="1" applyProtection="1"/>
    <xf numFmtId="177" fontId="31" fillId="0" borderId="26" xfId="29" applyNumberFormat="1" applyFont="1" applyFill="1" applyBorder="1" applyAlignment="1" applyProtection="1">
      <alignment horizontal="center"/>
    </xf>
    <xf numFmtId="177" fontId="31" fillId="0" borderId="116" xfId="29" applyNumberFormat="1" applyFont="1" applyFill="1" applyBorder="1" applyAlignment="1" applyProtection="1">
      <alignment horizontal="center"/>
    </xf>
    <xf numFmtId="177" fontId="31" fillId="0" borderId="26" xfId="29" applyNumberFormat="1" applyFont="1" applyBorder="1" applyProtection="1"/>
    <xf numFmtId="177" fontId="31" fillId="0" borderId="26" xfId="29" applyNumberFormat="1" applyFont="1" applyFill="1" applyBorder="1" applyProtection="1"/>
    <xf numFmtId="177" fontId="31" fillId="0" borderId="118" xfId="29" applyNumberFormat="1" applyFont="1" applyBorder="1" applyProtection="1"/>
    <xf numFmtId="0" fontId="31" fillId="0" borderId="52" xfId="40" applyFont="1" applyBorder="1" applyAlignment="1" applyProtection="1">
      <alignment horizontal="left"/>
    </xf>
    <xf numFmtId="0" fontId="31" fillId="0" borderId="49" xfId="40" applyFont="1" applyBorder="1" applyAlignment="1" applyProtection="1">
      <alignment horizontal="centerContinuous"/>
    </xf>
    <xf numFmtId="0" fontId="31" fillId="0" borderId="119" xfId="40" applyFont="1" applyBorder="1" applyAlignment="1" applyProtection="1">
      <alignment horizontal="centerContinuous"/>
    </xf>
    <xf numFmtId="177" fontId="31" fillId="0" borderId="120" xfId="29" applyNumberFormat="1" applyFont="1" applyBorder="1" applyAlignment="1" applyProtection="1">
      <alignment horizontal="center"/>
    </xf>
    <xf numFmtId="177" fontId="31" fillId="0" borderId="83" xfId="29" applyNumberFormat="1" applyFont="1" applyFill="1" applyBorder="1" applyAlignment="1" applyProtection="1">
      <alignment horizontal="right"/>
    </xf>
    <xf numFmtId="0" fontId="31" fillId="0" borderId="121" xfId="40" applyFont="1" applyBorder="1" applyAlignment="1" applyProtection="1">
      <alignment horizontal="centerContinuous"/>
    </xf>
    <xf numFmtId="177" fontId="31" fillId="0" borderId="122" xfId="29" applyNumberFormat="1" applyFont="1" applyBorder="1" applyAlignment="1" applyProtection="1">
      <alignment horizontal="center"/>
    </xf>
    <xf numFmtId="37" fontId="31" fillId="0" borderId="83" xfId="40" applyNumberFormat="1" applyFont="1" applyBorder="1" applyProtection="1"/>
    <xf numFmtId="177" fontId="31" fillId="0" borderId="26" xfId="29" applyNumberFormat="1" applyFont="1" applyFill="1" applyBorder="1" applyAlignment="1" applyProtection="1">
      <alignment horizontal="centerContinuous"/>
    </xf>
    <xf numFmtId="37" fontId="31" fillId="0" borderId="0" xfId="40" applyNumberFormat="1" applyFont="1" applyBorder="1" applyProtection="1"/>
    <xf numFmtId="0" fontId="31" fillId="0" borderId="0" xfId="40" applyFont="1" applyFill="1" applyBorder="1" applyAlignment="1" applyProtection="1">
      <alignment horizontal="centerContinuous"/>
    </xf>
    <xf numFmtId="0" fontId="31" fillId="0" borderId="94" xfId="40" applyFont="1" applyFill="1" applyBorder="1" applyProtection="1"/>
    <xf numFmtId="37" fontId="31" fillId="0" borderId="0" xfId="40" applyNumberFormat="1" applyFont="1" applyFill="1" applyBorder="1" applyProtection="1"/>
    <xf numFmtId="177" fontId="31" fillId="0" borderId="86" xfId="40" applyNumberFormat="1" applyFont="1" applyBorder="1" applyProtection="1"/>
    <xf numFmtId="0" fontId="31" fillId="0" borderId="123" xfId="40" applyFont="1" applyBorder="1" applyProtection="1"/>
    <xf numFmtId="0" fontId="31" fillId="0" borderId="82" xfId="40" applyFont="1" applyBorder="1" applyProtection="1"/>
    <xf numFmtId="0" fontId="31" fillId="0" borderId="82" xfId="40" applyFont="1" applyBorder="1" applyAlignment="1" applyProtection="1">
      <alignment horizontal="centerContinuous"/>
    </xf>
    <xf numFmtId="37" fontId="31" fillId="0" borderId="82" xfId="40" applyNumberFormat="1" applyFont="1" applyBorder="1" applyProtection="1"/>
    <xf numFmtId="0" fontId="31" fillId="0" borderId="124" xfId="40" applyFont="1" applyBorder="1"/>
    <xf numFmtId="0" fontId="31" fillId="0" borderId="82" xfId="40" applyFont="1" applyFill="1" applyBorder="1" applyAlignment="1" applyProtection="1">
      <alignment horizontal="centerContinuous"/>
    </xf>
    <xf numFmtId="0" fontId="31" fillId="0" borderId="124" xfId="40" applyFont="1" applyBorder="1" applyProtection="1"/>
    <xf numFmtId="37" fontId="31" fillId="0" borderId="0" xfId="40" applyNumberFormat="1" applyFont="1" applyProtection="1"/>
    <xf numFmtId="37" fontId="31" fillId="0" borderId="0" xfId="40" applyNumberFormat="1" applyFont="1" applyAlignment="1" applyProtection="1">
      <alignment horizontal="centerContinuous"/>
    </xf>
    <xf numFmtId="0" fontId="31" fillId="0" borderId="0" xfId="40" applyFont="1" applyFill="1"/>
    <xf numFmtId="37" fontId="31" fillId="0" borderId="0" xfId="0" applyNumberFormat="1" applyFont="1" applyBorder="1"/>
    <xf numFmtId="0" fontId="31" fillId="0" borderId="14" xfId="0" applyFont="1" applyBorder="1" applyAlignment="1"/>
    <xf numFmtId="164" fontId="31" fillId="0" borderId="0" xfId="0" applyNumberFormat="1" applyFont="1" applyBorder="1" applyAlignment="1" applyProtection="1">
      <alignment horizontal="center"/>
    </xf>
    <xf numFmtId="37" fontId="35" fillId="0" borderId="0" xfId="0" applyNumberFormat="1" applyFont="1" applyBorder="1" applyAlignment="1" applyProtection="1">
      <alignment horizontal="centerContinuous"/>
    </xf>
    <xf numFmtId="0" fontId="34" fillId="0" borderId="0" xfId="0" applyFont="1" applyBorder="1" applyProtection="1"/>
    <xf numFmtId="5" fontId="34" fillId="0" borderId="0" xfId="0" applyNumberFormat="1" applyFont="1" applyBorder="1" applyProtection="1"/>
    <xf numFmtId="0" fontId="30" fillId="0" borderId="0" xfId="0" applyFont="1" applyBorder="1" applyAlignment="1" applyProtection="1">
      <alignment horizontal="left"/>
    </xf>
    <xf numFmtId="37" fontId="32" fillId="0" borderId="53" xfId="0" applyNumberFormat="1" applyFont="1" applyBorder="1" applyAlignment="1" applyProtection="1">
      <alignment horizontal="center"/>
    </xf>
    <xf numFmtId="0" fontId="32" fillId="0" borderId="35" xfId="0" applyFont="1" applyBorder="1" applyAlignment="1" applyProtection="1">
      <alignment horizontal="center"/>
    </xf>
    <xf numFmtId="0" fontId="27" fillId="0" borderId="0" xfId="0" applyFont="1" applyFill="1"/>
    <xf numFmtId="0" fontId="27" fillId="0" borderId="0" xfId="0" applyFont="1" applyFill="1" applyAlignment="1" applyProtection="1">
      <alignment horizontal="left"/>
    </xf>
    <xf numFmtId="37" fontId="27" fillId="0" borderId="0" xfId="0" applyNumberFormat="1" applyFont="1" applyFill="1" applyBorder="1" applyProtection="1"/>
    <xf numFmtId="0" fontId="27" fillId="0" borderId="0" xfId="0" quotePrefix="1" applyFont="1" applyFill="1" applyAlignment="1" applyProtection="1">
      <alignment horizontal="left"/>
    </xf>
    <xf numFmtId="37" fontId="27" fillId="0" borderId="0" xfId="0" applyNumberFormat="1" applyFont="1" applyFill="1" applyBorder="1" applyAlignment="1" applyProtection="1">
      <alignment horizontal="centerContinuous"/>
    </xf>
    <xf numFmtId="0" fontId="27" fillId="0" borderId="0" xfId="0" applyFont="1" applyFill="1" applyBorder="1"/>
    <xf numFmtId="0" fontId="31" fillId="0" borderId="64" xfId="0" applyFont="1" applyBorder="1" applyAlignment="1" applyProtection="1">
      <alignment horizontal="centerContinuous"/>
    </xf>
    <xf numFmtId="0" fontId="31" fillId="0" borderId="77" xfId="0" applyFont="1" applyBorder="1" applyProtection="1"/>
    <xf numFmtId="37" fontId="31" fillId="0" borderId="77" xfId="0" applyNumberFormat="1" applyFont="1" applyBorder="1" applyProtection="1"/>
    <xf numFmtId="37" fontId="31" fillId="0" borderId="64" xfId="0" applyNumberFormat="1" applyFont="1" applyBorder="1" applyProtection="1"/>
    <xf numFmtId="37" fontId="31" fillId="0" borderId="129" xfId="0" applyNumberFormat="1" applyFont="1" applyBorder="1" applyProtection="1"/>
    <xf numFmtId="37" fontId="31" fillId="0" borderId="65" xfId="0" applyNumberFormat="1" applyFont="1" applyBorder="1" applyProtection="1"/>
    <xf numFmtId="37" fontId="31" fillId="25" borderId="59" xfId="0" applyNumberFormat="1" applyFont="1" applyFill="1" applyBorder="1" applyProtection="1"/>
    <xf numFmtId="0" fontId="78" fillId="0" borderId="0" xfId="0" applyFont="1" applyAlignment="1" applyProtection="1">
      <alignment horizontal="centerContinuous"/>
      <protection locked="0"/>
    </xf>
    <xf numFmtId="0" fontId="27" fillId="0" borderId="0" xfId="0" applyFont="1" applyAlignment="1" applyProtection="1">
      <alignment horizontal="centerContinuous"/>
      <protection locked="0"/>
    </xf>
    <xf numFmtId="0" fontId="27" fillId="0" borderId="0" xfId="0" applyFont="1" applyProtection="1">
      <protection locked="0"/>
    </xf>
    <xf numFmtId="0" fontId="79" fillId="0" borderId="0" xfId="0" applyFont="1" applyAlignment="1" applyProtection="1">
      <alignment horizontal="centerContinuous"/>
      <protection locked="0"/>
    </xf>
    <xf numFmtId="0" fontId="35" fillId="0" borderId="0" xfId="0" applyFont="1" applyAlignment="1" applyProtection="1">
      <alignment horizontal="centerContinuous"/>
      <protection locked="0"/>
    </xf>
    <xf numFmtId="0" fontId="80" fillId="0" borderId="0" xfId="0" applyFont="1" applyAlignment="1" applyProtection="1">
      <alignment horizontal="centerContinuous"/>
      <protection locked="0"/>
    </xf>
    <xf numFmtId="0" fontId="45" fillId="33" borderId="0" xfId="0" applyFont="1" applyFill="1" applyAlignment="1" applyProtection="1">
      <alignment horizontal="left"/>
      <protection locked="0"/>
    </xf>
    <xf numFmtId="0" fontId="45" fillId="0" borderId="0" xfId="0" applyFont="1" applyFill="1" applyAlignment="1" applyProtection="1">
      <alignment horizontal="left"/>
      <protection locked="0"/>
    </xf>
    <xf numFmtId="0" fontId="36" fillId="0" borderId="0" xfId="0" applyFont="1" applyAlignment="1" applyProtection="1">
      <alignment horizontal="centerContinuous"/>
      <protection locked="0"/>
    </xf>
    <xf numFmtId="0" fontId="36" fillId="0" borderId="0" xfId="0" applyFont="1" applyAlignment="1" applyProtection="1">
      <alignment horizontal="left"/>
      <protection locked="0"/>
    </xf>
    <xf numFmtId="0" fontId="31" fillId="0" borderId="0" xfId="0" applyFont="1" applyAlignment="1" applyProtection="1">
      <alignment horizontal="left" wrapText="1"/>
      <protection locked="0"/>
    </xf>
    <xf numFmtId="0" fontId="36" fillId="0" borderId="0" xfId="0" applyFont="1" applyAlignment="1" applyProtection="1">
      <alignment horizontal="left" wrapText="1"/>
      <protection locked="0"/>
    </xf>
    <xf numFmtId="0" fontId="36" fillId="0" borderId="0" xfId="0" applyFont="1" applyProtection="1">
      <protection locked="0"/>
    </xf>
    <xf numFmtId="0" fontId="36" fillId="0" borderId="0" xfId="0" applyFont="1" applyAlignment="1" applyProtection="1">
      <protection locked="0"/>
    </xf>
    <xf numFmtId="0" fontId="27" fillId="0" borderId="0" xfId="0" applyFont="1" applyAlignment="1" applyProtection="1">
      <alignment horizontal="left"/>
      <protection locked="0"/>
    </xf>
    <xf numFmtId="0" fontId="45" fillId="35" borderId="0" xfId="0" applyFont="1" applyFill="1" applyAlignment="1" applyProtection="1">
      <alignment horizontal="left"/>
      <protection locked="0"/>
    </xf>
    <xf numFmtId="0" fontId="31" fillId="0" borderId="0" xfId="0" applyFont="1" applyAlignment="1" applyProtection="1">
      <alignment horizontal="centerContinuous" wrapText="1"/>
      <protection locked="0"/>
    </xf>
    <xf numFmtId="0" fontId="81" fillId="0" borderId="0" xfId="0" applyFont="1" applyAlignment="1" applyProtection="1">
      <alignment horizontal="centerContinuous"/>
      <protection locked="0"/>
    </xf>
    <xf numFmtId="0" fontId="51" fillId="0" borderId="0" xfId="0" applyFont="1" applyFill="1" applyAlignment="1">
      <alignment horizontal="centerContinuous"/>
    </xf>
    <xf numFmtId="0" fontId="27" fillId="25" borderId="53" xfId="0" applyFont="1" applyFill="1" applyBorder="1" applyProtection="1">
      <protection locked="0"/>
    </xf>
    <xf numFmtId="0" fontId="30" fillId="33" borderId="0" xfId="0" applyFont="1" applyFill="1" applyAlignment="1" applyProtection="1">
      <alignment horizontal="center"/>
      <protection locked="0"/>
    </xf>
    <xf numFmtId="0" fontId="36" fillId="0" borderId="53" xfId="0" applyFont="1" applyBorder="1" applyProtection="1">
      <protection locked="0"/>
    </xf>
    <xf numFmtId="0" fontId="36" fillId="36" borderId="53" xfId="0" applyFont="1" applyFill="1" applyBorder="1" applyProtection="1">
      <protection locked="0"/>
    </xf>
    <xf numFmtId="0" fontId="36" fillId="37" borderId="53" xfId="0" applyFont="1" applyFill="1" applyBorder="1" applyProtection="1">
      <protection locked="0"/>
    </xf>
    <xf numFmtId="0" fontId="31" fillId="37" borderId="53" xfId="0" applyFont="1" applyFill="1" applyBorder="1" applyProtection="1">
      <protection locked="0"/>
    </xf>
    <xf numFmtId="0" fontId="31" fillId="36" borderId="53" xfId="0" applyFont="1" applyFill="1" applyBorder="1" applyProtection="1">
      <protection locked="0"/>
    </xf>
    <xf numFmtId="0" fontId="35" fillId="36" borderId="53" xfId="0" applyFont="1" applyFill="1" applyBorder="1" applyProtection="1">
      <protection locked="0"/>
    </xf>
    <xf numFmtId="0" fontId="35" fillId="0" borderId="0" xfId="0" applyFont="1" applyProtection="1">
      <protection locked="0"/>
    </xf>
    <xf numFmtId="0" fontId="27" fillId="36" borderId="53" xfId="0" applyFont="1" applyFill="1" applyBorder="1" applyProtection="1">
      <protection locked="0"/>
    </xf>
    <xf numFmtId="49" fontId="36" fillId="0" borderId="53" xfId="0" applyNumberFormat="1" applyFont="1" applyBorder="1" applyProtection="1">
      <protection locked="0"/>
    </xf>
    <xf numFmtId="49" fontId="31" fillId="0" borderId="0" xfId="0" applyNumberFormat="1" applyFont="1" applyAlignment="1" applyProtection="1">
      <alignment horizontal="left"/>
      <protection locked="0"/>
    </xf>
    <xf numFmtId="0" fontId="27" fillId="37" borderId="53" xfId="0" applyFont="1" applyFill="1" applyBorder="1" applyProtection="1">
      <protection locked="0"/>
    </xf>
    <xf numFmtId="0" fontId="27" fillId="0" borderId="0" xfId="0" applyFont="1" applyBorder="1" applyAlignment="1" applyProtection="1">
      <alignment horizontal="centerContinuous"/>
    </xf>
    <xf numFmtId="0" fontId="27" fillId="0" borderId="0" xfId="0" applyFont="1" applyBorder="1" applyAlignment="1" applyProtection="1">
      <alignment horizontal="left" vertical="justify" wrapText="1"/>
    </xf>
    <xf numFmtId="0" fontId="31" fillId="0" borderId="0" xfId="0" applyFont="1" applyBorder="1" applyAlignment="1">
      <alignment horizontal="left" vertical="justify"/>
    </xf>
    <xf numFmtId="0" fontId="31" fillId="0" borderId="0" xfId="0" applyFont="1" applyBorder="1" applyAlignment="1">
      <alignment horizontal="left" vertical="center"/>
    </xf>
    <xf numFmtId="0" fontId="31" fillId="0" borderId="0" xfId="0" applyFont="1" applyBorder="1" applyAlignment="1">
      <alignment horizontal="left" vertical="top"/>
    </xf>
    <xf numFmtId="0" fontId="31" fillId="0" borderId="0" xfId="0" applyFont="1" applyBorder="1" applyAlignment="1">
      <alignment horizontal="left" vertical="justify" wrapText="1"/>
    </xf>
    <xf numFmtId="0" fontId="27" fillId="0" borderId="0" xfId="0" applyFont="1" applyBorder="1" applyAlignment="1" applyProtection="1">
      <alignment horizontal="left" vertical="center"/>
    </xf>
    <xf numFmtId="0" fontId="31" fillId="0" borderId="14" xfId="0" applyFont="1" applyBorder="1" applyAlignment="1">
      <alignment horizontal="left" vertical="top" wrapText="1"/>
    </xf>
    <xf numFmtId="0" fontId="27" fillId="0" borderId="0" xfId="0" applyFont="1" applyBorder="1" applyAlignment="1" applyProtection="1">
      <alignment horizontal="left" vertical="top"/>
    </xf>
    <xf numFmtId="0" fontId="27" fillId="0" borderId="19" xfId="0" applyFont="1" applyBorder="1" applyAlignment="1" applyProtection="1">
      <alignment horizontal="centerContinuous"/>
    </xf>
    <xf numFmtId="37" fontId="31" fillId="0" borderId="0" xfId="0" applyNumberFormat="1" applyFont="1" applyAlignment="1" applyProtection="1">
      <alignment horizontal="right"/>
    </xf>
    <xf numFmtId="0" fontId="31" fillId="0" borderId="0" xfId="0" applyFont="1" applyFill="1" applyProtection="1"/>
    <xf numFmtId="0" fontId="31" fillId="0" borderId="0" xfId="0" applyFont="1" applyAlignment="1">
      <alignment horizontal="left" wrapText="1"/>
    </xf>
    <xf numFmtId="0" fontId="31" fillId="0" borderId="0" xfId="0" applyFont="1" applyAlignment="1">
      <alignment horizontal="left" vertical="top" wrapText="1"/>
    </xf>
    <xf numFmtId="0" fontId="31" fillId="0" borderId="14" xfId="0" applyFont="1" applyBorder="1" applyAlignment="1">
      <alignment wrapText="1"/>
    </xf>
    <xf numFmtId="0" fontId="31" fillId="0" borderId="0" xfId="0" applyFont="1" applyBorder="1"/>
    <xf numFmtId="0" fontId="31" fillId="0" borderId="13" xfId="0" applyFont="1" applyBorder="1"/>
    <xf numFmtId="0" fontId="31" fillId="0" borderId="18" xfId="0" applyFont="1" applyBorder="1"/>
    <xf numFmtId="0" fontId="31" fillId="0" borderId="19" xfId="0" applyFont="1" applyBorder="1"/>
    <xf numFmtId="0" fontId="31" fillId="0" borderId="40" xfId="0" applyFont="1" applyBorder="1" applyAlignment="1" applyProtection="1">
      <alignment horizontal="left" wrapText="1"/>
    </xf>
    <xf numFmtId="0" fontId="31" fillId="0" borderId="19" xfId="0" applyFont="1" applyBorder="1" applyAlignment="1">
      <alignment wrapText="1"/>
    </xf>
    <xf numFmtId="0" fontId="31" fillId="0" borderId="0" xfId="0" applyFont="1" applyAlignment="1">
      <alignment wrapText="1"/>
    </xf>
    <xf numFmtId="0" fontId="31" fillId="0" borderId="0" xfId="0" applyFont="1" applyAlignment="1"/>
    <xf numFmtId="0" fontId="31" fillId="0" borderId="0" xfId="0" applyFont="1" applyAlignment="1" applyProtection="1">
      <alignment horizontal="left" wrapText="1"/>
    </xf>
    <xf numFmtId="0" fontId="31" fillId="0" borderId="28" xfId="0" applyFont="1" applyBorder="1" applyAlignment="1" applyProtection="1">
      <alignment horizontal="center"/>
    </xf>
    <xf numFmtId="0" fontId="31" fillId="0" borderId="0" xfId="0" applyFont="1" applyAlignment="1">
      <alignment horizontal="center"/>
    </xf>
    <xf numFmtId="0" fontId="31" fillId="0" borderId="34" xfId="0" applyFont="1" applyBorder="1" applyAlignment="1">
      <alignment horizontal="center"/>
    </xf>
    <xf numFmtId="0" fontId="31" fillId="0" borderId="0" xfId="0" applyFont="1" applyAlignment="1" applyProtection="1">
      <alignment horizontal="center" wrapText="1"/>
    </xf>
    <xf numFmtId="0" fontId="31" fillId="0" borderId="0" xfId="0" applyFont="1" applyAlignment="1">
      <alignment horizontal="center" wrapText="1"/>
    </xf>
    <xf numFmtId="0" fontId="31" fillId="0" borderId="0" xfId="40" applyFont="1" applyBorder="1"/>
    <xf numFmtId="0" fontId="31" fillId="0" borderId="86" xfId="40" applyFont="1" applyBorder="1"/>
    <xf numFmtId="0" fontId="31" fillId="0" borderId="0" xfId="0" applyFont="1" applyAlignment="1" applyProtection="1">
      <alignment wrapText="1"/>
    </xf>
    <xf numFmtId="0" fontId="31" fillId="0" borderId="0" xfId="0" applyFont="1" applyAlignment="1" applyProtection="1">
      <alignment horizontal="center"/>
    </xf>
    <xf numFmtId="0" fontId="31" fillId="0" borderId="34" xfId="0" applyFont="1" applyBorder="1" applyAlignment="1" applyProtection="1">
      <alignment horizontal="center"/>
    </xf>
    <xf numFmtId="0" fontId="41" fillId="0" borderId="0" xfId="0" applyFont="1" applyAlignment="1" applyProtection="1">
      <alignment horizontal="left"/>
    </xf>
    <xf numFmtId="0" fontId="41" fillId="0" borderId="19" xfId="0" applyFont="1" applyBorder="1" applyAlignment="1" applyProtection="1">
      <alignment horizontal="left"/>
    </xf>
    <xf numFmtId="0" fontId="31" fillId="0" borderId="13" xfId="0" applyFont="1" applyBorder="1" applyAlignment="1" applyProtection="1">
      <alignment horizontal="left"/>
    </xf>
    <xf numFmtId="0" fontId="31" fillId="0" borderId="0" xfId="0" applyFont="1" applyAlignment="1" applyProtection="1">
      <alignment horizontal="left"/>
    </xf>
    <xf numFmtId="0" fontId="31" fillId="0" borderId="14" xfId="0" applyFont="1" applyBorder="1" applyAlignment="1" applyProtection="1">
      <alignment horizontal="left"/>
    </xf>
    <xf numFmtId="0" fontId="31" fillId="0" borderId="13" xfId="0" applyFont="1" applyBorder="1" applyAlignment="1">
      <alignment wrapText="1"/>
    </xf>
    <xf numFmtId="0" fontId="31" fillId="0" borderId="18" xfId="0" applyFont="1" applyBorder="1" applyAlignment="1">
      <alignment wrapText="1"/>
    </xf>
    <xf numFmtId="0" fontId="31" fillId="0" borderId="18" xfId="0" applyFont="1" applyBorder="1" applyAlignment="1">
      <alignment horizontal="center"/>
    </xf>
    <xf numFmtId="0" fontId="31" fillId="0" borderId="35" xfId="0" applyFont="1" applyBorder="1" applyAlignment="1">
      <alignment horizontal="center"/>
    </xf>
    <xf numFmtId="0" fontId="31" fillId="0" borderId="30" xfId="0" applyFont="1" applyBorder="1" applyAlignment="1">
      <alignment horizontal="center"/>
    </xf>
    <xf numFmtId="0" fontId="31" fillId="0" borderId="39" xfId="0" applyFont="1" applyBorder="1" applyAlignment="1">
      <alignment horizontal="center"/>
    </xf>
    <xf numFmtId="0" fontId="31" fillId="0" borderId="36" xfId="0" applyFont="1" applyBorder="1" applyAlignment="1">
      <alignment horizontal="center"/>
    </xf>
    <xf numFmtId="0" fontId="31" fillId="0" borderId="13" xfId="0" applyFont="1" applyBorder="1" applyAlignment="1">
      <alignment horizontal="center"/>
    </xf>
    <xf numFmtId="0" fontId="31" fillId="0" borderId="28" xfId="0" applyFont="1" applyBorder="1" applyAlignment="1">
      <alignment horizontal="center"/>
    </xf>
    <xf numFmtId="0" fontId="31" fillId="0" borderId="52" xfId="0" applyFont="1" applyBorder="1" applyAlignment="1" applyProtection="1">
      <alignment horizontal="center"/>
    </xf>
    <xf numFmtId="0" fontId="31" fillId="0" borderId="0" xfId="0" applyFont="1" applyBorder="1" applyAlignment="1">
      <alignment horizontal="center"/>
    </xf>
    <xf numFmtId="0" fontId="31" fillId="0" borderId="39" xfId="0" applyFont="1" applyBorder="1" applyAlignment="1" applyProtection="1">
      <alignment horizontal="center"/>
    </xf>
    <xf numFmtId="0" fontId="31" fillId="0" borderId="40" xfId="0" applyFont="1" applyBorder="1" applyAlignment="1" applyProtection="1">
      <alignment horizontal="center"/>
    </xf>
    <xf numFmtId="0" fontId="31" fillId="0" borderId="36" xfId="0" applyFont="1" applyBorder="1" applyAlignment="1" applyProtection="1">
      <alignment horizontal="center"/>
    </xf>
    <xf numFmtId="0" fontId="31" fillId="0" borderId="13" xfId="0" applyFont="1" applyBorder="1" applyAlignment="1" applyProtection="1">
      <alignment horizontal="center"/>
    </xf>
    <xf numFmtId="0" fontId="31" fillId="0" borderId="38" xfId="0" applyFont="1" applyBorder="1" applyAlignment="1" applyProtection="1">
      <alignment horizontal="center"/>
    </xf>
    <xf numFmtId="0" fontId="31" fillId="0" borderId="0" xfId="0" applyFont="1" applyBorder="1" applyAlignment="1" applyProtection="1">
      <alignment horizontal="center"/>
    </xf>
    <xf numFmtId="0" fontId="31" fillId="0" borderId="14" xfId="0" applyFont="1" applyBorder="1" applyAlignment="1" applyProtection="1">
      <alignment horizontal="center"/>
    </xf>
    <xf numFmtId="0" fontId="31" fillId="0" borderId="18" xfId="0" applyFont="1" applyBorder="1" applyAlignment="1" applyProtection="1">
      <alignment horizontal="center"/>
    </xf>
    <xf numFmtId="0" fontId="31" fillId="0" borderId="19" xfId="0" applyFont="1" applyBorder="1" applyAlignment="1" applyProtection="1">
      <alignment horizontal="center"/>
    </xf>
    <xf numFmtId="0" fontId="31" fillId="0" borderId="20" xfId="0" applyFont="1" applyBorder="1" applyAlignment="1" applyProtection="1">
      <alignment horizontal="center"/>
    </xf>
    <xf numFmtId="0" fontId="31" fillId="0" borderId="0" xfId="0" applyFont="1" applyBorder="1" applyAlignment="1" applyProtection="1">
      <alignment horizontal="left"/>
    </xf>
    <xf numFmtId="0" fontId="31" fillId="0" borderId="19" xfId="0" applyFont="1" applyBorder="1" applyAlignment="1" applyProtection="1">
      <alignment horizontal="left"/>
    </xf>
    <xf numFmtId="0" fontId="31" fillId="0" borderId="0" xfId="0" applyFont="1" applyAlignment="1" applyProtection="1"/>
    <xf numFmtId="0" fontId="31" fillId="0" borderId="14" xfId="0" applyFont="1" applyBorder="1" applyAlignment="1" applyProtection="1"/>
    <xf numFmtId="0" fontId="31" fillId="0" borderId="0" xfId="0" applyFont="1" applyAlignment="1">
      <alignment horizontal="left"/>
    </xf>
    <xf numFmtId="0" fontId="31" fillId="0" borderId="33" xfId="0" applyFont="1" applyBorder="1" applyAlignment="1" applyProtection="1">
      <alignment horizontal="center"/>
    </xf>
    <xf numFmtId="0" fontId="31" fillId="0" borderId="21" xfId="0" applyFont="1" applyBorder="1" applyAlignment="1" applyProtection="1">
      <alignment horizontal="center"/>
    </xf>
    <xf numFmtId="164" fontId="31" fillId="0" borderId="30" xfId="0" applyNumberFormat="1" applyFont="1" applyBorder="1" applyAlignment="1" applyProtection="1">
      <alignment horizontal="center"/>
    </xf>
    <xf numFmtId="164" fontId="31" fillId="0" borderId="35" xfId="0" applyNumberFormat="1" applyFont="1" applyBorder="1" applyAlignment="1" applyProtection="1">
      <alignment horizontal="center"/>
    </xf>
    <xf numFmtId="5" fontId="31" fillId="0" borderId="0" xfId="0" applyNumberFormat="1" applyFont="1"/>
    <xf numFmtId="0" fontId="31" fillId="25" borderId="13" xfId="0" applyFont="1" applyFill="1" applyBorder="1" applyProtection="1"/>
    <xf numFmtId="0" fontId="27" fillId="0" borderId="13" xfId="0" applyFont="1" applyBorder="1" applyProtection="1"/>
    <xf numFmtId="0" fontId="27" fillId="0" borderId="0" xfId="0" applyFont="1" applyProtection="1"/>
    <xf numFmtId="0" fontId="27" fillId="0" borderId="0" xfId="0" applyFont="1" applyAlignment="1" applyProtection="1">
      <alignment horizontal="left"/>
    </xf>
    <xf numFmtId="0" fontId="27" fillId="0" borderId="0" xfId="0" applyFont="1" applyAlignment="1" applyProtection="1">
      <alignment horizontal="centerContinuous"/>
    </xf>
    <xf numFmtId="0" fontId="27" fillId="0" borderId="14" xfId="0" applyFont="1" applyBorder="1" applyAlignment="1" applyProtection="1">
      <alignment horizontal="centerContinuous"/>
    </xf>
    <xf numFmtId="0" fontId="27" fillId="0" borderId="19" xfId="0" applyFont="1" applyBorder="1" applyProtection="1"/>
    <xf numFmtId="0" fontId="27" fillId="0" borderId="14" xfId="0" applyFont="1" applyBorder="1" applyProtection="1"/>
    <xf numFmtId="0" fontId="27" fillId="0" borderId="20" xfId="0" applyFont="1" applyBorder="1" applyProtection="1"/>
    <xf numFmtId="0" fontId="27" fillId="0" borderId="0" xfId="0" applyFont="1"/>
    <xf numFmtId="0" fontId="31" fillId="0" borderId="77" xfId="0" applyFont="1" applyBorder="1" applyAlignment="1" applyProtection="1">
      <alignment horizontal="right"/>
    </xf>
    <xf numFmtId="0" fontId="31" fillId="0" borderId="64" xfId="0" applyFont="1" applyBorder="1" applyAlignment="1" applyProtection="1">
      <alignment horizontal="right"/>
    </xf>
    <xf numFmtId="0" fontId="31" fillId="0" borderId="65" xfId="0" applyFont="1" applyBorder="1" applyProtection="1"/>
    <xf numFmtId="0" fontId="31" fillId="0" borderId="75" xfId="0" applyFont="1" applyBorder="1" applyProtection="1"/>
    <xf numFmtId="0" fontId="31" fillId="0" borderId="68" xfId="0" applyFont="1" applyBorder="1" applyAlignment="1" applyProtection="1">
      <alignment horizontal="centerContinuous"/>
    </xf>
    <xf numFmtId="0" fontId="31" fillId="0" borderId="75" xfId="0" applyFont="1" applyBorder="1" applyAlignment="1" applyProtection="1">
      <alignment horizontal="left"/>
    </xf>
    <xf numFmtId="37" fontId="31" fillId="0" borderId="14" xfId="0" applyNumberFormat="1" applyFont="1" applyBorder="1" applyAlignment="1" applyProtection="1">
      <alignment horizontal="right"/>
    </xf>
    <xf numFmtId="0" fontId="31" fillId="0" borderId="75" xfId="0" applyFont="1" applyBorder="1" applyAlignment="1" applyProtection="1">
      <alignment horizontal="centerContinuous"/>
    </xf>
    <xf numFmtId="0" fontId="31" fillId="0" borderId="14" xfId="0" applyFont="1" applyBorder="1" applyAlignment="1" applyProtection="1">
      <alignment horizontal="right"/>
    </xf>
    <xf numFmtId="0" fontId="31" fillId="0" borderId="70" xfId="0" applyFont="1" applyBorder="1" applyProtection="1"/>
    <xf numFmtId="0" fontId="31" fillId="0" borderId="68" xfId="0" applyFont="1" applyBorder="1" applyProtection="1"/>
    <xf numFmtId="0" fontId="31" fillId="0" borderId="12" xfId="0" applyFont="1" applyBorder="1" applyAlignment="1" applyProtection="1">
      <alignment horizontal="left"/>
    </xf>
    <xf numFmtId="164" fontId="31" fillId="0" borderId="16" xfId="0" applyNumberFormat="1" applyFont="1" applyBorder="1" applyAlignment="1" applyProtection="1">
      <alignment horizontal="center"/>
    </xf>
    <xf numFmtId="37" fontId="31" fillId="0" borderId="64" xfId="0" applyNumberFormat="1" applyFont="1" applyBorder="1" applyAlignment="1" applyProtection="1">
      <alignment horizontal="right"/>
    </xf>
    <xf numFmtId="37" fontId="31" fillId="0" borderId="16" xfId="0" applyNumberFormat="1" applyFont="1" applyBorder="1" applyAlignment="1" applyProtection="1">
      <alignment horizontal="center"/>
    </xf>
    <xf numFmtId="49" fontId="31" fillId="0" borderId="20" xfId="0" applyNumberFormat="1" applyFont="1" applyBorder="1" applyProtection="1"/>
    <xf numFmtId="0" fontId="31" fillId="0" borderId="18" xfId="0" applyFont="1" applyBorder="1" applyAlignment="1" applyProtection="1">
      <alignment horizontal="right"/>
    </xf>
    <xf numFmtId="0" fontId="31" fillId="0" borderId="20" xfId="0" applyFont="1" applyBorder="1" applyAlignment="1" applyProtection="1">
      <alignment horizontal="right"/>
    </xf>
    <xf numFmtId="37" fontId="31" fillId="0" borderId="18" xfId="0" applyNumberFormat="1" applyFont="1" applyBorder="1" applyAlignment="1" applyProtection="1">
      <alignment horizontal="right"/>
    </xf>
    <xf numFmtId="37" fontId="31" fillId="0" borderId="20" xfId="0" applyNumberFormat="1" applyFont="1" applyBorder="1" applyAlignment="1" applyProtection="1">
      <alignment horizontal="right"/>
    </xf>
    <xf numFmtId="167" fontId="31" fillId="0" borderId="19" xfId="0" applyNumberFormat="1" applyFont="1" applyBorder="1" applyProtection="1"/>
    <xf numFmtId="167" fontId="31" fillId="0" borderId="20" xfId="0" applyNumberFormat="1" applyFont="1" applyBorder="1" applyProtection="1"/>
    <xf numFmtId="167" fontId="31" fillId="0" borderId="0" xfId="0" applyNumberFormat="1" applyFont="1" applyProtection="1"/>
    <xf numFmtId="167" fontId="31" fillId="0" borderId="18" xfId="0" applyNumberFormat="1" applyFont="1" applyBorder="1" applyProtection="1"/>
    <xf numFmtId="164" fontId="31" fillId="0" borderId="15" xfId="0" applyNumberFormat="1" applyFont="1" applyBorder="1" applyAlignment="1" applyProtection="1">
      <alignment horizontal="centerContinuous"/>
    </xf>
    <xf numFmtId="0" fontId="31" fillId="0" borderId="11" xfId="0" applyFont="1" applyBorder="1" applyAlignment="1" applyProtection="1">
      <alignment horizontal="right"/>
    </xf>
    <xf numFmtId="0" fontId="31" fillId="0" borderId="17" xfId="0" applyFont="1" applyBorder="1" applyAlignment="1" applyProtection="1">
      <alignment horizontal="right"/>
    </xf>
    <xf numFmtId="165" fontId="31" fillId="0" borderId="19" xfId="0" applyNumberFormat="1" applyFont="1" applyBorder="1" applyProtection="1"/>
    <xf numFmtId="165" fontId="31" fillId="0" borderId="20" xfId="0" applyNumberFormat="1" applyFont="1" applyBorder="1" applyAlignment="1" applyProtection="1">
      <alignment horizontal="center"/>
    </xf>
    <xf numFmtId="165" fontId="31" fillId="0" borderId="19" xfId="0" applyNumberFormat="1" applyFont="1" applyBorder="1" applyAlignment="1" applyProtection="1">
      <alignment horizontal="center"/>
    </xf>
    <xf numFmtId="165" fontId="31" fillId="0" borderId="20" xfId="0" applyNumberFormat="1" applyFont="1" applyBorder="1" applyProtection="1"/>
    <xf numFmtId="165" fontId="31" fillId="0" borderId="18" xfId="0" applyNumberFormat="1" applyFont="1" applyBorder="1" applyProtection="1"/>
    <xf numFmtId="165" fontId="31" fillId="0" borderId="18" xfId="0" applyNumberFormat="1" applyFont="1" applyBorder="1" applyAlignment="1" applyProtection="1">
      <alignment horizontal="right"/>
    </xf>
    <xf numFmtId="165" fontId="31" fillId="0" borderId="14" xfId="0" applyNumberFormat="1" applyFont="1" applyBorder="1" applyProtection="1"/>
    <xf numFmtId="165" fontId="31" fillId="0" borderId="13" xfId="0" applyNumberFormat="1" applyFont="1" applyBorder="1" applyAlignment="1" applyProtection="1">
      <alignment horizontal="right"/>
    </xf>
    <xf numFmtId="5" fontId="31" fillId="0" borderId="18" xfId="0" applyNumberFormat="1" applyFont="1" applyBorder="1" applyAlignment="1" applyProtection="1">
      <alignment horizontal="right"/>
    </xf>
    <xf numFmtId="168" fontId="31" fillId="0" borderId="19" xfId="0" applyNumberFormat="1" applyFont="1" applyBorder="1" applyProtection="1"/>
    <xf numFmtId="168" fontId="31" fillId="0" borderId="20" xfId="0" applyNumberFormat="1" applyFont="1" applyBorder="1" applyProtection="1"/>
    <xf numFmtId="168" fontId="31" fillId="0" borderId="18" xfId="0" applyNumberFormat="1" applyFont="1" applyBorder="1" applyProtection="1"/>
    <xf numFmtId="170" fontId="31" fillId="0" borderId="0" xfId="0" applyNumberFormat="1" applyFont="1" applyProtection="1"/>
    <xf numFmtId="170" fontId="31" fillId="0" borderId="14" xfId="0" applyNumberFormat="1" applyFont="1" applyBorder="1" applyProtection="1"/>
    <xf numFmtId="170" fontId="31" fillId="0" borderId="13" xfId="0" applyNumberFormat="1" applyFont="1" applyBorder="1" applyProtection="1"/>
    <xf numFmtId="0" fontId="31" fillId="0" borderId="69" xfId="0" applyFont="1" applyBorder="1" applyProtection="1"/>
    <xf numFmtId="171" fontId="31" fillId="0" borderId="14" xfId="0" applyNumberFormat="1" applyFont="1" applyBorder="1" applyProtection="1"/>
    <xf numFmtId="171" fontId="31" fillId="0" borderId="64" xfId="0" applyNumberFormat="1" applyFont="1" applyBorder="1" applyProtection="1"/>
    <xf numFmtId="171" fontId="31" fillId="0" borderId="0" xfId="0" applyNumberFormat="1" applyFont="1" applyProtection="1"/>
    <xf numFmtId="171" fontId="31" fillId="0" borderId="20" xfId="0" applyNumberFormat="1" applyFont="1" applyBorder="1" applyProtection="1"/>
    <xf numFmtId="171" fontId="31" fillId="0" borderId="77" xfId="0" applyNumberFormat="1" applyFont="1" applyBorder="1" applyProtection="1"/>
    <xf numFmtId="171" fontId="31" fillId="0" borderId="19" xfId="0" applyNumberFormat="1" applyFont="1" applyBorder="1" applyProtection="1"/>
    <xf numFmtId="0" fontId="31" fillId="25" borderId="37" xfId="0" applyFont="1" applyFill="1" applyBorder="1" applyAlignment="1" applyProtection="1">
      <alignment horizontal="center"/>
    </xf>
    <xf numFmtId="0" fontId="31" fillId="25" borderId="24" xfId="0" applyFont="1" applyFill="1" applyBorder="1" applyAlignment="1" applyProtection="1">
      <alignment horizontal="center"/>
    </xf>
    <xf numFmtId="0" fontId="31" fillId="0" borderId="0" xfId="0" applyFont="1" applyBorder="1" applyAlignment="1" applyProtection="1">
      <alignment wrapText="1"/>
    </xf>
    <xf numFmtId="0" fontId="31" fillId="25" borderId="30" xfId="0" applyFont="1" applyFill="1" applyBorder="1" applyProtection="1"/>
    <xf numFmtId="37" fontId="31" fillId="25" borderId="30" xfId="0" applyNumberFormat="1" applyFont="1" applyFill="1" applyBorder="1" applyProtection="1"/>
    <xf numFmtId="5" fontId="31" fillId="25" borderId="56" xfId="0" applyNumberFormat="1" applyFont="1" applyFill="1" applyBorder="1" applyProtection="1"/>
    <xf numFmtId="0" fontId="27" fillId="0" borderId="68" xfId="0" applyFont="1" applyBorder="1" applyAlignment="1" applyProtection="1">
      <alignment horizontal="centerContinuous"/>
    </xf>
    <xf numFmtId="0" fontId="31" fillId="0" borderId="14" xfId="0" applyFont="1" applyBorder="1" applyAlignment="1" applyProtection="1">
      <alignment wrapText="1"/>
    </xf>
    <xf numFmtId="0" fontId="31" fillId="0" borderId="0" xfId="0" applyFont="1" applyFill="1" applyBorder="1" applyAlignment="1" applyProtection="1">
      <alignment horizontal="centerContinuous"/>
    </xf>
    <xf numFmtId="5" fontId="31" fillId="0" borderId="76" xfId="0" applyNumberFormat="1" applyFont="1" applyBorder="1" applyProtection="1"/>
    <xf numFmtId="0" fontId="27" fillId="0" borderId="69" xfId="0" applyFont="1" applyBorder="1" applyAlignment="1" applyProtection="1">
      <alignment horizontal="centerContinuous"/>
    </xf>
    <xf numFmtId="0" fontId="31" fillId="0" borderId="50" xfId="0" applyFont="1" applyBorder="1" applyAlignment="1" applyProtection="1">
      <alignment horizontal="center"/>
    </xf>
    <xf numFmtId="0" fontId="31" fillId="25" borderId="25" xfId="0" applyFont="1" applyFill="1" applyBorder="1" applyAlignment="1" applyProtection="1">
      <alignment horizontal="center"/>
    </xf>
    <xf numFmtId="0" fontId="31" fillId="25" borderId="31" xfId="0" applyFont="1" applyFill="1" applyBorder="1" applyAlignment="1" applyProtection="1">
      <alignment horizontal="center"/>
    </xf>
    <xf numFmtId="3" fontId="31" fillId="0" borderId="28" xfId="0" applyNumberFormat="1" applyFont="1" applyBorder="1" applyProtection="1"/>
    <xf numFmtId="0" fontId="31" fillId="0" borderId="28" xfId="0" applyFont="1" applyBorder="1" applyAlignment="1" applyProtection="1">
      <alignment horizontal="right"/>
    </xf>
    <xf numFmtId="0" fontId="31" fillId="31" borderId="56" xfId="0" applyFont="1" applyFill="1" applyBorder="1" applyProtection="1"/>
    <xf numFmtId="49" fontId="31" fillId="46" borderId="28" xfId="0" applyNumberFormat="1" applyFont="1" applyFill="1" applyBorder="1" applyAlignment="1">
      <alignment horizontal="left" vertical="center"/>
    </xf>
    <xf numFmtId="0" fontId="31" fillId="46" borderId="28" xfId="0" applyFont="1" applyFill="1" applyBorder="1" applyProtection="1"/>
    <xf numFmtId="49" fontId="31" fillId="46" borderId="0" xfId="0" applyNumberFormat="1" applyFont="1" applyFill="1" applyAlignment="1">
      <alignment horizontal="left" vertical="center"/>
    </xf>
    <xf numFmtId="49" fontId="27" fillId="46" borderId="0" xfId="0" applyNumberFormat="1" applyFont="1" applyFill="1" applyAlignment="1">
      <alignment horizontal="left" vertical="center"/>
    </xf>
    <xf numFmtId="0" fontId="34" fillId="0" borderId="0" xfId="0" applyFont="1" applyAlignment="1" applyProtection="1">
      <alignment horizontal="center"/>
    </xf>
    <xf numFmtId="49" fontId="31" fillId="46" borderId="0" xfId="0" applyNumberFormat="1" applyFont="1" applyFill="1" applyAlignment="1" applyProtection="1">
      <alignment horizontal="left" vertical="center"/>
    </xf>
    <xf numFmtId="0" fontId="27" fillId="0" borderId="13" xfId="0" applyFont="1" applyBorder="1" applyAlignment="1" applyProtection="1">
      <alignment horizontal="center"/>
    </xf>
    <xf numFmtId="0" fontId="31" fillId="0" borderId="0" xfId="0" quotePrefix="1" applyFont="1" applyAlignment="1" applyProtection="1">
      <alignment horizontal="center"/>
    </xf>
    <xf numFmtId="0" fontId="31" fillId="0" borderId="0" xfId="0" quotePrefix="1" applyFont="1" applyAlignment="1">
      <alignment horizontal="center"/>
    </xf>
    <xf numFmtId="0" fontId="31" fillId="0" borderId="21" xfId="0" applyFont="1" applyBorder="1" applyAlignment="1" applyProtection="1">
      <alignment horizontal="centerContinuous"/>
    </xf>
    <xf numFmtId="0" fontId="31" fillId="0" borderId="21" xfId="0" applyFont="1" applyBorder="1" applyAlignment="1" applyProtection="1">
      <alignment horizontal="left"/>
    </xf>
    <xf numFmtId="0" fontId="31" fillId="0" borderId="30" xfId="0" applyFont="1" applyBorder="1" applyAlignment="1" applyProtection="1">
      <alignment horizontal="left"/>
    </xf>
    <xf numFmtId="0" fontId="27" fillId="0" borderId="38" xfId="0" applyFont="1" applyBorder="1" applyProtection="1"/>
    <xf numFmtId="0" fontId="31" fillId="0" borderId="42" xfId="0" applyFont="1" applyBorder="1" applyAlignment="1" applyProtection="1">
      <alignment horizontal="centerContinuous"/>
    </xf>
    <xf numFmtId="5" fontId="31" fillId="0" borderId="37" xfId="0" applyNumberFormat="1" applyFont="1" applyBorder="1" applyProtection="1"/>
    <xf numFmtId="167" fontId="31" fillId="0" borderId="14" xfId="0" applyNumberFormat="1" applyFont="1" applyBorder="1" applyProtection="1"/>
    <xf numFmtId="168" fontId="31" fillId="0" borderId="14" xfId="0" applyNumberFormat="1" applyFont="1" applyBorder="1" applyProtection="1"/>
    <xf numFmtId="168" fontId="31" fillId="0" borderId="50" xfId="0" applyNumberFormat="1" applyFont="1" applyBorder="1" applyProtection="1"/>
    <xf numFmtId="168" fontId="31" fillId="0" borderId="76" xfId="0" applyNumberFormat="1" applyFont="1" applyBorder="1" applyProtection="1"/>
    <xf numFmtId="5" fontId="31" fillId="0" borderId="57" xfId="0" applyNumberFormat="1" applyFont="1" applyBorder="1" applyProtection="1"/>
    <xf numFmtId="0" fontId="27" fillId="0" borderId="48" xfId="0" applyFont="1" applyBorder="1" applyAlignment="1" applyProtection="1">
      <alignment horizontal="centerContinuous"/>
    </xf>
    <xf numFmtId="5" fontId="31" fillId="25" borderId="14" xfId="0" applyNumberFormat="1" applyFont="1" applyFill="1" applyBorder="1" applyProtection="1"/>
    <xf numFmtId="0" fontId="27" fillId="0" borderId="0" xfId="0" applyFont="1" applyFill="1" applyAlignment="1" applyProtection="1">
      <alignment horizontal="fill"/>
    </xf>
    <xf numFmtId="0" fontId="27" fillId="0" borderId="0" xfId="0" quotePrefix="1" applyFont="1" applyFill="1" applyAlignment="1">
      <alignment horizontal="left"/>
    </xf>
    <xf numFmtId="0" fontId="27" fillId="0" borderId="0" xfId="0" applyFont="1" applyFill="1" applyBorder="1" applyAlignment="1" applyProtection="1">
      <alignment horizontal="left"/>
    </xf>
    <xf numFmtId="37" fontId="27" fillId="0" borderId="0" xfId="0" applyNumberFormat="1" applyFont="1" applyBorder="1" applyProtection="1"/>
    <xf numFmtId="0" fontId="31" fillId="25" borderId="10" xfId="0" applyFont="1" applyFill="1" applyBorder="1" applyProtection="1"/>
    <xf numFmtId="0" fontId="31" fillId="0" borderId="24" xfId="0" applyFont="1" applyBorder="1" applyProtection="1">
      <protection locked="0"/>
    </xf>
    <xf numFmtId="37" fontId="31" fillId="0" borderId="41" xfId="0" applyNumberFormat="1" applyFont="1" applyBorder="1" applyProtection="1">
      <protection locked="0"/>
    </xf>
    <xf numFmtId="5" fontId="27" fillId="0" borderId="53" xfId="0" applyNumberFormat="1" applyFont="1" applyBorder="1" applyProtection="1">
      <protection locked="0"/>
    </xf>
    <xf numFmtId="10" fontId="27" fillId="0" borderId="59" xfId="0" applyNumberFormat="1" applyFont="1" applyBorder="1" applyProtection="1">
      <protection locked="0"/>
    </xf>
    <xf numFmtId="37" fontId="27" fillId="0" borderId="53" xfId="0" applyNumberFormat="1" applyFont="1" applyBorder="1" applyProtection="1">
      <protection locked="0"/>
    </xf>
    <xf numFmtId="0" fontId="27" fillId="0" borderId="0" xfId="0" applyFont="1" applyBorder="1"/>
    <xf numFmtId="0" fontId="31" fillId="0" borderId="23" xfId="0" applyFont="1" applyBorder="1" applyAlignment="1" applyProtection="1">
      <alignment horizontal="centerContinuous"/>
    </xf>
    <xf numFmtId="0" fontId="27" fillId="0" borderId="31" xfId="0" applyFont="1" applyBorder="1" applyAlignment="1" applyProtection="1">
      <alignment horizontal="centerContinuous"/>
    </xf>
    <xf numFmtId="0" fontId="31" fillId="0" borderId="0" xfId="0" applyFont="1" applyAlignment="1" applyProtection="1">
      <alignment vertical="top" wrapText="1"/>
    </xf>
    <xf numFmtId="0" fontId="31" fillId="0" borderId="0" xfId="0" applyFont="1" applyAlignment="1">
      <alignment vertical="top" wrapText="1"/>
    </xf>
    <xf numFmtId="0" fontId="31" fillId="0" borderId="38" xfId="0" applyFont="1" applyBorder="1" applyAlignment="1">
      <alignment horizontal="left" vertical="top" wrapText="1"/>
    </xf>
    <xf numFmtId="9" fontId="31" fillId="0" borderId="28" xfId="0" applyNumberFormat="1" applyFont="1" applyBorder="1" applyAlignment="1" applyProtection="1">
      <alignment horizontal="center"/>
    </xf>
    <xf numFmtId="0" fontId="31" fillId="0" borderId="41" xfId="0" applyFont="1" applyBorder="1" applyAlignment="1" applyProtection="1">
      <alignment horizontal="centerContinuous" wrapText="1"/>
    </xf>
    <xf numFmtId="0" fontId="31" fillId="0" borderId="28" xfId="0" applyFont="1" applyBorder="1" applyAlignment="1" applyProtection="1">
      <alignment horizontal="centerContinuous" wrapText="1"/>
    </xf>
    <xf numFmtId="0" fontId="31" fillId="0" borderId="28" xfId="0" applyFont="1" applyBorder="1" applyAlignment="1" applyProtection="1">
      <alignment horizontal="left" vertical="center"/>
    </xf>
    <xf numFmtId="0" fontId="31" fillId="0" borderId="46" xfId="0" applyFont="1" applyBorder="1" applyAlignment="1" applyProtection="1">
      <alignment horizontal="right"/>
    </xf>
    <xf numFmtId="0" fontId="31" fillId="0" borderId="46" xfId="0" applyFont="1" applyBorder="1" applyAlignment="1" applyProtection="1">
      <alignment horizontal="centerContinuous" wrapText="1"/>
    </xf>
    <xf numFmtId="0" fontId="31" fillId="0" borderId="12" xfId="0" applyFont="1" applyBorder="1" applyAlignment="1" applyProtection="1">
      <alignment horizontal="centerContinuous" wrapText="1"/>
    </xf>
    <xf numFmtId="0" fontId="31" fillId="0" borderId="35" xfId="0" applyFont="1" applyBorder="1" applyAlignment="1" applyProtection="1">
      <alignment horizontal="left"/>
    </xf>
    <xf numFmtId="0" fontId="27" fillId="0" borderId="31" xfId="0" applyFont="1" applyBorder="1" applyAlignment="1" applyProtection="1">
      <alignment horizontal="centerContinuous" wrapText="1"/>
    </xf>
    <xf numFmtId="0" fontId="31" fillId="0" borderId="19" xfId="0" applyFont="1" applyBorder="1" applyAlignment="1" applyProtection="1">
      <alignment horizontal="centerContinuous" wrapText="1"/>
    </xf>
    <xf numFmtId="0" fontId="31" fillId="0" borderId="20" xfId="0" applyFont="1" applyBorder="1" applyAlignment="1" applyProtection="1">
      <alignment horizontal="centerContinuous" wrapText="1"/>
    </xf>
    <xf numFmtId="0" fontId="27" fillId="0" borderId="17" xfId="0" applyFont="1" applyBorder="1" applyAlignment="1" applyProtection="1">
      <alignment horizontal="left"/>
    </xf>
    <xf numFmtId="0" fontId="27" fillId="0" borderId="11" xfId="0" applyFont="1" applyBorder="1" applyProtection="1"/>
    <xf numFmtId="0" fontId="27" fillId="0" borderId="12" xfId="0" applyFont="1" applyBorder="1" applyProtection="1"/>
    <xf numFmtId="0" fontId="27" fillId="0" borderId="13" xfId="0" quotePrefix="1" applyFont="1" applyBorder="1" applyProtection="1"/>
    <xf numFmtId="0" fontId="27" fillId="0" borderId="15" xfId="0" applyFont="1" applyBorder="1" applyProtection="1"/>
    <xf numFmtId="0" fontId="27" fillId="0" borderId="10" xfId="0" applyFont="1" applyBorder="1" applyProtection="1"/>
    <xf numFmtId="0" fontId="27" fillId="0" borderId="16" xfId="0" applyFont="1" applyBorder="1" applyProtection="1"/>
    <xf numFmtId="0" fontId="27" fillId="0" borderId="0" xfId="0" applyFont="1" applyAlignment="1" applyProtection="1">
      <alignment horizontal="right"/>
    </xf>
    <xf numFmtId="0" fontId="27" fillId="0" borderId="64" xfId="0" applyFont="1" applyBorder="1" applyProtection="1">
      <protection locked="0"/>
    </xf>
    <xf numFmtId="0" fontId="27" fillId="0" borderId="72" xfId="0" applyFont="1" applyBorder="1" applyProtection="1">
      <protection locked="0"/>
    </xf>
    <xf numFmtId="0" fontId="27" fillId="0" borderId="14" xfId="0" applyFont="1" applyBorder="1" applyProtection="1">
      <protection locked="0"/>
    </xf>
    <xf numFmtId="0" fontId="27" fillId="0" borderId="65" xfId="0" applyFont="1" applyBorder="1" applyProtection="1">
      <protection locked="0"/>
    </xf>
    <xf numFmtId="0" fontId="27" fillId="0" borderId="10" xfId="0" applyFont="1" applyBorder="1" applyProtection="1">
      <protection locked="0"/>
    </xf>
    <xf numFmtId="0" fontId="27" fillId="0" borderId="73" xfId="0" applyFont="1" applyBorder="1" applyProtection="1">
      <protection locked="0"/>
    </xf>
    <xf numFmtId="0" fontId="27" fillId="0" borderId="16" xfId="0" applyFont="1" applyBorder="1" applyProtection="1">
      <protection locked="0"/>
    </xf>
    <xf numFmtId="0" fontId="27" fillId="24" borderId="13" xfId="0" applyFont="1" applyFill="1" applyBorder="1" applyProtection="1"/>
    <xf numFmtId="0" fontId="32" fillId="24" borderId="11" xfId="0" applyFont="1" applyFill="1" applyBorder="1" applyAlignment="1" applyProtection="1">
      <alignment horizontal="centerContinuous"/>
    </xf>
    <xf numFmtId="0" fontId="44" fillId="24" borderId="0" xfId="0" applyFont="1" applyFill="1" applyAlignment="1" applyProtection="1">
      <alignment horizontal="centerContinuous"/>
    </xf>
    <xf numFmtId="0" fontId="51" fillId="24" borderId="13" xfId="0" applyFont="1" applyFill="1" applyBorder="1" applyProtection="1"/>
    <xf numFmtId="0" fontId="27" fillId="25" borderId="0" xfId="0" applyFont="1" applyFill="1" applyAlignment="1" applyProtection="1">
      <alignment horizontal="right"/>
    </xf>
    <xf numFmtId="0" fontId="31" fillId="0" borderId="28" xfId="0" applyFont="1" applyBorder="1" applyAlignment="1" applyProtection="1">
      <alignment horizontal="center"/>
    </xf>
    <xf numFmtId="0" fontId="31" fillId="0" borderId="34" xfId="0" applyFont="1" applyBorder="1" applyAlignment="1" applyProtection="1">
      <alignment horizontal="center"/>
    </xf>
    <xf numFmtId="0" fontId="31" fillId="0" borderId="36" xfId="0" applyFont="1" applyBorder="1" applyAlignment="1" applyProtection="1">
      <alignment horizontal="center"/>
    </xf>
    <xf numFmtId="0" fontId="31" fillId="25" borderId="0" xfId="0" applyFont="1" applyFill="1" applyBorder="1" applyProtection="1"/>
    <xf numFmtId="0" fontId="32" fillId="25" borderId="49" xfId="0" applyFont="1" applyFill="1" applyBorder="1" applyAlignment="1" applyProtection="1">
      <alignment horizontal="centerContinuous"/>
    </xf>
    <xf numFmtId="0" fontId="32" fillId="25" borderId="0" xfId="0" applyFont="1" applyFill="1" applyBorder="1" applyAlignment="1" applyProtection="1">
      <alignment horizontal="centerContinuous"/>
    </xf>
    <xf numFmtId="0" fontId="31" fillId="25" borderId="49" xfId="0" applyFont="1" applyFill="1" applyBorder="1" applyAlignment="1" applyProtection="1">
      <alignment horizontal="centerContinuous"/>
    </xf>
    <xf numFmtId="0" fontId="31" fillId="25" borderId="0" xfId="0" applyFont="1" applyFill="1" applyBorder="1" applyAlignment="1" applyProtection="1">
      <alignment horizontal="center"/>
    </xf>
    <xf numFmtId="0" fontId="31" fillId="25" borderId="35" xfId="0" applyFont="1" applyFill="1" applyBorder="1" applyAlignment="1" applyProtection="1">
      <alignment horizontal="center"/>
    </xf>
    <xf numFmtId="0" fontId="31" fillId="31" borderId="57" xfId="0" applyFont="1" applyFill="1" applyBorder="1" applyProtection="1"/>
    <xf numFmtId="0" fontId="31" fillId="0" borderId="133" xfId="0" applyFont="1" applyBorder="1" applyProtection="1"/>
    <xf numFmtId="0" fontId="31" fillId="25" borderId="134" xfId="0" applyFont="1" applyFill="1" applyBorder="1" applyProtection="1"/>
    <xf numFmtId="0" fontId="31" fillId="0" borderId="135" xfId="0" applyFont="1" applyBorder="1" applyAlignment="1" applyProtection="1">
      <alignment horizontal="left"/>
    </xf>
    <xf numFmtId="0" fontId="31" fillId="0" borderId="134" xfId="0" applyFont="1" applyBorder="1" applyProtection="1"/>
    <xf numFmtId="0" fontId="31" fillId="0" borderId="135" xfId="0" applyFont="1" applyBorder="1" applyAlignment="1" applyProtection="1">
      <alignment horizontal="center"/>
    </xf>
    <xf numFmtId="0" fontId="31" fillId="0" borderId="136" xfId="0" applyFont="1" applyBorder="1" applyAlignment="1" applyProtection="1">
      <alignment horizontal="center"/>
    </xf>
    <xf numFmtId="0" fontId="31" fillId="0" borderId="137" xfId="0" applyFont="1" applyBorder="1" applyProtection="1"/>
    <xf numFmtId="0" fontId="31" fillId="25" borderId="138" xfId="0" applyFont="1" applyFill="1" applyBorder="1" applyProtection="1"/>
    <xf numFmtId="0" fontId="31" fillId="25" borderId="137" xfId="0" applyFont="1" applyFill="1" applyBorder="1" applyProtection="1"/>
    <xf numFmtId="49" fontId="31" fillId="0" borderId="139" xfId="0" applyNumberFormat="1" applyFont="1" applyBorder="1"/>
    <xf numFmtId="0" fontId="32" fillId="25" borderId="140" xfId="0" applyFont="1" applyFill="1" applyBorder="1" applyAlignment="1" applyProtection="1">
      <alignment horizontal="centerContinuous"/>
    </xf>
    <xf numFmtId="0" fontId="31" fillId="25" borderId="141" xfId="0" applyFont="1" applyFill="1" applyBorder="1" applyAlignment="1" applyProtection="1">
      <alignment horizontal="centerContinuous"/>
    </xf>
    <xf numFmtId="0" fontId="32" fillId="25" borderId="137" xfId="0" applyFont="1" applyFill="1" applyBorder="1" applyAlignment="1" applyProtection="1">
      <alignment horizontal="centerContinuous"/>
    </xf>
    <xf numFmtId="0" fontId="31" fillId="25" borderId="142" xfId="0" applyFont="1" applyFill="1" applyBorder="1" applyAlignment="1" applyProtection="1">
      <alignment horizontal="centerContinuous"/>
    </xf>
    <xf numFmtId="0" fontId="31" fillId="25" borderId="142" xfId="0" applyFont="1" applyFill="1" applyBorder="1" applyProtection="1"/>
    <xf numFmtId="0" fontId="31" fillId="25" borderId="143" xfId="0" applyFont="1" applyFill="1" applyBorder="1" applyAlignment="1" applyProtection="1">
      <alignment horizontal="center"/>
    </xf>
    <xf numFmtId="0" fontId="31" fillId="25" borderId="144" xfId="0" applyFont="1" applyFill="1" applyBorder="1" applyAlignment="1" applyProtection="1">
      <alignment horizontal="center"/>
    </xf>
    <xf numFmtId="0" fontId="31" fillId="25" borderId="137" xfId="0" applyFont="1" applyFill="1" applyBorder="1" applyAlignment="1" applyProtection="1">
      <alignment horizontal="center"/>
    </xf>
    <xf numFmtId="0" fontId="31" fillId="25" borderId="138" xfId="0" applyFont="1" applyFill="1" applyBorder="1" applyAlignment="1" applyProtection="1">
      <alignment horizontal="center"/>
    </xf>
    <xf numFmtId="0" fontId="31" fillId="25" borderId="139" xfId="0" applyFont="1" applyFill="1" applyBorder="1" applyAlignment="1" applyProtection="1">
      <alignment horizontal="center"/>
    </xf>
    <xf numFmtId="0" fontId="31" fillId="25" borderId="145" xfId="0" applyFont="1" applyFill="1" applyBorder="1" applyAlignment="1" applyProtection="1">
      <alignment horizontal="center"/>
    </xf>
    <xf numFmtId="37" fontId="31" fillId="0" borderId="138" xfId="0" applyNumberFormat="1" applyFont="1" applyBorder="1" applyProtection="1"/>
    <xf numFmtId="0" fontId="31" fillId="25" borderId="146" xfId="0" applyFont="1" applyFill="1" applyBorder="1" applyAlignment="1" applyProtection="1">
      <alignment horizontal="center"/>
    </xf>
    <xf numFmtId="37" fontId="31" fillId="25" borderId="138" xfId="0" applyNumberFormat="1" applyFont="1" applyFill="1" applyBorder="1" applyProtection="1"/>
    <xf numFmtId="0" fontId="31" fillId="0" borderId="146" xfId="0" applyFont="1" applyBorder="1" applyAlignment="1" applyProtection="1">
      <alignment horizontal="center"/>
    </xf>
    <xf numFmtId="37" fontId="31" fillId="25" borderId="139" xfId="0" applyNumberFormat="1" applyFont="1" applyFill="1" applyBorder="1" applyProtection="1"/>
    <xf numFmtId="0" fontId="31" fillId="25" borderId="147" xfId="0" applyFont="1" applyFill="1" applyBorder="1" applyAlignment="1" applyProtection="1">
      <alignment horizontal="center"/>
    </xf>
    <xf numFmtId="0" fontId="31" fillId="25" borderId="148" xfId="0" applyFont="1" applyFill="1" applyBorder="1" applyAlignment="1" applyProtection="1">
      <alignment horizontal="center"/>
    </xf>
    <xf numFmtId="5" fontId="31" fillId="25" borderId="148" xfId="0" applyNumberFormat="1" applyFont="1" applyFill="1" applyBorder="1" applyProtection="1"/>
    <xf numFmtId="5" fontId="31" fillId="25" borderId="149" xfId="0" applyNumberFormat="1" applyFont="1" applyFill="1" applyBorder="1" applyProtection="1"/>
    <xf numFmtId="164" fontId="31" fillId="0" borderId="0" xfId="0" applyNumberFormat="1" applyFont="1"/>
    <xf numFmtId="14" fontId="31" fillId="0" borderId="31" xfId="0" applyNumberFormat="1" applyFont="1" applyBorder="1" applyProtection="1"/>
    <xf numFmtId="14" fontId="31" fillId="0" borderId="30" xfId="0" quotePrefix="1" applyNumberFormat="1" applyFont="1" applyBorder="1" applyProtection="1"/>
    <xf numFmtId="14" fontId="31" fillId="0" borderId="0" xfId="0" applyNumberFormat="1" applyFont="1" applyProtection="1"/>
    <xf numFmtId="49" fontId="31" fillId="0" borderId="19" xfId="0" applyNumberFormat="1" applyFont="1" applyBorder="1" applyProtection="1"/>
    <xf numFmtId="177" fontId="31" fillId="0" borderId="58" xfId="28" applyNumberFormat="1" applyFont="1" applyBorder="1" applyProtection="1"/>
    <xf numFmtId="177" fontId="31" fillId="29" borderId="56" xfId="28" applyNumberFormat="1" applyFont="1" applyFill="1" applyBorder="1" applyAlignment="1" applyProtection="1">
      <alignment horizontal="center"/>
    </xf>
    <xf numFmtId="177" fontId="31" fillId="0" borderId="60" xfId="28" applyNumberFormat="1" applyFont="1" applyBorder="1" applyProtection="1"/>
    <xf numFmtId="0" fontId="82" fillId="0" borderId="17" xfId="43" applyFont="1" applyFill="1" applyBorder="1" applyProtection="1"/>
    <xf numFmtId="0" fontId="82" fillId="0" borderId="11" xfId="43" applyFont="1" applyFill="1" applyBorder="1" applyProtection="1"/>
    <xf numFmtId="0" fontId="82" fillId="0" borderId="21" xfId="43" applyFont="1" applyFill="1" applyBorder="1" applyProtection="1"/>
    <xf numFmtId="0" fontId="82" fillId="0" borderId="33" xfId="43" applyFont="1" applyFill="1" applyBorder="1" applyProtection="1"/>
    <xf numFmtId="0" fontId="82" fillId="0" borderId="0" xfId="43" applyFont="1" applyFill="1"/>
    <xf numFmtId="0" fontId="82" fillId="0" borderId="13" xfId="43" applyFont="1" applyFill="1" applyBorder="1" applyProtection="1"/>
    <xf numFmtId="0" fontId="82" fillId="0" borderId="0" xfId="43" applyFont="1" applyFill="1" applyProtection="1"/>
    <xf numFmtId="0" fontId="82" fillId="0" borderId="34" xfId="43" applyFont="1" applyFill="1" applyBorder="1" applyProtection="1"/>
    <xf numFmtId="0" fontId="82" fillId="0" borderId="28" xfId="43" applyFont="1" applyFill="1" applyBorder="1" applyProtection="1"/>
    <xf numFmtId="0" fontId="82" fillId="0" borderId="0" xfId="43" applyFont="1" applyFill="1" applyAlignment="1" applyProtection="1">
      <alignment horizontal="centerContinuous"/>
    </xf>
    <xf numFmtId="0" fontId="82" fillId="0" borderId="13" xfId="43" applyFont="1" applyFill="1" applyBorder="1" applyAlignment="1" applyProtection="1">
      <alignment horizontal="center"/>
    </xf>
    <xf numFmtId="0" fontId="82" fillId="0" borderId="28" xfId="43" applyFont="1" applyFill="1" applyBorder="1" applyAlignment="1" applyProtection="1">
      <alignment horizontal="center"/>
    </xf>
    <xf numFmtId="0" fontId="82" fillId="0" borderId="25" xfId="43" applyFont="1" applyFill="1" applyBorder="1" applyAlignment="1" applyProtection="1">
      <alignment horizontal="center"/>
    </xf>
    <xf numFmtId="0" fontId="82" fillId="0" borderId="18" xfId="43" applyFont="1" applyFill="1" applyBorder="1" applyAlignment="1" applyProtection="1">
      <alignment horizontal="center"/>
    </xf>
    <xf numFmtId="0" fontId="82" fillId="0" borderId="30" xfId="43" applyFont="1" applyFill="1" applyBorder="1" applyAlignment="1" applyProtection="1">
      <alignment horizontal="center"/>
    </xf>
    <xf numFmtId="0" fontId="82" fillId="0" borderId="31" xfId="43" applyFont="1" applyFill="1" applyBorder="1" applyAlignment="1" applyProtection="1">
      <alignment horizontal="center"/>
    </xf>
    <xf numFmtId="0" fontId="82" fillId="0" borderId="0" xfId="43" applyFont="1" applyFill="1" applyBorder="1" applyAlignment="1" applyProtection="1">
      <alignment horizontal="centerContinuous"/>
    </xf>
    <xf numFmtId="39" fontId="82" fillId="0" borderId="0" xfId="43" applyNumberFormat="1" applyFont="1" applyFill="1"/>
    <xf numFmtId="43" fontId="82" fillId="0" borderId="0" xfId="51" applyFont="1" applyFill="1"/>
    <xf numFmtId="0" fontId="82" fillId="0" borderId="14" xfId="43" applyFont="1" applyFill="1" applyBorder="1" applyProtection="1"/>
    <xf numFmtId="0" fontId="82" fillId="0" borderId="12" xfId="43" applyFont="1" applyFill="1" applyBorder="1" applyProtection="1"/>
    <xf numFmtId="0" fontId="83" fillId="0" borderId="13" xfId="43" applyFont="1" applyFill="1" applyBorder="1" applyProtection="1"/>
    <xf numFmtId="164" fontId="82" fillId="0" borderId="35" xfId="43" applyNumberFormat="1" applyFont="1" applyFill="1" applyBorder="1" applyAlignment="1" applyProtection="1">
      <alignment horizontal="center"/>
    </xf>
    <xf numFmtId="14" fontId="82" fillId="0" borderId="30" xfId="43" applyNumberFormat="1" applyFont="1" applyFill="1" applyBorder="1" applyProtection="1"/>
    <xf numFmtId="0" fontId="82" fillId="0" borderId="39" xfId="43" applyFont="1" applyFill="1" applyBorder="1" applyAlignment="1" applyProtection="1">
      <alignment horizontal="centerContinuous"/>
    </xf>
    <xf numFmtId="0" fontId="82" fillId="0" borderId="40" xfId="43" applyFont="1" applyFill="1" applyBorder="1" applyAlignment="1" applyProtection="1">
      <alignment horizontal="centerContinuous"/>
    </xf>
    <xf numFmtId="0" fontId="82" fillId="0" borderId="38" xfId="43" applyFont="1" applyFill="1" applyBorder="1" applyAlignment="1" applyProtection="1">
      <alignment horizontal="centerContinuous"/>
    </xf>
    <xf numFmtId="0" fontId="82" fillId="0" borderId="48" xfId="43" applyFont="1" applyFill="1" applyBorder="1" applyAlignment="1" applyProtection="1">
      <alignment horizontal="centerContinuous"/>
    </xf>
    <xf numFmtId="0" fontId="82" fillId="0" borderId="49" xfId="43" applyFont="1" applyFill="1" applyBorder="1" applyAlignment="1" applyProtection="1">
      <alignment horizontal="centerContinuous"/>
    </xf>
    <xf numFmtId="0" fontId="82" fillId="0" borderId="50" xfId="43" applyFont="1" applyFill="1" applyBorder="1" applyAlignment="1" applyProtection="1">
      <alignment horizontal="centerContinuous"/>
    </xf>
    <xf numFmtId="0" fontId="82" fillId="0" borderId="13" xfId="44" applyFont="1" applyFill="1" applyBorder="1" applyAlignment="1" applyProtection="1">
      <alignment horizontal="center"/>
    </xf>
    <xf numFmtId="0" fontId="82" fillId="0" borderId="34" xfId="44" applyFont="1" applyFill="1" applyBorder="1" applyProtection="1"/>
    <xf numFmtId="2" fontId="82" fillId="0" borderId="0" xfId="43" applyNumberFormat="1" applyFont="1" applyFill="1"/>
    <xf numFmtId="0" fontId="82" fillId="0" borderId="24" xfId="44" applyFont="1" applyFill="1" applyBorder="1" applyProtection="1"/>
    <xf numFmtId="169" fontId="82" fillId="0" borderId="34" xfId="44" applyNumberFormat="1" applyFont="1" applyFill="1" applyBorder="1" applyProtection="1"/>
    <xf numFmtId="0" fontId="82" fillId="0" borderId="14" xfId="44" applyFont="1" applyFill="1" applyBorder="1" applyProtection="1"/>
    <xf numFmtId="37" fontId="82" fillId="0" borderId="34" xfId="44" applyNumberFormat="1" applyFont="1" applyFill="1" applyBorder="1" applyProtection="1"/>
    <xf numFmtId="43" fontId="82" fillId="0" borderId="0" xfId="43" applyNumberFormat="1" applyFont="1" applyFill="1"/>
    <xf numFmtId="0" fontId="84" fillId="0" borderId="24" xfId="44" applyFont="1" applyFill="1" applyBorder="1" applyProtection="1"/>
    <xf numFmtId="0" fontId="82" fillId="0" borderId="27" xfId="44" applyFont="1" applyFill="1" applyBorder="1" applyAlignment="1" applyProtection="1">
      <alignment horizontal="center"/>
    </xf>
    <xf numFmtId="0" fontId="82" fillId="0" borderId="27" xfId="43" applyFont="1" applyFill="1" applyBorder="1" applyAlignment="1">
      <alignment horizontal="center"/>
    </xf>
    <xf numFmtId="0" fontId="82" fillId="0" borderId="32" xfId="43" applyFont="1" applyFill="1" applyBorder="1" applyAlignment="1">
      <alignment horizontal="center"/>
    </xf>
    <xf numFmtId="178" fontId="82" fillId="0" borderId="43" xfId="44" applyNumberFormat="1" applyFont="1" applyFill="1" applyBorder="1" applyProtection="1"/>
    <xf numFmtId="5" fontId="82" fillId="0" borderId="44" xfId="44" applyNumberFormat="1" applyFont="1" applyFill="1" applyBorder="1" applyProtection="1"/>
    <xf numFmtId="37" fontId="82" fillId="0" borderId="44" xfId="44" applyNumberFormat="1" applyFont="1" applyFill="1" applyBorder="1" applyProtection="1"/>
    <xf numFmtId="169" fontId="82" fillId="0" borderId="44" xfId="44" applyNumberFormat="1" applyFont="1" applyFill="1" applyBorder="1" applyProtection="1"/>
    <xf numFmtId="37" fontId="82" fillId="0" borderId="16" xfId="44" applyNumberFormat="1" applyFont="1" applyFill="1" applyBorder="1" applyProtection="1"/>
    <xf numFmtId="178" fontId="82" fillId="0" borderId="0" xfId="43" applyNumberFormat="1" applyFont="1" applyFill="1" applyProtection="1"/>
    <xf numFmtId="0" fontId="82" fillId="0" borderId="0" xfId="43" quotePrefix="1" applyFont="1" applyFill="1" applyAlignment="1" applyProtection="1">
      <alignment horizontal="right"/>
    </xf>
    <xf numFmtId="178" fontId="82" fillId="0" borderId="0" xfId="43" applyNumberFormat="1" applyFont="1" applyFill="1" applyAlignment="1" applyProtection="1">
      <alignment horizontal="centerContinuous"/>
    </xf>
    <xf numFmtId="0" fontId="82" fillId="0" borderId="80" xfId="43" applyFont="1" applyFill="1" applyBorder="1" applyAlignment="1" applyProtection="1">
      <alignment horizontal="centerContinuous"/>
    </xf>
    <xf numFmtId="37" fontId="82" fillId="0" borderId="34" xfId="43" applyNumberFormat="1" applyFont="1" applyFill="1" applyBorder="1" applyProtection="1"/>
    <xf numFmtId="3" fontId="82" fillId="0" borderId="0" xfId="43" applyNumberFormat="1" applyFont="1" applyFill="1"/>
    <xf numFmtId="0" fontId="84" fillId="0" borderId="0" xfId="43" applyFont="1" applyFill="1"/>
    <xf numFmtId="49" fontId="82" fillId="0" borderId="0" xfId="43" applyNumberFormat="1" applyFont="1" applyFill="1"/>
    <xf numFmtId="0" fontId="82" fillId="0" borderId="0" xfId="43" applyFont="1" applyFill="1" applyAlignment="1">
      <alignment horizontal="left"/>
    </xf>
    <xf numFmtId="49" fontId="82" fillId="0" borderId="0" xfId="43" quotePrefix="1" applyNumberFormat="1" applyFont="1" applyFill="1"/>
    <xf numFmtId="169" fontId="82" fillId="0" borderId="34" xfId="43" applyNumberFormat="1" applyFont="1" applyFill="1" applyBorder="1" applyProtection="1"/>
    <xf numFmtId="178" fontId="82" fillId="0" borderId="24" xfId="43" applyNumberFormat="1" applyFont="1" applyFill="1" applyBorder="1" applyProtection="1"/>
    <xf numFmtId="0" fontId="84" fillId="0" borderId="0" xfId="43" applyFont="1" applyFill="1" applyAlignment="1">
      <alignment horizontal="left"/>
    </xf>
    <xf numFmtId="37" fontId="82" fillId="0" borderId="0" xfId="43" applyNumberFormat="1" applyFont="1" applyFill="1" applyBorder="1" applyAlignment="1" applyProtection="1">
      <alignment horizontal="center"/>
    </xf>
    <xf numFmtId="0" fontId="82" fillId="0" borderId="0" xfId="43" applyFont="1" applyFill="1" applyBorder="1"/>
    <xf numFmtId="0" fontId="82" fillId="0" borderId="0" xfId="43" quotePrefix="1" applyFont="1" applyFill="1"/>
    <xf numFmtId="178" fontId="82" fillId="0" borderId="43" xfId="43" applyNumberFormat="1" applyFont="1" applyFill="1" applyBorder="1" applyProtection="1"/>
    <xf numFmtId="5" fontId="82" fillId="0" borderId="44" xfId="43" applyNumberFormat="1" applyFont="1" applyFill="1" applyBorder="1" applyProtection="1"/>
    <xf numFmtId="37" fontId="82" fillId="0" borderId="44" xfId="43" applyNumberFormat="1" applyFont="1" applyFill="1" applyBorder="1" applyProtection="1"/>
    <xf numFmtId="169" fontId="82" fillId="0" borderId="44" xfId="43" applyNumberFormat="1" applyFont="1" applyFill="1" applyBorder="1" applyProtection="1"/>
    <xf numFmtId="37" fontId="82" fillId="0" borderId="16" xfId="43" applyNumberFormat="1" applyFont="1" applyFill="1" applyBorder="1" applyProtection="1"/>
    <xf numFmtId="0" fontId="31" fillId="0" borderId="0" xfId="0" applyFont="1"/>
    <xf numFmtId="0" fontId="31" fillId="0" borderId="0" xfId="0" applyFont="1" applyAlignment="1" applyProtection="1">
      <alignment horizontal="center"/>
    </xf>
    <xf numFmtId="0" fontId="31" fillId="0" borderId="0" xfId="0" applyFont="1"/>
    <xf numFmtId="0" fontId="31" fillId="0" borderId="19" xfId="0" applyFont="1" applyBorder="1" applyAlignment="1" applyProtection="1">
      <alignment horizontal="center"/>
    </xf>
    <xf numFmtId="0" fontId="85" fillId="0" borderId="0" xfId="0" applyFont="1" applyProtection="1"/>
    <xf numFmtId="49" fontId="32" fillId="0" borderId="0" xfId="0" applyNumberFormat="1" applyFont="1" applyFill="1" applyBorder="1" applyAlignment="1">
      <alignment horizontal="center"/>
    </xf>
    <xf numFmtId="177" fontId="31" fillId="0" borderId="0" xfId="28" applyNumberFormat="1" applyFont="1" applyFill="1" applyBorder="1"/>
    <xf numFmtId="177" fontId="31" fillId="0" borderId="0" xfId="28" applyNumberFormat="1" applyFont="1" applyFill="1" applyBorder="1" applyProtection="1">
      <protection hidden="1"/>
    </xf>
    <xf numFmtId="40" fontId="31" fillId="0" borderId="54" xfId="0" applyNumberFormat="1" applyFont="1" applyBorder="1" applyProtection="1"/>
    <xf numFmtId="0" fontId="31" fillId="0" borderId="0" xfId="0" applyFont="1"/>
    <xf numFmtId="0" fontId="31" fillId="0" borderId="0" xfId="0" applyFont="1" applyAlignment="1" applyProtection="1">
      <alignment horizontal="center"/>
    </xf>
    <xf numFmtId="0" fontId="31" fillId="0" borderId="34" xfId="0" applyFont="1" applyBorder="1" applyAlignment="1" applyProtection="1">
      <alignment horizontal="center"/>
    </xf>
    <xf numFmtId="7" fontId="31" fillId="0" borderId="58" xfId="0" applyNumberFormat="1" applyFont="1" applyBorder="1" applyProtection="1"/>
    <xf numFmtId="43" fontId="31" fillId="0" borderId="24" xfId="28" applyFont="1" applyBorder="1" applyProtection="1"/>
    <xf numFmtId="174" fontId="27" fillId="0" borderId="0" xfId="0" applyNumberFormat="1" applyFont="1" applyProtection="1"/>
    <xf numFmtId="174" fontId="27" fillId="0" borderId="40" xfId="0" applyNumberFormat="1" applyFont="1" applyBorder="1" applyProtection="1"/>
    <xf numFmtId="174" fontId="27" fillId="0" borderId="10" xfId="0" applyNumberFormat="1" applyFont="1" applyBorder="1" applyProtection="1"/>
    <xf numFmtId="0" fontId="31" fillId="0" borderId="0" xfId="0" applyFont="1"/>
    <xf numFmtId="0" fontId="31" fillId="0" borderId="0" xfId="0" applyFont="1"/>
    <xf numFmtId="0" fontId="31" fillId="0" borderId="0" xfId="0" applyFont="1" applyBorder="1" applyAlignment="1"/>
    <xf numFmtId="0" fontId="36" fillId="0" borderId="0" xfId="0" applyFont="1" applyAlignment="1">
      <alignment horizontal="left"/>
    </xf>
    <xf numFmtId="0" fontId="31" fillId="0" borderId="0" xfId="0" applyFont="1" applyAlignment="1" applyProtection="1">
      <alignment horizontal="center"/>
    </xf>
    <xf numFmtId="0" fontId="31" fillId="0" borderId="0" xfId="0" applyFont="1" applyAlignment="1" applyProtection="1">
      <alignment horizontal="left"/>
    </xf>
    <xf numFmtId="43" fontId="31" fillId="0" borderId="0" xfId="28" applyFont="1" applyProtection="1"/>
    <xf numFmtId="177" fontId="31" fillId="0" borderId="13" xfId="28" applyNumberFormat="1" applyFont="1" applyBorder="1" applyProtection="1"/>
    <xf numFmtId="177" fontId="31" fillId="0" borderId="52" xfId="28" applyNumberFormat="1" applyFont="1" applyBorder="1" applyProtection="1"/>
    <xf numFmtId="0" fontId="31" fillId="0" borderId="0" xfId="0" applyFont="1"/>
    <xf numFmtId="0" fontId="34" fillId="0" borderId="0" xfId="0" applyFont="1"/>
    <xf numFmtId="164" fontId="34" fillId="0" borderId="0" xfId="0" applyNumberFormat="1" applyFont="1" applyBorder="1" applyAlignment="1" applyProtection="1">
      <alignment horizontal="center"/>
    </xf>
    <xf numFmtId="14" fontId="31" fillId="0" borderId="0" xfId="0" applyNumberFormat="1" applyFont="1" applyBorder="1" applyProtection="1">
      <protection locked="0"/>
    </xf>
    <xf numFmtId="0" fontId="31" fillId="0" borderId="133" xfId="0" applyFont="1" applyBorder="1"/>
    <xf numFmtId="0" fontId="31" fillId="0" borderId="134" xfId="0" applyFont="1" applyBorder="1"/>
    <xf numFmtId="0" fontId="31" fillId="0" borderId="155" xfId="0" applyFont="1" applyBorder="1"/>
    <xf numFmtId="0" fontId="31" fillId="0" borderId="142" xfId="0" applyFont="1" applyBorder="1" applyAlignment="1">
      <alignment horizontal="centerContinuous"/>
    </xf>
    <xf numFmtId="0" fontId="32" fillId="0" borderId="137" xfId="0" applyFont="1" applyBorder="1" applyAlignment="1">
      <alignment horizontal="centerContinuous"/>
    </xf>
    <xf numFmtId="0" fontId="32" fillId="0" borderId="0" xfId="0" applyFont="1" applyBorder="1" applyAlignment="1">
      <alignment horizontal="centerContinuous"/>
    </xf>
    <xf numFmtId="0" fontId="31" fillId="0" borderId="142" xfId="0" applyFont="1" applyBorder="1"/>
    <xf numFmtId="0" fontId="31" fillId="0" borderId="137" xfId="0" applyFont="1" applyBorder="1"/>
    <xf numFmtId="0" fontId="31" fillId="0" borderId="156" xfId="0" applyFont="1" applyBorder="1"/>
    <xf numFmtId="0" fontId="31" fillId="0" borderId="157" xfId="0" applyFont="1" applyBorder="1"/>
    <xf numFmtId="0" fontId="31" fillId="0" borderId="146" xfId="0" applyFont="1" applyBorder="1"/>
    <xf numFmtId="0" fontId="31" fillId="0" borderId="138" xfId="0" applyFont="1" applyBorder="1"/>
    <xf numFmtId="0" fontId="31" fillId="0" borderId="158" xfId="0" applyFont="1" applyBorder="1" applyAlignment="1">
      <alignment horizontal="center"/>
    </xf>
    <xf numFmtId="0" fontId="31" fillId="0" borderId="146" xfId="0" applyFont="1" applyBorder="1" applyAlignment="1">
      <alignment horizontal="center"/>
    </xf>
    <xf numFmtId="0" fontId="31" fillId="0" borderId="138" xfId="0" applyFont="1" applyBorder="1" applyAlignment="1">
      <alignment horizontal="center"/>
    </xf>
    <xf numFmtId="0" fontId="31" fillId="0" borderId="142" xfId="0" applyFont="1" applyBorder="1" applyAlignment="1">
      <alignment horizontal="center"/>
    </xf>
    <xf numFmtId="41" fontId="31" fillId="25" borderId="154" xfId="0" applyNumberFormat="1" applyFont="1" applyFill="1" applyBorder="1" applyProtection="1"/>
    <xf numFmtId="14" fontId="31" fillId="0" borderId="28" xfId="0" applyNumberFormat="1" applyFont="1" applyBorder="1"/>
    <xf numFmtId="37" fontId="31" fillId="0" borderId="146" xfId="0" applyNumberFormat="1" applyFont="1" applyBorder="1" applyProtection="1"/>
    <xf numFmtId="37" fontId="31" fillId="0" borderId="146" xfId="0" applyNumberFormat="1" applyFont="1" applyFill="1" applyBorder="1" applyProtection="1"/>
    <xf numFmtId="0" fontId="31" fillId="0" borderId="142" xfId="0" applyFont="1" applyFill="1" applyBorder="1" applyAlignment="1">
      <alignment horizontal="center"/>
    </xf>
    <xf numFmtId="41" fontId="31" fillId="25" borderId="0" xfId="0" applyNumberFormat="1" applyFont="1" applyFill="1" applyBorder="1" applyProtection="1"/>
    <xf numFmtId="0" fontId="31" fillId="0" borderId="160" xfId="0" applyFont="1" applyBorder="1"/>
    <xf numFmtId="37" fontId="31" fillId="0" borderId="159" xfId="0" applyNumberFormat="1" applyFont="1" applyBorder="1" applyProtection="1"/>
    <xf numFmtId="41" fontId="31" fillId="25" borderId="161" xfId="0" applyNumberFormat="1" applyFont="1" applyFill="1" applyBorder="1" applyProtection="1"/>
    <xf numFmtId="0" fontId="31" fillId="0" borderId="164" xfId="0" applyFont="1" applyBorder="1" applyAlignment="1">
      <alignment horizontal="center"/>
    </xf>
    <xf numFmtId="0" fontId="31" fillId="0" borderId="14" xfId="0" applyFont="1" applyFill="1" applyBorder="1"/>
    <xf numFmtId="0" fontId="31" fillId="0" borderId="11" xfId="0" applyFont="1" applyFill="1" applyBorder="1"/>
    <xf numFmtId="49" fontId="41" fillId="46" borderId="0" xfId="83" applyNumberFormat="1" applyFont="1" applyFill="1" applyAlignment="1">
      <alignment horizontal="left" vertical="center"/>
    </xf>
    <xf numFmtId="49" fontId="41" fillId="46" borderId="0" xfId="83" applyNumberFormat="1" applyFont="1" applyFill="1" applyAlignment="1" applyProtection="1">
      <alignment horizontal="left" vertical="center"/>
    </xf>
    <xf numFmtId="0" fontId="31" fillId="0" borderId="31" xfId="0" applyFont="1" applyBorder="1" applyAlignment="1" applyProtection="1">
      <alignment horizontal="right"/>
    </xf>
    <xf numFmtId="0" fontId="31" fillId="0" borderId="0" xfId="0" applyFont="1"/>
    <xf numFmtId="0" fontId="27" fillId="0" borderId="0" xfId="0" applyFont="1" applyBorder="1" applyAlignment="1" applyProtection="1">
      <alignment horizontal="left" vertical="center" wrapText="1"/>
    </xf>
    <xf numFmtId="0" fontId="31" fillId="0" borderId="0" xfId="0" applyFont="1" applyBorder="1" applyAlignment="1">
      <alignment horizontal="left" vertical="center" wrapText="1"/>
    </xf>
    <xf numFmtId="0" fontId="27" fillId="0" borderId="0" xfId="0" applyFont="1" applyBorder="1" applyAlignment="1">
      <alignment horizontal="left" vertical="top" wrapText="1"/>
    </xf>
    <xf numFmtId="0" fontId="31" fillId="0" borderId="0" xfId="0" applyFont="1" applyBorder="1" applyAlignment="1">
      <alignment horizontal="left" vertical="top" wrapText="1"/>
    </xf>
    <xf numFmtId="0" fontId="31" fillId="0" borderId="0" xfId="0" applyFont="1" applyBorder="1"/>
    <xf numFmtId="0" fontId="31" fillId="0" borderId="13" xfId="0" applyFont="1" applyBorder="1"/>
    <xf numFmtId="0" fontId="31" fillId="0" borderId="18" xfId="0" applyFont="1" applyBorder="1"/>
    <xf numFmtId="0" fontId="31" fillId="0" borderId="28" xfId="0" applyFont="1" applyBorder="1" applyAlignment="1" applyProtection="1">
      <alignment horizontal="center"/>
    </xf>
    <xf numFmtId="0" fontId="31" fillId="0" borderId="13" xfId="0" applyFont="1" applyBorder="1" applyAlignment="1" applyProtection="1">
      <alignment horizontal="center"/>
    </xf>
    <xf numFmtId="164" fontId="31" fillId="0" borderId="35" xfId="0" applyNumberFormat="1" applyFont="1" applyBorder="1" applyAlignment="1" applyProtection="1">
      <alignment horizontal="center"/>
    </xf>
    <xf numFmtId="0" fontId="31" fillId="0" borderId="155" xfId="0" applyFont="1" applyBorder="1" applyProtection="1"/>
    <xf numFmtId="0" fontId="31" fillId="0" borderId="142" xfId="0" applyFont="1" applyBorder="1" applyProtection="1"/>
    <xf numFmtId="0" fontId="31" fillId="0" borderId="160" xfId="0" applyFont="1" applyBorder="1" applyProtection="1"/>
    <xf numFmtId="0" fontId="31" fillId="0" borderId="17" xfId="40" applyFont="1" applyBorder="1" applyProtection="1"/>
    <xf numFmtId="0" fontId="31" fillId="0" borderId="21" xfId="40" applyFont="1" applyBorder="1" applyProtection="1"/>
    <xf numFmtId="0" fontId="31" fillId="0" borderId="33" xfId="40" applyFont="1" applyBorder="1" applyProtection="1"/>
    <xf numFmtId="0" fontId="31" fillId="0" borderId="11" xfId="40" applyFont="1" applyBorder="1" applyProtection="1"/>
    <xf numFmtId="0" fontId="31" fillId="0" borderId="23" xfId="40" applyFont="1" applyBorder="1" applyProtection="1"/>
    <xf numFmtId="0" fontId="31" fillId="0" borderId="13" xfId="40" applyFont="1" applyBorder="1" applyProtection="1"/>
    <xf numFmtId="0" fontId="31" fillId="0" borderId="25" xfId="40" applyFont="1" applyBorder="1" applyProtection="1"/>
    <xf numFmtId="0" fontId="31" fillId="0" borderId="18" xfId="40" applyFont="1" applyBorder="1" applyProtection="1"/>
    <xf numFmtId="0" fontId="31" fillId="0" borderId="35" xfId="40" applyFont="1" applyBorder="1" applyProtection="1"/>
    <xf numFmtId="0" fontId="31" fillId="0" borderId="30" xfId="40" applyFont="1" applyBorder="1" applyProtection="1"/>
    <xf numFmtId="164" fontId="31" fillId="0" borderId="19" xfId="40" applyNumberFormat="1" applyFont="1" applyBorder="1" applyAlignment="1" applyProtection="1">
      <alignment horizontal="center"/>
    </xf>
    <xf numFmtId="0" fontId="31" fillId="0" borderId="31" xfId="40" applyFont="1" applyBorder="1" applyProtection="1"/>
    <xf numFmtId="0" fontId="31" fillId="0" borderId="18" xfId="40" applyFont="1" applyBorder="1" applyAlignment="1" applyProtection="1">
      <alignment horizontal="centerContinuous"/>
    </xf>
    <xf numFmtId="0" fontId="31" fillId="0" borderId="20" xfId="40" applyFont="1" applyBorder="1" applyAlignment="1" applyProtection="1">
      <alignment horizontal="centerContinuous"/>
    </xf>
    <xf numFmtId="0" fontId="31" fillId="0" borderId="13" xfId="40" applyFont="1" applyBorder="1" applyAlignment="1" applyProtection="1">
      <alignment horizontal="centerContinuous"/>
    </xf>
    <xf numFmtId="0" fontId="31" fillId="0" borderId="14" xfId="40" applyFont="1" applyBorder="1" applyAlignment="1" applyProtection="1">
      <alignment horizontal="centerContinuous"/>
    </xf>
    <xf numFmtId="0" fontId="27" fillId="0" borderId="0" xfId="40" applyFont="1" applyAlignment="1" applyProtection="1">
      <alignment horizontal="left"/>
    </xf>
    <xf numFmtId="0" fontId="27" fillId="0" borderId="0" xfId="40" applyFont="1" applyAlignment="1" applyProtection="1">
      <alignment horizontal="centerContinuous"/>
    </xf>
    <xf numFmtId="0" fontId="27" fillId="0" borderId="0" xfId="40" applyFont="1" applyAlignment="1" applyProtection="1"/>
    <xf numFmtId="0" fontId="27" fillId="0" borderId="14" xfId="40" applyFont="1" applyBorder="1" applyAlignment="1" applyProtection="1">
      <alignment horizontal="centerContinuous"/>
    </xf>
    <xf numFmtId="0" fontId="27" fillId="0" borderId="0" xfId="40" applyFont="1" applyProtection="1"/>
    <xf numFmtId="0" fontId="27" fillId="0" borderId="19" xfId="40" applyFont="1" applyBorder="1" applyAlignment="1" applyProtection="1">
      <alignment horizontal="left"/>
    </xf>
    <xf numFmtId="0" fontId="27" fillId="0" borderId="19" xfId="40" applyFont="1" applyBorder="1" applyProtection="1"/>
    <xf numFmtId="0" fontId="27" fillId="0" borderId="19" xfId="40" applyFont="1" applyBorder="1" applyAlignment="1" applyProtection="1">
      <alignment horizontal="centerContinuous"/>
    </xf>
    <xf numFmtId="0" fontId="27" fillId="0" borderId="20" xfId="40" applyFont="1" applyBorder="1" applyAlignment="1" applyProtection="1">
      <alignment horizontal="centerContinuous"/>
    </xf>
    <xf numFmtId="0" fontId="27" fillId="0" borderId="34" xfId="40" applyFont="1" applyBorder="1" applyProtection="1"/>
    <xf numFmtId="0" fontId="27" fillId="0" borderId="34" xfId="40" applyFont="1" applyBorder="1" applyAlignment="1" applyProtection="1">
      <alignment horizontal="centerContinuous"/>
    </xf>
    <xf numFmtId="0" fontId="27" fillId="0" borderId="14" xfId="40" applyFont="1" applyBorder="1" applyProtection="1"/>
    <xf numFmtId="0" fontId="27" fillId="0" borderId="35" xfId="40" applyFont="1" applyBorder="1" applyProtection="1"/>
    <xf numFmtId="0" fontId="27" fillId="0" borderId="19" xfId="40" applyFont="1" applyBorder="1" applyAlignment="1" applyProtection="1"/>
    <xf numFmtId="0" fontId="27" fillId="0" borderId="20" xfId="40" applyFont="1" applyBorder="1" applyProtection="1"/>
    <xf numFmtId="0" fontId="31" fillId="0" borderId="27" xfId="40" applyFont="1" applyBorder="1" applyProtection="1"/>
    <xf numFmtId="0" fontId="31" fillId="0" borderId="28" xfId="40" applyFont="1" applyBorder="1" applyAlignment="1" applyProtection="1">
      <alignment horizontal="centerContinuous"/>
    </xf>
    <xf numFmtId="0" fontId="31" fillId="0" borderId="27" xfId="40" applyFont="1" applyBorder="1" applyAlignment="1" applyProtection="1">
      <alignment horizontal="center"/>
    </xf>
    <xf numFmtId="0" fontId="31" fillId="0" borderId="20" xfId="40" applyFont="1" applyBorder="1" applyProtection="1"/>
    <xf numFmtId="0" fontId="31" fillId="0" borderId="0" xfId="40" applyFont="1" applyAlignment="1" applyProtection="1">
      <alignment horizontal="center"/>
    </xf>
    <xf numFmtId="0" fontId="31" fillId="0" borderId="25" xfId="40" applyFont="1" applyBorder="1" applyAlignment="1" applyProtection="1">
      <alignment horizontal="center"/>
    </xf>
    <xf numFmtId="0" fontId="31" fillId="0" borderId="29" xfId="40" applyFont="1" applyBorder="1" applyProtection="1"/>
    <xf numFmtId="0" fontId="31" fillId="0" borderId="26" xfId="40" applyFont="1" applyBorder="1" applyAlignment="1" applyProtection="1">
      <alignment horizontal="centerContinuous"/>
    </xf>
    <xf numFmtId="0" fontId="31" fillId="0" borderId="35" xfId="40" applyFont="1" applyBorder="1" applyAlignment="1" applyProtection="1">
      <alignment horizontal="centerContinuous"/>
    </xf>
    <xf numFmtId="0" fontId="31" fillId="0" borderId="31" xfId="40" applyFont="1" applyBorder="1" applyAlignment="1" applyProtection="1">
      <alignment horizontal="centerContinuous"/>
    </xf>
    <xf numFmtId="0" fontId="31" fillId="0" borderId="29" xfId="40" applyFont="1" applyBorder="1" applyAlignment="1" applyProtection="1">
      <alignment horizontal="center"/>
    </xf>
    <xf numFmtId="0" fontId="31" fillId="0" borderId="26" xfId="40" applyFont="1" applyBorder="1" applyProtection="1"/>
    <xf numFmtId="0" fontId="31" fillId="0" borderId="24" xfId="40" applyFont="1" applyBorder="1" applyProtection="1"/>
    <xf numFmtId="3" fontId="31" fillId="0" borderId="24" xfId="40" applyNumberFormat="1" applyFont="1" applyBorder="1" applyAlignment="1" applyProtection="1">
      <alignment horizontal="center"/>
    </xf>
    <xf numFmtId="3" fontId="31" fillId="0" borderId="34" xfId="40" applyNumberFormat="1" applyFont="1" applyBorder="1" applyAlignment="1" applyProtection="1">
      <alignment horizontal="center"/>
    </xf>
    <xf numFmtId="0" fontId="31" fillId="0" borderId="24" xfId="40" applyFont="1" applyBorder="1" applyAlignment="1" applyProtection="1">
      <alignment horizontal="centerContinuous"/>
    </xf>
    <xf numFmtId="0" fontId="31" fillId="0" borderId="34" xfId="40" applyFont="1" applyBorder="1" applyAlignment="1" applyProtection="1">
      <alignment horizontal="centerContinuous"/>
    </xf>
    <xf numFmtId="0" fontId="31" fillId="0" borderId="25" xfId="40" applyFont="1" applyBorder="1" applyAlignment="1" applyProtection="1">
      <alignment horizontal="centerContinuous"/>
    </xf>
    <xf numFmtId="0" fontId="31" fillId="0" borderId="0" xfId="40" applyFont="1" applyAlignment="1" applyProtection="1">
      <alignment horizontal="left"/>
    </xf>
    <xf numFmtId="0" fontId="31" fillId="0" borderId="32" xfId="40" applyFont="1" applyBorder="1" applyAlignment="1" applyProtection="1">
      <alignment horizontal="center"/>
    </xf>
    <xf numFmtId="0" fontId="31" fillId="0" borderId="10" xfId="40" applyFont="1" applyBorder="1" applyAlignment="1" applyProtection="1">
      <alignment horizontal="left"/>
    </xf>
    <xf numFmtId="0" fontId="31" fillId="0" borderId="43" xfId="40" applyFont="1" applyBorder="1" applyProtection="1"/>
    <xf numFmtId="0" fontId="31" fillId="0" borderId="44" xfId="40" applyFont="1" applyBorder="1" applyProtection="1"/>
    <xf numFmtId="0" fontId="31" fillId="0" borderId="10" xfId="40" applyFont="1" applyBorder="1" applyProtection="1"/>
    <xf numFmtId="0" fontId="31" fillId="0" borderId="45" xfId="40" applyFont="1" applyBorder="1" applyProtection="1"/>
    <xf numFmtId="0" fontId="31" fillId="0" borderId="14" xfId="40" applyFont="1" applyBorder="1" applyProtection="1"/>
    <xf numFmtId="0" fontId="31" fillId="0" borderId="15" xfId="40" applyFont="1" applyBorder="1" applyProtection="1"/>
    <xf numFmtId="0" fontId="31" fillId="0" borderId="16" xfId="40" applyFont="1" applyBorder="1" applyProtection="1"/>
    <xf numFmtId="0" fontId="32" fillId="0" borderId="0" xfId="40" applyFont="1" applyAlignment="1" applyProtection="1"/>
    <xf numFmtId="0" fontId="31" fillId="0" borderId="12" xfId="40" applyFont="1" applyBorder="1" applyProtection="1"/>
    <xf numFmtId="0" fontId="32" fillId="0" borderId="13" xfId="40" applyFont="1" applyBorder="1" applyAlignment="1" applyProtection="1">
      <alignment horizontal="centerContinuous"/>
    </xf>
    <xf numFmtId="0" fontId="32" fillId="0" borderId="0" xfId="40" applyFont="1" applyAlignment="1" applyProtection="1">
      <alignment horizontal="centerContinuous"/>
    </xf>
    <xf numFmtId="0" fontId="32" fillId="0" borderId="14" xfId="40" applyFont="1" applyBorder="1" applyAlignment="1" applyProtection="1">
      <alignment horizontal="centerContinuous"/>
    </xf>
    <xf numFmtId="0" fontId="27" fillId="0" borderId="0" xfId="0" applyFont="1" applyBorder="1" applyAlignment="1" applyProtection="1">
      <alignment vertical="center" wrapText="1"/>
    </xf>
    <xf numFmtId="0" fontId="41" fillId="0" borderId="0" xfId="0" applyFont="1" applyBorder="1" applyAlignment="1" applyProtection="1">
      <alignment horizontal="center" vertical="center"/>
    </xf>
    <xf numFmtId="0" fontId="31" fillId="0" borderId="175" xfId="0" applyFont="1" applyBorder="1" applyProtection="1"/>
    <xf numFmtId="0" fontId="31" fillId="0" borderId="135" xfId="0" applyFont="1" applyBorder="1" applyProtection="1"/>
    <xf numFmtId="49" fontId="31" fillId="0" borderId="139" xfId="0" applyNumberFormat="1" applyFont="1" applyBorder="1" applyAlignment="1" applyProtection="1">
      <alignment horizontal="center"/>
    </xf>
    <xf numFmtId="0" fontId="31" fillId="0" borderId="142" xfId="0" applyFont="1" applyBorder="1" applyAlignment="1">
      <alignment vertical="center"/>
    </xf>
    <xf numFmtId="0" fontId="31" fillId="0" borderId="142" xfId="0" applyFont="1" applyBorder="1" applyAlignment="1"/>
    <xf numFmtId="0" fontId="31" fillId="0" borderId="142" xfId="0" applyFont="1" applyBorder="1" applyAlignment="1">
      <alignment horizontal="left" vertical="center"/>
    </xf>
    <xf numFmtId="0" fontId="31" fillId="0" borderId="142" xfId="0" applyFont="1" applyBorder="1" applyAlignment="1">
      <alignment horizontal="left" vertical="top"/>
    </xf>
    <xf numFmtId="0" fontId="27" fillId="0" borderId="142" xfId="0" applyFont="1" applyBorder="1" applyAlignment="1" applyProtection="1">
      <alignment horizontal="left" vertical="center"/>
    </xf>
    <xf numFmtId="0" fontId="31" fillId="0" borderId="142" xfId="0" applyFont="1" applyBorder="1" applyAlignment="1">
      <alignment horizontal="left" vertical="top" wrapText="1"/>
    </xf>
    <xf numFmtId="37" fontId="31" fillId="0" borderId="142" xfId="0" applyNumberFormat="1" applyFont="1" applyBorder="1" applyProtection="1"/>
    <xf numFmtId="0" fontId="31" fillId="0" borderId="174" xfId="0" applyFont="1" applyBorder="1" applyProtection="1"/>
    <xf numFmtId="0" fontId="31" fillId="0" borderId="160" xfId="0" applyFont="1" applyBorder="1" applyAlignment="1" applyProtection="1">
      <alignment horizontal="centerContinuous"/>
    </xf>
    <xf numFmtId="37" fontId="31" fillId="0" borderId="160" xfId="0" applyNumberFormat="1" applyFont="1" applyBorder="1" applyProtection="1"/>
    <xf numFmtId="37" fontId="31" fillId="0" borderId="162" xfId="0" applyNumberFormat="1" applyFont="1" applyBorder="1" applyProtection="1"/>
    <xf numFmtId="0" fontId="31" fillId="0" borderId="176" xfId="0" applyFont="1" applyBorder="1" applyProtection="1"/>
    <xf numFmtId="0" fontId="31" fillId="0" borderId="177" xfId="0" applyFont="1" applyBorder="1" applyProtection="1"/>
    <xf numFmtId="0" fontId="31" fillId="0" borderId="178" xfId="0" applyFont="1" applyBorder="1" applyProtection="1"/>
    <xf numFmtId="0" fontId="31" fillId="0" borderId="134" xfId="0" applyFont="1" applyBorder="1" applyAlignment="1" applyProtection="1">
      <alignment horizontal="center"/>
    </xf>
    <xf numFmtId="0" fontId="31" fillId="0" borderId="179" xfId="0" applyFont="1" applyBorder="1" applyAlignment="1" applyProtection="1">
      <alignment horizontal="center"/>
    </xf>
    <xf numFmtId="0" fontId="31" fillId="0" borderId="180" xfId="0" applyFont="1" applyBorder="1" applyAlignment="1" applyProtection="1">
      <alignment horizontal="center"/>
    </xf>
    <xf numFmtId="0" fontId="31" fillId="0" borderId="161" xfId="0" applyFont="1" applyBorder="1" applyProtection="1"/>
    <xf numFmtId="164" fontId="31" fillId="0" borderId="160" xfId="0" applyNumberFormat="1" applyFont="1" applyBorder="1" applyAlignment="1" applyProtection="1">
      <alignment horizontal="center"/>
    </xf>
    <xf numFmtId="164" fontId="31" fillId="0" borderId="181" xfId="0" applyNumberFormat="1" applyFont="1" applyBorder="1" applyAlignment="1" applyProtection="1">
      <alignment horizontal="center"/>
    </xf>
    <xf numFmtId="164" fontId="31" fillId="0" borderId="31" xfId="0" applyNumberFormat="1" applyFont="1" applyBorder="1" applyAlignment="1" applyProtection="1">
      <alignment horizontal="center"/>
    </xf>
    <xf numFmtId="177" fontId="31" fillId="0" borderId="77" xfId="28" applyNumberFormat="1" applyFont="1" applyBorder="1" applyProtection="1"/>
    <xf numFmtId="177" fontId="31" fillId="29" borderId="64" xfId="28" applyNumberFormat="1" applyFont="1" applyFill="1" applyBorder="1" applyProtection="1"/>
    <xf numFmtId="177" fontId="31" fillId="31" borderId="64" xfId="28" applyNumberFormat="1" applyFont="1" applyFill="1" applyBorder="1" applyProtection="1"/>
    <xf numFmtId="177" fontId="31" fillId="31" borderId="77" xfId="28" applyNumberFormat="1" applyFont="1" applyFill="1" applyBorder="1" applyProtection="1"/>
    <xf numFmtId="177" fontId="31" fillId="25" borderId="77" xfId="28" applyNumberFormat="1" applyFont="1" applyFill="1" applyBorder="1" applyProtection="1"/>
    <xf numFmtId="177" fontId="31" fillId="0" borderId="64" xfId="28" applyNumberFormat="1" applyFont="1" applyBorder="1" applyProtection="1"/>
    <xf numFmtId="177" fontId="31" fillId="29" borderId="129" xfId="28" applyNumberFormat="1" applyFont="1" applyFill="1" applyBorder="1" applyProtection="1"/>
    <xf numFmtId="177" fontId="31" fillId="29" borderId="77" xfId="28" applyNumberFormat="1" applyFont="1" applyFill="1" applyBorder="1" applyProtection="1"/>
    <xf numFmtId="177" fontId="31" fillId="0" borderId="0" xfId="0" applyNumberFormat="1" applyFont="1"/>
    <xf numFmtId="177" fontId="31" fillId="0" borderId="77" xfId="0" applyNumberFormat="1" applyFont="1" applyBorder="1" applyProtection="1"/>
    <xf numFmtId="177" fontId="31" fillId="0" borderId="46" xfId="28" applyNumberFormat="1" applyFont="1" applyBorder="1" applyProtection="1"/>
    <xf numFmtId="177" fontId="31" fillId="0" borderId="43" xfId="28" applyNumberFormat="1" applyFont="1" applyBorder="1" applyProtection="1"/>
    <xf numFmtId="177" fontId="31" fillId="0" borderId="10" xfId="28" applyNumberFormat="1" applyFont="1" applyBorder="1" applyProtection="1"/>
    <xf numFmtId="5" fontId="31" fillId="0" borderId="0" xfId="0" applyNumberFormat="1" applyFont="1" applyBorder="1"/>
    <xf numFmtId="0" fontId="31" fillId="0" borderId="0" xfId="0" applyFont="1"/>
    <xf numFmtId="0" fontId="31" fillId="0" borderId="0" xfId="0" applyFont="1" applyBorder="1" applyAlignment="1">
      <alignment horizontal="left" wrapText="1"/>
    </xf>
    <xf numFmtId="0" fontId="31" fillId="0" borderId="0" xfId="0" applyFont="1" applyBorder="1"/>
    <xf numFmtId="0" fontId="31" fillId="0" borderId="19" xfId="0" applyFont="1" applyBorder="1"/>
    <xf numFmtId="0" fontId="31" fillId="0" borderId="142" xfId="0" applyFont="1" applyBorder="1" applyAlignment="1">
      <alignment horizontal="left" wrapText="1"/>
    </xf>
    <xf numFmtId="0" fontId="31" fillId="0" borderId="34" xfId="0" applyFont="1" applyFill="1" applyBorder="1" applyProtection="1">
      <protection locked="0"/>
    </xf>
    <xf numFmtId="42" fontId="31" fillId="0" borderId="34" xfId="0" applyNumberFormat="1" applyFont="1" applyBorder="1" applyProtection="1">
      <protection locked="0"/>
    </xf>
    <xf numFmtId="5" fontId="31" fillId="0" borderId="34" xfId="0" applyNumberFormat="1" applyFont="1" applyBorder="1" applyProtection="1">
      <protection locked="0"/>
    </xf>
    <xf numFmtId="5" fontId="31" fillId="0" borderId="28" xfId="0" applyNumberFormat="1" applyFont="1" applyFill="1" applyBorder="1" applyProtection="1">
      <protection locked="0"/>
    </xf>
    <xf numFmtId="37" fontId="31" fillId="0" borderId="24" xfId="0" applyNumberFormat="1" applyFont="1" applyFill="1" applyBorder="1" applyProtection="1">
      <protection locked="0"/>
    </xf>
    <xf numFmtId="177" fontId="31" fillId="0" borderId="142" xfId="0" applyNumberFormat="1" applyFont="1" applyFill="1" applyBorder="1"/>
    <xf numFmtId="41" fontId="31" fillId="0" borderId="34" xfId="0" applyNumberFormat="1" applyFont="1" applyBorder="1" applyProtection="1">
      <protection locked="0"/>
    </xf>
    <xf numFmtId="37" fontId="31" fillId="0" borderId="34" xfId="0" applyNumberFormat="1" applyFont="1" applyFill="1" applyBorder="1" applyProtection="1">
      <protection locked="0"/>
    </xf>
    <xf numFmtId="37" fontId="31" fillId="0" borderId="34" xfId="0" applyNumberFormat="1" applyFont="1" applyBorder="1" applyProtection="1">
      <protection locked="0"/>
    </xf>
    <xf numFmtId="37" fontId="31" fillId="0" borderId="28" xfId="0" applyNumberFormat="1" applyFont="1" applyFill="1" applyBorder="1" applyProtection="1">
      <protection locked="0"/>
    </xf>
    <xf numFmtId="0" fontId="31" fillId="0" borderId="137" xfId="0" applyFont="1" applyFill="1" applyBorder="1"/>
    <xf numFmtId="41" fontId="31" fillId="0" borderId="24" xfId="0" applyNumberFormat="1" applyFont="1" applyFill="1" applyBorder="1" applyProtection="1">
      <protection locked="0"/>
    </xf>
    <xf numFmtId="41" fontId="31" fillId="0" borderId="142" xfId="0" applyNumberFormat="1" applyFont="1" applyFill="1" applyBorder="1" applyProtection="1">
      <protection locked="0"/>
    </xf>
    <xf numFmtId="41" fontId="31" fillId="0" borderId="34" xfId="0" applyNumberFormat="1" applyFont="1" applyFill="1" applyBorder="1" applyProtection="1">
      <protection locked="0"/>
    </xf>
    <xf numFmtId="3" fontId="31" fillId="0" borderId="28" xfId="0" applyNumberFormat="1" applyFont="1" applyFill="1" applyBorder="1"/>
    <xf numFmtId="41" fontId="31" fillId="0" borderId="24" xfId="0" applyNumberFormat="1" applyFont="1" applyBorder="1" applyProtection="1">
      <protection locked="0"/>
    </xf>
    <xf numFmtId="37" fontId="31" fillId="0" borderId="24" xfId="0" applyNumberFormat="1" applyFont="1" applyBorder="1" applyProtection="1">
      <protection locked="0"/>
    </xf>
    <xf numFmtId="37" fontId="31" fillId="0" borderId="142" xfId="0" applyNumberFormat="1" applyFont="1" applyFill="1" applyBorder="1" applyProtection="1">
      <protection locked="0"/>
    </xf>
    <xf numFmtId="0" fontId="31" fillId="0" borderId="34" xfId="0" applyFont="1" applyBorder="1" applyProtection="1">
      <protection locked="0"/>
    </xf>
    <xf numFmtId="37" fontId="31" fillId="0" borderId="142" xfId="0" applyNumberFormat="1" applyFont="1" applyBorder="1" applyProtection="1">
      <protection locked="0"/>
    </xf>
    <xf numFmtId="37" fontId="31" fillId="0" borderId="0" xfId="0" applyNumberFormat="1" applyFont="1" applyBorder="1" applyProtection="1">
      <protection locked="0"/>
    </xf>
    <xf numFmtId="0" fontId="31" fillId="0" borderId="174" xfId="0" applyFont="1" applyBorder="1"/>
    <xf numFmtId="37" fontId="31" fillId="0" borderId="163" xfId="0" applyNumberFormat="1" applyFont="1" applyBorder="1" applyProtection="1">
      <protection locked="0"/>
    </xf>
    <xf numFmtId="0" fontId="32" fillId="0" borderId="0" xfId="0" applyFont="1" applyBorder="1" applyProtection="1">
      <protection locked="0"/>
    </xf>
    <xf numFmtId="49" fontId="31" fillId="0" borderId="31" xfId="40" applyNumberFormat="1" applyFont="1" applyBorder="1" applyProtection="1"/>
    <xf numFmtId="37" fontId="31" fillId="0" borderId="25" xfId="128" applyNumberFormat="1" applyFont="1" applyFill="1" applyBorder="1" applyProtection="1"/>
    <xf numFmtId="37" fontId="31" fillId="0" borderId="25" xfId="128" applyNumberFormat="1" applyFont="1" applyBorder="1" applyProtection="1"/>
    <xf numFmtId="37" fontId="31" fillId="0" borderId="34" xfId="128" applyNumberFormat="1" applyFont="1" applyFill="1" applyBorder="1" applyProtection="1"/>
    <xf numFmtId="37" fontId="31" fillId="0" borderId="28" xfId="128" applyNumberFormat="1" applyFont="1" applyFill="1" applyBorder="1" applyProtection="1"/>
    <xf numFmtId="14" fontId="31" fillId="0" borderId="24" xfId="0" applyNumberFormat="1" applyFont="1" applyBorder="1"/>
    <xf numFmtId="14" fontId="31" fillId="0" borderId="24" xfId="0" applyNumberFormat="1" applyFont="1" applyFill="1" applyBorder="1"/>
    <xf numFmtId="14" fontId="31" fillId="0" borderId="24" xfId="0" quotePrefix="1" applyNumberFormat="1" applyFont="1" applyBorder="1" applyAlignment="1">
      <alignment horizontal="right"/>
    </xf>
    <xf numFmtId="37" fontId="31" fillId="0" borderId="25" xfId="40" applyNumberFormat="1" applyFont="1" applyBorder="1" applyProtection="1"/>
    <xf numFmtId="37" fontId="31" fillId="0" borderId="25" xfId="40" applyNumberFormat="1" applyFont="1" applyBorder="1" applyProtection="1"/>
    <xf numFmtId="0" fontId="31" fillId="0" borderId="0" xfId="40" applyFont="1" applyProtection="1"/>
    <xf numFmtId="49" fontId="31" fillId="46" borderId="0" xfId="40" applyNumberFormat="1" applyFont="1" applyFill="1" applyAlignment="1">
      <alignment horizontal="left" vertical="center"/>
    </xf>
    <xf numFmtId="0" fontId="31" fillId="45" borderId="114" xfId="40" applyFont="1" applyFill="1" applyBorder="1" applyAlignment="1" applyProtection="1">
      <alignment horizontal="center"/>
    </xf>
    <xf numFmtId="177" fontId="31" fillId="0" borderId="114" xfId="28" applyNumberFormat="1" applyFont="1" applyBorder="1" applyAlignment="1" applyProtection="1">
      <alignment horizontal="center"/>
    </xf>
    <xf numFmtId="5" fontId="31" fillId="0" borderId="31" xfId="504" applyNumberFormat="1" applyFont="1" applyFill="1" applyBorder="1" applyProtection="1"/>
    <xf numFmtId="177" fontId="31" fillId="0" borderId="31" xfId="28" applyNumberFormat="1" applyFont="1" applyBorder="1" applyProtection="1"/>
    <xf numFmtId="37" fontId="31" fillId="0" borderId="51" xfId="7183" applyNumberFormat="1" applyFont="1" applyBorder="1" applyProtection="1"/>
    <xf numFmtId="37" fontId="31" fillId="0" borderId="29" xfId="7183" applyNumberFormat="1" applyFont="1" applyBorder="1" applyProtection="1"/>
    <xf numFmtId="0" fontId="31" fillId="0" borderId="0" xfId="0" applyFont="1"/>
    <xf numFmtId="0" fontId="31" fillId="0" borderId="28" xfId="0" applyFont="1" applyBorder="1" applyAlignment="1" applyProtection="1">
      <alignment horizontal="center"/>
    </xf>
    <xf numFmtId="0" fontId="0" fillId="0" borderId="28" xfId="0" applyFont="1" applyBorder="1"/>
    <xf numFmtId="0" fontId="56" fillId="0" borderId="0" xfId="43"/>
    <xf numFmtId="0" fontId="56" fillId="0" borderId="11" xfId="43" applyBorder="1" applyProtection="1"/>
    <xf numFmtId="0" fontId="56" fillId="0" borderId="21" xfId="43" applyBorder="1" applyProtection="1"/>
    <xf numFmtId="0" fontId="56" fillId="0" borderId="12" xfId="43" applyFill="1" applyBorder="1" applyProtection="1"/>
    <xf numFmtId="0" fontId="41" fillId="0" borderId="13" xfId="43" applyFont="1" applyBorder="1" applyProtection="1"/>
    <xf numFmtId="0" fontId="56" fillId="0" borderId="34" xfId="43" applyBorder="1" applyProtection="1"/>
    <xf numFmtId="0" fontId="31" fillId="0" borderId="28" xfId="43" applyFont="1" applyFill="1" applyBorder="1" applyProtection="1"/>
    <xf numFmtId="0" fontId="31" fillId="0" borderId="34" xfId="43" applyFont="1" applyBorder="1" applyProtection="1"/>
    <xf numFmtId="164" fontId="56" fillId="0" borderId="35" xfId="43" applyNumberFormat="1" applyBorder="1" applyAlignment="1" applyProtection="1">
      <alignment horizontal="center"/>
    </xf>
    <xf numFmtId="0" fontId="31" fillId="0" borderId="39" xfId="43" applyFont="1" applyBorder="1" applyAlignment="1" applyProtection="1">
      <alignment horizontal="centerContinuous"/>
    </xf>
    <xf numFmtId="0" fontId="31" fillId="0" borderId="40" xfId="43" applyFont="1" applyBorder="1" applyAlignment="1" applyProtection="1">
      <alignment horizontal="centerContinuous"/>
    </xf>
    <xf numFmtId="0" fontId="31" fillId="0" borderId="38" xfId="43" applyFont="1" applyBorder="1" applyAlignment="1" applyProtection="1">
      <alignment horizontal="centerContinuous"/>
    </xf>
    <xf numFmtId="0" fontId="31" fillId="0" borderId="13" xfId="43" applyFont="1" applyBorder="1" applyAlignment="1" applyProtection="1">
      <alignment horizontal="center"/>
    </xf>
    <xf numFmtId="0" fontId="31" fillId="0" borderId="18" xfId="43" applyFont="1" applyBorder="1" applyAlignment="1" applyProtection="1">
      <alignment horizontal="center"/>
    </xf>
    <xf numFmtId="37" fontId="34" fillId="0" borderId="41" xfId="41" applyFont="1" applyBorder="1" applyAlignment="1" applyProtection="1">
      <alignment horizontal="left"/>
    </xf>
    <xf numFmtId="0" fontId="31" fillId="0" borderId="15" xfId="43" applyFont="1" applyBorder="1" applyAlignment="1" applyProtection="1">
      <alignment horizontal="center"/>
    </xf>
    <xf numFmtId="0" fontId="31" fillId="0" borderId="0" xfId="43" applyFont="1" applyBorder="1" applyAlignment="1" applyProtection="1">
      <alignment horizontal="center"/>
    </xf>
    <xf numFmtId="0" fontId="56" fillId="0" borderId="0" xfId="43" applyProtection="1"/>
    <xf numFmtId="0" fontId="31" fillId="0" borderId="0" xfId="43" quotePrefix="1" applyFont="1" applyAlignment="1" applyProtection="1">
      <alignment horizontal="right"/>
    </xf>
    <xf numFmtId="0" fontId="31" fillId="0" borderId="0" xfId="43" applyFont="1" applyAlignment="1" applyProtection="1">
      <alignment horizontal="centerContinuous"/>
    </xf>
    <xf numFmtId="0" fontId="31" fillId="0" borderId="80" xfId="43" applyFont="1" applyBorder="1" applyAlignment="1" applyProtection="1">
      <alignment horizontal="centerContinuous"/>
    </xf>
    <xf numFmtId="43" fontId="56" fillId="0" borderId="0" xfId="43" applyNumberFormat="1"/>
    <xf numFmtId="37" fontId="31" fillId="0" borderId="0" xfId="41" applyFont="1" applyFill="1" applyBorder="1" applyAlignment="1" applyProtection="1">
      <alignment horizontal="left"/>
    </xf>
    <xf numFmtId="37" fontId="31" fillId="0" borderId="0" xfId="42" applyFont="1" applyFill="1" applyBorder="1" applyAlignment="1" applyProtection="1">
      <alignment horizontal="left"/>
    </xf>
    <xf numFmtId="37" fontId="31" fillId="0" borderId="16" xfId="43" applyNumberFormat="1" applyFont="1" applyBorder="1" applyProtection="1"/>
    <xf numFmtId="0" fontId="31" fillId="0" borderId="0" xfId="0" applyFont="1" applyBorder="1"/>
    <xf numFmtId="0" fontId="31" fillId="0" borderId="187" xfId="5518" applyFont="1" applyBorder="1"/>
    <xf numFmtId="0" fontId="32" fillId="0" borderId="189" xfId="0" applyFont="1" applyBorder="1" applyAlignment="1" applyProtection="1">
      <alignment horizontal="center"/>
    </xf>
    <xf numFmtId="0" fontId="31" fillId="0" borderId="188" xfId="5518" applyFont="1" applyBorder="1"/>
    <xf numFmtId="0" fontId="31" fillId="0" borderId="188" xfId="0" applyFont="1" applyBorder="1" applyProtection="1"/>
    <xf numFmtId="4" fontId="31" fillId="0" borderId="0" xfId="0" applyNumberFormat="1" applyFont="1" applyBorder="1" applyProtection="1"/>
    <xf numFmtId="0" fontId="31" fillId="0" borderId="190" xfId="0" applyFont="1" applyBorder="1" applyProtection="1"/>
    <xf numFmtId="0" fontId="31" fillId="0" borderId="191" xfId="0" applyFont="1" applyBorder="1" applyProtection="1"/>
    <xf numFmtId="0" fontId="31" fillId="0" borderId="192" xfId="0" applyFont="1" applyBorder="1" applyProtection="1"/>
    <xf numFmtId="0" fontId="31" fillId="0" borderId="188" xfId="0" applyFont="1" applyBorder="1"/>
    <xf numFmtId="0" fontId="31" fillId="0" borderId="192" xfId="0" applyFont="1" applyBorder="1"/>
    <xf numFmtId="0" fontId="31" fillId="0" borderId="193" xfId="0" applyFont="1" applyBorder="1" applyProtection="1"/>
    <xf numFmtId="0" fontId="31" fillId="0" borderId="19" xfId="0" applyFont="1" applyBorder="1"/>
    <xf numFmtId="0" fontId="31" fillId="0" borderId="19" xfId="0" applyFont="1" applyBorder="1" applyAlignment="1" applyProtection="1">
      <alignment horizontal="center"/>
    </xf>
    <xf numFmtId="0" fontId="31" fillId="0" borderId="34" xfId="0" applyFont="1" applyBorder="1" applyAlignment="1" applyProtection="1">
      <alignment horizontal="center"/>
    </xf>
    <xf numFmtId="0" fontId="32" fillId="0" borderId="0" xfId="0" applyFont="1" applyBorder="1" applyProtection="1"/>
    <xf numFmtId="0" fontId="31" fillId="0" borderId="0" xfId="0" applyFont="1" applyBorder="1"/>
    <xf numFmtId="6" fontId="31" fillId="25" borderId="154" xfId="0" applyNumberFormat="1" applyFont="1" applyFill="1" applyBorder="1" applyProtection="1"/>
    <xf numFmtId="6" fontId="31" fillId="0" borderId="34" xfId="0" applyNumberFormat="1" applyFont="1" applyBorder="1" applyProtection="1">
      <protection locked="0"/>
    </xf>
    <xf numFmtId="6" fontId="31" fillId="0" borderId="142" xfId="0" applyNumberFormat="1" applyFont="1" applyFill="1" applyBorder="1" applyProtection="1">
      <protection locked="0"/>
    </xf>
    <xf numFmtId="6" fontId="31" fillId="0" borderId="24" xfId="0" applyNumberFormat="1" applyFont="1" applyBorder="1" applyProtection="1">
      <protection locked="0"/>
    </xf>
    <xf numFmtId="0" fontId="31" fillId="0" borderId="0" xfId="0" applyFont="1"/>
    <xf numFmtId="0" fontId="31" fillId="0" borderId="226" xfId="0" applyFont="1" applyBorder="1" applyAlignment="1" applyProtection="1">
      <alignment horizontal="center"/>
    </xf>
    <xf numFmtId="0" fontId="31" fillId="0" borderId="226" xfId="0" applyFont="1" applyBorder="1" applyProtection="1"/>
    <xf numFmtId="37" fontId="31" fillId="0" borderId="226" xfId="0" applyNumberFormat="1" applyFont="1" applyBorder="1" applyProtection="1"/>
    <xf numFmtId="0" fontId="31" fillId="0" borderId="226" xfId="0" applyFont="1" applyFill="1" applyBorder="1" applyProtection="1"/>
    <xf numFmtId="176" fontId="31" fillId="0" borderId="226" xfId="30" applyNumberFormat="1" applyFont="1" applyBorder="1" applyProtection="1"/>
    <xf numFmtId="5" fontId="31" fillId="0" borderId="226" xfId="0" applyNumberFormat="1" applyFont="1" applyBorder="1" applyProtection="1"/>
    <xf numFmtId="0" fontId="31" fillId="0" borderId="35" xfId="28319" applyFont="1" applyBorder="1" applyProtection="1"/>
    <xf numFmtId="0" fontId="31" fillId="0" borderId="20" xfId="28319" applyFont="1" applyBorder="1" applyProtection="1"/>
    <xf numFmtId="0" fontId="31" fillId="0" borderId="35" xfId="28319" applyFont="1" applyBorder="1" applyAlignment="1" applyProtection="1">
      <alignment horizontal="center"/>
    </xf>
    <xf numFmtId="37" fontId="31" fillId="0" borderId="18" xfId="28319" applyNumberFormat="1" applyFont="1" applyBorder="1" applyProtection="1"/>
    <xf numFmtId="37" fontId="31" fillId="0" borderId="35" xfId="28319" applyNumberFormat="1" applyFont="1" applyBorder="1" applyProtection="1"/>
    <xf numFmtId="176" fontId="31" fillId="0" borderId="35" xfId="28316" applyNumberFormat="1" applyFont="1" applyBorder="1" applyProtection="1"/>
    <xf numFmtId="37" fontId="31" fillId="0" borderId="35" xfId="28319" applyNumberFormat="1" applyFont="1" applyFill="1" applyBorder="1" applyProtection="1"/>
    <xf numFmtId="0" fontId="31" fillId="0" borderId="0" xfId="0" applyFont="1" applyBorder="1"/>
    <xf numFmtId="0" fontId="31" fillId="0" borderId="0" xfId="291" applyFont="1" applyFill="1" applyBorder="1" applyAlignment="1">
      <alignment wrapText="1"/>
    </xf>
    <xf numFmtId="0" fontId="31" fillId="0" borderId="137" xfId="291" applyFill="1" applyBorder="1"/>
    <xf numFmtId="0" fontId="31" fillId="0" borderId="0" xfId="291" applyFont="1" applyFill="1" applyBorder="1"/>
    <xf numFmtId="0" fontId="31" fillId="0" borderId="14" xfId="291" applyFont="1" applyFill="1" applyBorder="1"/>
    <xf numFmtId="0" fontId="31" fillId="0" borderId="0" xfId="40" applyFill="1" applyBorder="1"/>
    <xf numFmtId="0" fontId="31" fillId="0" borderId="0" xfId="22737" applyFont="1" applyFill="1" applyBorder="1"/>
    <xf numFmtId="0" fontId="31" fillId="0" borderId="0" xfId="291" applyFill="1" applyBorder="1" applyAlignment="1">
      <alignment wrapText="1"/>
    </xf>
    <xf numFmtId="0" fontId="31" fillId="0" borderId="0" xfId="0" applyFont="1"/>
    <xf numFmtId="41" fontId="0" fillId="0" borderId="53" xfId="0" applyNumberFormat="1" applyBorder="1" applyProtection="1"/>
    <xf numFmtId="0" fontId="1" fillId="0" borderId="0" xfId="47681" applyBorder="1"/>
    <xf numFmtId="0" fontId="1" fillId="0" borderId="0" xfId="47681"/>
    <xf numFmtId="0" fontId="1" fillId="0" borderId="220" xfId="47681" applyBorder="1"/>
    <xf numFmtId="0" fontId="1" fillId="0" borderId="105" xfId="47681" applyBorder="1"/>
    <xf numFmtId="0" fontId="1" fillId="0" borderId="106" xfId="47681" applyBorder="1"/>
    <xf numFmtId="0" fontId="1" fillId="0" borderId="211" xfId="47681" applyBorder="1"/>
    <xf numFmtId="0" fontId="44" fillId="0" borderId="0" xfId="59" applyFont="1" applyBorder="1"/>
    <xf numFmtId="0" fontId="1" fillId="0" borderId="80" xfId="47681" applyBorder="1"/>
    <xf numFmtId="5" fontId="27" fillId="0" borderId="0" xfId="51" applyNumberFormat="1" applyFont="1" applyFill="1" applyBorder="1"/>
    <xf numFmtId="37" fontId="27" fillId="0" borderId="0" xfId="51" applyNumberFormat="1" applyFont="1" applyFill="1" applyBorder="1"/>
    <xf numFmtId="0" fontId="86" fillId="0" borderId="211" xfId="47681" applyFont="1" applyBorder="1"/>
    <xf numFmtId="0" fontId="86" fillId="0" borderId="0" xfId="47681" applyFont="1" applyBorder="1"/>
    <xf numFmtId="5" fontId="86" fillId="0" borderId="132" xfId="47681" applyNumberFormat="1" applyFont="1" applyBorder="1"/>
    <xf numFmtId="0" fontId="1" fillId="0" borderId="225" xfId="47681" applyBorder="1"/>
    <xf numFmtId="0" fontId="1" fillId="0" borderId="79" xfId="47681" applyBorder="1"/>
    <xf numFmtId="0" fontId="1" fillId="0" borderId="201" xfId="47681" applyBorder="1"/>
    <xf numFmtId="0" fontId="31" fillId="0" borderId="0" xfId="0" applyFont="1"/>
    <xf numFmtId="0" fontId="31" fillId="0" borderId="0" xfId="0" applyFont="1"/>
    <xf numFmtId="0" fontId="31" fillId="0" borderId="28" xfId="47689" applyFont="1" applyBorder="1" applyAlignment="1" applyProtection="1">
      <alignment horizontal="center"/>
    </xf>
    <xf numFmtId="0" fontId="31" fillId="0" borderId="34" xfId="47690" applyNumberFormat="1" applyFont="1" applyFill="1" applyBorder="1" applyProtection="1"/>
    <xf numFmtId="39" fontId="31" fillId="0" borderId="34" xfId="47690" applyNumberFormat="1" applyFont="1" applyFill="1" applyBorder="1" applyProtection="1"/>
    <xf numFmtId="0" fontId="31" fillId="0" borderId="34" xfId="47690" applyFont="1" applyFill="1" applyBorder="1" applyAlignment="1" applyProtection="1">
      <alignment horizontal="center"/>
    </xf>
    <xf numFmtId="37" fontId="31" fillId="0" borderId="14" xfId="47690" applyNumberFormat="1" applyFont="1" applyFill="1" applyBorder="1" applyAlignment="1" applyProtection="1">
      <alignment horizontal="center"/>
    </xf>
    <xf numFmtId="0" fontId="31" fillId="0" borderId="34" xfId="47690" applyFont="1" applyFill="1" applyBorder="1" applyProtection="1"/>
    <xf numFmtId="0" fontId="31" fillId="0" borderId="14" xfId="47690" applyFont="1" applyFill="1" applyBorder="1" applyProtection="1"/>
    <xf numFmtId="37" fontId="31" fillId="0" borderId="14" xfId="47690" applyNumberFormat="1" applyFont="1" applyFill="1" applyBorder="1" applyProtection="1"/>
    <xf numFmtId="178" fontId="31" fillId="0" borderId="28" xfId="47690" applyNumberFormat="1" applyFont="1" applyBorder="1" applyProtection="1"/>
    <xf numFmtId="37" fontId="31" fillId="0" borderId="34" xfId="47690" applyNumberFormat="1" applyFont="1" applyFill="1" applyBorder="1" applyProtection="1"/>
    <xf numFmtId="0" fontId="31" fillId="0" borderId="25" xfId="47689" applyFont="1" applyFill="1" applyBorder="1" applyAlignment="1" applyProtection="1">
      <alignment horizontal="center"/>
    </xf>
    <xf numFmtId="0" fontId="31" fillId="0" borderId="24" xfId="47689" applyFont="1" applyFill="1" applyBorder="1" applyAlignment="1" applyProtection="1">
      <alignment horizontal="center"/>
    </xf>
    <xf numFmtId="169" fontId="31" fillId="0" borderId="34" xfId="47690" applyNumberFormat="1" applyFont="1" applyFill="1" applyBorder="1" applyProtection="1"/>
    <xf numFmtId="37" fontId="31" fillId="0" borderId="53" xfId="47689" applyNumberFormat="1" applyFont="1" applyFill="1" applyBorder="1" applyAlignment="1" applyProtection="1">
      <alignment horizontal="right"/>
    </xf>
    <xf numFmtId="37" fontId="31" fillId="0" borderId="53" xfId="47690" applyNumberFormat="1" applyFont="1" applyFill="1" applyBorder="1" applyProtection="1"/>
    <xf numFmtId="0" fontId="31" fillId="0" borderId="34" xfId="47690" applyNumberFormat="1" applyFont="1" applyFill="1" applyBorder="1" applyAlignment="1" applyProtection="1">
      <alignment horizontal="right"/>
    </xf>
    <xf numFmtId="37" fontId="31" fillId="0" borderId="34" xfId="47690" applyNumberFormat="1" applyFont="1" applyFill="1" applyBorder="1" applyAlignment="1" applyProtection="1">
      <alignment horizontal="center"/>
    </xf>
    <xf numFmtId="0" fontId="31" fillId="0" borderId="24" xfId="47690" applyFont="1" applyFill="1" applyBorder="1" applyAlignment="1" applyProtection="1">
      <alignment horizontal="left"/>
    </xf>
    <xf numFmtId="0" fontId="31" fillId="0" borderId="24" xfId="47690" applyFont="1" applyFill="1" applyBorder="1" applyProtection="1"/>
    <xf numFmtId="0" fontId="36" fillId="0" borderId="34" xfId="47689" applyFont="1" applyBorder="1" applyProtection="1"/>
    <xf numFmtId="0" fontId="36" fillId="0" borderId="14" xfId="47689" applyFont="1" applyFill="1" applyBorder="1" applyProtection="1"/>
    <xf numFmtId="1" fontId="36" fillId="0" borderId="24" xfId="47689" applyNumberFormat="1" applyFont="1" applyFill="1" applyBorder="1" applyAlignment="1" applyProtection="1">
      <alignment horizontal="left"/>
    </xf>
    <xf numFmtId="37" fontId="36" fillId="0" borderId="34" xfId="47689" applyNumberFormat="1" applyFont="1" applyFill="1" applyBorder="1" applyProtection="1"/>
    <xf numFmtId="0" fontId="36" fillId="0" borderId="34" xfId="47689" applyFont="1" applyFill="1" applyBorder="1" applyProtection="1"/>
    <xf numFmtId="0" fontId="36" fillId="0" borderId="34" xfId="47689" applyFont="1" applyFill="1" applyBorder="1" applyAlignment="1" applyProtection="1">
      <alignment horizontal="center"/>
    </xf>
    <xf numFmtId="37" fontId="36" fillId="0" borderId="14" xfId="47689" applyNumberFormat="1" applyFont="1" applyFill="1" applyBorder="1" applyAlignment="1" applyProtection="1">
      <alignment horizontal="center"/>
    </xf>
    <xf numFmtId="0" fontId="36" fillId="0" borderId="24" xfId="47689" applyNumberFormat="1" applyFont="1" applyFill="1" applyBorder="1" applyAlignment="1" applyProtection="1">
      <alignment horizontal="left"/>
    </xf>
    <xf numFmtId="49" fontId="36" fillId="0" borderId="34" xfId="47689" applyNumberFormat="1" applyFont="1" applyFill="1" applyBorder="1" applyAlignment="1">
      <alignment horizontal="right"/>
    </xf>
    <xf numFmtId="178" fontId="36" fillId="0" borderId="28" xfId="47689" applyNumberFormat="1" applyFont="1" applyFill="1" applyBorder="1" applyProtection="1"/>
    <xf numFmtId="37" fontId="36" fillId="0" borderId="53" xfId="47689" applyNumberFormat="1" applyFont="1" applyFill="1" applyBorder="1" applyProtection="1"/>
    <xf numFmtId="169" fontId="36" fillId="0" borderId="34" xfId="47689" applyNumberFormat="1" applyFont="1" applyFill="1" applyBorder="1" applyProtection="1"/>
    <xf numFmtId="178" fontId="36" fillId="0" borderId="24" xfId="47689" applyNumberFormat="1" applyFont="1" applyFill="1" applyBorder="1" applyProtection="1"/>
    <xf numFmtId="1" fontId="36" fillId="0" borderId="24" xfId="47689" applyNumberFormat="1" applyFont="1" applyFill="1" applyBorder="1" applyAlignment="1">
      <alignment horizontal="left"/>
    </xf>
    <xf numFmtId="0" fontId="36" fillId="0" borderId="34" xfId="47689" applyFont="1" applyFill="1" applyBorder="1" applyAlignment="1">
      <alignment horizontal="right"/>
    </xf>
    <xf numFmtId="0" fontId="36" fillId="0" borderId="24" xfId="47689" applyFont="1" applyFill="1" applyBorder="1" applyAlignment="1">
      <alignment horizontal="left"/>
    </xf>
    <xf numFmtId="166" fontId="36" fillId="0" borderId="24" xfId="47689" applyNumberFormat="1" applyFont="1" applyFill="1" applyBorder="1" applyAlignment="1" applyProtection="1">
      <alignment horizontal="center"/>
    </xf>
    <xf numFmtId="0" fontId="36" fillId="0" borderId="24" xfId="47689" applyFont="1" applyFill="1" applyBorder="1" applyProtection="1"/>
    <xf numFmtId="1" fontId="36" fillId="0" borderId="28" xfId="47689" applyNumberFormat="1" applyFont="1" applyFill="1" applyBorder="1" applyAlignment="1" applyProtection="1">
      <alignment horizontal="left"/>
    </xf>
    <xf numFmtId="178" fontId="36" fillId="0" borderId="28" xfId="47689" applyNumberFormat="1" applyFont="1" applyBorder="1" applyProtection="1"/>
    <xf numFmtId="178" fontId="36" fillId="0" borderId="24" xfId="47689" applyNumberFormat="1" applyFont="1" applyBorder="1" applyProtection="1"/>
    <xf numFmtId="169" fontId="36" fillId="0" borderId="34" xfId="47689" applyNumberFormat="1" applyFont="1" applyBorder="1" applyProtection="1"/>
    <xf numFmtId="0" fontId="36" fillId="0" borderId="34" xfId="47689" applyFont="1" applyBorder="1" applyAlignment="1" applyProtection="1">
      <alignment horizontal="center"/>
    </xf>
    <xf numFmtId="0" fontId="36" fillId="0" borderId="14" xfId="47689" applyFont="1" applyBorder="1" applyProtection="1"/>
    <xf numFmtId="37" fontId="36" fillId="0" borderId="85" xfId="47689" applyNumberFormat="1" applyFont="1" applyFill="1" applyBorder="1" applyProtection="1"/>
    <xf numFmtId="0" fontId="31" fillId="0" borderId="0" xfId="0" applyFont="1"/>
    <xf numFmtId="0" fontId="31" fillId="0" borderId="0" xfId="0" applyFont="1" applyBorder="1"/>
    <xf numFmtId="0" fontId="31" fillId="0" borderId="19" xfId="0" applyFont="1" applyBorder="1"/>
    <xf numFmtId="0" fontId="31" fillId="0" borderId="18" xfId="0" applyFont="1" applyBorder="1" applyAlignment="1">
      <alignment horizontal="center"/>
    </xf>
    <xf numFmtId="0" fontId="31" fillId="0" borderId="30" xfId="0" applyFont="1" applyBorder="1" applyAlignment="1">
      <alignment horizontal="center"/>
    </xf>
    <xf numFmtId="0" fontId="31" fillId="0" borderId="39" xfId="0" applyFont="1" applyBorder="1" applyAlignment="1">
      <alignment horizontal="center"/>
    </xf>
    <xf numFmtId="0" fontId="31" fillId="0" borderId="13" xfId="0" applyFont="1" applyBorder="1" applyAlignment="1">
      <alignment horizontal="center"/>
    </xf>
    <xf numFmtId="0" fontId="31" fillId="0" borderId="28" xfId="0" applyFont="1" applyBorder="1" applyAlignment="1">
      <alignment horizontal="center"/>
    </xf>
    <xf numFmtId="177" fontId="31" fillId="0" borderId="25" xfId="17017" applyNumberFormat="1" applyFont="1" applyBorder="1" applyAlignment="1">
      <alignment horizontal="right"/>
    </xf>
    <xf numFmtId="43" fontId="31" fillId="0" borderId="0" xfId="17017" applyFont="1" applyProtection="1"/>
    <xf numFmtId="177" fontId="31" fillId="0" borderId="56" xfId="17017" applyNumberFormat="1" applyFont="1" applyBorder="1" applyProtection="1"/>
    <xf numFmtId="177" fontId="31" fillId="39" borderId="56" xfId="17017" applyNumberFormat="1" applyFont="1" applyFill="1" applyBorder="1"/>
    <xf numFmtId="177" fontId="31" fillId="0" borderId="60" xfId="17017" applyNumberFormat="1" applyFont="1" applyBorder="1" applyProtection="1"/>
    <xf numFmtId="0" fontId="0" fillId="0" borderId="0" xfId="0" applyFont="1" applyProtection="1"/>
    <xf numFmtId="43" fontId="31" fillId="0" borderId="0" xfId="17017" applyFont="1"/>
    <xf numFmtId="0" fontId="31" fillId="0" borderId="0" xfId="0" applyFont="1"/>
    <xf numFmtId="0" fontId="31" fillId="0" borderId="0" xfId="0" applyFont="1" applyBorder="1"/>
    <xf numFmtId="177" fontId="31" fillId="0" borderId="30" xfId="28" applyNumberFormat="1" applyFont="1" applyBorder="1" applyProtection="1"/>
    <xf numFmtId="0" fontId="31" fillId="0" borderId="28" xfId="0" applyFont="1" applyBorder="1" applyAlignment="1" applyProtection="1">
      <alignment horizontal="center"/>
    </xf>
    <xf numFmtId="37" fontId="31" fillId="0" borderId="24" xfId="47690" applyNumberFormat="1" applyFont="1" applyFill="1" applyBorder="1" applyProtection="1"/>
    <xf numFmtId="0" fontId="36" fillId="0" borderId="34" xfId="47689" applyNumberFormat="1" applyFont="1" applyFill="1" applyBorder="1" applyProtection="1"/>
    <xf numFmtId="39" fontId="36" fillId="0" borderId="34" xfId="47689" applyNumberFormat="1" applyFont="1" applyFill="1" applyBorder="1" applyProtection="1"/>
    <xf numFmtId="37" fontId="36" fillId="0" borderId="34" xfId="47689" applyNumberFormat="1" applyFont="1" applyFill="1" applyBorder="1" applyAlignment="1" applyProtection="1">
      <alignment horizontal="center"/>
    </xf>
    <xf numFmtId="2" fontId="36" fillId="0" borderId="34" xfId="47689" applyNumberFormat="1" applyFont="1" applyFill="1" applyBorder="1" applyAlignment="1">
      <alignment horizontal="right"/>
    </xf>
    <xf numFmtId="0" fontId="36" fillId="0" borderId="34" xfId="47689" applyFont="1" applyFill="1" applyBorder="1" applyAlignment="1">
      <alignment horizontal="center"/>
    </xf>
    <xf numFmtId="49" fontId="36" fillId="0" borderId="34" xfId="47689" quotePrefix="1" applyNumberFormat="1" applyFont="1" applyFill="1" applyBorder="1" applyAlignment="1">
      <alignment horizontal="right"/>
    </xf>
    <xf numFmtId="37" fontId="153" fillId="0" borderId="34" xfId="47689" applyNumberFormat="1" applyFont="1" applyFill="1" applyBorder="1" applyProtection="1"/>
    <xf numFmtId="37" fontId="36" fillId="0" borderId="131" xfId="47689" applyNumberFormat="1" applyFont="1" applyFill="1" applyBorder="1" applyProtection="1"/>
    <xf numFmtId="0" fontId="56" fillId="0" borderId="0" xfId="43" applyAlignment="1">
      <alignment horizontal="center"/>
    </xf>
    <xf numFmtId="37" fontId="31" fillId="0" borderId="0" xfId="47689" applyNumberFormat="1" applyFont="1" applyBorder="1" applyProtection="1"/>
    <xf numFmtId="0" fontId="31" fillId="0" borderId="0" xfId="47689" applyFont="1" applyBorder="1" applyProtection="1"/>
    <xf numFmtId="169" fontId="31" fillId="0" borderId="0" xfId="47689" applyNumberFormat="1" applyFont="1" applyBorder="1" applyProtection="1"/>
    <xf numFmtId="0" fontId="56" fillId="0" borderId="0" xfId="43" applyBorder="1"/>
    <xf numFmtId="43" fontId="56" fillId="0" borderId="0" xfId="43" applyNumberFormat="1" applyBorder="1"/>
    <xf numFmtId="43" fontId="31" fillId="0" borderId="0" xfId="43" applyNumberFormat="1" applyFont="1" applyBorder="1"/>
    <xf numFmtId="14" fontId="31" fillId="0" borderId="30" xfId="43" quotePrefix="1" applyNumberFormat="1" applyFont="1" applyFill="1" applyBorder="1" applyProtection="1"/>
    <xf numFmtId="9" fontId="31" fillId="0" borderId="34" xfId="0" applyNumberFormat="1" applyFont="1" applyBorder="1" applyAlignment="1" applyProtection="1">
      <alignment horizontal="center"/>
    </xf>
    <xf numFmtId="2" fontId="31" fillId="0" borderId="28" xfId="0" applyNumberFormat="1" applyFont="1" applyBorder="1" applyProtection="1"/>
    <xf numFmtId="180" fontId="31" fillId="0" borderId="28" xfId="0" applyNumberFormat="1" applyFont="1" applyBorder="1"/>
    <xf numFmtId="0" fontId="31" fillId="0" borderId="13" xfId="0" applyFont="1" applyBorder="1" applyAlignment="1" applyProtection="1">
      <alignment horizontal="center"/>
    </xf>
    <xf numFmtId="0" fontId="31" fillId="0" borderId="0" xfId="0" applyFont="1"/>
    <xf numFmtId="0" fontId="31" fillId="0" borderId="0" xfId="0" applyFont="1" applyBorder="1"/>
    <xf numFmtId="0" fontId="31" fillId="0" borderId="34" xfId="0" applyFont="1" applyBorder="1" applyAlignment="1" applyProtection="1">
      <alignment horizontal="center"/>
    </xf>
    <xf numFmtId="0" fontId="31" fillId="0" borderId="13" xfId="0" applyFont="1" applyBorder="1" applyAlignment="1" applyProtection="1">
      <alignment horizontal="center"/>
    </xf>
    <xf numFmtId="0" fontId="31" fillId="0" borderId="19" xfId="0" applyFont="1" applyBorder="1" applyAlignment="1" applyProtection="1">
      <alignment horizontal="center"/>
    </xf>
    <xf numFmtId="37" fontId="27" fillId="0" borderId="0" xfId="0" applyNumberFormat="1" applyFont="1" applyFill="1" applyBorder="1" applyAlignment="1" applyProtection="1">
      <alignment horizontal="left"/>
    </xf>
    <xf numFmtId="43" fontId="31" fillId="0" borderId="0" xfId="28" applyFont="1" applyBorder="1" applyProtection="1"/>
    <xf numFmtId="177" fontId="31" fillId="0" borderId="227" xfId="28" applyNumberFormat="1" applyFont="1" applyBorder="1" applyProtection="1"/>
    <xf numFmtId="177" fontId="31" fillId="0" borderId="46" xfId="0" applyNumberFormat="1" applyFont="1" applyBorder="1" applyProtection="1"/>
    <xf numFmtId="177" fontId="31" fillId="0" borderId="59" xfId="28" applyNumberFormat="1" applyFont="1" applyBorder="1" applyProtection="1"/>
    <xf numFmtId="177" fontId="31" fillId="0" borderId="30" xfId="0" applyNumberFormat="1" applyFont="1" applyBorder="1" applyProtection="1"/>
    <xf numFmtId="177" fontId="31" fillId="0" borderId="18" xfId="28" applyNumberFormat="1" applyFont="1" applyBorder="1" applyProtection="1"/>
    <xf numFmtId="177" fontId="31" fillId="0" borderId="26" xfId="28" applyNumberFormat="1" applyFont="1" applyBorder="1" applyProtection="1"/>
    <xf numFmtId="0" fontId="31" fillId="0" borderId="19" xfId="0" applyFont="1" applyBorder="1" applyAlignment="1">
      <alignment wrapText="1"/>
    </xf>
    <xf numFmtId="0" fontId="31" fillId="0" borderId="28" xfId="0" applyFont="1" applyBorder="1" applyAlignment="1" applyProtection="1">
      <alignment horizontal="center"/>
    </xf>
    <xf numFmtId="0" fontId="31" fillId="0" borderId="20" xfId="0" applyFont="1" applyBorder="1" applyAlignment="1">
      <alignment wrapText="1"/>
    </xf>
    <xf numFmtId="0" fontId="31" fillId="0" borderId="34" xfId="0" applyFont="1" applyBorder="1" applyAlignment="1" applyProtection="1">
      <alignment horizontal="center"/>
    </xf>
    <xf numFmtId="0" fontId="31" fillId="0" borderId="0" xfId="0" applyFont="1" applyBorder="1" applyAlignment="1" applyProtection="1">
      <alignment horizontal="left"/>
    </xf>
    <xf numFmtId="0" fontId="31" fillId="0" borderId="19" xfId="0" applyFont="1" applyBorder="1" applyAlignment="1" applyProtection="1">
      <alignment horizontal="left"/>
    </xf>
    <xf numFmtId="0" fontId="31" fillId="0" borderId="19" xfId="0" applyFont="1" applyBorder="1" applyAlignment="1" applyProtection="1"/>
    <xf numFmtId="164" fontId="31" fillId="0" borderId="35" xfId="0" applyNumberFormat="1" applyFont="1" applyBorder="1" applyAlignment="1" applyProtection="1">
      <alignment horizontal="center"/>
    </xf>
    <xf numFmtId="0" fontId="31" fillId="0" borderId="231" xfId="0" applyFont="1" applyBorder="1" applyAlignment="1">
      <alignment horizontal="centerContinuous"/>
    </xf>
    <xf numFmtId="0" fontId="31" fillId="0" borderId="0" xfId="0" applyFont="1"/>
    <xf numFmtId="0" fontId="31" fillId="0" borderId="0" xfId="0" applyFont="1"/>
    <xf numFmtId="0" fontId="0" fillId="0" borderId="0" xfId="0"/>
    <xf numFmtId="0" fontId="31" fillId="0" borderId="28" xfId="0" applyFont="1" applyBorder="1" applyAlignment="1" applyProtection="1">
      <alignment horizontal="center"/>
    </xf>
    <xf numFmtId="0" fontId="31" fillId="0" borderId="0" xfId="0" applyFont="1" applyAlignment="1" applyProtection="1">
      <alignment horizontal="center"/>
    </xf>
    <xf numFmtId="0" fontId="31" fillId="0" borderId="19" xfId="0" applyFont="1" applyBorder="1" applyAlignment="1" applyProtection="1">
      <alignment horizontal="center"/>
    </xf>
    <xf numFmtId="0" fontId="31" fillId="29" borderId="19" xfId="0" applyFont="1" applyFill="1" applyBorder="1" applyProtection="1"/>
    <xf numFmtId="0" fontId="31" fillId="29" borderId="20" xfId="0" applyFont="1" applyFill="1" applyBorder="1" applyProtection="1"/>
    <xf numFmtId="0" fontId="31" fillId="29" borderId="49" xfId="0" applyFont="1" applyFill="1" applyBorder="1" applyProtection="1"/>
    <xf numFmtId="0" fontId="31" fillId="0" borderId="0" xfId="47689" applyFont="1" applyFill="1" applyBorder="1" applyProtection="1"/>
    <xf numFmtId="42" fontId="31" fillId="0" borderId="84" xfId="47686" applyNumberFormat="1" applyFont="1" applyFill="1" applyBorder="1" applyAlignment="1" applyProtection="1"/>
    <xf numFmtId="0" fontId="31" fillId="0" borderId="14" xfId="47689" applyFont="1" applyFill="1" applyBorder="1" applyProtection="1"/>
    <xf numFmtId="0" fontId="31" fillId="0" borderId="14" xfId="47689" applyFont="1" applyBorder="1" applyProtection="1"/>
    <xf numFmtId="177" fontId="36" fillId="0" borderId="34" xfId="17017" applyNumberFormat="1" applyFont="1" applyFill="1" applyBorder="1" applyAlignment="1">
      <alignment horizontal="center"/>
    </xf>
    <xf numFmtId="177" fontId="36" fillId="0" borderId="37" xfId="17017" applyNumberFormat="1" applyFont="1" applyFill="1" applyBorder="1" applyAlignment="1">
      <alignment horizontal="center"/>
    </xf>
    <xf numFmtId="37" fontId="31" fillId="0" borderId="34" xfId="47689" applyNumberFormat="1" applyFont="1" applyBorder="1" applyProtection="1"/>
    <xf numFmtId="0" fontId="31" fillId="0" borderId="34" xfId="47689" applyFont="1" applyBorder="1" applyProtection="1"/>
    <xf numFmtId="169" fontId="31" fillId="0" borderId="34" xfId="47689" applyNumberFormat="1" applyFont="1" applyBorder="1" applyProtection="1"/>
    <xf numFmtId="0" fontId="31" fillId="0" borderId="34" xfId="47689" applyFont="1" applyBorder="1" applyAlignment="1" applyProtection="1">
      <alignment horizontal="center"/>
    </xf>
    <xf numFmtId="0" fontId="27" fillId="0" borderId="10" xfId="0" applyFont="1" applyBorder="1" applyAlignment="1" applyProtection="1">
      <alignment horizontal="left"/>
    </xf>
    <xf numFmtId="0" fontId="31" fillId="0" borderId="0" xfId="0" applyFont="1"/>
    <xf numFmtId="37" fontId="29" fillId="0" borderId="0" xfId="40" quotePrefix="1" applyNumberFormat="1" applyFont="1" applyFill="1" applyBorder="1" applyAlignment="1" applyProtection="1">
      <alignment horizontal="center" vertical="center"/>
    </xf>
    <xf numFmtId="37" fontId="29" fillId="0" borderId="137" xfId="40" quotePrefix="1" applyNumberFormat="1" applyFont="1" applyFill="1" applyBorder="1" applyAlignment="1" applyProtection="1">
      <alignment horizontal="center" vertical="center"/>
    </xf>
    <xf numFmtId="0" fontId="31" fillId="0" borderId="0" xfId="0" applyFont="1" applyBorder="1"/>
    <xf numFmtId="0" fontId="31" fillId="0" borderId="19" xfId="0" applyFont="1" applyBorder="1"/>
    <xf numFmtId="0" fontId="31" fillId="0" borderId="28" xfId="0" applyFont="1" applyBorder="1" applyAlignment="1" applyProtection="1">
      <alignment horizontal="center"/>
    </xf>
    <xf numFmtId="0" fontId="31" fillId="0" borderId="34" xfId="0" applyFont="1" applyBorder="1" applyAlignment="1">
      <alignment horizontal="center"/>
    </xf>
    <xf numFmtId="0" fontId="31" fillId="0" borderId="0" xfId="40" applyFont="1" applyBorder="1"/>
    <xf numFmtId="0" fontId="31" fillId="0" borderId="0" xfId="0" applyFont="1" applyBorder="1" applyAlignment="1" applyProtection="1">
      <alignment horizontal="center"/>
    </xf>
    <xf numFmtId="0" fontId="31" fillId="0" borderId="34" xfId="0" applyFont="1" applyBorder="1" applyAlignment="1" applyProtection="1">
      <alignment horizontal="center"/>
    </xf>
    <xf numFmtId="0" fontId="31" fillId="0" borderId="0" xfId="0" applyFont="1" applyAlignment="1" applyProtection="1">
      <alignment horizontal="left"/>
    </xf>
    <xf numFmtId="0" fontId="31" fillId="0" borderId="18" xfId="0" applyFont="1" applyBorder="1" applyAlignment="1">
      <alignment horizontal="center"/>
    </xf>
    <xf numFmtId="0" fontId="31" fillId="0" borderId="30" xfId="0" applyFont="1" applyBorder="1" applyAlignment="1">
      <alignment horizontal="center"/>
    </xf>
    <xf numFmtId="0" fontId="31" fillId="0" borderId="13" xfId="0" applyFont="1" applyBorder="1" applyAlignment="1">
      <alignment horizontal="center"/>
    </xf>
    <xf numFmtId="0" fontId="31" fillId="0" borderId="28" xfId="0" applyFont="1" applyBorder="1" applyAlignment="1">
      <alignment horizontal="center"/>
    </xf>
    <xf numFmtId="0" fontId="31" fillId="0" borderId="0" xfId="0" applyFont="1" applyBorder="1" applyAlignment="1">
      <alignment horizontal="center"/>
    </xf>
    <xf numFmtId="0" fontId="31" fillId="0" borderId="13" xfId="0" applyFont="1" applyBorder="1" applyAlignment="1" applyProtection="1">
      <alignment horizontal="center"/>
    </xf>
    <xf numFmtId="0" fontId="31" fillId="0" borderId="19" xfId="0" applyFont="1" applyBorder="1" applyAlignment="1" applyProtection="1">
      <alignment horizontal="left"/>
    </xf>
    <xf numFmtId="0" fontId="31" fillId="0" borderId="0" xfId="0" applyFont="1" applyBorder="1" applyAlignment="1" applyProtection="1">
      <alignment horizontal="left"/>
    </xf>
    <xf numFmtId="0" fontId="31" fillId="0" borderId="14" xfId="0" applyFont="1" applyBorder="1" applyAlignment="1" applyProtection="1">
      <alignment horizontal="center"/>
    </xf>
    <xf numFmtId="0" fontId="31" fillId="0" borderId="19" xfId="0" applyFont="1" applyBorder="1" applyAlignment="1" applyProtection="1">
      <alignment horizontal="center"/>
    </xf>
    <xf numFmtId="0" fontId="31" fillId="0" borderId="33" xfId="0" applyFont="1" applyBorder="1" applyAlignment="1" applyProtection="1">
      <alignment horizontal="center"/>
    </xf>
    <xf numFmtId="164" fontId="31" fillId="0" borderId="35" xfId="0" applyNumberFormat="1" applyFont="1" applyBorder="1" applyAlignment="1" applyProtection="1">
      <alignment horizontal="center"/>
    </xf>
    <xf numFmtId="0" fontId="31" fillId="0" borderId="0" xfId="40" applyFont="1" applyBorder="1"/>
    <xf numFmtId="0" fontId="31" fillId="0" borderId="176" xfId="0" applyFont="1" applyBorder="1"/>
    <xf numFmtId="0" fontId="31" fillId="0" borderId="134" xfId="0" applyFont="1" applyBorder="1" applyAlignment="1">
      <alignment horizontal="center"/>
    </xf>
    <xf numFmtId="0" fontId="31" fillId="0" borderId="0" xfId="291" applyFill="1" applyBorder="1"/>
    <xf numFmtId="0" fontId="31" fillId="0" borderId="234" xfId="0" applyFont="1" applyBorder="1"/>
    <xf numFmtId="0" fontId="31" fillId="0" borderId="192" xfId="291" applyFont="1" applyFill="1" applyBorder="1" applyAlignment="1">
      <alignment wrapText="1"/>
    </xf>
    <xf numFmtId="0" fontId="31" fillId="0" borderId="192" xfId="291" applyFont="1" applyFill="1" applyBorder="1"/>
    <xf numFmtId="0" fontId="31" fillId="0" borderId="235" xfId="0" applyFont="1" applyBorder="1"/>
    <xf numFmtId="0" fontId="31" fillId="0" borderId="236" xfId="0" applyFont="1" applyBorder="1"/>
    <xf numFmtId="0" fontId="31" fillId="0" borderId="177" xfId="0" applyFont="1" applyBorder="1"/>
    <xf numFmtId="0" fontId="31" fillId="0" borderId="237" xfId="0" applyFont="1" applyFill="1" applyBorder="1"/>
    <xf numFmtId="0" fontId="31" fillId="0" borderId="238" xfId="0" applyFont="1" applyFill="1" applyBorder="1"/>
    <xf numFmtId="0" fontId="31" fillId="0" borderId="230" xfId="0" applyFont="1" applyBorder="1"/>
    <xf numFmtId="0" fontId="31" fillId="0" borderId="236" xfId="0" applyFont="1" applyFill="1" applyBorder="1"/>
    <xf numFmtId="0" fontId="31" fillId="0" borderId="231" xfId="0" applyFont="1" applyFill="1" applyBorder="1"/>
    <xf numFmtId="41" fontId="31" fillId="25" borderId="239" xfId="0" applyNumberFormat="1" applyFont="1" applyFill="1" applyBorder="1" applyProtection="1"/>
    <xf numFmtId="0" fontId="31" fillId="0" borderId="238" xfId="0" applyFont="1" applyBorder="1"/>
    <xf numFmtId="49" fontId="27" fillId="0" borderId="0" xfId="0" applyNumberFormat="1" applyFont="1" applyBorder="1" applyAlignment="1">
      <alignment horizontal="center"/>
    </xf>
    <xf numFmtId="43" fontId="27" fillId="0" borderId="0" xfId="17017" applyFont="1" applyBorder="1"/>
    <xf numFmtId="43" fontId="27" fillId="0" borderId="0" xfId="17017" applyFont="1"/>
    <xf numFmtId="177" fontId="27" fillId="0" borderId="0" xfId="17017" applyNumberFormat="1" applyFont="1"/>
    <xf numFmtId="43" fontId="44" fillId="0" borderId="0" xfId="17017" applyFont="1" applyBorder="1"/>
    <xf numFmtId="49" fontId="44" fillId="0" borderId="0" xfId="0" applyNumberFormat="1" applyFont="1" applyAlignment="1">
      <alignment horizontal="right"/>
    </xf>
    <xf numFmtId="177" fontId="27" fillId="0" borderId="177" xfId="17017" applyNumberFormat="1" applyFont="1" applyBorder="1"/>
    <xf numFmtId="177" fontId="27" fillId="0" borderId="233" xfId="17017" applyNumberFormat="1" applyFont="1" applyBorder="1"/>
    <xf numFmtId="0" fontId="29" fillId="0" borderId="17" xfId="47715" applyFont="1" applyBorder="1" applyProtection="1"/>
    <xf numFmtId="0" fontId="29" fillId="0" borderId="11" xfId="47715" applyFont="1" applyBorder="1" applyProtection="1"/>
    <xf numFmtId="0" fontId="29" fillId="0" borderId="22" xfId="47715" applyFont="1" applyBorder="1" applyProtection="1"/>
    <xf numFmtId="0" fontId="29" fillId="0" borderId="21" xfId="47715" applyFont="1" applyBorder="1" applyProtection="1"/>
    <xf numFmtId="0" fontId="29" fillId="0" borderId="12" xfId="47715" applyFont="1" applyBorder="1" applyProtection="1"/>
    <xf numFmtId="0" fontId="31" fillId="0" borderId="0" xfId="47715" applyFont="1"/>
    <xf numFmtId="0" fontId="29" fillId="0" borderId="13" xfId="47715" applyFont="1" applyBorder="1" applyProtection="1"/>
    <xf numFmtId="0" fontId="31" fillId="0" borderId="34" xfId="47715" applyFont="1" applyBorder="1" applyProtection="1"/>
    <xf numFmtId="0" fontId="29" fillId="0" borderId="24" xfId="47715" applyFont="1" applyBorder="1" applyProtection="1"/>
    <xf numFmtId="0" fontId="29" fillId="0" borderId="34" xfId="47715" applyFont="1" applyBorder="1" applyProtection="1"/>
    <xf numFmtId="0" fontId="29" fillId="0" borderId="14" xfId="47715" applyFont="1" applyBorder="1" applyProtection="1"/>
    <xf numFmtId="0" fontId="31" fillId="0" borderId="13" xfId="47715" applyFont="1" applyBorder="1" applyProtection="1"/>
    <xf numFmtId="0" fontId="29" fillId="0" borderId="0" xfId="47715" applyFont="1" applyProtection="1"/>
    <xf numFmtId="0" fontId="29" fillId="0" borderId="34" xfId="47715" applyFont="1" applyBorder="1" applyAlignment="1" applyProtection="1">
      <alignment horizontal="center"/>
    </xf>
    <xf numFmtId="0" fontId="29" fillId="0" borderId="18" xfId="47715" applyFont="1" applyBorder="1" applyProtection="1"/>
    <xf numFmtId="0" fontId="29" fillId="0" borderId="19" xfId="47715" applyFont="1" applyBorder="1" applyProtection="1"/>
    <xf numFmtId="0" fontId="29" fillId="0" borderId="26" xfId="47715" applyFont="1" applyBorder="1" applyProtection="1"/>
    <xf numFmtId="164" fontId="31" fillId="0" borderId="35" xfId="47715" applyNumberFormat="1" applyFont="1" applyBorder="1" applyAlignment="1" applyProtection="1">
      <alignment horizontal="center"/>
    </xf>
    <xf numFmtId="0" fontId="31" fillId="0" borderId="31" xfId="47715" applyFont="1" applyBorder="1" applyProtection="1"/>
    <xf numFmtId="0" fontId="29" fillId="0" borderId="20" xfId="47715" applyFont="1" applyBorder="1" applyProtection="1"/>
    <xf numFmtId="0" fontId="29" fillId="0" borderId="13" xfId="47715" applyFont="1" applyBorder="1" applyAlignment="1" applyProtection="1">
      <alignment horizontal="centerContinuous"/>
    </xf>
    <xf numFmtId="0" fontId="29" fillId="0" borderId="0" xfId="47715" applyFont="1" applyAlignment="1" applyProtection="1">
      <alignment horizontal="centerContinuous"/>
    </xf>
    <xf numFmtId="0" fontId="29" fillId="0" borderId="14" xfId="47715" applyFont="1" applyBorder="1" applyAlignment="1" applyProtection="1">
      <alignment horizontal="centerContinuous"/>
    </xf>
    <xf numFmtId="0" fontId="29" fillId="0" borderId="18" xfId="47715" applyFont="1" applyBorder="1" applyAlignment="1" applyProtection="1">
      <alignment horizontal="centerContinuous"/>
    </xf>
    <xf numFmtId="0" fontId="29" fillId="0" borderId="19" xfId="47715" applyFont="1" applyBorder="1" applyAlignment="1" applyProtection="1">
      <alignment horizontal="centerContinuous"/>
    </xf>
    <xf numFmtId="0" fontId="29" fillId="0" borderId="20" xfId="47715" applyFont="1" applyBorder="1" applyAlignment="1" applyProtection="1">
      <alignment horizontal="centerContinuous"/>
    </xf>
    <xf numFmtId="0" fontId="29" fillId="0" borderId="27" xfId="47715" applyFont="1" applyBorder="1" applyAlignment="1" applyProtection="1">
      <alignment horizontal="center"/>
    </xf>
    <xf numFmtId="0" fontId="29" fillId="0" borderId="28" xfId="47715" applyFont="1" applyBorder="1" applyProtection="1"/>
    <xf numFmtId="0" fontId="29" fillId="0" borderId="25" xfId="47715" applyFont="1" applyBorder="1" applyProtection="1"/>
    <xf numFmtId="0" fontId="29" fillId="0" borderId="27" xfId="47715" applyFont="1" applyBorder="1" applyProtection="1"/>
    <xf numFmtId="0" fontId="29" fillId="0" borderId="25" xfId="47715" applyFont="1" applyBorder="1" applyAlignment="1" applyProtection="1">
      <alignment horizontal="center"/>
    </xf>
    <xf numFmtId="0" fontId="29" fillId="0" borderId="28" xfId="47715" applyFont="1" applyBorder="1" applyAlignment="1" applyProtection="1">
      <alignment horizontal="center"/>
    </xf>
    <xf numFmtId="0" fontId="29" fillId="0" borderId="29" xfId="47715" applyFont="1" applyBorder="1" applyAlignment="1" applyProtection="1">
      <alignment horizontal="center"/>
    </xf>
    <xf numFmtId="0" fontId="29" fillId="0" borderId="30" xfId="47715" applyFont="1" applyBorder="1" applyAlignment="1" applyProtection="1">
      <alignment horizontal="center"/>
    </xf>
    <xf numFmtId="0" fontId="29" fillId="0" borderId="31" xfId="47715" applyFont="1" applyBorder="1" applyAlignment="1" applyProtection="1">
      <alignment horizontal="center"/>
    </xf>
    <xf numFmtId="0" fontId="29" fillId="0" borderId="35" xfId="47715" applyFont="1" applyBorder="1" applyAlignment="1" applyProtection="1">
      <alignment horizontal="center"/>
    </xf>
    <xf numFmtId="0" fontId="29" fillId="29" borderId="28" xfId="47715" applyFont="1" applyFill="1" applyBorder="1" applyProtection="1"/>
    <xf numFmtId="39" fontId="29" fillId="29" borderId="14" xfId="47715" applyNumberFormat="1" applyFont="1" applyFill="1" applyBorder="1" applyAlignment="1" applyProtection="1">
      <alignment horizontal="centerContinuous"/>
    </xf>
    <xf numFmtId="0" fontId="29" fillId="29" borderId="13" xfId="47715" applyFont="1" applyFill="1" applyBorder="1" applyProtection="1"/>
    <xf numFmtId="39" fontId="29" fillId="29" borderId="0" xfId="47715" applyNumberFormat="1" applyFont="1" applyFill="1" applyAlignment="1" applyProtection="1">
      <alignment horizontal="centerContinuous"/>
    </xf>
    <xf numFmtId="39" fontId="29" fillId="29" borderId="34" xfId="47715" applyNumberFormat="1" applyFont="1" applyFill="1" applyBorder="1" applyAlignment="1" applyProtection="1">
      <alignment horizontal="centerContinuous"/>
    </xf>
    <xf numFmtId="0" fontId="29" fillId="0" borderId="19" xfId="47715" applyFont="1" applyBorder="1" applyAlignment="1" applyProtection="1">
      <alignment horizontal="left"/>
    </xf>
    <xf numFmtId="0" fontId="29" fillId="29" borderId="30" xfId="47715" applyFont="1" applyFill="1" applyBorder="1" applyAlignment="1" applyProtection="1">
      <alignment horizontal="centerContinuous"/>
    </xf>
    <xf numFmtId="0" fontId="29" fillId="29" borderId="20" xfId="47715" applyFont="1" applyFill="1" applyBorder="1" applyAlignment="1" applyProtection="1">
      <alignment horizontal="centerContinuous"/>
    </xf>
    <xf numFmtId="0" fontId="29" fillId="29" borderId="18" xfId="47715" applyFont="1" applyFill="1" applyBorder="1" applyAlignment="1" applyProtection="1">
      <alignment horizontal="centerContinuous"/>
    </xf>
    <xf numFmtId="0" fontId="29" fillId="29" borderId="19" xfId="47715" applyFont="1" applyFill="1" applyBorder="1" applyAlignment="1" applyProtection="1">
      <alignment horizontal="centerContinuous"/>
    </xf>
    <xf numFmtId="0" fontId="29" fillId="29" borderId="35" xfId="47715" applyFont="1" applyFill="1" applyBorder="1" applyAlignment="1" applyProtection="1">
      <alignment horizontal="centerContinuous"/>
    </xf>
    <xf numFmtId="5" fontId="29" fillId="0" borderId="30" xfId="47715" applyNumberFormat="1" applyFont="1" applyBorder="1" applyAlignment="1" applyProtection="1">
      <alignment horizontal="right"/>
    </xf>
    <xf numFmtId="5" fontId="29" fillId="0" borderId="31" xfId="47715" applyNumberFormat="1" applyFont="1" applyBorder="1" applyAlignment="1" applyProtection="1">
      <alignment horizontal="right"/>
      <protection locked="0"/>
    </xf>
    <xf numFmtId="5" fontId="29" fillId="0" borderId="29" xfId="47715" applyNumberFormat="1" applyFont="1" applyBorder="1" applyAlignment="1" applyProtection="1">
      <alignment horizontal="right"/>
      <protection locked="0"/>
    </xf>
    <xf numFmtId="5" fontId="29" fillId="0" borderId="35" xfId="47715" applyNumberFormat="1" applyFont="1" applyBorder="1" applyAlignment="1" applyProtection="1">
      <alignment horizontal="right"/>
      <protection locked="0"/>
    </xf>
    <xf numFmtId="37" fontId="29" fillId="0" borderId="30" xfId="47715" applyNumberFormat="1" applyFont="1" applyBorder="1" applyAlignment="1" applyProtection="1">
      <alignment horizontal="right"/>
    </xf>
    <xf numFmtId="37" fontId="29" fillId="0" borderId="31" xfId="47715" applyNumberFormat="1" applyFont="1" applyBorder="1" applyAlignment="1" applyProtection="1">
      <alignment horizontal="right"/>
      <protection locked="0"/>
    </xf>
    <xf numFmtId="37" fontId="29" fillId="0" borderId="29" xfId="47715" applyNumberFormat="1" applyFont="1" applyBorder="1" applyAlignment="1" applyProtection="1">
      <alignment horizontal="right"/>
      <protection locked="0"/>
    </xf>
    <xf numFmtId="37" fontId="29" fillId="0" borderId="35" xfId="47715" applyNumberFormat="1" applyFont="1" applyBorder="1" applyAlignment="1" applyProtection="1">
      <alignment horizontal="right"/>
      <protection locked="0"/>
    </xf>
    <xf numFmtId="37" fontId="29" fillId="0" borderId="31" xfId="47715" applyNumberFormat="1" applyFont="1" applyBorder="1" applyAlignment="1" applyProtection="1">
      <alignment horizontal="right"/>
    </xf>
    <xf numFmtId="37" fontId="29" fillId="0" borderId="29" xfId="47715" applyNumberFormat="1" applyFont="1" applyBorder="1" applyAlignment="1" applyProtection="1">
      <alignment horizontal="right"/>
    </xf>
    <xf numFmtId="37" fontId="29" fillId="0" borderId="35" xfId="47715" applyNumberFormat="1" applyFont="1" applyBorder="1" applyAlignment="1" applyProtection="1">
      <alignment horizontal="right"/>
    </xf>
    <xf numFmtId="37" fontId="29" fillId="0" borderId="26" xfId="47715" applyNumberFormat="1" applyFont="1" applyBorder="1" applyAlignment="1" applyProtection="1">
      <alignment horizontal="right"/>
    </xf>
    <xf numFmtId="5" fontId="29" fillId="0" borderId="26" xfId="47715" applyNumberFormat="1" applyFont="1" applyBorder="1" applyAlignment="1" applyProtection="1">
      <alignment horizontal="right"/>
    </xf>
    <xf numFmtId="5" fontId="29" fillId="0" borderId="31" xfId="47715" applyNumberFormat="1" applyFont="1" applyBorder="1" applyAlignment="1" applyProtection="1">
      <alignment horizontal="right"/>
    </xf>
    <xf numFmtId="5" fontId="29" fillId="0" borderId="29" xfId="47715" applyNumberFormat="1" applyFont="1" applyBorder="1" applyAlignment="1" applyProtection="1">
      <alignment horizontal="right"/>
    </xf>
    <xf numFmtId="5" fontId="29" fillId="0" borderId="35" xfId="47715" applyNumberFormat="1" applyFont="1" applyBorder="1" applyAlignment="1" applyProtection="1">
      <alignment horizontal="right"/>
    </xf>
    <xf numFmtId="0" fontId="29" fillId="0" borderId="0" xfId="47715" applyFont="1" applyAlignment="1" applyProtection="1">
      <alignment horizontal="left"/>
    </xf>
    <xf numFmtId="37" fontId="29" fillId="29" borderId="28" xfId="47715" applyNumberFormat="1" applyFont="1" applyFill="1" applyBorder="1" applyProtection="1"/>
    <xf numFmtId="37" fontId="29" fillId="29" borderId="14" xfId="47715" applyNumberFormat="1" applyFont="1" applyFill="1" applyBorder="1" applyAlignment="1" applyProtection="1">
      <alignment horizontal="centerContinuous"/>
    </xf>
    <xf numFmtId="37" fontId="29" fillId="29" borderId="13" xfId="47715" applyNumberFormat="1" applyFont="1" applyFill="1" applyBorder="1" applyProtection="1"/>
    <xf numFmtId="37" fontId="29" fillId="29" borderId="0" xfId="47715" applyNumberFormat="1" applyFont="1" applyFill="1" applyAlignment="1" applyProtection="1">
      <alignment horizontal="centerContinuous"/>
    </xf>
    <xf numFmtId="37" fontId="29" fillId="29" borderId="34" xfId="47715" applyNumberFormat="1" applyFont="1" applyFill="1" applyBorder="1" applyAlignment="1" applyProtection="1">
      <alignment horizontal="centerContinuous"/>
    </xf>
    <xf numFmtId="0" fontId="31" fillId="0" borderId="18" xfId="47715" applyFont="1" applyBorder="1" applyAlignment="1" applyProtection="1">
      <alignment horizontal="center"/>
    </xf>
    <xf numFmtId="0" fontId="29" fillId="0" borderId="30" xfId="47715" applyFont="1" applyBorder="1" applyAlignment="1" applyProtection="1">
      <alignment horizontal="left"/>
    </xf>
    <xf numFmtId="37" fontId="29" fillId="29" borderId="30" xfId="47715" applyNumberFormat="1" applyFont="1" applyFill="1" applyBorder="1" applyAlignment="1" applyProtection="1">
      <alignment horizontal="centerContinuous"/>
    </xf>
    <xf numFmtId="37" fontId="29" fillId="29" borderId="20" xfId="47715" applyNumberFormat="1" applyFont="1" applyFill="1" applyBorder="1" applyAlignment="1" applyProtection="1">
      <alignment horizontal="centerContinuous"/>
    </xf>
    <xf numFmtId="37" fontId="29" fillId="29" borderId="18" xfId="47715" applyNumberFormat="1" applyFont="1" applyFill="1" applyBorder="1" applyAlignment="1" applyProtection="1">
      <alignment horizontal="centerContinuous"/>
    </xf>
    <xf numFmtId="37" fontId="29" fillId="29" borderId="19" xfId="47715" applyNumberFormat="1" applyFont="1" applyFill="1" applyBorder="1" applyAlignment="1" applyProtection="1">
      <alignment horizontal="centerContinuous"/>
    </xf>
    <xf numFmtId="37" fontId="29" fillId="29" borderId="35" xfId="47715" applyNumberFormat="1" applyFont="1" applyFill="1" applyBorder="1" applyAlignment="1" applyProtection="1">
      <alignment horizontal="centerContinuous"/>
    </xf>
    <xf numFmtId="5" fontId="29" fillId="0" borderId="31" xfId="47715" applyNumberFormat="1" applyFont="1" applyBorder="1" applyAlignment="1" applyProtection="1">
      <alignment horizontal="centerContinuous"/>
      <protection locked="0"/>
    </xf>
    <xf numFmtId="5" fontId="29" fillId="0" borderId="29" xfId="47715" applyNumberFormat="1" applyFont="1" applyBorder="1" applyAlignment="1" applyProtection="1">
      <protection locked="0"/>
    </xf>
    <xf numFmtId="5" fontId="29" fillId="0" borderId="35" xfId="47715" applyNumberFormat="1" applyFont="1" applyBorder="1" applyAlignment="1" applyProtection="1">
      <protection locked="0"/>
    </xf>
    <xf numFmtId="0" fontId="29" fillId="0" borderId="49" xfId="47715" applyFont="1" applyBorder="1" applyAlignment="1" applyProtection="1">
      <alignment horizontal="centerContinuous"/>
    </xf>
    <xf numFmtId="37" fontId="29" fillId="29" borderId="25" xfId="47715" applyNumberFormat="1" applyFont="1" applyFill="1" applyBorder="1" applyAlignment="1" applyProtection="1"/>
    <xf numFmtId="37" fontId="29" fillId="0" borderId="29" xfId="47715" applyNumberFormat="1" applyFont="1" applyBorder="1" applyAlignment="1" applyProtection="1">
      <protection locked="0"/>
    </xf>
    <xf numFmtId="37" fontId="29" fillId="29" borderId="0" xfId="47715" applyNumberFormat="1" applyFont="1" applyFill="1" applyAlignment="1" applyProtection="1"/>
    <xf numFmtId="37" fontId="29" fillId="29" borderId="34" xfId="47715" applyNumberFormat="1" applyFont="1" applyFill="1" applyBorder="1" applyAlignment="1" applyProtection="1"/>
    <xf numFmtId="0" fontId="29" fillId="0" borderId="240" xfId="47715" applyFont="1" applyBorder="1" applyAlignment="1" applyProtection="1">
      <alignment horizontal="centerContinuous"/>
    </xf>
    <xf numFmtId="37" fontId="29" fillId="0" borderId="19" xfId="47715" applyNumberFormat="1" applyFont="1" applyBorder="1" applyAlignment="1" applyProtection="1">
      <alignment horizontal="right"/>
    </xf>
    <xf numFmtId="37" fontId="29" fillId="29" borderId="31" xfId="47715" applyNumberFormat="1" applyFont="1" applyFill="1" applyBorder="1" applyAlignment="1" applyProtection="1"/>
    <xf numFmtId="37" fontId="29" fillId="29" borderId="19" xfId="47715" applyNumberFormat="1" applyFont="1" applyFill="1" applyBorder="1" applyAlignment="1" applyProtection="1"/>
    <xf numFmtId="37" fontId="29" fillId="29" borderId="35" xfId="47715" applyNumberFormat="1" applyFont="1" applyFill="1" applyBorder="1" applyAlignment="1" applyProtection="1"/>
    <xf numFmtId="37" fontId="31" fillId="0" borderId="241" xfId="47715" applyNumberFormat="1" applyBorder="1" applyAlignment="1">
      <alignment horizontal="right"/>
    </xf>
    <xf numFmtId="37" fontId="29" fillId="0" borderId="31" xfId="47715" applyNumberFormat="1" applyFont="1" applyBorder="1" applyAlignment="1" applyProtection="1">
      <protection locked="0"/>
    </xf>
    <xf numFmtId="0" fontId="31" fillId="0" borderId="53" xfId="47715" applyBorder="1" applyAlignment="1"/>
    <xf numFmtId="37" fontId="29" fillId="0" borderId="35" xfId="47715" applyNumberFormat="1" applyFont="1" applyBorder="1" applyAlignment="1" applyProtection="1">
      <protection locked="0"/>
    </xf>
    <xf numFmtId="37" fontId="29" fillId="0" borderId="242" xfId="47715" applyNumberFormat="1" applyFont="1" applyBorder="1" applyAlignment="1" applyProtection="1">
      <alignment horizontal="right"/>
    </xf>
    <xf numFmtId="0" fontId="31" fillId="0" borderId="54" xfId="47715" applyBorder="1"/>
    <xf numFmtId="0" fontId="29" fillId="0" borderId="19" xfId="47715" applyFont="1" applyBorder="1" applyAlignment="1" applyProtection="1">
      <alignment horizontal="center"/>
    </xf>
    <xf numFmtId="0" fontId="29" fillId="0" borderId="31" xfId="47715" applyFont="1" applyBorder="1" applyProtection="1"/>
    <xf numFmtId="37" fontId="29" fillId="0" borderId="0" xfId="47715" applyNumberFormat="1" applyFont="1" applyAlignment="1" applyProtection="1">
      <alignment horizontal="centerContinuous"/>
    </xf>
    <xf numFmtId="37" fontId="29" fillId="0" borderId="14" xfId="47715" applyNumberFormat="1" applyFont="1" applyBorder="1" applyAlignment="1" applyProtection="1">
      <alignment horizontal="centerContinuous"/>
    </xf>
    <xf numFmtId="0" fontId="29" fillId="0" borderId="15" xfId="47715" applyFont="1" applyBorder="1" applyProtection="1"/>
    <xf numFmtId="0" fontId="29" fillId="0" borderId="10" xfId="47715" applyFont="1" applyBorder="1" applyProtection="1"/>
    <xf numFmtId="0" fontId="29" fillId="0" borderId="10" xfId="47715" applyFont="1" applyBorder="1" applyAlignment="1" applyProtection="1">
      <alignment horizontal="centerContinuous"/>
    </xf>
    <xf numFmtId="37" fontId="29" fillId="0" borderId="10" xfId="47715" applyNumberFormat="1" applyFont="1" applyBorder="1" applyAlignment="1" applyProtection="1">
      <alignment horizontal="centerContinuous"/>
    </xf>
    <xf numFmtId="37" fontId="29" fillId="0" borderId="16" xfId="47715" applyNumberFormat="1" applyFont="1" applyBorder="1" applyAlignment="1" applyProtection="1">
      <alignment horizontal="centerContinuous"/>
    </xf>
    <xf numFmtId="0" fontId="31" fillId="0" borderId="0" xfId="47715" applyFont="1" applyAlignment="1" applyProtection="1">
      <alignment horizontal="centerContinuous"/>
    </xf>
    <xf numFmtId="37" fontId="29" fillId="0" borderId="0" xfId="47715" applyNumberFormat="1" applyFont="1" applyProtection="1"/>
    <xf numFmtId="0" fontId="31" fillId="0" borderId="0" xfId="47715"/>
    <xf numFmtId="0" fontId="31" fillId="0" borderId="0" xfId="47715" applyFont="1" applyProtection="1"/>
    <xf numFmtId="5" fontId="31" fillId="0" borderId="0" xfId="47715" applyNumberFormat="1" applyFont="1" applyProtection="1"/>
    <xf numFmtId="49" fontId="31" fillId="0" borderId="31" xfId="47715" applyNumberFormat="1" applyFont="1" applyBorder="1" applyProtection="1"/>
    <xf numFmtId="49" fontId="31" fillId="0" borderId="31" xfId="47715" applyNumberFormat="1" applyFont="1" applyBorder="1" applyAlignment="1" applyProtection="1">
      <alignment horizontal="center"/>
    </xf>
    <xf numFmtId="49" fontId="31" fillId="0" borderId="30" xfId="47715" applyNumberFormat="1" applyFont="1" applyBorder="1" applyProtection="1"/>
    <xf numFmtId="49" fontId="31" fillId="0" borderId="30" xfId="47715" applyNumberFormat="1" applyFont="1" applyBorder="1" applyAlignment="1" applyProtection="1">
      <alignment horizontal="center"/>
    </xf>
    <xf numFmtId="0" fontId="31" fillId="0" borderId="22" xfId="40" applyFont="1" applyBorder="1" applyProtection="1"/>
    <xf numFmtId="164" fontId="31" fillId="0" borderId="26" xfId="40" applyNumberFormat="1" applyFont="1" applyBorder="1" applyAlignment="1" applyProtection="1">
      <alignment horizontal="center"/>
    </xf>
    <xf numFmtId="164" fontId="31" fillId="0" borderId="35" xfId="40" applyNumberFormat="1" applyFont="1" applyBorder="1" applyAlignment="1" applyProtection="1">
      <alignment horizontal="center"/>
    </xf>
    <xf numFmtId="49" fontId="31" fillId="0" borderId="30" xfId="40" applyNumberFormat="1" applyFont="1" applyBorder="1" applyAlignment="1" applyProtection="1">
      <alignment horizontal="center"/>
    </xf>
    <xf numFmtId="0" fontId="31" fillId="0" borderId="48" xfId="40" applyFont="1" applyBorder="1" applyAlignment="1" applyProtection="1">
      <alignment horizontal="centerContinuous"/>
    </xf>
    <xf numFmtId="0" fontId="31" fillId="0" borderId="50" xfId="40" applyFont="1" applyBorder="1" applyAlignment="1" applyProtection="1">
      <alignment horizontal="centerContinuous"/>
    </xf>
    <xf numFmtId="0" fontId="41" fillId="0" borderId="13" xfId="40" applyFont="1" applyBorder="1" applyProtection="1"/>
    <xf numFmtId="0" fontId="41" fillId="0" borderId="0" xfId="40" applyFont="1" applyProtection="1"/>
    <xf numFmtId="0" fontId="41" fillId="0" borderId="14" xfId="40" applyFont="1" applyBorder="1" applyProtection="1"/>
    <xf numFmtId="0" fontId="41" fillId="0" borderId="13" xfId="40" applyFont="1" applyFill="1" applyBorder="1" applyProtection="1"/>
    <xf numFmtId="0" fontId="41" fillId="0" borderId="0" xfId="40" applyFont="1" applyFill="1" applyProtection="1"/>
    <xf numFmtId="0" fontId="41" fillId="0" borderId="14" xfId="40" applyFont="1" applyFill="1" applyBorder="1" applyProtection="1"/>
    <xf numFmtId="0" fontId="31" fillId="0" borderId="243" xfId="40" applyFont="1" applyBorder="1" applyProtection="1"/>
    <xf numFmtId="0" fontId="31" fillId="0" borderId="39" xfId="40" applyFont="1" applyBorder="1" applyAlignment="1" applyProtection="1">
      <alignment horizontal="center"/>
    </xf>
    <xf numFmtId="0" fontId="31" fillId="0" borderId="41" xfId="40" applyFont="1" applyBorder="1" applyProtection="1"/>
    <xf numFmtId="0" fontId="31" fillId="0" borderId="36" xfId="40" applyFont="1" applyBorder="1" applyProtection="1"/>
    <xf numFmtId="0" fontId="31" fillId="0" borderId="37" xfId="40" applyFont="1" applyBorder="1" applyAlignment="1" applyProtection="1">
      <alignment horizontal="center"/>
    </xf>
    <xf numFmtId="0" fontId="31" fillId="0" borderId="38" xfId="40" applyFont="1" applyBorder="1" applyProtection="1"/>
    <xf numFmtId="0" fontId="31" fillId="0" borderId="13" xfId="40" applyFont="1" applyBorder="1" applyAlignment="1" applyProtection="1">
      <alignment horizontal="center"/>
    </xf>
    <xf numFmtId="0" fontId="31" fillId="0" borderId="14" xfId="40" applyFont="1" applyBorder="1" applyAlignment="1" applyProtection="1">
      <alignment horizontal="center"/>
    </xf>
    <xf numFmtId="0" fontId="31" fillId="0" borderId="18" xfId="40" applyFont="1" applyBorder="1" applyAlignment="1" applyProtection="1">
      <alignment horizontal="center"/>
    </xf>
    <xf numFmtId="0" fontId="31" fillId="0" borderId="30" xfId="40" applyFont="1" applyBorder="1" applyAlignment="1" applyProtection="1">
      <alignment horizontal="center"/>
    </xf>
    <xf numFmtId="0" fontId="31" fillId="0" borderId="20" xfId="40" applyFont="1" applyBorder="1" applyAlignment="1" applyProtection="1">
      <alignment horizontal="center"/>
    </xf>
    <xf numFmtId="0" fontId="31" fillId="0" borderId="31" xfId="40" applyFont="1" applyBorder="1" applyAlignment="1" applyProtection="1">
      <alignment horizontal="center"/>
    </xf>
    <xf numFmtId="0" fontId="31" fillId="0" borderId="51" xfId="40" applyFont="1" applyBorder="1" applyAlignment="1" applyProtection="1">
      <alignment horizontal="center"/>
    </xf>
    <xf numFmtId="0" fontId="31" fillId="0" borderId="52" xfId="40" applyFont="1" applyBorder="1" applyProtection="1"/>
    <xf numFmtId="0" fontId="31" fillId="0" borderId="54" xfId="40" applyFont="1" applyBorder="1" applyProtection="1"/>
    <xf numFmtId="0" fontId="31" fillId="29" borderId="52" xfId="40" applyFont="1" applyFill="1" applyBorder="1" applyProtection="1"/>
    <xf numFmtId="0" fontId="31" fillId="29" borderId="50" xfId="40" applyFont="1" applyFill="1" applyBorder="1" applyProtection="1"/>
    <xf numFmtId="0" fontId="31" fillId="29" borderId="48" xfId="40" applyFont="1" applyFill="1" applyBorder="1" applyProtection="1"/>
    <xf numFmtId="0" fontId="31" fillId="29" borderId="49" xfId="40" applyFont="1" applyFill="1" applyBorder="1" applyProtection="1"/>
    <xf numFmtId="0" fontId="31" fillId="29" borderId="54" xfId="40" applyFont="1" applyFill="1" applyBorder="1" applyProtection="1"/>
    <xf numFmtId="0" fontId="31" fillId="0" borderId="244" xfId="40" applyFont="1" applyBorder="1" applyProtection="1"/>
    <xf numFmtId="0" fontId="31" fillId="0" borderId="245" xfId="40" applyFont="1" applyBorder="1" applyAlignment="1" applyProtection="1">
      <alignment horizontal="center"/>
    </xf>
    <xf numFmtId="5" fontId="31" fillId="0" borderId="50" xfId="40" applyNumberFormat="1" applyFont="1" applyBorder="1" applyProtection="1"/>
    <xf numFmtId="5" fontId="31" fillId="0" borderId="51" xfId="40" applyNumberFormat="1" applyFont="1" applyBorder="1" applyProtection="1"/>
    <xf numFmtId="5" fontId="31" fillId="0" borderId="54" xfId="40" applyNumberFormat="1" applyFont="1" applyBorder="1" applyProtection="1"/>
    <xf numFmtId="0" fontId="31" fillId="0" borderId="246" xfId="40" applyFont="1" applyBorder="1" applyAlignment="1" applyProtection="1">
      <alignment horizontal="center"/>
    </xf>
    <xf numFmtId="37" fontId="31" fillId="0" borderId="50" xfId="40" applyNumberFormat="1" applyFont="1" applyBorder="1" applyProtection="1"/>
    <xf numFmtId="37" fontId="31" fillId="0" borderId="51" xfId="40" applyNumberFormat="1" applyFont="1" applyBorder="1" applyProtection="1"/>
    <xf numFmtId="37" fontId="31" fillId="0" borderId="54" xfId="40" applyNumberFormat="1" applyFont="1" applyBorder="1" applyProtection="1"/>
    <xf numFmtId="0" fontId="31" fillId="0" borderId="246" xfId="40" applyFont="1" applyBorder="1" applyProtection="1"/>
    <xf numFmtId="37" fontId="31" fillId="29" borderId="41" xfId="40" applyNumberFormat="1" applyFont="1" applyFill="1" applyBorder="1" applyProtection="1"/>
    <xf numFmtId="37" fontId="31" fillId="29" borderId="38" xfId="40" applyNumberFormat="1" applyFont="1" applyFill="1" applyBorder="1" applyProtection="1"/>
    <xf numFmtId="37" fontId="31" fillId="29" borderId="39" xfId="40" applyNumberFormat="1" applyFont="1" applyFill="1" applyBorder="1" applyProtection="1"/>
    <xf numFmtId="37" fontId="31" fillId="29" borderId="40" xfId="40" applyNumberFormat="1" applyFont="1" applyFill="1" applyBorder="1" applyProtection="1"/>
    <xf numFmtId="37" fontId="31" fillId="29" borderId="36" xfId="40" applyNumberFormat="1" applyFont="1" applyFill="1" applyBorder="1" applyProtection="1"/>
    <xf numFmtId="37" fontId="31" fillId="29" borderId="30" xfId="40" applyNumberFormat="1" applyFont="1" applyFill="1" applyBorder="1" applyProtection="1"/>
    <xf numFmtId="37" fontId="31" fillId="29" borderId="20" xfId="40" applyNumberFormat="1" applyFont="1" applyFill="1" applyBorder="1" applyProtection="1"/>
    <xf numFmtId="37" fontId="31" fillId="29" borderId="18" xfId="40" applyNumberFormat="1" applyFont="1" applyFill="1" applyBorder="1" applyProtection="1"/>
    <xf numFmtId="37" fontId="31" fillId="29" borderId="19" xfId="40" applyNumberFormat="1" applyFont="1" applyFill="1" applyBorder="1" applyProtection="1"/>
    <xf numFmtId="37" fontId="31" fillId="29" borderId="35" xfId="40" applyNumberFormat="1" applyFont="1" applyFill="1" applyBorder="1" applyProtection="1"/>
    <xf numFmtId="0" fontId="31" fillId="0" borderId="51" xfId="40" applyFont="1" applyFill="1" applyBorder="1" applyAlignment="1" applyProtection="1">
      <alignment horizontal="center"/>
    </xf>
    <xf numFmtId="0" fontId="31" fillId="0" borderId="52" xfId="40" applyFont="1" applyFill="1" applyBorder="1" applyProtection="1"/>
    <xf numFmtId="0" fontId="31" fillId="0" borderId="54" xfId="40" applyFont="1" applyFill="1" applyBorder="1" applyProtection="1"/>
    <xf numFmtId="37" fontId="31" fillId="0" borderId="50" xfId="40" applyNumberFormat="1" applyFont="1" applyFill="1" applyBorder="1" applyProtection="1"/>
    <xf numFmtId="37" fontId="31" fillId="0" borderId="51" xfId="40" applyNumberFormat="1" applyFont="1" applyFill="1" applyBorder="1" applyProtection="1"/>
    <xf numFmtId="37" fontId="31" fillId="0" borderId="54" xfId="40" applyNumberFormat="1" applyFont="1" applyFill="1" applyBorder="1" applyProtection="1"/>
    <xf numFmtId="277" fontId="31" fillId="0" borderId="246" xfId="40" applyNumberFormat="1" applyFont="1" applyFill="1" applyBorder="1" applyAlignment="1" applyProtection="1">
      <alignment horizontal="center"/>
    </xf>
    <xf numFmtId="0" fontId="31" fillId="0" borderId="245" xfId="40" applyFont="1" applyFill="1" applyBorder="1" applyAlignment="1" applyProtection="1">
      <alignment horizontal="center"/>
    </xf>
    <xf numFmtId="0" fontId="316" fillId="0" borderId="0" xfId="40" applyFont="1" applyFill="1"/>
    <xf numFmtId="0" fontId="31" fillId="0" borderId="246" xfId="40" applyFont="1" applyFill="1" applyBorder="1" applyProtection="1"/>
    <xf numFmtId="37" fontId="31" fillId="29" borderId="52" xfId="40" applyNumberFormat="1" applyFont="1" applyFill="1" applyBorder="1" applyProtection="1"/>
    <xf numFmtId="37" fontId="31" fillId="29" borderId="50" xfId="40" applyNumberFormat="1" applyFont="1" applyFill="1" applyBorder="1" applyProtection="1"/>
    <xf numFmtId="37" fontId="31" fillId="29" borderId="48" xfId="40" applyNumberFormat="1" applyFont="1" applyFill="1" applyBorder="1" applyProtection="1"/>
    <xf numFmtId="37" fontId="31" fillId="29" borderId="49" xfId="40" applyNumberFormat="1" applyFont="1" applyFill="1" applyBorder="1" applyProtection="1"/>
    <xf numFmtId="37" fontId="31" fillId="29" borderId="54" xfId="40" applyNumberFormat="1" applyFont="1" applyFill="1" applyBorder="1" applyProtection="1"/>
    <xf numFmtId="37" fontId="31" fillId="0" borderId="247" xfId="40" applyNumberFormat="1" applyFont="1" applyFill="1" applyBorder="1" applyProtection="1"/>
    <xf numFmtId="37" fontId="31" fillId="0" borderId="248" xfId="40" applyNumberFormat="1" applyFont="1" applyFill="1" applyBorder="1" applyProtection="1"/>
    <xf numFmtId="0" fontId="31" fillId="0" borderId="55" xfId="40" applyFont="1" applyBorder="1" applyAlignment="1" applyProtection="1">
      <alignment horizontal="center"/>
    </xf>
    <xf numFmtId="0" fontId="31" fillId="0" borderId="56" xfId="40" applyFont="1" applyBorder="1" applyProtection="1"/>
    <xf numFmtId="0" fontId="31" fillId="0" borderId="57" xfId="40" applyFont="1" applyBorder="1" applyProtection="1"/>
    <xf numFmtId="37" fontId="31" fillId="0" borderId="58" xfId="40" applyNumberFormat="1" applyFont="1" applyBorder="1" applyProtection="1"/>
    <xf numFmtId="37" fontId="31" fillId="0" borderId="76" xfId="40" applyNumberFormat="1" applyFont="1" applyBorder="1" applyProtection="1"/>
    <xf numFmtId="37" fontId="31" fillId="0" borderId="55" xfId="40" applyNumberFormat="1" applyFont="1" applyBorder="1" applyProtection="1"/>
    <xf numFmtId="37" fontId="31" fillId="0" borderId="57" xfId="40" applyNumberFormat="1" applyFont="1" applyBorder="1" applyProtection="1"/>
    <xf numFmtId="0" fontId="31" fillId="0" borderId="249" xfId="40" applyFont="1" applyBorder="1" applyAlignment="1" applyProtection="1">
      <alignment horizontal="center"/>
    </xf>
    <xf numFmtId="0" fontId="31" fillId="0" borderId="250" xfId="40" applyFont="1" applyBorder="1" applyAlignment="1" applyProtection="1">
      <alignment horizontal="center"/>
    </xf>
    <xf numFmtId="0" fontId="31" fillId="0" borderId="40" xfId="40" applyFont="1" applyBorder="1" applyProtection="1"/>
    <xf numFmtId="37" fontId="31" fillId="0" borderId="40" xfId="40" applyNumberFormat="1" applyFont="1" applyBorder="1" applyProtection="1"/>
    <xf numFmtId="0" fontId="31" fillId="0" borderId="0" xfId="40" applyFont="1" applyFill="1" applyProtection="1"/>
    <xf numFmtId="0" fontId="31" fillId="0" borderId="48" xfId="40" applyFont="1" applyBorder="1" applyProtection="1"/>
    <xf numFmtId="0" fontId="31" fillId="0" borderId="49" xfId="40" applyFont="1" applyBorder="1" applyProtection="1"/>
    <xf numFmtId="0" fontId="31" fillId="0" borderId="50" xfId="40" applyFont="1" applyBorder="1" applyProtection="1"/>
    <xf numFmtId="0" fontId="31" fillId="0" borderId="40" xfId="40" applyFont="1" applyBorder="1" applyAlignment="1" applyProtection="1">
      <alignment horizontal="center"/>
    </xf>
    <xf numFmtId="0" fontId="31" fillId="0" borderId="42" xfId="40" applyFont="1" applyBorder="1" applyProtection="1"/>
    <xf numFmtId="5" fontId="31" fillId="0" borderId="59" xfId="40" applyNumberFormat="1" applyFont="1" applyBorder="1" applyProtection="1"/>
    <xf numFmtId="5" fontId="31" fillId="0" borderId="52" xfId="40" applyNumberFormat="1" applyFont="1" applyBorder="1" applyProtection="1"/>
    <xf numFmtId="0" fontId="31" fillId="0" borderId="49" xfId="40" applyFont="1" applyBorder="1" applyAlignment="1" applyProtection="1">
      <alignment horizontal="center"/>
    </xf>
    <xf numFmtId="0" fontId="31" fillId="0" borderId="59" xfId="40" applyFont="1" applyBorder="1" applyAlignment="1" applyProtection="1">
      <alignment horizontal="center"/>
    </xf>
    <xf numFmtId="277" fontId="31" fillId="0" borderId="244" xfId="40" applyNumberFormat="1" applyFont="1" applyFill="1" applyBorder="1" applyAlignment="1" applyProtection="1">
      <alignment horizontal="center"/>
    </xf>
    <xf numFmtId="0" fontId="31" fillId="0" borderId="35" xfId="40" applyFont="1" applyFill="1" applyBorder="1" applyProtection="1"/>
    <xf numFmtId="37" fontId="31" fillId="0" borderId="141" xfId="40" applyNumberFormat="1" applyFont="1" applyFill="1" applyBorder="1" applyProtection="1"/>
    <xf numFmtId="0" fontId="31" fillId="0" borderId="49" xfId="40" applyFont="1" applyFill="1" applyBorder="1" applyProtection="1"/>
    <xf numFmtId="0" fontId="31" fillId="0" borderId="59" xfId="40" applyFont="1" applyFill="1" applyBorder="1" applyAlignment="1" applyProtection="1">
      <alignment horizontal="center"/>
    </xf>
    <xf numFmtId="37" fontId="31" fillId="0" borderId="59" xfId="40" applyNumberFormat="1" applyFont="1" applyFill="1" applyBorder="1" applyProtection="1"/>
    <xf numFmtId="37" fontId="31" fillId="0" borderId="52" xfId="40" applyNumberFormat="1" applyFont="1" applyFill="1" applyBorder="1" applyProtection="1"/>
    <xf numFmtId="37" fontId="31" fillId="0" borderId="59" xfId="40" applyNumberFormat="1" applyFont="1" applyBorder="1" applyProtection="1"/>
    <xf numFmtId="37" fontId="31" fillId="0" borderId="49" xfId="40" applyNumberFormat="1" applyFont="1" applyBorder="1" applyProtection="1"/>
    <xf numFmtId="37" fontId="31" fillId="0" borderId="52" xfId="40" applyNumberFormat="1" applyFont="1" applyBorder="1" applyProtection="1"/>
    <xf numFmtId="37" fontId="31" fillId="0" borderId="49" xfId="40" applyNumberFormat="1" applyFont="1" applyFill="1" applyBorder="1" applyProtection="1"/>
    <xf numFmtId="49" fontId="31" fillId="0" borderId="49" xfId="40" applyNumberFormat="1" applyFont="1" applyFill="1" applyBorder="1" applyAlignment="1" applyProtection="1">
      <alignment horizontal="center"/>
    </xf>
    <xf numFmtId="49" fontId="31" fillId="0" borderId="35" xfId="40" applyNumberFormat="1" applyFont="1" applyFill="1" applyBorder="1" applyAlignment="1" applyProtection="1">
      <alignment horizontal="center"/>
    </xf>
    <xf numFmtId="0" fontId="31" fillId="0" borderId="49" xfId="40" applyFont="1" applyFill="1" applyBorder="1" applyAlignment="1" applyProtection="1">
      <alignment horizontal="center"/>
    </xf>
    <xf numFmtId="0" fontId="31" fillId="0" borderId="53" xfId="40" applyFont="1" applyBorder="1" applyProtection="1"/>
    <xf numFmtId="277" fontId="31" fillId="0" borderId="35" xfId="40" applyNumberFormat="1" applyFont="1" applyFill="1" applyBorder="1" applyAlignment="1" applyProtection="1">
      <alignment horizontal="center"/>
    </xf>
    <xf numFmtId="37" fontId="31" fillId="0" borderId="244" xfId="40" applyNumberFormat="1" applyFont="1" applyFill="1" applyBorder="1" applyProtection="1"/>
    <xf numFmtId="37" fontId="31" fillId="0" borderId="251" xfId="40" applyNumberFormat="1" applyFont="1" applyFill="1" applyBorder="1" applyProtection="1"/>
    <xf numFmtId="0" fontId="31" fillId="0" borderId="0" xfId="40" applyFont="1" applyFill="1" applyBorder="1"/>
    <xf numFmtId="37" fontId="31" fillId="29" borderId="51" xfId="40" applyNumberFormat="1" applyFont="1" applyFill="1" applyBorder="1" applyProtection="1"/>
    <xf numFmtId="37" fontId="31" fillId="29" borderId="59" xfId="40" applyNumberFormat="1" applyFont="1" applyFill="1" applyBorder="1" applyProtection="1"/>
    <xf numFmtId="0" fontId="31" fillId="0" borderId="10" xfId="40" applyFont="1" applyFill="1" applyBorder="1" applyProtection="1"/>
    <xf numFmtId="0" fontId="31" fillId="0" borderId="44" xfId="40" applyFont="1" applyFill="1" applyBorder="1" applyProtection="1"/>
    <xf numFmtId="5" fontId="31" fillId="0" borderId="58" xfId="40" applyNumberFormat="1" applyFont="1" applyBorder="1" applyProtection="1"/>
    <xf numFmtId="5" fontId="31" fillId="0" borderId="60" xfId="40" applyNumberFormat="1" applyFont="1" applyBorder="1" applyProtection="1"/>
    <xf numFmtId="5" fontId="31" fillId="0" borderId="55" xfId="40" applyNumberFormat="1" applyFont="1" applyBorder="1" applyProtection="1"/>
    <xf numFmtId="5" fontId="31" fillId="0" borderId="61" xfId="40" applyNumberFormat="1" applyFont="1" applyBorder="1" applyProtection="1"/>
    <xf numFmtId="5" fontId="31" fillId="0" borderId="56" xfId="40" applyNumberFormat="1" applyFont="1" applyBorder="1" applyProtection="1"/>
    <xf numFmtId="0" fontId="31" fillId="0" borderId="61" xfId="40" applyFont="1" applyBorder="1" applyProtection="1"/>
    <xf numFmtId="0" fontId="31" fillId="0" borderId="60" xfId="40" applyFont="1" applyBorder="1" applyAlignment="1" applyProtection="1">
      <alignment horizontal="center"/>
    </xf>
    <xf numFmtId="0" fontId="31" fillId="0" borderId="0" xfId="40" applyFont="1" applyAlignment="1" applyProtection="1">
      <alignment horizontal="right"/>
    </xf>
    <xf numFmtId="0" fontId="31" fillId="0" borderId="0" xfId="40"/>
    <xf numFmtId="49" fontId="31" fillId="0" borderId="24" xfId="40" applyNumberFormat="1" applyFont="1" applyBorder="1" applyProtection="1"/>
    <xf numFmtId="49" fontId="31" fillId="0" borderId="14" xfId="40" applyNumberFormat="1" applyFont="1" applyBorder="1" applyProtection="1"/>
    <xf numFmtId="164" fontId="31" fillId="0" borderId="252" xfId="40" applyNumberFormat="1" applyFont="1" applyBorder="1" applyAlignment="1" applyProtection="1">
      <alignment horizontal="center"/>
    </xf>
    <xf numFmtId="49" fontId="31" fillId="0" borderId="28" xfId="40" applyNumberFormat="1" applyFont="1" applyBorder="1" applyProtection="1"/>
    <xf numFmtId="49" fontId="31" fillId="0" borderId="25" xfId="40" applyNumberFormat="1" applyFont="1" applyBorder="1" applyProtection="1"/>
    <xf numFmtId="37" fontId="31" fillId="0" borderId="0" xfId="40" applyNumberFormat="1" applyFont="1"/>
    <xf numFmtId="0" fontId="317" fillId="0" borderId="17" xfId="40" applyFont="1" applyBorder="1"/>
    <xf numFmtId="0" fontId="29" fillId="0" borderId="21" xfId="40" applyFont="1" applyBorder="1"/>
    <xf numFmtId="0" fontId="29" fillId="0" borderId="33" xfId="40" applyFont="1" applyBorder="1"/>
    <xf numFmtId="0" fontId="29" fillId="0" borderId="11" xfId="40" applyFont="1" applyBorder="1"/>
    <xf numFmtId="0" fontId="29" fillId="0" borderId="22" xfId="40" applyFont="1" applyBorder="1"/>
    <xf numFmtId="0" fontId="31" fillId="0" borderId="12" xfId="40" applyFont="1" applyBorder="1"/>
    <xf numFmtId="0" fontId="29" fillId="0" borderId="13" xfId="40" applyFont="1" applyBorder="1"/>
    <xf numFmtId="0" fontId="31" fillId="0" borderId="34" xfId="40" applyFont="1" applyBorder="1"/>
    <xf numFmtId="0" fontId="29" fillId="0" borderId="28" xfId="40" applyFont="1" applyBorder="1" applyAlignment="1">
      <alignment horizontal="center"/>
    </xf>
    <xf numFmtId="0" fontId="29" fillId="0" borderId="0" xfId="40" applyFont="1"/>
    <xf numFmtId="0" fontId="29" fillId="0" borderId="18" xfId="40" applyFont="1" applyBorder="1"/>
    <xf numFmtId="0" fontId="29" fillId="0" borderId="19" xfId="40" applyFont="1" applyBorder="1"/>
    <xf numFmtId="0" fontId="29" fillId="0" borderId="30" xfId="40" applyFont="1" applyBorder="1" applyAlignment="1">
      <alignment horizontal="center"/>
    </xf>
    <xf numFmtId="0" fontId="31" fillId="0" borderId="19" xfId="40" applyFont="1" applyBorder="1"/>
    <xf numFmtId="49" fontId="31" fillId="0" borderId="31" xfId="40" applyNumberFormat="1" applyFont="1" applyBorder="1"/>
    <xf numFmtId="0" fontId="279" fillId="0" borderId="18" xfId="40" applyFont="1" applyBorder="1" applyAlignment="1">
      <alignment horizontal="centerContinuous"/>
    </xf>
    <xf numFmtId="0" fontId="29" fillId="0" borderId="19" xfId="40" applyFont="1" applyBorder="1" applyAlignment="1">
      <alignment horizontal="centerContinuous"/>
    </xf>
    <xf numFmtId="0" fontId="29" fillId="0" borderId="20" xfId="40" applyFont="1" applyBorder="1" applyAlignment="1">
      <alignment horizontal="centerContinuous"/>
    </xf>
    <xf numFmtId="0" fontId="29" fillId="0" borderId="27" xfId="40" applyFont="1" applyBorder="1" applyAlignment="1">
      <alignment horizontal="center"/>
    </xf>
    <xf numFmtId="0" fontId="29" fillId="0" borderId="0" xfId="40" applyFont="1" applyAlignment="1">
      <alignment horizontal="centerContinuous"/>
    </xf>
    <xf numFmtId="0" fontId="29" fillId="0" borderId="28" xfId="40" applyFont="1" applyBorder="1" applyAlignment="1">
      <alignment horizontal="centerContinuous"/>
    </xf>
    <xf numFmtId="0" fontId="29" fillId="0" borderId="25" xfId="40" applyFont="1" applyBorder="1" applyAlignment="1">
      <alignment horizontal="centerContinuous"/>
    </xf>
    <xf numFmtId="0" fontId="29" fillId="0" borderId="29" xfId="40" applyFont="1" applyBorder="1" applyAlignment="1">
      <alignment horizontal="center"/>
    </xf>
    <xf numFmtId="0" fontId="29" fillId="0" borderId="30" xfId="40" applyFont="1" applyBorder="1" applyAlignment="1">
      <alignment horizontal="centerContinuous"/>
    </xf>
    <xf numFmtId="0" fontId="29" fillId="0" borderId="31" xfId="40" applyFont="1" applyBorder="1" applyAlignment="1">
      <alignment horizontal="centerContinuous"/>
    </xf>
    <xf numFmtId="0" fontId="29" fillId="0" borderId="29" xfId="40" applyFont="1" applyBorder="1"/>
    <xf numFmtId="0" fontId="279" fillId="0" borderId="19" xfId="40" applyFont="1" applyBorder="1" applyAlignment="1">
      <alignment horizontal="center"/>
    </xf>
    <xf numFmtId="0" fontId="29" fillId="40" borderId="30" xfId="40" applyFont="1" applyFill="1" applyBorder="1" applyAlignment="1">
      <alignment horizontal="centerContinuous"/>
    </xf>
    <xf numFmtId="39" fontId="29" fillId="40" borderId="31" xfId="40" applyNumberFormat="1" applyFont="1" applyFill="1" applyBorder="1" applyAlignment="1" applyProtection="1">
      <alignment horizontal="centerContinuous"/>
    </xf>
    <xf numFmtId="0" fontId="29" fillId="0" borderId="19" xfId="40" applyFont="1" applyBorder="1" applyAlignment="1">
      <alignment horizontal="left"/>
    </xf>
    <xf numFmtId="0" fontId="29" fillId="0" borderId="30" xfId="40" applyFont="1" applyBorder="1" applyAlignment="1">
      <alignment horizontal="center" wrapText="1"/>
    </xf>
    <xf numFmtId="5" fontId="29" fillId="0" borderId="26" xfId="40" applyNumberFormat="1" applyFont="1" applyBorder="1" applyProtection="1"/>
    <xf numFmtId="5" fontId="29" fillId="0" borderId="31" xfId="40" applyNumberFormat="1" applyFont="1" applyBorder="1" applyProtection="1"/>
    <xf numFmtId="37" fontId="29" fillId="0" borderId="26" xfId="40" applyNumberFormat="1" applyFont="1" applyBorder="1" applyProtection="1"/>
    <xf numFmtId="37" fontId="29" fillId="0" borderId="31" xfId="40" applyNumberFormat="1" applyFont="1" applyBorder="1" applyProtection="1"/>
    <xf numFmtId="0" fontId="318" fillId="0" borderId="30" xfId="40" applyFont="1" applyBorder="1" applyAlignment="1">
      <alignment horizontal="center" wrapText="1"/>
    </xf>
    <xf numFmtId="37" fontId="29" fillId="0" borderId="30" xfId="40" applyNumberFormat="1" applyFont="1" applyBorder="1" applyProtection="1"/>
    <xf numFmtId="0" fontId="29" fillId="0" borderId="29" xfId="40" applyFont="1" applyFill="1" applyBorder="1"/>
    <xf numFmtId="0" fontId="29" fillId="0" borderId="19" xfId="40" applyFont="1" applyFill="1" applyBorder="1" applyAlignment="1">
      <alignment horizontal="left"/>
    </xf>
    <xf numFmtId="0" fontId="29" fillId="0" borderId="19" xfId="40" applyFont="1" applyFill="1" applyBorder="1" applyAlignment="1">
      <alignment horizontal="centerContinuous"/>
    </xf>
    <xf numFmtId="0" fontId="29" fillId="0" borderId="30" xfId="40" applyFont="1" applyFill="1" applyBorder="1" applyAlignment="1">
      <alignment horizontal="center" wrapText="1"/>
    </xf>
    <xf numFmtId="37" fontId="29" fillId="0" borderId="30" xfId="40" applyNumberFormat="1" applyFont="1" applyFill="1" applyBorder="1" applyProtection="1"/>
    <xf numFmtId="37" fontId="29" fillId="0" borderId="31" xfId="40" applyNumberFormat="1" applyFont="1" applyFill="1" applyBorder="1" applyProtection="1"/>
    <xf numFmtId="0" fontId="279" fillId="0" borderId="19" xfId="40" applyFont="1" applyFill="1" applyBorder="1" applyAlignment="1">
      <alignment horizontal="center"/>
    </xf>
    <xf numFmtId="0" fontId="29" fillId="0" borderId="10" xfId="40" applyFont="1" applyFill="1" applyBorder="1" applyAlignment="1">
      <alignment horizontal="left"/>
    </xf>
    <xf numFmtId="0" fontId="29" fillId="0" borderId="10" xfId="40" applyFont="1" applyFill="1" applyBorder="1" applyAlignment="1">
      <alignment horizontal="centerContinuous"/>
    </xf>
    <xf numFmtId="0" fontId="29" fillId="0" borderId="46" xfId="40" applyFont="1" applyBorder="1" applyAlignment="1">
      <alignment horizontal="centerContinuous" wrapText="1"/>
    </xf>
    <xf numFmtId="5" fontId="29" fillId="0" borderId="46" xfId="40" applyNumberFormat="1" applyFont="1" applyBorder="1" applyAlignment="1" applyProtection="1">
      <alignment horizontal="right"/>
    </xf>
    <xf numFmtId="0" fontId="29" fillId="0" borderId="0" xfId="40" applyFont="1" applyBorder="1"/>
    <xf numFmtId="0" fontId="29" fillId="0" borderId="0" xfId="40" applyFont="1" applyBorder="1" applyAlignment="1">
      <alignment horizontal="left"/>
    </xf>
    <xf numFmtId="0" fontId="29" fillId="0" borderId="0" xfId="40" applyFont="1" applyBorder="1" applyAlignment="1">
      <alignment horizontal="centerContinuous"/>
    </xf>
    <xf numFmtId="0" fontId="29" fillId="0" borderId="0" xfId="40" applyFont="1" applyBorder="1" applyAlignment="1">
      <alignment horizontal="centerContinuous" wrapText="1"/>
    </xf>
    <xf numFmtId="5" fontId="29" fillId="0" borderId="0" xfId="40" applyNumberFormat="1" applyFont="1" applyBorder="1" applyAlignment="1" applyProtection="1">
      <alignment horizontal="right"/>
    </xf>
    <xf numFmtId="0" fontId="29" fillId="0" borderId="0" xfId="40" applyFont="1" applyFill="1" applyAlignment="1">
      <alignment horizontal="left"/>
    </xf>
    <xf numFmtId="0" fontId="29" fillId="0" borderId="0" xfId="40" applyFont="1" applyFill="1"/>
    <xf numFmtId="37" fontId="29" fillId="0" borderId="0" xfId="40" applyNumberFormat="1" applyFont="1" applyAlignment="1" applyProtection="1">
      <alignment horizontal="centerContinuous"/>
    </xf>
    <xf numFmtId="0" fontId="31" fillId="0" borderId="0" xfId="40" applyFont="1" applyAlignment="1">
      <alignment horizontal="centerContinuous"/>
    </xf>
    <xf numFmtId="37" fontId="29" fillId="0" borderId="0" xfId="40" applyNumberFormat="1" applyFont="1" applyProtection="1"/>
    <xf numFmtId="0" fontId="29" fillId="0" borderId="17" xfId="40" applyFont="1" applyBorder="1"/>
    <xf numFmtId="0" fontId="29" fillId="0" borderId="12" xfId="40" applyFont="1" applyBorder="1"/>
    <xf numFmtId="0" fontId="29" fillId="0" borderId="34" xfId="40" applyFont="1" applyBorder="1"/>
    <xf numFmtId="0" fontId="29" fillId="0" borderId="35" xfId="40" applyFont="1" applyBorder="1"/>
    <xf numFmtId="49" fontId="31" fillId="0" borderId="31" xfId="40" applyNumberFormat="1" applyFont="1" applyBorder="1" applyAlignment="1" applyProtection="1">
      <alignment horizontal="center"/>
    </xf>
    <xf numFmtId="0" fontId="279" fillId="0" borderId="19" xfId="40" applyFont="1" applyBorder="1" applyAlignment="1">
      <alignment horizontal="centerContinuous"/>
    </xf>
    <xf numFmtId="0" fontId="29" fillId="0" borderId="27" xfId="40" applyFont="1" applyBorder="1"/>
    <xf numFmtId="0" fontId="29" fillId="0" borderId="30" xfId="40" applyFont="1" applyFill="1" applyBorder="1"/>
    <xf numFmtId="0" fontId="29" fillId="0" borderId="30" xfId="40" applyFont="1" applyFill="1" applyBorder="1" applyAlignment="1">
      <alignment horizontal="centerContinuous"/>
    </xf>
    <xf numFmtId="39" fontId="29" fillId="0" borderId="31" xfId="40" applyNumberFormat="1" applyFont="1" applyFill="1" applyBorder="1" applyAlignment="1" applyProtection="1">
      <alignment horizontal="centerContinuous"/>
    </xf>
    <xf numFmtId="0" fontId="29" fillId="0" borderId="30" xfId="40" applyFont="1" applyFill="1" applyBorder="1" applyAlignment="1">
      <alignment horizontal="center"/>
    </xf>
    <xf numFmtId="5" fontId="29" fillId="0" borderId="30" xfId="40" applyNumberFormat="1" applyFont="1" applyFill="1" applyBorder="1" applyProtection="1"/>
    <xf numFmtId="5" fontId="29" fillId="0" borderId="31" xfId="40" applyNumberFormat="1" applyFont="1" applyFill="1" applyBorder="1" applyProtection="1"/>
    <xf numFmtId="0" fontId="29" fillId="0" borderId="0" xfId="40" applyFont="1" applyFill="1" applyAlignment="1">
      <alignment horizontal="centerContinuous"/>
    </xf>
    <xf numFmtId="0" fontId="29" fillId="0" borderId="28" xfId="40" applyFont="1" applyFill="1" applyBorder="1"/>
    <xf numFmtId="37" fontId="29" fillId="0" borderId="28" xfId="40" applyNumberFormat="1" applyFont="1" applyFill="1" applyBorder="1" applyProtection="1"/>
    <xf numFmtId="37" fontId="29" fillId="0" borderId="25" xfId="40" applyNumberFormat="1" applyFont="1" applyFill="1" applyBorder="1" applyProtection="1"/>
    <xf numFmtId="37" fontId="29" fillId="0" borderId="14" xfId="40" applyNumberFormat="1" applyFont="1" applyBorder="1" applyProtection="1"/>
    <xf numFmtId="0" fontId="29" fillId="0" borderId="15" xfId="40" applyFont="1" applyBorder="1"/>
    <xf numFmtId="0" fontId="29" fillId="0" borderId="10" xfId="40" applyFont="1" applyBorder="1"/>
    <xf numFmtId="0" fontId="29" fillId="0" borderId="10" xfId="40" applyFont="1" applyBorder="1" applyAlignment="1">
      <alignment horizontal="centerContinuous"/>
    </xf>
    <xf numFmtId="37" fontId="29" fillId="0" borderId="10" xfId="40" applyNumberFormat="1" applyFont="1" applyBorder="1" applyProtection="1"/>
    <xf numFmtId="37" fontId="29" fillId="0" borderId="16" xfId="40" applyNumberFormat="1" applyFont="1" applyBorder="1" applyProtection="1"/>
    <xf numFmtId="0" fontId="29" fillId="0" borderId="30" xfId="40" applyFont="1" applyBorder="1"/>
    <xf numFmtId="5" fontId="29" fillId="0" borderId="30" xfId="40" applyNumberFormat="1" applyFont="1" applyBorder="1" applyProtection="1"/>
    <xf numFmtId="37" fontId="29" fillId="0" borderId="141" xfId="40" applyNumberFormat="1" applyFont="1" applyFill="1" applyBorder="1" applyProtection="1"/>
    <xf numFmtId="39" fontId="29" fillId="40" borderId="139" xfId="40" applyNumberFormat="1" applyFont="1" applyFill="1" applyBorder="1" applyAlignment="1" applyProtection="1">
      <alignment horizontal="centerContinuous"/>
    </xf>
    <xf numFmtId="0" fontId="29" fillId="0" borderId="253" xfId="40" applyFont="1" applyFill="1" applyBorder="1"/>
    <xf numFmtId="0" fontId="29" fillId="0" borderId="46" xfId="40" applyFont="1" applyFill="1" applyBorder="1"/>
    <xf numFmtId="5" fontId="29" fillId="0" borderId="46" xfId="40" applyNumberFormat="1" applyFont="1" applyFill="1" applyBorder="1" applyProtection="1"/>
    <xf numFmtId="5" fontId="29" fillId="0" borderId="45" xfId="40" applyNumberFormat="1" applyFont="1" applyFill="1" applyBorder="1" applyProtection="1"/>
    <xf numFmtId="0" fontId="29" fillId="0" borderId="17" xfId="40" applyFont="1" applyFill="1" applyBorder="1"/>
    <xf numFmtId="0" fontId="29" fillId="0" borderId="13" xfId="40" applyFont="1" applyFill="1" applyBorder="1"/>
    <xf numFmtId="0" fontId="29" fillId="0" borderId="18" xfId="40" applyFont="1" applyFill="1" applyBorder="1"/>
    <xf numFmtId="0" fontId="27" fillId="0" borderId="31" xfId="40" applyFont="1" applyBorder="1"/>
    <xf numFmtId="0" fontId="279" fillId="0" borderId="18" xfId="40" applyFont="1" applyFill="1" applyBorder="1" applyAlignment="1">
      <alignment horizontal="centerContinuous"/>
    </xf>
    <xf numFmtId="0" fontId="29" fillId="0" borderId="27" xfId="40" applyFont="1" applyFill="1" applyBorder="1"/>
    <xf numFmtId="0" fontId="29" fillId="0" borderId="0" xfId="40" applyFont="1" applyFill="1" applyAlignment="1"/>
    <xf numFmtId="37" fontId="29" fillId="0" borderId="28" xfId="40" applyNumberFormat="1" applyFont="1" applyBorder="1" applyAlignment="1" applyProtection="1">
      <alignment horizontal="centerContinuous"/>
    </xf>
    <xf numFmtId="37" fontId="29" fillId="0" borderId="25" xfId="40" applyNumberFormat="1" applyFont="1" applyBorder="1" applyAlignment="1" applyProtection="1">
      <alignment horizontal="centerContinuous"/>
    </xf>
    <xf numFmtId="0" fontId="29" fillId="0" borderId="19" xfId="40" applyFont="1" applyFill="1" applyBorder="1" applyAlignment="1"/>
    <xf numFmtId="37" fontId="29" fillId="0" borderId="14" xfId="40" applyNumberFormat="1" applyFont="1" applyBorder="1" applyAlignment="1" applyProtection="1">
      <alignment horizontal="centerContinuous"/>
    </xf>
    <xf numFmtId="0" fontId="279" fillId="0" borderId="0" xfId="40" applyFont="1" applyAlignment="1">
      <alignment horizontal="left"/>
    </xf>
    <xf numFmtId="0" fontId="29" fillId="0" borderId="0" xfId="40" applyFont="1" applyAlignment="1">
      <alignment horizontal="left"/>
    </xf>
    <xf numFmtId="37" fontId="29" fillId="0" borderId="10" xfId="40" applyNumberFormat="1" applyFont="1" applyBorder="1" applyAlignment="1" applyProtection="1">
      <alignment horizontal="centerContinuous"/>
    </xf>
    <xf numFmtId="37" fontId="29" fillId="0" borderId="16" xfId="40" applyNumberFormat="1" applyFont="1" applyBorder="1" applyAlignment="1" applyProtection="1">
      <alignment horizontal="centerContinuous"/>
    </xf>
    <xf numFmtId="5" fontId="29" fillId="0" borderId="60" xfId="40" applyNumberFormat="1" applyFont="1" applyBorder="1" applyAlignment="1" applyProtection="1">
      <alignment horizontal="right"/>
    </xf>
    <xf numFmtId="49" fontId="29" fillId="0" borderId="24" xfId="40" applyNumberFormat="1" applyFont="1" applyBorder="1"/>
    <xf numFmtId="49" fontId="29" fillId="0" borderId="14" xfId="40" applyNumberFormat="1" applyFont="1" applyBorder="1"/>
    <xf numFmtId="49" fontId="29" fillId="0" borderId="34" xfId="40" applyNumberFormat="1" applyFont="1" applyBorder="1"/>
    <xf numFmtId="0" fontId="29" fillId="0" borderId="17" xfId="40" applyFont="1" applyBorder="1" applyProtection="1"/>
    <xf numFmtId="0" fontId="29" fillId="0" borderId="21" xfId="40" applyFont="1" applyBorder="1" applyProtection="1"/>
    <xf numFmtId="0" fontId="29" fillId="0" borderId="33" xfId="40" applyFont="1" applyBorder="1" applyProtection="1"/>
    <xf numFmtId="0" fontId="29" fillId="0" borderId="11" xfId="40" applyFont="1" applyBorder="1" applyProtection="1"/>
    <xf numFmtId="0" fontId="29" fillId="0" borderId="12" xfId="40" applyFont="1" applyBorder="1" applyProtection="1"/>
    <xf numFmtId="0" fontId="29" fillId="0" borderId="23" xfId="40" applyFont="1" applyBorder="1" applyProtection="1"/>
    <xf numFmtId="0" fontId="29" fillId="0" borderId="12" xfId="40" applyFont="1" applyBorder="1" applyAlignment="1" applyProtection="1">
      <alignment horizontal="center"/>
    </xf>
    <xf numFmtId="0" fontId="29" fillId="0" borderId="13" xfId="40" applyFont="1" applyBorder="1" applyProtection="1"/>
    <xf numFmtId="0" fontId="29" fillId="0" borderId="28" xfId="40" applyFont="1" applyBorder="1" applyAlignment="1" applyProtection="1">
      <alignment horizontal="center"/>
    </xf>
    <xf numFmtId="0" fontId="29" fillId="0" borderId="0" xfId="40" applyFont="1" applyProtection="1"/>
    <xf numFmtId="0" fontId="29" fillId="0" borderId="34" xfId="40" applyFont="1" applyBorder="1" applyProtection="1"/>
    <xf numFmtId="0" fontId="29" fillId="0" borderId="14" xfId="40" applyFont="1" applyBorder="1" applyProtection="1"/>
    <xf numFmtId="0" fontId="29" fillId="0" borderId="28" xfId="40" applyFont="1" applyBorder="1" applyProtection="1"/>
    <xf numFmtId="0" fontId="29" fillId="0" borderId="25" xfId="40" applyFont="1" applyBorder="1" applyProtection="1"/>
    <xf numFmtId="0" fontId="29" fillId="0" borderId="18" xfId="40" applyFont="1" applyBorder="1" applyProtection="1"/>
    <xf numFmtId="0" fontId="29" fillId="0" borderId="19" xfId="40" applyFont="1" applyBorder="1" applyProtection="1"/>
    <xf numFmtId="0" fontId="29" fillId="0" borderId="30" xfId="40" applyFont="1" applyBorder="1" applyAlignment="1" applyProtection="1">
      <alignment horizontal="center"/>
    </xf>
    <xf numFmtId="0" fontId="29" fillId="0" borderId="35" xfId="40" applyFont="1" applyBorder="1" applyProtection="1"/>
    <xf numFmtId="0" fontId="29" fillId="0" borderId="30" xfId="40" applyFont="1" applyBorder="1" applyProtection="1"/>
    <xf numFmtId="0" fontId="29" fillId="0" borderId="20" xfId="40" applyFont="1" applyBorder="1" applyProtection="1"/>
    <xf numFmtId="0" fontId="29" fillId="0" borderId="18" xfId="40" applyFont="1" applyBorder="1" applyAlignment="1" applyProtection="1">
      <alignment horizontal="centerContinuous"/>
    </xf>
    <xf numFmtId="0" fontId="29" fillId="0" borderId="19" xfId="40" applyFont="1" applyBorder="1" applyAlignment="1" applyProtection="1">
      <alignment horizontal="centerContinuous"/>
    </xf>
    <xf numFmtId="0" fontId="29" fillId="0" borderId="20" xfId="40" applyFont="1" applyBorder="1" applyAlignment="1" applyProtection="1">
      <alignment horizontal="centerContinuous"/>
    </xf>
    <xf numFmtId="0" fontId="29" fillId="0" borderId="0" xfId="40" applyFont="1" applyAlignment="1" applyProtection="1">
      <alignment horizontal="centerContinuous"/>
    </xf>
    <xf numFmtId="0" fontId="29" fillId="0" borderId="13" xfId="40" applyFont="1" applyBorder="1" applyAlignment="1" applyProtection="1">
      <alignment horizontal="centerContinuous"/>
    </xf>
    <xf numFmtId="0" fontId="29" fillId="0" borderId="27" xfId="40" applyFont="1" applyBorder="1" applyProtection="1"/>
    <xf numFmtId="0" fontId="29" fillId="0" borderId="0" xfId="40" applyFont="1" applyAlignment="1" applyProtection="1">
      <alignment horizontal="center"/>
    </xf>
    <xf numFmtId="0" fontId="29" fillId="0" borderId="25" xfId="40" applyFont="1" applyBorder="1" applyAlignment="1" applyProtection="1">
      <alignment horizontal="center"/>
    </xf>
    <xf numFmtId="0" fontId="29" fillId="0" borderId="29" xfId="40" applyFont="1" applyBorder="1" applyProtection="1"/>
    <xf numFmtId="0" fontId="29" fillId="0" borderId="30" xfId="40" applyFont="1" applyBorder="1" applyAlignment="1" applyProtection="1">
      <alignment horizontal="centerContinuous"/>
    </xf>
    <xf numFmtId="0" fontId="29" fillId="0" borderId="31" xfId="40" applyFont="1" applyBorder="1" applyAlignment="1" applyProtection="1">
      <alignment horizontal="centerContinuous"/>
    </xf>
    <xf numFmtId="39" fontId="29" fillId="0" borderId="0" xfId="40" applyNumberFormat="1" applyFont="1" applyAlignment="1" applyProtection="1">
      <alignment horizontal="centerContinuous"/>
    </xf>
    <xf numFmtId="49" fontId="29" fillId="0" borderId="29" xfId="40" applyNumberFormat="1" applyFont="1" applyBorder="1" applyAlignment="1" applyProtection="1">
      <alignment horizontal="center"/>
    </xf>
    <xf numFmtId="0" fontId="29" fillId="0" borderId="19" xfId="40" applyFont="1" applyBorder="1" applyAlignment="1" applyProtection="1">
      <alignment horizontal="left"/>
    </xf>
    <xf numFmtId="5" fontId="29" fillId="0" borderId="30" xfId="40" applyNumberFormat="1" applyFont="1" applyBorder="1" applyAlignment="1" applyProtection="1"/>
    <xf numFmtId="5" fontId="29" fillId="0" borderId="31" xfId="40" applyNumberFormat="1" applyFont="1" applyBorder="1" applyAlignment="1" applyProtection="1"/>
    <xf numFmtId="0" fontId="279" fillId="0" borderId="19" xfId="40" applyFont="1" applyBorder="1" applyAlignment="1" applyProtection="1">
      <alignment horizontal="center"/>
    </xf>
    <xf numFmtId="0" fontId="29" fillId="26" borderId="30" xfId="40" applyFont="1" applyFill="1" applyBorder="1" applyProtection="1"/>
    <xf numFmtId="0" fontId="29" fillId="26" borderId="31" xfId="40" applyFont="1" applyFill="1" applyBorder="1" applyProtection="1"/>
    <xf numFmtId="37" fontId="29" fillId="26" borderId="30" xfId="40" applyNumberFormat="1" applyFont="1" applyFill="1" applyBorder="1" applyProtection="1"/>
    <xf numFmtId="37" fontId="29" fillId="26" borderId="31" xfId="40" applyNumberFormat="1" applyFont="1" applyFill="1" applyBorder="1" applyProtection="1"/>
    <xf numFmtId="0" fontId="31" fillId="0" borderId="0" xfId="40" applyAlignment="1">
      <alignment wrapText="1"/>
    </xf>
    <xf numFmtId="0" fontId="29" fillId="0" borderId="13" xfId="40" applyFont="1" applyBorder="1" applyAlignment="1" applyProtection="1"/>
    <xf numFmtId="0" fontId="29" fillId="0" borderId="0" xfId="40" applyFont="1" applyBorder="1" applyAlignment="1" applyProtection="1"/>
    <xf numFmtId="0" fontId="31" fillId="0" borderId="0" xfId="40" applyAlignment="1"/>
    <xf numFmtId="0" fontId="31" fillId="0" borderId="14" xfId="40" applyBorder="1" applyAlignment="1"/>
    <xf numFmtId="0" fontId="31" fillId="0" borderId="13" xfId="40" applyBorder="1" applyAlignment="1"/>
    <xf numFmtId="0" fontId="31" fillId="0" borderId="18" xfId="40" applyBorder="1" applyAlignment="1"/>
    <xf numFmtId="0" fontId="31" fillId="0" borderId="19" xfId="40" applyBorder="1" applyAlignment="1"/>
    <xf numFmtId="37" fontId="29" fillId="0" borderId="30" xfId="40" applyNumberFormat="1" applyFont="1" applyBorder="1" applyAlignment="1" applyProtection="1">
      <alignment horizontal="centerContinuous"/>
    </xf>
    <xf numFmtId="37" fontId="29" fillId="0" borderId="20" xfId="40" applyNumberFormat="1" applyFont="1" applyBorder="1" applyAlignment="1" applyProtection="1">
      <alignment horizontal="centerContinuous"/>
    </xf>
    <xf numFmtId="37" fontId="29" fillId="0" borderId="35" xfId="40" applyNumberFormat="1" applyFont="1" applyBorder="1" applyAlignment="1" applyProtection="1">
      <alignment horizontal="centerContinuous"/>
    </xf>
    <xf numFmtId="0" fontId="29" fillId="0" borderId="38" xfId="40" applyFont="1" applyBorder="1" applyProtection="1"/>
    <xf numFmtId="0" fontId="29" fillId="0" borderId="63" xfId="40" applyFont="1" applyBorder="1" applyProtection="1"/>
    <xf numFmtId="37" fontId="29" fillId="0" borderId="50" xfId="40" applyNumberFormat="1" applyFont="1" applyBorder="1" applyAlignment="1" applyProtection="1">
      <alignment horizontal="centerContinuous"/>
    </xf>
    <xf numFmtId="0" fontId="29" fillId="0" borderId="27" xfId="40" applyFont="1" applyBorder="1" applyAlignment="1" applyProtection="1">
      <alignment horizontal="center"/>
    </xf>
    <xf numFmtId="37" fontId="29" fillId="0" borderId="28" xfId="40" applyNumberFormat="1" applyFont="1" applyBorder="1" applyAlignment="1" applyProtection="1">
      <alignment horizontal="center"/>
    </xf>
    <xf numFmtId="0" fontId="29" fillId="0" borderId="34" xfId="40" applyFont="1" applyBorder="1" applyAlignment="1" applyProtection="1">
      <alignment horizontal="center"/>
    </xf>
    <xf numFmtId="0" fontId="29" fillId="0" borderId="24" xfId="40" applyFont="1" applyBorder="1" applyAlignment="1" applyProtection="1">
      <alignment horizontal="center"/>
    </xf>
    <xf numFmtId="37" fontId="29" fillId="0" borderId="28" xfId="40" applyNumberFormat="1" applyFont="1" applyBorder="1" applyProtection="1"/>
    <xf numFmtId="37" fontId="29" fillId="0" borderId="25" xfId="40" applyNumberFormat="1" applyFont="1" applyBorder="1" applyProtection="1"/>
    <xf numFmtId="37" fontId="29" fillId="0" borderId="24" xfId="40" applyNumberFormat="1" applyFont="1" applyBorder="1" applyProtection="1"/>
    <xf numFmtId="0" fontId="29" fillId="0" borderId="19" xfId="40" applyFont="1" applyBorder="1" applyAlignment="1" applyProtection="1">
      <alignment horizontal="center"/>
    </xf>
    <xf numFmtId="37" fontId="29" fillId="0" borderId="30" xfId="40" applyNumberFormat="1" applyFont="1" applyBorder="1" applyAlignment="1" applyProtection="1">
      <alignment horizontal="center"/>
    </xf>
    <xf numFmtId="37" fontId="29" fillId="0" borderId="31" xfId="40" applyNumberFormat="1" applyFont="1" applyBorder="1" applyAlignment="1" applyProtection="1">
      <alignment horizontal="center"/>
    </xf>
    <xf numFmtId="0" fontId="29" fillId="0" borderId="29" xfId="40" applyFont="1" applyBorder="1" applyAlignment="1" applyProtection="1">
      <alignment horizontal="center"/>
    </xf>
    <xf numFmtId="0" fontId="29" fillId="0" borderId="35" xfId="40" applyFont="1" applyBorder="1" applyAlignment="1" applyProtection="1">
      <alignment horizontal="center"/>
    </xf>
    <xf numFmtId="37" fontId="29" fillId="0" borderId="26" xfId="40" applyNumberFormat="1" applyFont="1" applyBorder="1" applyAlignment="1" applyProtection="1">
      <alignment horizontal="center"/>
    </xf>
    <xf numFmtId="0" fontId="29" fillId="26" borderId="29" xfId="40" applyFont="1" applyFill="1" applyBorder="1" applyAlignment="1" applyProtection="1">
      <alignment horizontal="centerContinuous"/>
    </xf>
    <xf numFmtId="0" fontId="29" fillId="26" borderId="35" xfId="40" applyFont="1" applyFill="1" applyBorder="1" applyAlignment="1" applyProtection="1">
      <alignment horizontal="centerContinuous"/>
    </xf>
    <xf numFmtId="0" fontId="29" fillId="26" borderId="19" xfId="40" applyFont="1" applyFill="1" applyBorder="1" applyAlignment="1" applyProtection="1">
      <alignment horizontal="centerContinuous"/>
    </xf>
    <xf numFmtId="37" fontId="29" fillId="26" borderId="26" xfId="40" applyNumberFormat="1" applyFont="1" applyFill="1" applyBorder="1" applyProtection="1"/>
    <xf numFmtId="0" fontId="29" fillId="0" borderId="31" xfId="40" applyFont="1" applyBorder="1" applyProtection="1"/>
    <xf numFmtId="0" fontId="29" fillId="0" borderId="19" xfId="40" applyFont="1" applyFill="1" applyBorder="1" applyAlignment="1" applyProtection="1">
      <alignment horizontal="left"/>
    </xf>
    <xf numFmtId="0" fontId="29" fillId="0" borderId="19" xfId="40" applyFont="1" applyFill="1" applyBorder="1" applyAlignment="1" applyProtection="1">
      <alignment horizontal="centerContinuous"/>
    </xf>
    <xf numFmtId="5" fontId="29" fillId="0" borderId="29" xfId="40" applyNumberFormat="1" applyFont="1" applyBorder="1" applyAlignment="1" applyProtection="1"/>
    <xf numFmtId="5" fontId="29" fillId="0" borderId="35" xfId="40" applyNumberFormat="1" applyFont="1" applyBorder="1" applyAlignment="1" applyProtection="1"/>
    <xf numFmtId="5" fontId="29" fillId="0" borderId="19" xfId="40" applyNumberFormat="1" applyFont="1" applyBorder="1" applyAlignment="1" applyProtection="1"/>
    <xf numFmtId="37" fontId="29" fillId="0" borderId="29" xfId="40" applyNumberFormat="1" applyFont="1" applyBorder="1" applyAlignment="1" applyProtection="1"/>
    <xf numFmtId="37" fontId="29" fillId="0" borderId="35" xfId="40" applyNumberFormat="1" applyFont="1" applyBorder="1" applyAlignment="1" applyProtection="1"/>
    <xf numFmtId="37" fontId="29" fillId="0" borderId="19" xfId="40" applyNumberFormat="1" applyFont="1" applyBorder="1" applyAlignment="1" applyProtection="1"/>
    <xf numFmtId="0" fontId="29" fillId="0" borderId="29" xfId="40" applyFont="1" applyFill="1" applyBorder="1" applyProtection="1"/>
    <xf numFmtId="0" fontId="29" fillId="0" borderId="30" xfId="40" applyFont="1" applyFill="1" applyBorder="1" applyAlignment="1" applyProtection="1">
      <alignment horizontal="center"/>
    </xf>
    <xf numFmtId="37" fontId="29" fillId="0" borderId="29" xfId="40" applyNumberFormat="1" applyFont="1" applyFill="1" applyBorder="1" applyAlignment="1" applyProtection="1"/>
    <xf numFmtId="37" fontId="29" fillId="0" borderId="35" xfId="40" applyNumberFormat="1" applyFont="1" applyFill="1" applyBorder="1" applyAlignment="1" applyProtection="1"/>
    <xf numFmtId="37" fontId="29" fillId="0" borderId="19" xfId="40" applyNumberFormat="1" applyFont="1" applyFill="1" applyBorder="1" applyAlignment="1" applyProtection="1"/>
    <xf numFmtId="37" fontId="29" fillId="0" borderId="26" xfId="40" applyNumberFormat="1" applyFont="1" applyFill="1" applyBorder="1" applyProtection="1"/>
    <xf numFmtId="0" fontId="29" fillId="0" borderId="31" xfId="40" applyFont="1" applyFill="1" applyBorder="1" applyProtection="1"/>
    <xf numFmtId="49" fontId="29" fillId="0" borderId="29" xfId="40" applyNumberFormat="1" applyFont="1" applyFill="1" applyBorder="1" applyAlignment="1" applyProtection="1">
      <alignment horizontal="center"/>
    </xf>
    <xf numFmtId="0" fontId="29" fillId="0" borderId="30" xfId="40" applyFont="1" applyFill="1" applyBorder="1" applyProtection="1"/>
    <xf numFmtId="0" fontId="29" fillId="0" borderId="0" xfId="40" applyFont="1" applyAlignment="1" applyProtection="1">
      <alignment horizontal="left"/>
    </xf>
    <xf numFmtId="37" fontId="29" fillId="0" borderId="27" xfId="40" applyNumberFormat="1" applyFont="1" applyBorder="1" applyAlignment="1" applyProtection="1"/>
    <xf numFmtId="37" fontId="29" fillId="0" borderId="34" xfId="40" applyNumberFormat="1" applyFont="1" applyBorder="1" applyAlignment="1" applyProtection="1"/>
    <xf numFmtId="37" fontId="29" fillId="0" borderId="0" xfId="40" applyNumberFormat="1" applyFont="1" applyAlignment="1" applyProtection="1"/>
    <xf numFmtId="0" fontId="315" fillId="0" borderId="19" xfId="40" applyFont="1" applyFill="1" applyBorder="1" applyAlignment="1" applyProtection="1">
      <alignment horizontal="left"/>
    </xf>
    <xf numFmtId="37" fontId="29" fillId="0" borderId="18" xfId="40" applyNumberFormat="1" applyFont="1" applyBorder="1" applyProtection="1"/>
    <xf numFmtId="0" fontId="319" fillId="0" borderId="0" xfId="40" applyFont="1" applyFill="1" applyAlignment="1" applyProtection="1">
      <alignment horizontal="left"/>
    </xf>
    <xf numFmtId="0" fontId="319" fillId="0" borderId="0" xfId="40" applyFont="1" applyFill="1" applyAlignment="1" applyProtection="1">
      <alignment horizontal="centerContinuous"/>
    </xf>
    <xf numFmtId="0" fontId="29" fillId="0" borderId="27" xfId="40" applyFont="1" applyBorder="1" applyAlignment="1" applyProtection="1">
      <alignment horizontal="centerContinuous"/>
    </xf>
    <xf numFmtId="0" fontId="29" fillId="0" borderId="34" xfId="40" applyFont="1" applyBorder="1" applyAlignment="1" applyProtection="1">
      <alignment horizontal="centerContinuous"/>
    </xf>
    <xf numFmtId="0" fontId="319" fillId="0" borderId="19" xfId="40" applyFont="1" applyFill="1" applyBorder="1" applyAlignment="1" applyProtection="1">
      <alignment horizontal="left"/>
    </xf>
    <xf numFmtId="0" fontId="319" fillId="0" borderId="19" xfId="40" applyFont="1" applyFill="1" applyBorder="1" applyAlignment="1" applyProtection="1">
      <alignment horizontal="centerContinuous"/>
    </xf>
    <xf numFmtId="5" fontId="29" fillId="0" borderId="18" xfId="40" applyNumberFormat="1" applyFont="1" applyBorder="1" applyProtection="1"/>
    <xf numFmtId="5" fontId="29" fillId="0" borderId="29" xfId="40" applyNumberFormat="1" applyFont="1" applyBorder="1" applyProtection="1"/>
    <xf numFmtId="175" fontId="29" fillId="0" borderId="0" xfId="40" applyNumberFormat="1" applyFont="1" applyProtection="1"/>
    <xf numFmtId="0" fontId="29" fillId="0" borderId="15" xfId="40" applyFont="1" applyBorder="1" applyProtection="1"/>
    <xf numFmtId="0" fontId="29" fillId="0" borderId="10" xfId="40" applyFont="1" applyBorder="1" applyProtection="1"/>
    <xf numFmtId="0" fontId="29" fillId="0" borderId="10" xfId="40" applyFont="1" applyBorder="1" applyAlignment="1" applyProtection="1">
      <alignment horizontal="centerContinuous"/>
    </xf>
    <xf numFmtId="0" fontId="29" fillId="0" borderId="16" xfId="40" applyFont="1" applyBorder="1" applyProtection="1"/>
    <xf numFmtId="0" fontId="29" fillId="0" borderId="0" xfId="40" applyFont="1" applyFill="1" applyProtection="1"/>
    <xf numFmtId="0" fontId="29" fillId="0" borderId="22" xfId="40" applyFont="1" applyBorder="1" applyProtection="1"/>
    <xf numFmtId="0" fontId="29" fillId="0" borderId="0" xfId="40" applyFont="1" applyBorder="1" applyAlignment="1" applyProtection="1">
      <alignment vertical="top"/>
    </xf>
    <xf numFmtId="0" fontId="29" fillId="0" borderId="14" xfId="40" applyFont="1" applyBorder="1" applyAlignment="1" applyProtection="1">
      <alignment vertical="top"/>
    </xf>
    <xf numFmtId="0" fontId="31" fillId="0" borderId="0" xfId="40" applyAlignment="1">
      <alignment vertical="top"/>
    </xf>
    <xf numFmtId="0" fontId="31" fillId="0" borderId="14" xfId="40" applyBorder="1" applyAlignment="1">
      <alignment vertical="top"/>
    </xf>
    <xf numFmtId="0" fontId="31" fillId="0" borderId="14" xfId="40" applyBorder="1" applyAlignment="1">
      <alignment wrapText="1"/>
    </xf>
    <xf numFmtId="0" fontId="29" fillId="0" borderId="25" xfId="40" applyFont="1" applyBorder="1" applyAlignment="1" applyProtection="1">
      <alignment horizontal="centerContinuous"/>
    </xf>
    <xf numFmtId="0" fontId="29" fillId="0" borderId="31" xfId="40" applyFont="1" applyBorder="1" applyAlignment="1" applyProtection="1">
      <alignment horizontal="center"/>
    </xf>
    <xf numFmtId="37" fontId="29" fillId="0" borderId="19" xfId="40" applyNumberFormat="1" applyFont="1" applyBorder="1" applyProtection="1"/>
    <xf numFmtId="37" fontId="29" fillId="20" borderId="31" xfId="40" applyNumberFormat="1" applyFont="1" applyFill="1" applyBorder="1" applyProtection="1"/>
    <xf numFmtId="37" fontId="29" fillId="0" borderId="19" xfId="40" applyNumberFormat="1" applyFont="1" applyFill="1" applyBorder="1" applyProtection="1"/>
    <xf numFmtId="0" fontId="29" fillId="0" borderId="19" xfId="40" applyFont="1" applyFill="1" applyBorder="1" applyProtection="1"/>
    <xf numFmtId="0" fontId="29" fillId="0" borderId="32" xfId="40" applyFont="1" applyBorder="1" applyProtection="1"/>
    <xf numFmtId="0" fontId="29" fillId="0" borderId="10" xfId="40" applyFont="1" applyBorder="1" applyAlignment="1" applyProtection="1">
      <alignment horizontal="left"/>
    </xf>
    <xf numFmtId="5" fontId="29" fillId="0" borderId="45" xfId="40" applyNumberFormat="1" applyFont="1" applyBorder="1" applyProtection="1"/>
    <xf numFmtId="0" fontId="29" fillId="0" borderId="0" xfId="40" applyFont="1" applyFill="1" applyAlignment="1" applyProtection="1">
      <alignment horizontal="centerContinuous"/>
    </xf>
    <xf numFmtId="0" fontId="29" fillId="0" borderId="13" xfId="40" quotePrefix="1" applyFont="1" applyBorder="1" applyAlignment="1" applyProtection="1">
      <alignment horizontal="right"/>
    </xf>
    <xf numFmtId="0" fontId="29" fillId="0" borderId="13" xfId="40" applyFont="1" applyBorder="1" applyAlignment="1" applyProtection="1">
      <alignment horizontal="right"/>
    </xf>
    <xf numFmtId="39" fontId="31" fillId="0" borderId="14" xfId="40" applyNumberFormat="1" applyFont="1" applyBorder="1" applyAlignment="1" applyProtection="1">
      <alignment horizontal="centerContinuous"/>
    </xf>
    <xf numFmtId="0" fontId="31" fillId="0" borderId="0" xfId="40" applyFont="1" applyAlignment="1" applyProtection="1"/>
    <xf numFmtId="0" fontId="31" fillId="0" borderId="14" xfId="40" applyFont="1" applyBorder="1" applyAlignment="1" applyProtection="1"/>
    <xf numFmtId="0" fontId="31" fillId="0" borderId="13" xfId="40" applyFont="1" applyFill="1" applyBorder="1" applyProtection="1"/>
    <xf numFmtId="0" fontId="31" fillId="0" borderId="14" xfId="40" applyFont="1" applyFill="1" applyBorder="1" applyProtection="1"/>
    <xf numFmtId="0" fontId="34" fillId="0" borderId="0" xfId="40" applyFont="1" applyProtection="1"/>
    <xf numFmtId="5" fontId="31" fillId="0" borderId="25" xfId="40" applyNumberFormat="1" applyFont="1" applyBorder="1" applyProtection="1"/>
    <xf numFmtId="0" fontId="29" fillId="25" borderId="46" xfId="40" applyFont="1" applyFill="1" applyBorder="1" applyProtection="1"/>
    <xf numFmtId="0" fontId="29" fillId="25" borderId="10" xfId="40" applyFont="1" applyFill="1" applyBorder="1" applyProtection="1"/>
    <xf numFmtId="5" fontId="31" fillId="0" borderId="45" xfId="40" applyNumberFormat="1" applyFont="1" applyBorder="1" applyProtection="1"/>
    <xf numFmtId="0" fontId="32" fillId="0" borderId="0" xfId="40" applyFont="1" applyFill="1" applyProtection="1"/>
    <xf numFmtId="0" fontId="32" fillId="0" borderId="0" xfId="40" applyFont="1" applyFill="1" applyAlignment="1" applyProtection="1">
      <alignment horizontal="right"/>
    </xf>
    <xf numFmtId="0" fontId="32" fillId="0" borderId="13" xfId="40" applyFont="1" applyBorder="1" applyProtection="1"/>
    <xf numFmtId="0" fontId="31" fillId="0" borderId="39" xfId="40" applyFont="1" applyBorder="1" applyProtection="1"/>
    <xf numFmtId="37" fontId="31" fillId="0" borderId="42" xfId="40" applyNumberFormat="1" applyFont="1" applyBorder="1" applyProtection="1"/>
    <xf numFmtId="37" fontId="31" fillId="0" borderId="45" xfId="40" applyNumberFormat="1" applyFont="1" applyBorder="1" applyProtection="1"/>
    <xf numFmtId="0" fontId="109" fillId="0" borderId="34" xfId="40" applyFont="1" applyBorder="1" applyProtection="1">
      <protection locked="0"/>
    </xf>
    <xf numFmtId="0" fontId="109" fillId="0" borderId="0" xfId="40" applyFont="1" applyProtection="1">
      <protection locked="0"/>
    </xf>
    <xf numFmtId="0" fontId="109" fillId="0" borderId="28" xfId="40" applyFont="1" applyBorder="1" applyProtection="1">
      <protection locked="0"/>
    </xf>
    <xf numFmtId="0" fontId="109" fillId="0" borderId="35" xfId="40" applyFont="1" applyBorder="1" applyProtection="1">
      <protection locked="0"/>
    </xf>
    <xf numFmtId="0" fontId="109" fillId="0" borderId="19" xfId="40" applyFont="1" applyBorder="1" applyProtection="1">
      <protection locked="0"/>
    </xf>
    <xf numFmtId="164" fontId="31" fillId="0" borderId="30" xfId="40" applyNumberFormat="1" applyFont="1" applyBorder="1" applyAlignment="1" applyProtection="1">
      <alignment horizontal="center"/>
    </xf>
    <xf numFmtId="5" fontId="109" fillId="0" borderId="52" xfId="40" applyNumberFormat="1" applyFont="1" applyBorder="1" applyProtection="1">
      <protection locked="0"/>
    </xf>
    <xf numFmtId="5" fontId="109" fillId="0" borderId="59" xfId="40" applyNumberFormat="1" applyFont="1" applyBorder="1" applyProtection="1">
      <protection locked="0"/>
    </xf>
    <xf numFmtId="0" fontId="31" fillId="29" borderId="42" xfId="40" applyFont="1" applyFill="1" applyBorder="1" applyProtection="1"/>
    <xf numFmtId="0" fontId="31" fillId="29" borderId="30" xfId="40" applyFont="1" applyFill="1" applyBorder="1" applyProtection="1"/>
    <xf numFmtId="0" fontId="31" fillId="29" borderId="19" xfId="40" applyFont="1" applyFill="1" applyBorder="1" applyProtection="1"/>
    <xf numFmtId="0" fontId="31" fillId="29" borderId="25" xfId="40" applyFont="1" applyFill="1" applyBorder="1" applyProtection="1"/>
    <xf numFmtId="37" fontId="109" fillId="0" borderId="52" xfId="40" applyNumberFormat="1" applyFont="1" applyBorder="1" applyProtection="1">
      <protection locked="0"/>
    </xf>
    <xf numFmtId="0" fontId="31" fillId="29" borderId="254" xfId="40" applyFont="1" applyFill="1" applyBorder="1" applyProtection="1"/>
    <xf numFmtId="0" fontId="31" fillId="0" borderId="18" xfId="40" applyFont="1" applyFill="1" applyBorder="1" applyProtection="1"/>
    <xf numFmtId="0" fontId="31" fillId="0" borderId="49" xfId="40" applyFont="1" applyFill="1" applyBorder="1" applyAlignment="1" applyProtection="1">
      <alignment vertical="top"/>
    </xf>
    <xf numFmtId="0" fontId="31" fillId="0" borderId="49" xfId="40" applyFont="1" applyFill="1" applyBorder="1" applyAlignment="1" applyProtection="1">
      <alignment wrapText="1"/>
    </xf>
    <xf numFmtId="37" fontId="109" fillId="0" borderId="255" xfId="40" applyNumberFormat="1" applyFont="1" applyFill="1" applyBorder="1" applyProtection="1">
      <protection locked="0"/>
    </xf>
    <xf numFmtId="37" fontId="109" fillId="0" borderId="256" xfId="40" applyNumberFormat="1" applyFont="1" applyFill="1" applyBorder="1" applyProtection="1">
      <protection locked="0"/>
    </xf>
    <xf numFmtId="0" fontId="31" fillId="29" borderId="31" xfId="40" applyFont="1" applyFill="1" applyBorder="1" applyProtection="1"/>
    <xf numFmtId="37" fontId="31" fillId="29" borderId="232" xfId="40" applyNumberFormat="1" applyFont="1" applyFill="1" applyBorder="1" applyProtection="1"/>
    <xf numFmtId="37" fontId="31" fillId="29" borderId="28" xfId="40" applyNumberFormat="1" applyFont="1" applyFill="1" applyBorder="1" applyProtection="1"/>
    <xf numFmtId="0" fontId="109" fillId="0" borderId="59" xfId="40" applyFont="1" applyBorder="1" applyProtection="1">
      <protection locked="0"/>
    </xf>
    <xf numFmtId="0" fontId="31" fillId="29" borderId="59" xfId="40" applyFont="1" applyFill="1" applyBorder="1" applyProtection="1"/>
    <xf numFmtId="37" fontId="31" fillId="0" borderId="41" xfId="40" applyNumberFormat="1" applyFont="1" applyBorder="1" applyProtection="1"/>
    <xf numFmtId="37" fontId="31" fillId="0" borderId="30" xfId="40" applyNumberFormat="1" applyFont="1" applyBorder="1" applyProtection="1"/>
    <xf numFmtId="0" fontId="31" fillId="0" borderId="30" xfId="40" applyFont="1" applyFill="1" applyBorder="1" applyProtection="1"/>
    <xf numFmtId="0" fontId="31" fillId="0" borderId="40" xfId="40" applyFont="1" applyFill="1" applyBorder="1" applyProtection="1"/>
    <xf numFmtId="0" fontId="31" fillId="0" borderId="41" xfId="40" applyFont="1" applyFill="1" applyBorder="1" applyProtection="1"/>
    <xf numFmtId="37" fontId="31" fillId="0" borderId="41" xfId="40" applyNumberFormat="1" applyFont="1" applyFill="1" applyBorder="1" applyProtection="1"/>
    <xf numFmtId="37" fontId="109" fillId="0" borderId="41" xfId="40" applyNumberFormat="1" applyFont="1" applyFill="1" applyBorder="1" applyProtection="1">
      <protection locked="0"/>
    </xf>
    <xf numFmtId="0" fontId="109" fillId="0" borderId="42" xfId="40" applyFont="1" applyFill="1" applyBorder="1" applyProtection="1">
      <protection locked="0"/>
    </xf>
    <xf numFmtId="5" fontId="31" fillId="0" borderId="41" xfId="40" applyNumberFormat="1" applyFont="1" applyBorder="1" applyProtection="1"/>
    <xf numFmtId="5" fontId="31" fillId="0" borderId="42" xfId="40" applyNumberFormat="1" applyFont="1" applyBorder="1" applyProtection="1"/>
    <xf numFmtId="37" fontId="31" fillId="0" borderId="28" xfId="40" applyNumberFormat="1" applyFont="1" applyBorder="1" applyProtection="1"/>
    <xf numFmtId="0" fontId="31" fillId="0" borderId="56" xfId="40" applyFont="1" applyFill="1" applyBorder="1" applyProtection="1"/>
    <xf numFmtId="0" fontId="31" fillId="0" borderId="61" xfId="40" applyFont="1" applyFill="1" applyBorder="1" applyProtection="1"/>
    <xf numFmtId="5" fontId="31" fillId="0" borderId="46" xfId="40" applyNumberFormat="1" applyFont="1" applyBorder="1" applyProtection="1"/>
    <xf numFmtId="37" fontId="31" fillId="0" borderId="14" xfId="40" applyNumberFormat="1" applyFont="1" applyBorder="1" applyProtection="1"/>
    <xf numFmtId="49" fontId="31" fillId="0" borderId="30" xfId="40" applyNumberFormat="1" applyFont="1" applyBorder="1" applyProtection="1"/>
    <xf numFmtId="177" fontId="31" fillId="0" borderId="0" xfId="28" applyNumberFormat="1" applyFont="1" applyProtection="1"/>
    <xf numFmtId="42" fontId="31" fillId="0" borderId="127" xfId="47686" applyNumberFormat="1" applyFont="1" applyFill="1" applyBorder="1" applyAlignment="1" applyProtection="1"/>
    <xf numFmtId="0" fontId="31" fillId="0" borderId="17" xfId="40" applyFont="1" applyBorder="1"/>
    <xf numFmtId="0" fontId="31" fillId="0" borderId="11" xfId="40" applyFont="1" applyBorder="1"/>
    <xf numFmtId="0" fontId="31" fillId="0" borderId="22" xfId="40" applyFont="1" applyBorder="1"/>
    <xf numFmtId="0" fontId="31" fillId="0" borderId="21" xfId="40" applyFont="1" applyBorder="1"/>
    <xf numFmtId="0" fontId="41" fillId="0" borderId="24" xfId="40" applyFont="1" applyBorder="1"/>
    <xf numFmtId="0" fontId="31" fillId="0" borderId="14" xfId="40" applyFont="1" applyBorder="1"/>
    <xf numFmtId="0" fontId="31" fillId="0" borderId="18" xfId="40" applyFont="1" applyBorder="1"/>
    <xf numFmtId="0" fontId="41" fillId="0" borderId="26" xfId="40" applyFont="1" applyBorder="1"/>
    <xf numFmtId="0" fontId="31" fillId="0" borderId="35" xfId="40" applyFont="1" applyBorder="1"/>
    <xf numFmtId="0" fontId="31" fillId="0" borderId="48" xfId="40" applyFont="1" applyBorder="1" applyAlignment="1">
      <alignment horizontal="centerContinuous"/>
    </xf>
    <xf numFmtId="0" fontId="31" fillId="0" borderId="19" xfId="40" applyFont="1" applyBorder="1" applyAlignment="1">
      <alignment horizontal="centerContinuous"/>
    </xf>
    <xf numFmtId="0" fontId="31" fillId="0" borderId="49" xfId="40" applyFont="1" applyBorder="1" applyAlignment="1">
      <alignment horizontal="centerContinuous"/>
    </xf>
    <xf numFmtId="0" fontId="31" fillId="0" borderId="50" xfId="40" applyFont="1" applyBorder="1" applyAlignment="1">
      <alignment horizontal="centerContinuous"/>
    </xf>
    <xf numFmtId="0" fontId="31" fillId="0" borderId="13" xfId="40" applyFont="1" applyBorder="1" applyAlignment="1"/>
    <xf numFmtId="0" fontId="31" fillId="0" borderId="13" xfId="40" applyFont="1" applyBorder="1"/>
    <xf numFmtId="0" fontId="31" fillId="0" borderId="63" xfId="40" applyFont="1" applyBorder="1"/>
    <xf numFmtId="0" fontId="31" fillId="0" borderId="41" xfId="40" applyFont="1" applyBorder="1"/>
    <xf numFmtId="0" fontId="31" fillId="0" borderId="37" xfId="40" applyFont="1" applyBorder="1" applyAlignment="1">
      <alignment horizontal="center"/>
    </xf>
    <xf numFmtId="0" fontId="31" fillId="0" borderId="40" xfId="40" applyFont="1" applyBorder="1"/>
    <xf numFmtId="0" fontId="31" fillId="0" borderId="42" xfId="40" applyFont="1" applyBorder="1" applyAlignment="1">
      <alignment horizontal="center"/>
    </xf>
    <xf numFmtId="0" fontId="31" fillId="0" borderId="27" xfId="40" applyFont="1" applyBorder="1" applyAlignment="1">
      <alignment horizontal="center"/>
    </xf>
    <xf numFmtId="0" fontId="31" fillId="0" borderId="28" xfId="40" applyFont="1" applyBorder="1" applyAlignment="1">
      <alignment horizontal="center"/>
    </xf>
    <xf numFmtId="0" fontId="31" fillId="0" borderId="24" xfId="40" applyFont="1" applyBorder="1" applyAlignment="1">
      <alignment horizontal="center"/>
    </xf>
    <xf numFmtId="0" fontId="31" fillId="0" borderId="0" xfId="40" applyFont="1" applyAlignment="1">
      <alignment horizontal="center"/>
    </xf>
    <xf numFmtId="0" fontId="31" fillId="0" borderId="25" xfId="40" applyFont="1" applyBorder="1" applyAlignment="1">
      <alignment horizontal="center"/>
    </xf>
    <xf numFmtId="0" fontId="31" fillId="0" borderId="28" xfId="40" applyFont="1" applyBorder="1"/>
    <xf numFmtId="0" fontId="31" fillId="0" borderId="29" xfId="40" applyFont="1" applyBorder="1"/>
    <xf numFmtId="0" fontId="31" fillId="0" borderId="26" xfId="40" applyFont="1" applyBorder="1" applyAlignment="1">
      <alignment horizontal="center"/>
    </xf>
    <xf numFmtId="0" fontId="31" fillId="0" borderId="31" xfId="40" applyFont="1" applyBorder="1" applyAlignment="1">
      <alignment horizontal="center"/>
    </xf>
    <xf numFmtId="0" fontId="31" fillId="0" borderId="51" xfId="40" applyFont="1" applyBorder="1"/>
    <xf numFmtId="0" fontId="31" fillId="0" borderId="53" xfId="40" applyFont="1" applyBorder="1"/>
    <xf numFmtId="5" fontId="109" fillId="0" borderId="53" xfId="40" applyNumberFormat="1" applyFont="1" applyBorder="1" applyProtection="1">
      <protection locked="0"/>
    </xf>
    <xf numFmtId="0" fontId="109" fillId="0" borderId="53" xfId="40" applyFont="1" applyBorder="1" applyProtection="1">
      <protection locked="0"/>
    </xf>
    <xf numFmtId="37" fontId="109" fillId="0" borderId="53" xfId="40" applyNumberFormat="1" applyFont="1" applyBorder="1" applyProtection="1">
      <protection locked="0"/>
    </xf>
    <xf numFmtId="0" fontId="31" fillId="0" borderId="26" xfId="40" applyFont="1" applyBorder="1"/>
    <xf numFmtId="37" fontId="109" fillId="0" borderId="26" xfId="40" applyNumberFormat="1" applyFont="1" applyBorder="1" applyProtection="1">
      <protection locked="0"/>
    </xf>
    <xf numFmtId="0" fontId="109" fillId="0" borderId="26" xfId="40" applyFont="1" applyBorder="1" applyProtection="1">
      <protection locked="0"/>
    </xf>
    <xf numFmtId="0" fontId="109" fillId="0" borderId="31" xfId="40" applyFont="1" applyBorder="1" applyProtection="1">
      <protection locked="0"/>
    </xf>
    <xf numFmtId="0" fontId="31" fillId="0" borderId="29" xfId="40" applyFont="1" applyFill="1" applyBorder="1" applyAlignment="1">
      <alignment vertical="top"/>
    </xf>
    <xf numFmtId="0" fontId="31" fillId="0" borderId="26" xfId="40" applyFont="1" applyFill="1" applyBorder="1" applyAlignment="1">
      <alignment wrapText="1"/>
    </xf>
    <xf numFmtId="37" fontId="109" fillId="0" borderId="26" xfId="40" applyNumberFormat="1" applyFont="1" applyFill="1" applyBorder="1" applyProtection="1">
      <protection locked="0"/>
    </xf>
    <xf numFmtId="0" fontId="109" fillId="0" borderId="26" xfId="40" applyFont="1" applyFill="1" applyBorder="1" applyProtection="1">
      <protection locked="0"/>
    </xf>
    <xf numFmtId="0" fontId="109" fillId="0" borderId="31" xfId="40" applyFont="1" applyFill="1" applyBorder="1" applyProtection="1">
      <protection locked="0"/>
    </xf>
    <xf numFmtId="0" fontId="31" fillId="0" borderId="53" xfId="40" applyFont="1" applyFill="1" applyBorder="1"/>
    <xf numFmtId="0" fontId="31" fillId="0" borderId="37" xfId="40" applyFont="1" applyBorder="1"/>
    <xf numFmtId="37" fontId="109" fillId="0" borderId="37" xfId="40" applyNumberFormat="1" applyFont="1" applyBorder="1" applyProtection="1">
      <protection locked="0"/>
    </xf>
    <xf numFmtId="0" fontId="109" fillId="0" borderId="37" xfId="40" applyFont="1" applyBorder="1" applyProtection="1">
      <protection locked="0"/>
    </xf>
    <xf numFmtId="0" fontId="109" fillId="0" borderId="42" xfId="40" applyFont="1" applyBorder="1" applyProtection="1">
      <protection locked="0"/>
    </xf>
    <xf numFmtId="37" fontId="31" fillId="0" borderId="26" xfId="40" applyNumberFormat="1" applyFont="1" applyBorder="1" applyProtection="1"/>
    <xf numFmtId="0" fontId="31" fillId="0" borderId="15" xfId="40" applyFont="1" applyBorder="1"/>
    <xf numFmtId="0" fontId="31" fillId="0" borderId="10" xfId="40" applyFont="1" applyBorder="1"/>
    <xf numFmtId="0" fontId="31" fillId="0" borderId="16" xfId="40" applyFont="1" applyBorder="1"/>
    <xf numFmtId="164" fontId="31" fillId="0" borderId="31" xfId="40" applyNumberFormat="1" applyFont="1" applyBorder="1" applyAlignment="1" applyProtection="1">
      <alignment horizontal="center"/>
    </xf>
    <xf numFmtId="0" fontId="31" fillId="0" borderId="20" xfId="40" applyFont="1" applyFill="1" applyBorder="1" applyProtection="1"/>
    <xf numFmtId="5" fontId="31" fillId="0" borderId="28" xfId="40" applyNumberFormat="1" applyFont="1" applyBorder="1" applyProtection="1"/>
    <xf numFmtId="37" fontId="31" fillId="0" borderId="24" xfId="40" applyNumberFormat="1" applyFont="1" applyBorder="1" applyProtection="1"/>
    <xf numFmtId="0" fontId="31" fillId="0" borderId="42" xfId="40" applyFont="1" applyBorder="1" applyAlignment="1" applyProtection="1">
      <alignment horizontal="center"/>
    </xf>
    <xf numFmtId="177" fontId="31" fillId="0" borderId="28" xfId="28" applyNumberFormat="1" applyFont="1" applyBorder="1" applyAlignment="1" applyProtection="1">
      <alignment horizontal="center"/>
    </xf>
    <xf numFmtId="37" fontId="31" fillId="0" borderId="25" xfId="0" applyNumberFormat="1" applyFont="1" applyFill="1" applyBorder="1" applyProtection="1"/>
    <xf numFmtId="37" fontId="31" fillId="0" borderId="16" xfId="47715" applyNumberFormat="1" applyFont="1" applyBorder="1" applyProtection="1"/>
    <xf numFmtId="37" fontId="31" fillId="0" borderId="43" xfId="47715" applyNumberFormat="1" applyFont="1" applyBorder="1" applyProtection="1"/>
    <xf numFmtId="0" fontId="31" fillId="0" borderId="10" xfId="47715" applyFont="1" applyBorder="1" applyProtection="1"/>
    <xf numFmtId="0" fontId="31" fillId="0" borderId="46" xfId="47715" applyFont="1" applyBorder="1" applyProtection="1"/>
    <xf numFmtId="0" fontId="31" fillId="0" borderId="15" xfId="47715" applyFont="1" applyBorder="1" applyProtection="1"/>
    <xf numFmtId="37" fontId="31" fillId="0" borderId="14" xfId="47715" applyNumberFormat="1" applyFont="1" applyBorder="1" applyProtection="1"/>
    <xf numFmtId="37" fontId="31" fillId="0" borderId="24" xfId="47715" applyNumberFormat="1" applyFont="1" applyBorder="1" applyProtection="1"/>
    <xf numFmtId="0" fontId="31" fillId="0" borderId="28" xfId="47715" applyFont="1" applyBorder="1" applyProtection="1"/>
    <xf numFmtId="0" fontId="34" fillId="0" borderId="0" xfId="47715" applyFont="1" applyProtection="1"/>
    <xf numFmtId="0" fontId="31" fillId="0" borderId="31" xfId="47715" applyFont="1" applyBorder="1" applyAlignment="1" applyProtection="1">
      <alignment horizontal="center"/>
    </xf>
    <xf numFmtId="0" fontId="31" fillId="0" borderId="30" xfId="47715" applyFont="1" applyBorder="1" applyAlignment="1" applyProtection="1">
      <alignment horizontal="center"/>
    </xf>
    <xf numFmtId="0" fontId="31" fillId="0" borderId="19" xfId="47715" applyFont="1" applyBorder="1" applyAlignment="1" applyProtection="1">
      <alignment horizontal="centerContinuous"/>
    </xf>
    <xf numFmtId="0" fontId="31" fillId="0" borderId="19" xfId="47715" applyFont="1" applyBorder="1" applyProtection="1"/>
    <xf numFmtId="0" fontId="31" fillId="0" borderId="29" xfId="47715" applyFont="1" applyBorder="1" applyAlignment="1" applyProtection="1">
      <alignment horizontal="center"/>
    </xf>
    <xf numFmtId="0" fontId="31" fillId="0" borderId="25" xfId="47715" applyFont="1" applyBorder="1" applyAlignment="1" applyProtection="1">
      <alignment horizontal="center"/>
    </xf>
    <xf numFmtId="0" fontId="31" fillId="0" borderId="28" xfId="47715" applyFont="1" applyBorder="1" applyAlignment="1" applyProtection="1">
      <alignment horizontal="center"/>
    </xf>
    <xf numFmtId="0" fontId="31" fillId="0" borderId="27" xfId="47715" applyFont="1" applyBorder="1" applyAlignment="1" applyProtection="1">
      <alignment horizontal="center"/>
    </xf>
    <xf numFmtId="0" fontId="31" fillId="0" borderId="42" xfId="47715" applyFont="1" applyBorder="1" applyAlignment="1" applyProtection="1">
      <alignment horizontal="center"/>
    </xf>
    <xf numFmtId="0" fontId="31" fillId="0" borderId="41" xfId="47715" applyFont="1" applyBorder="1" applyAlignment="1" applyProtection="1">
      <alignment horizontal="center"/>
    </xf>
    <xf numFmtId="0" fontId="31" fillId="0" borderId="40" xfId="47715" applyFont="1" applyBorder="1" applyProtection="1"/>
    <xf numFmtId="0" fontId="31" fillId="0" borderId="63" xfId="47715" applyFont="1" applyBorder="1" applyAlignment="1" applyProtection="1">
      <alignment horizontal="center"/>
    </xf>
    <xf numFmtId="0" fontId="31" fillId="0" borderId="20" xfId="47715" applyFont="1" applyBorder="1" applyProtection="1"/>
    <xf numFmtId="0" fontId="31" fillId="0" borderId="18" xfId="47715" applyFont="1" applyBorder="1" applyProtection="1"/>
    <xf numFmtId="0" fontId="31" fillId="0" borderId="14" xfId="47715" applyFont="1" applyBorder="1" applyAlignment="1" applyProtection="1">
      <alignment horizontal="centerContinuous"/>
    </xf>
    <xf numFmtId="0" fontId="31" fillId="0" borderId="12" xfId="47715" applyFont="1" applyBorder="1" applyProtection="1"/>
    <xf numFmtId="0" fontId="31" fillId="0" borderId="11" xfId="47715" applyFont="1" applyBorder="1" applyProtection="1"/>
    <xf numFmtId="0" fontId="31" fillId="0" borderId="17" xfId="47715" applyFont="1" applyBorder="1" applyProtection="1"/>
    <xf numFmtId="0" fontId="41" fillId="0" borderId="0" xfId="47715" applyFont="1" applyProtection="1"/>
    <xf numFmtId="164" fontId="31" fillId="0" borderId="19" xfId="47715" applyNumberFormat="1" applyFont="1" applyBorder="1" applyAlignment="1" applyProtection="1">
      <alignment horizontal="center"/>
    </xf>
    <xf numFmtId="0" fontId="32" fillId="0" borderId="0" xfId="47715" applyFont="1" applyAlignment="1" applyProtection="1">
      <alignment horizontal="centerContinuous"/>
    </xf>
    <xf numFmtId="0" fontId="31" fillId="0" borderId="16" xfId="47715" applyFont="1" applyBorder="1" applyProtection="1"/>
    <xf numFmtId="0" fontId="31" fillId="0" borderId="14" xfId="47715" applyFont="1" applyBorder="1" applyProtection="1"/>
    <xf numFmtId="0" fontId="31" fillId="0" borderId="38" xfId="47715" applyFont="1" applyBorder="1" applyAlignment="1" applyProtection="1">
      <alignment horizontal="centerContinuous"/>
    </xf>
    <xf numFmtId="0" fontId="31" fillId="0" borderId="40" xfId="47715" applyFont="1" applyBorder="1" applyAlignment="1" applyProtection="1">
      <alignment horizontal="centerContinuous"/>
    </xf>
    <xf numFmtId="0" fontId="31" fillId="0" borderId="39" xfId="47715" applyFont="1" applyBorder="1" applyAlignment="1" applyProtection="1">
      <alignment horizontal="centerContinuous"/>
    </xf>
    <xf numFmtId="5" fontId="31" fillId="0" borderId="59" xfId="47715" applyNumberFormat="1" applyFont="1" applyBorder="1" applyProtection="1"/>
    <xf numFmtId="5" fontId="31" fillId="0" borderId="52" xfId="47715" applyNumberFormat="1" applyFont="1" applyBorder="1" applyProtection="1"/>
    <xf numFmtId="0" fontId="31" fillId="0" borderId="49" xfId="47715" applyFont="1" applyBorder="1" applyProtection="1"/>
    <xf numFmtId="0" fontId="31" fillId="0" borderId="51" xfId="47715" applyFont="1" applyBorder="1" applyAlignment="1" applyProtection="1">
      <alignment horizontal="center"/>
    </xf>
    <xf numFmtId="37" fontId="31" fillId="0" borderId="59" xfId="47715" applyNumberFormat="1" applyFont="1" applyBorder="1" applyProtection="1"/>
    <xf numFmtId="37" fontId="31" fillId="0" borderId="52" xfId="47715" applyNumberFormat="1" applyFont="1" applyBorder="1" applyProtection="1"/>
    <xf numFmtId="37" fontId="31" fillId="29" borderId="50" xfId="47715" applyNumberFormat="1" applyFont="1" applyFill="1" applyBorder="1" applyProtection="1"/>
    <xf numFmtId="0" fontId="31" fillId="29" borderId="52" xfId="47715" applyFont="1" applyFill="1" applyBorder="1" applyProtection="1"/>
    <xf numFmtId="0" fontId="31" fillId="29" borderId="50" xfId="47715" applyFont="1" applyFill="1" applyBorder="1" applyProtection="1"/>
    <xf numFmtId="0" fontId="31" fillId="0" borderId="19" xfId="47715" applyFont="1" applyBorder="1" applyAlignment="1" applyProtection="1">
      <alignment horizontal="center"/>
    </xf>
    <xf numFmtId="0" fontId="31" fillId="0" borderId="0" xfId="47715" applyFont="1" applyAlignment="1" applyProtection="1">
      <alignment horizontal="center"/>
    </xf>
    <xf numFmtId="0" fontId="31" fillId="0" borderId="50" xfId="47715" applyFont="1" applyBorder="1" applyAlignment="1" applyProtection="1">
      <alignment horizontal="centerContinuous"/>
    </xf>
    <xf numFmtId="0" fontId="31" fillId="0" borderId="49" xfId="47715" applyFont="1" applyBorder="1" applyAlignment="1" applyProtection="1">
      <alignment horizontal="centerContinuous"/>
    </xf>
    <xf numFmtId="0" fontId="31" fillId="0" borderId="48" xfId="47715" applyFont="1" applyBorder="1" applyProtection="1"/>
    <xf numFmtId="164" fontId="31" fillId="0" borderId="26" xfId="47715" applyNumberFormat="1" applyFont="1" applyBorder="1" applyAlignment="1" applyProtection="1">
      <alignment horizontal="center"/>
    </xf>
    <xf numFmtId="0" fontId="31" fillId="0" borderId="35" xfId="47715" applyFont="1" applyBorder="1" applyProtection="1"/>
    <xf numFmtId="0" fontId="31" fillId="0" borderId="24" xfId="47715" applyFont="1" applyBorder="1" applyProtection="1"/>
    <xf numFmtId="0" fontId="31" fillId="0" borderId="22" xfId="47715" applyFont="1" applyBorder="1" applyProtection="1"/>
    <xf numFmtId="0" fontId="31" fillId="0" borderId="21" xfId="47715" applyFont="1" applyBorder="1" applyProtection="1"/>
    <xf numFmtId="277" fontId="32" fillId="0" borderId="24" xfId="47715" applyNumberFormat="1" applyFont="1" applyBorder="1" applyProtection="1"/>
    <xf numFmtId="277" fontId="32" fillId="0" borderId="14" xfId="47715" applyNumberFormat="1" applyFont="1" applyBorder="1" applyProtection="1"/>
    <xf numFmtId="0" fontId="32" fillId="0" borderId="0" xfId="47715" applyFont="1" applyProtection="1"/>
    <xf numFmtId="0" fontId="32" fillId="0" borderId="10" xfId="47715" applyFont="1" applyBorder="1" applyProtection="1"/>
    <xf numFmtId="37" fontId="32" fillId="0" borderId="43" xfId="47715" applyNumberFormat="1" applyFont="1" applyBorder="1" applyProtection="1"/>
    <xf numFmtId="37" fontId="32" fillId="0" borderId="16" xfId="47715" applyNumberFormat="1" applyFont="1" applyBorder="1" applyProtection="1"/>
    <xf numFmtId="37" fontId="32" fillId="0" borderId="24" xfId="47715" applyNumberFormat="1" applyFont="1" applyBorder="1" applyProtection="1"/>
    <xf numFmtId="37" fontId="32" fillId="0" borderId="14" xfId="47715" applyNumberFormat="1" applyFont="1" applyBorder="1" applyProtection="1"/>
    <xf numFmtId="277" fontId="31" fillId="0" borderId="24" xfId="47715" applyNumberFormat="1" applyFont="1" applyBorder="1" applyAlignment="1" applyProtection="1">
      <alignment horizontal="right"/>
    </xf>
    <xf numFmtId="277" fontId="31" fillId="0" borderId="14" xfId="47715" applyNumberFormat="1" applyFont="1" applyBorder="1" applyAlignment="1" applyProtection="1">
      <alignment horizontal="right"/>
    </xf>
    <xf numFmtId="37" fontId="32" fillId="0" borderId="20" xfId="47715" applyNumberFormat="1" applyFont="1" applyBorder="1" applyProtection="1"/>
    <xf numFmtId="0" fontId="31" fillId="0" borderId="17" xfId="40" applyFont="1" applyFill="1" applyBorder="1" applyProtection="1"/>
    <xf numFmtId="0" fontId="31" fillId="0" borderId="11" xfId="40" applyFont="1" applyFill="1" applyBorder="1" applyProtection="1"/>
    <xf numFmtId="0" fontId="31" fillId="0" borderId="33" xfId="40" applyFont="1" applyFill="1" applyBorder="1" applyProtection="1"/>
    <xf numFmtId="0" fontId="31" fillId="0" borderId="22" xfId="40" applyFont="1" applyFill="1" applyBorder="1" applyProtection="1"/>
    <xf numFmtId="0" fontId="31" fillId="0" borderId="23" xfId="40" applyFont="1" applyFill="1" applyBorder="1" applyProtection="1"/>
    <xf numFmtId="0" fontId="31" fillId="0" borderId="28" xfId="40" applyFont="1" applyFill="1" applyBorder="1" applyProtection="1"/>
    <xf numFmtId="0" fontId="31" fillId="0" borderId="24" xfId="40" applyFont="1" applyFill="1" applyBorder="1" applyProtection="1"/>
    <xf numFmtId="0" fontId="31" fillId="0" borderId="25" xfId="40" applyFont="1" applyFill="1" applyBorder="1" applyProtection="1"/>
    <xf numFmtId="164" fontId="31" fillId="0" borderId="26" xfId="40" applyNumberFormat="1" applyFont="1" applyFill="1" applyBorder="1" applyAlignment="1" applyProtection="1">
      <alignment horizontal="center"/>
    </xf>
    <xf numFmtId="0" fontId="31" fillId="0" borderId="19" xfId="40" applyFont="1" applyBorder="1" applyAlignment="1" applyProtection="1">
      <alignment horizontal="center"/>
    </xf>
    <xf numFmtId="0" fontId="31" fillId="0" borderId="0" xfId="40" applyFont="1" applyAlignment="1" applyProtection="1">
      <alignment horizontal="center"/>
    </xf>
    <xf numFmtId="49" fontId="31" fillId="0" borderId="31" xfId="40" applyNumberFormat="1" applyFont="1" applyFill="1" applyBorder="1" applyProtection="1"/>
    <xf numFmtId="0" fontId="31" fillId="0" borderId="13" xfId="47715" applyFont="1" applyBorder="1" applyAlignment="1" applyProtection="1">
      <alignment horizontal="centerContinuous"/>
    </xf>
    <xf numFmtId="0" fontId="31" fillId="0" borderId="13" xfId="47715" applyFont="1" applyBorder="1" applyAlignment="1" applyProtection="1">
      <alignment horizontal="center"/>
    </xf>
    <xf numFmtId="0" fontId="31" fillId="0" borderId="25" xfId="47715" applyFont="1" applyBorder="1" applyAlignment="1" applyProtection="1">
      <alignment horizontal="centerContinuous"/>
    </xf>
    <xf numFmtId="0" fontId="31" fillId="0" borderId="0" xfId="47715" applyFont="1" applyAlignment="1" applyProtection="1">
      <alignment horizontal="left"/>
    </xf>
    <xf numFmtId="0" fontId="31" fillId="0" borderId="17" xfId="47715" applyFont="1" applyBorder="1" applyAlignment="1" applyProtection="1">
      <alignment horizontal="center"/>
    </xf>
    <xf numFmtId="0" fontId="31" fillId="0" borderId="31" xfId="47715" applyFont="1" applyBorder="1" applyAlignment="1" applyProtection="1">
      <alignment horizontal="centerContinuous"/>
    </xf>
    <xf numFmtId="0" fontId="31" fillId="0" borderId="0" xfId="47715" applyFont="1" applyBorder="1" applyAlignment="1" applyProtection="1">
      <alignment horizontal="centerContinuous"/>
    </xf>
    <xf numFmtId="0" fontId="31" fillId="0" borderId="0" xfId="47715" applyFont="1" applyBorder="1" applyProtection="1"/>
    <xf numFmtId="37" fontId="38" fillId="0" borderId="0" xfId="0" applyNumberFormat="1" applyFont="1" applyBorder="1" applyAlignment="1" applyProtection="1">
      <alignment horizontal="centerContinuous"/>
    </xf>
    <xf numFmtId="37" fontId="27" fillId="0" borderId="0" xfId="0" applyNumberFormat="1" applyFont="1" applyBorder="1" applyAlignment="1" applyProtection="1">
      <alignment horizontal="left"/>
    </xf>
    <xf numFmtId="37" fontId="27" fillId="0" borderId="0" xfId="0" applyNumberFormat="1" applyFont="1" applyBorder="1" applyAlignment="1" applyProtection="1">
      <alignment horizontal="centerContinuous"/>
    </xf>
    <xf numFmtId="37" fontId="27" fillId="0" borderId="14" xfId="0" applyNumberFormat="1" applyFont="1" applyBorder="1" applyAlignment="1" applyProtection="1">
      <alignment horizontal="centerContinuous"/>
    </xf>
    <xf numFmtId="37" fontId="38" fillId="0" borderId="0" xfId="0" quotePrefix="1" applyNumberFormat="1" applyFont="1" applyBorder="1" applyAlignment="1" applyProtection="1">
      <alignment horizontal="centerContinuous"/>
    </xf>
    <xf numFmtId="37" fontId="38" fillId="0" borderId="0" xfId="0" applyNumberFormat="1" applyFont="1" applyFill="1" applyBorder="1" applyAlignment="1" applyProtection="1">
      <alignment horizontal="left"/>
    </xf>
    <xf numFmtId="37" fontId="38" fillId="0" borderId="0" xfId="0" quotePrefix="1" applyNumberFormat="1" applyFont="1" applyFill="1" applyBorder="1" applyAlignment="1" applyProtection="1">
      <alignment horizontal="left"/>
    </xf>
    <xf numFmtId="37" fontId="27" fillId="0" borderId="14" xfId="0" applyNumberFormat="1" applyFont="1" applyFill="1" applyBorder="1" applyProtection="1"/>
    <xf numFmtId="37" fontId="38" fillId="0" borderId="0" xfId="0" applyNumberFormat="1" applyFont="1" applyFill="1" applyBorder="1" applyAlignment="1" applyProtection="1">
      <alignment horizontal="centerContinuous"/>
    </xf>
    <xf numFmtId="37" fontId="38" fillId="0" borderId="0" xfId="0" applyNumberFormat="1" applyFont="1" applyBorder="1" applyAlignment="1" applyProtection="1">
      <alignment horizontal="left"/>
    </xf>
    <xf numFmtId="37" fontId="38" fillId="0" borderId="0" xfId="0" quotePrefix="1" applyNumberFormat="1" applyFont="1" applyFill="1" applyBorder="1" applyAlignment="1" applyProtection="1">
      <alignment horizontal="centerContinuous"/>
    </xf>
    <xf numFmtId="0" fontId="44" fillId="0" borderId="0" xfId="0" applyFont="1" applyFill="1" applyBorder="1"/>
    <xf numFmtId="43" fontId="27" fillId="0" borderId="0" xfId="28" applyFont="1" applyFill="1" applyBorder="1" applyProtection="1"/>
    <xf numFmtId="0" fontId="27" fillId="0" borderId="0" xfId="0" applyFont="1" applyBorder="1" applyAlignment="1" applyProtection="1">
      <alignment horizontal="left"/>
    </xf>
    <xf numFmtId="37" fontId="44" fillId="0" borderId="0" xfId="0" applyNumberFormat="1" applyFont="1" applyFill="1" applyBorder="1" applyAlignment="1" applyProtection="1">
      <alignment horizontal="left"/>
    </xf>
    <xf numFmtId="37" fontId="27" fillId="0" borderId="0" xfId="0" quotePrefix="1" applyNumberFormat="1" applyFont="1" applyFill="1" applyBorder="1" applyAlignment="1" applyProtection="1">
      <alignment horizontal="left"/>
    </xf>
    <xf numFmtId="37" fontId="38" fillId="0" borderId="0" xfId="0" quotePrefix="1" applyNumberFormat="1" applyFont="1" applyBorder="1" applyAlignment="1" applyProtection="1">
      <alignment horizontal="left"/>
    </xf>
    <xf numFmtId="37" fontId="38" fillId="0" borderId="10" xfId="0" quotePrefix="1" applyNumberFormat="1" applyFont="1" applyFill="1" applyBorder="1" applyAlignment="1" applyProtection="1">
      <alignment horizontal="left"/>
    </xf>
    <xf numFmtId="43" fontId="27" fillId="0" borderId="10" xfId="28" applyFont="1" applyFill="1" applyBorder="1" applyProtection="1"/>
    <xf numFmtId="43" fontId="27" fillId="0" borderId="0" xfId="28" applyFont="1" applyFill="1" applyBorder="1"/>
    <xf numFmtId="0" fontId="27" fillId="0" borderId="0" xfId="0" quotePrefix="1" applyFont="1" applyBorder="1" applyAlignment="1" applyProtection="1">
      <alignment horizontal="left"/>
    </xf>
    <xf numFmtId="41" fontId="27" fillId="0" borderId="0" xfId="0" applyNumberFormat="1" applyFont="1" applyFill="1" applyBorder="1" applyAlignment="1" applyProtection="1">
      <alignment horizontal="right"/>
    </xf>
    <xf numFmtId="41" fontId="27" fillId="0" borderId="14" xfId="0" applyNumberFormat="1" applyFont="1" applyFill="1" applyBorder="1" applyAlignment="1" applyProtection="1">
      <alignment horizontal="centerContinuous"/>
    </xf>
    <xf numFmtId="41" fontId="27" fillId="0" borderId="0" xfId="0" applyNumberFormat="1" applyFont="1" applyFill="1" applyBorder="1" applyAlignment="1" applyProtection="1">
      <alignment horizontal="centerContinuous"/>
    </xf>
    <xf numFmtId="41" fontId="27" fillId="0" borderId="0" xfId="0" applyNumberFormat="1" applyFont="1" applyFill="1" applyBorder="1"/>
    <xf numFmtId="41" fontId="27" fillId="0" borderId="14" xfId="0" applyNumberFormat="1" applyFont="1" applyFill="1" applyBorder="1"/>
    <xf numFmtId="41" fontId="27" fillId="0" borderId="0" xfId="28" applyNumberFormat="1" applyFont="1" applyFill="1" applyBorder="1" applyAlignment="1" applyProtection="1">
      <alignment horizontal="center"/>
    </xf>
    <xf numFmtId="41" fontId="27" fillId="0" borderId="14" xfId="28" applyNumberFormat="1" applyFont="1" applyFill="1" applyBorder="1" applyAlignment="1" applyProtection="1">
      <alignment horizontal="center"/>
    </xf>
    <xf numFmtId="41" fontId="27" fillId="0" borderId="14" xfId="28" applyNumberFormat="1" applyFont="1" applyFill="1" applyBorder="1" applyAlignment="1">
      <alignment horizontal="center"/>
    </xf>
    <xf numFmtId="41" fontId="31" fillId="0" borderId="14" xfId="28" applyNumberFormat="1" applyFont="1" applyBorder="1"/>
    <xf numFmtId="41" fontId="31" fillId="0" borderId="0" xfId="0" applyNumberFormat="1" applyFont="1" applyBorder="1" applyAlignment="1" applyProtection="1">
      <alignment horizontal="centerContinuous"/>
    </xf>
    <xf numFmtId="41" fontId="31" fillId="0" borderId="14" xfId="0" applyNumberFormat="1" applyFont="1" applyBorder="1" applyAlignment="1" applyProtection="1">
      <alignment horizontal="centerContinuous"/>
    </xf>
    <xf numFmtId="41" fontId="27" fillId="0" borderId="10" xfId="28" applyNumberFormat="1" applyFont="1" applyFill="1" applyBorder="1" applyAlignment="1" applyProtection="1">
      <alignment horizontal="center"/>
    </xf>
    <xf numFmtId="41" fontId="27" fillId="0" borderId="16" xfId="28" applyNumberFormat="1" applyFont="1" applyFill="1" applyBorder="1" applyAlignment="1" applyProtection="1">
      <alignment horizontal="center"/>
    </xf>
    <xf numFmtId="41" fontId="31" fillId="0" borderId="11" xfId="47715" applyNumberFormat="1" applyFont="1" applyBorder="1" applyProtection="1"/>
    <xf numFmtId="41" fontId="31" fillId="0" borderId="12" xfId="47715" applyNumberFormat="1" applyFont="1" applyBorder="1" applyProtection="1"/>
    <xf numFmtId="41" fontId="31" fillId="0" borderId="0" xfId="47715" applyNumberFormat="1" applyFont="1" applyBorder="1" applyAlignment="1" applyProtection="1">
      <alignment horizontal="centerContinuous"/>
    </xf>
    <xf numFmtId="41" fontId="31" fillId="0" borderId="14" xfId="47715" applyNumberFormat="1" applyFont="1" applyBorder="1" applyAlignment="1" applyProtection="1">
      <alignment horizontal="centerContinuous"/>
    </xf>
    <xf numFmtId="41" fontId="31" fillId="0" borderId="19" xfId="47715" applyNumberFormat="1" applyFont="1" applyBorder="1" applyProtection="1"/>
    <xf numFmtId="41" fontId="31" fillId="0" borderId="20" xfId="47715" applyNumberFormat="1" applyFont="1" applyBorder="1" applyProtection="1"/>
    <xf numFmtId="41" fontId="31" fillId="0" borderId="25" xfId="47715" applyNumberFormat="1" applyFont="1" applyBorder="1" applyAlignment="1" applyProtection="1">
      <alignment horizontal="centerContinuous"/>
    </xf>
    <xf numFmtId="41" fontId="31" fillId="0" borderId="19" xfId="47715" applyNumberFormat="1" applyFont="1" applyBorder="1" applyAlignment="1" applyProtection="1">
      <alignment horizontal="centerContinuous"/>
    </xf>
    <xf numFmtId="41" fontId="31" fillId="0" borderId="31" xfId="47715" applyNumberFormat="1" applyFont="1" applyBorder="1" applyAlignment="1" applyProtection="1">
      <alignment horizontal="centerContinuous"/>
    </xf>
    <xf numFmtId="41" fontId="31" fillId="0" borderId="0" xfId="28" applyNumberFormat="1" applyFont="1" applyBorder="1" applyAlignment="1">
      <alignment horizontal="center"/>
    </xf>
    <xf numFmtId="41" fontId="31" fillId="0" borderId="14" xfId="28" applyNumberFormat="1" applyFont="1" applyBorder="1" applyAlignment="1">
      <alignment horizontal="center"/>
    </xf>
    <xf numFmtId="41" fontId="31" fillId="0" borderId="0" xfId="0" applyNumberFormat="1" applyFont="1" applyBorder="1" applyAlignment="1">
      <alignment horizontal="center"/>
    </xf>
    <xf numFmtId="41" fontId="31" fillId="0" borderId="14" xfId="0" applyNumberFormat="1" applyFont="1" applyBorder="1" applyAlignment="1">
      <alignment horizontal="center"/>
    </xf>
    <xf numFmtId="41" fontId="27" fillId="0" borderId="20" xfId="28" applyNumberFormat="1" applyFont="1" applyFill="1" applyBorder="1" applyAlignment="1" applyProtection="1">
      <alignment horizontal="center"/>
    </xf>
    <xf numFmtId="41" fontId="27" fillId="0" borderId="20" xfId="0" applyNumberFormat="1" applyFont="1" applyFill="1" applyBorder="1" applyAlignment="1" applyProtection="1">
      <alignment horizontal="right"/>
    </xf>
    <xf numFmtId="0" fontId="31" fillId="0" borderId="0" xfId="40" applyFont="1" applyFill="1" applyAlignment="1">
      <alignment horizontal="left"/>
    </xf>
    <xf numFmtId="0" fontId="43" fillId="0" borderId="0" xfId="0" applyFont="1" applyBorder="1"/>
    <xf numFmtId="177" fontId="31" fillId="0" borderId="48" xfId="28" applyNumberFormat="1" applyFont="1" applyBorder="1" applyProtection="1"/>
    <xf numFmtId="177" fontId="31" fillId="0" borderId="18" xfId="0" applyNumberFormat="1" applyFont="1" applyBorder="1" applyProtection="1"/>
    <xf numFmtId="177" fontId="31" fillId="0" borderId="31" xfId="0" applyNumberFormat="1" applyFont="1" applyBorder="1" applyProtection="1"/>
    <xf numFmtId="5" fontId="31" fillId="0" borderId="14" xfId="0" applyNumberFormat="1" applyFont="1" applyBorder="1"/>
    <xf numFmtId="0" fontId="31" fillId="0" borderId="33" xfId="40" applyFont="1" applyBorder="1"/>
    <xf numFmtId="0" fontId="31" fillId="0" borderId="23" xfId="40" applyFont="1" applyBorder="1"/>
    <xf numFmtId="0" fontId="31" fillId="0" borderId="25" xfId="40" applyFont="1" applyBorder="1"/>
    <xf numFmtId="0" fontId="31" fillId="0" borderId="39" xfId="40" applyFont="1" applyBorder="1" applyAlignment="1">
      <alignment horizontal="centerContinuous"/>
    </xf>
    <xf numFmtId="0" fontId="31" fillId="0" borderId="40" xfId="40" applyFont="1" applyBorder="1" applyAlignment="1">
      <alignment horizontal="centerContinuous"/>
    </xf>
    <xf numFmtId="0" fontId="31" fillId="0" borderId="38" xfId="40" applyFont="1" applyBorder="1" applyAlignment="1">
      <alignment horizontal="centerContinuous"/>
    </xf>
    <xf numFmtId="0" fontId="31" fillId="0" borderId="39" xfId="40" applyFont="1" applyBorder="1"/>
    <xf numFmtId="0" fontId="31" fillId="0" borderId="38" xfId="40" applyFont="1" applyBorder="1"/>
    <xf numFmtId="0" fontId="31" fillId="0" borderId="13" xfId="40" applyFont="1" applyFill="1" applyBorder="1"/>
    <xf numFmtId="0" fontId="31" fillId="0" borderId="14" xfId="40" applyFont="1" applyFill="1" applyBorder="1"/>
    <xf numFmtId="0" fontId="31" fillId="0" borderId="39" xfId="40" applyFont="1" applyBorder="1" applyAlignment="1">
      <alignment horizontal="center"/>
    </xf>
    <xf numFmtId="0" fontId="31" fillId="0" borderId="41" xfId="40" applyFont="1" applyFill="1" applyBorder="1" applyAlignment="1">
      <alignment horizontal="center"/>
    </xf>
    <xf numFmtId="0" fontId="31" fillId="0" borderId="52" xfId="40" applyFont="1" applyBorder="1" applyAlignment="1">
      <alignment horizontal="centerContinuous"/>
    </xf>
    <xf numFmtId="0" fontId="31" fillId="0" borderId="42" xfId="40" applyFont="1" applyBorder="1"/>
    <xf numFmtId="0" fontId="31" fillId="0" borderId="13" xfId="40" applyFont="1" applyBorder="1" applyAlignment="1">
      <alignment horizontal="center"/>
    </xf>
    <xf numFmtId="0" fontId="31" fillId="0" borderId="28" xfId="40" applyFont="1" applyFill="1" applyBorder="1" applyAlignment="1">
      <alignment horizontal="center"/>
    </xf>
    <xf numFmtId="0" fontId="31" fillId="0" borderId="18" xfId="40" applyFont="1" applyBorder="1" applyAlignment="1">
      <alignment horizontal="center"/>
    </xf>
    <xf numFmtId="0" fontId="31" fillId="0" borderId="30" xfId="40" applyFont="1" applyBorder="1" applyAlignment="1">
      <alignment horizontal="center"/>
    </xf>
    <xf numFmtId="0" fontId="31" fillId="0" borderId="30" xfId="40" applyFont="1" applyFill="1" applyBorder="1" applyAlignment="1">
      <alignment horizontal="centerContinuous"/>
    </xf>
    <xf numFmtId="0" fontId="31" fillId="0" borderId="28" xfId="40" applyFont="1" applyFill="1" applyBorder="1"/>
    <xf numFmtId="166" fontId="31" fillId="0" borderId="28" xfId="40" applyNumberFormat="1" applyFont="1" applyBorder="1" applyProtection="1"/>
    <xf numFmtId="0" fontId="31" fillId="0" borderId="24" xfId="40" applyFont="1" applyBorder="1"/>
    <xf numFmtId="0" fontId="31" fillId="0" borderId="34" xfId="40" applyFont="1" applyFill="1" applyBorder="1"/>
    <xf numFmtId="37" fontId="31" fillId="0" borderId="34" xfId="40" applyNumberFormat="1" applyFont="1" applyBorder="1" applyProtection="1"/>
    <xf numFmtId="0" fontId="31" fillId="0" borderId="62" xfId="40" applyFont="1" applyBorder="1" applyAlignment="1">
      <alignment horizontal="center"/>
    </xf>
    <xf numFmtId="0" fontId="31" fillId="0" borderId="56" xfId="40" applyFont="1" applyBorder="1" applyAlignment="1">
      <alignment horizontal="left"/>
    </xf>
    <xf numFmtId="0" fontId="31" fillId="31" borderId="56" xfId="40" applyFont="1" applyFill="1" applyBorder="1"/>
    <xf numFmtId="0" fontId="31" fillId="0" borderId="0" xfId="40" applyFont="1" applyFill="1" applyAlignment="1"/>
    <xf numFmtId="0" fontId="31" fillId="0" borderId="0" xfId="40" applyFont="1" applyAlignment="1"/>
    <xf numFmtId="0" fontId="31" fillId="0" borderId="0" xfId="40" applyFont="1" applyBorder="1" applyAlignment="1">
      <alignment horizontal="left"/>
    </xf>
    <xf numFmtId="0" fontId="34" fillId="0" borderId="0" xfId="40" applyFont="1" applyBorder="1"/>
    <xf numFmtId="0" fontId="32" fillId="0" borderId="0" xfId="40" applyFont="1" applyAlignment="1">
      <alignment horizontal="centerContinuous"/>
    </xf>
    <xf numFmtId="164" fontId="31" fillId="0" borderId="10" xfId="40" applyNumberFormat="1" applyFont="1" applyBorder="1" applyAlignment="1" applyProtection="1">
      <alignment horizontal="center"/>
    </xf>
    <xf numFmtId="49" fontId="31" fillId="0" borderId="10" xfId="40" applyNumberFormat="1" applyFont="1" applyBorder="1"/>
    <xf numFmtId="0" fontId="31" fillId="0" borderId="13" xfId="40" applyFont="1" applyBorder="1" applyAlignment="1">
      <alignment horizontal="centerContinuous"/>
    </xf>
    <xf numFmtId="0" fontId="31" fillId="0" borderId="14" xfId="40" applyFont="1" applyBorder="1" applyAlignment="1">
      <alignment horizontal="centerContinuous"/>
    </xf>
    <xf numFmtId="0" fontId="31" fillId="0" borderId="20" xfId="40" applyFont="1" applyBorder="1"/>
    <xf numFmtId="180" fontId="31" fillId="0" borderId="31" xfId="40" applyNumberFormat="1" applyFont="1" applyBorder="1"/>
    <xf numFmtId="43" fontId="31" fillId="0" borderId="28" xfId="28" applyFont="1" applyFill="1" applyBorder="1"/>
    <xf numFmtId="43" fontId="31" fillId="0" borderId="28" xfId="28" applyFont="1" applyBorder="1"/>
    <xf numFmtId="43" fontId="31" fillId="0" borderId="56" xfId="28" applyFont="1" applyFill="1" applyBorder="1" applyAlignment="1">
      <alignment horizontal="left"/>
    </xf>
    <xf numFmtId="177" fontId="31" fillId="0" borderId="56" xfId="28" applyNumberFormat="1" applyFont="1" applyBorder="1" applyAlignment="1">
      <alignment horizontal="left"/>
    </xf>
    <xf numFmtId="0" fontId="29" fillId="0" borderId="33" xfId="47715" applyFont="1" applyBorder="1" applyProtection="1"/>
    <xf numFmtId="0" fontId="29" fillId="0" borderId="30" xfId="47715" applyFont="1" applyBorder="1" applyProtection="1"/>
    <xf numFmtId="0" fontId="31" fillId="0" borderId="0" xfId="47715" applyFont="1" applyFill="1"/>
    <xf numFmtId="0" fontId="31" fillId="0" borderId="48" xfId="47715" applyFont="1" applyBorder="1" applyAlignment="1" applyProtection="1">
      <alignment horizontal="centerContinuous"/>
    </xf>
    <xf numFmtId="0" fontId="29" fillId="0" borderId="42" xfId="47715" applyFont="1" applyBorder="1" applyProtection="1"/>
    <xf numFmtId="0" fontId="29" fillId="0" borderId="13" xfId="47715" applyFont="1" applyBorder="1" applyAlignment="1" applyProtection="1">
      <alignment horizontal="center"/>
    </xf>
    <xf numFmtId="0" fontId="29" fillId="0" borderId="16" xfId="47715" applyFont="1" applyBorder="1" applyProtection="1"/>
    <xf numFmtId="0" fontId="36" fillId="0" borderId="0" xfId="47715" applyFont="1" applyFill="1" applyProtection="1"/>
    <xf numFmtId="0" fontId="31" fillId="0" borderId="0" xfId="47715" applyProtection="1"/>
    <xf numFmtId="0" fontId="36" fillId="0" borderId="0" xfId="47715" applyFont="1" applyProtection="1"/>
    <xf numFmtId="0" fontId="36" fillId="0" borderId="0" xfId="47715" applyFont="1" applyAlignment="1" applyProtection="1">
      <alignment horizontal="right"/>
    </xf>
    <xf numFmtId="0" fontId="36" fillId="0" borderId="0" xfId="47715" applyFont="1" applyAlignment="1" applyProtection="1">
      <alignment horizontal="centerContinuous"/>
    </xf>
    <xf numFmtId="0" fontId="31" fillId="0" borderId="0" xfId="47715" applyAlignment="1" applyProtection="1">
      <alignment horizontal="centerContinuous"/>
    </xf>
    <xf numFmtId="37" fontId="31" fillId="0" borderId="0" xfId="47715" applyNumberFormat="1" applyFont="1"/>
    <xf numFmtId="49" fontId="29" fillId="0" borderId="20" xfId="47715" applyNumberFormat="1" applyFont="1" applyBorder="1" applyProtection="1"/>
    <xf numFmtId="0" fontId="31" fillId="0" borderId="0" xfId="47715" applyFont="1" applyBorder="1"/>
    <xf numFmtId="0" fontId="31" fillId="0" borderId="0" xfId="47715" applyFont="1" applyFill="1" applyBorder="1"/>
    <xf numFmtId="0" fontId="31" fillId="0" borderId="0" xfId="47715" applyBorder="1" applyProtection="1"/>
    <xf numFmtId="0" fontId="31" fillId="0" borderId="10" xfId="47715" applyBorder="1" applyAlignment="1" applyProtection="1">
      <alignment horizontal="centerContinuous"/>
    </xf>
    <xf numFmtId="0" fontId="31" fillId="0" borderId="16" xfId="47715" applyBorder="1" applyAlignment="1" applyProtection="1">
      <alignment horizontal="centerContinuous"/>
    </xf>
    <xf numFmtId="0" fontId="41" fillId="0" borderId="0" xfId="0" applyFont="1" applyBorder="1" applyProtection="1"/>
    <xf numFmtId="0" fontId="41" fillId="0" borderId="0" xfId="0" applyFont="1" applyBorder="1" applyAlignment="1" applyProtection="1">
      <alignment horizontal="left" wrapText="1"/>
    </xf>
    <xf numFmtId="0" fontId="41" fillId="0" borderId="0" xfId="0" applyFont="1" applyBorder="1" applyAlignment="1" applyProtection="1">
      <alignment horizontal="centerContinuous" wrapText="1"/>
    </xf>
    <xf numFmtId="0" fontId="41" fillId="0" borderId="0" xfId="0" applyFont="1" applyBorder="1"/>
    <xf numFmtId="41" fontId="0" fillId="0" borderId="58" xfId="0" applyNumberFormat="1" applyBorder="1" applyProtection="1"/>
    <xf numFmtId="0" fontId="31" fillId="0" borderId="0" xfId="40" applyFont="1" applyFill="1" applyAlignment="1" applyProtection="1">
      <alignment horizontal="left"/>
    </xf>
    <xf numFmtId="37" fontId="31" fillId="0" borderId="259" xfId="0" applyNumberFormat="1" applyFont="1" applyBorder="1" applyProtection="1"/>
    <xf numFmtId="37" fontId="31" fillId="0" borderId="258" xfId="0" applyNumberFormat="1" applyFont="1" applyBorder="1" applyProtection="1"/>
    <xf numFmtId="37" fontId="31" fillId="0" borderId="260" xfId="0" applyNumberFormat="1" applyFont="1" applyBorder="1" applyProtection="1"/>
    <xf numFmtId="0" fontId="31" fillId="0" borderId="30" xfId="40" applyBorder="1" applyProtection="1"/>
    <xf numFmtId="0" fontId="31" fillId="0" borderId="13" xfId="40" applyBorder="1" applyProtection="1"/>
    <xf numFmtId="0" fontId="31" fillId="0" borderId="35" xfId="40" applyFont="1" applyBorder="1" applyAlignment="1" applyProtection="1">
      <alignment horizontal="center"/>
    </xf>
    <xf numFmtId="37" fontId="31" fillId="0" borderId="35" xfId="40" applyNumberFormat="1" applyFont="1" applyBorder="1" applyProtection="1"/>
    <xf numFmtId="37" fontId="31" fillId="0" borderId="19" xfId="40" applyNumberFormat="1" applyFont="1" applyBorder="1" applyProtection="1"/>
    <xf numFmtId="0" fontId="31" fillId="0" borderId="0" xfId="40" applyAlignment="1" applyProtection="1">
      <alignment horizontal="centerContinuous"/>
    </xf>
    <xf numFmtId="0" fontId="31" fillId="0" borderId="0" xfId="40" applyProtection="1"/>
    <xf numFmtId="0" fontId="31" fillId="0" borderId="17" xfId="40" applyBorder="1" applyProtection="1"/>
    <xf numFmtId="0" fontId="31" fillId="0" borderId="11" xfId="40" applyBorder="1" applyProtection="1"/>
    <xf numFmtId="0" fontId="31" fillId="0" borderId="19" xfId="40" applyBorder="1" applyProtection="1"/>
    <xf numFmtId="0" fontId="31" fillId="0" borderId="20" xfId="40" applyBorder="1" applyProtection="1"/>
    <xf numFmtId="164" fontId="31" fillId="0" borderId="26" xfId="40" applyNumberFormat="1" applyBorder="1" applyAlignment="1" applyProtection="1">
      <alignment horizontal="center"/>
    </xf>
    <xf numFmtId="0" fontId="41" fillId="0" borderId="13" xfId="40" applyFont="1" applyFill="1" applyBorder="1" applyAlignment="1" applyProtection="1">
      <alignment horizontal="center"/>
    </xf>
    <xf numFmtId="0" fontId="41" fillId="0" borderId="13" xfId="40" applyFont="1" applyBorder="1" applyAlignment="1" applyProtection="1">
      <alignment horizontal="center"/>
    </xf>
    <xf numFmtId="0" fontId="31" fillId="0" borderId="28" xfId="40" applyFont="1" applyFill="1" applyBorder="1" applyAlignment="1" applyProtection="1">
      <alignment horizontal="center"/>
    </xf>
    <xf numFmtId="0" fontId="31" fillId="0" borderId="30" xfId="40" applyFont="1" applyFill="1" applyBorder="1" applyAlignment="1" applyProtection="1">
      <alignment horizontal="center"/>
    </xf>
    <xf numFmtId="0" fontId="31" fillId="0" borderId="48" xfId="40" applyFont="1" applyBorder="1" applyAlignment="1" applyProtection="1">
      <alignment horizontal="center"/>
    </xf>
    <xf numFmtId="5" fontId="109" fillId="0" borderId="52" xfId="40" applyNumberFormat="1" applyFont="1" applyFill="1" applyBorder="1" applyProtection="1">
      <protection locked="0"/>
    </xf>
    <xf numFmtId="37" fontId="109" fillId="0" borderId="52" xfId="40" applyNumberFormat="1" applyFont="1" applyFill="1" applyBorder="1" applyProtection="1">
      <protection locked="0"/>
    </xf>
    <xf numFmtId="0" fontId="31" fillId="0" borderId="48" xfId="40" applyFont="1" applyFill="1" applyBorder="1" applyAlignment="1" applyProtection="1">
      <alignment horizontal="center"/>
    </xf>
    <xf numFmtId="5" fontId="31" fillId="0" borderId="66" xfId="40" applyNumberFormat="1" applyFont="1" applyBorder="1" applyProtection="1"/>
    <xf numFmtId="5" fontId="31" fillId="0" borderId="67" xfId="40" applyNumberFormat="1" applyFont="1" applyBorder="1" applyProtection="1"/>
    <xf numFmtId="0" fontId="54" fillId="0" borderId="0" xfId="40" applyFont="1" applyFill="1" applyProtection="1"/>
    <xf numFmtId="0" fontId="31" fillId="0" borderId="0" xfId="47689" applyFont="1" applyBorder="1" applyAlignment="1" applyProtection="1">
      <alignment horizontal="center"/>
    </xf>
    <xf numFmtId="178" fontId="31" fillId="0" borderId="28" xfId="47689" applyNumberFormat="1" applyFont="1" applyBorder="1" applyAlignment="1" applyProtection="1">
      <alignment horizontal="center"/>
    </xf>
    <xf numFmtId="1" fontId="31" fillId="0" borderId="28" xfId="47689" applyNumberFormat="1" applyFont="1" applyBorder="1" applyAlignment="1" applyProtection="1">
      <alignment horizontal="center"/>
    </xf>
    <xf numFmtId="0" fontId="56" fillId="0" borderId="262" xfId="43" applyBorder="1" applyAlignment="1">
      <alignment horizontal="center"/>
    </xf>
    <xf numFmtId="0" fontId="56" fillId="0" borderId="263" xfId="43" applyBorder="1"/>
    <xf numFmtId="0" fontId="56" fillId="0" borderId="264" xfId="43" applyBorder="1"/>
    <xf numFmtId="0" fontId="82" fillId="0" borderId="265" xfId="43" applyFont="1" applyFill="1" applyBorder="1" applyProtection="1"/>
    <xf numFmtId="0" fontId="56" fillId="0" borderId="266" xfId="43" applyFill="1" applyBorder="1" applyProtection="1"/>
    <xf numFmtId="0" fontId="83" fillId="0" borderId="267" xfId="43" applyFont="1" applyFill="1" applyBorder="1" applyProtection="1"/>
    <xf numFmtId="0" fontId="31" fillId="0" borderId="268" xfId="43" applyFont="1" applyFill="1" applyBorder="1" applyProtection="1"/>
    <xf numFmtId="0" fontId="82" fillId="0" borderId="267" xfId="43" applyFont="1" applyFill="1" applyBorder="1" applyProtection="1"/>
    <xf numFmtId="0" fontId="82" fillId="0" borderId="269" xfId="43" applyFont="1" applyFill="1" applyBorder="1" applyAlignment="1" applyProtection="1">
      <alignment horizontal="centerContinuous"/>
    </xf>
    <xf numFmtId="0" fontId="31" fillId="0" borderId="270" xfId="43" applyFont="1" applyBorder="1" applyAlignment="1" applyProtection="1">
      <alignment horizontal="centerContinuous"/>
    </xf>
    <xf numFmtId="0" fontId="82" fillId="0" borderId="271" xfId="43" applyFont="1" applyFill="1" applyBorder="1" applyAlignment="1" applyProtection="1">
      <alignment horizontal="centerContinuous"/>
    </xf>
    <xf numFmtId="0" fontId="31" fillId="0" borderId="272" xfId="43" applyFont="1" applyBorder="1" applyAlignment="1" applyProtection="1">
      <alignment horizontal="centerContinuous"/>
    </xf>
    <xf numFmtId="0" fontId="31" fillId="0" borderId="267" xfId="43" applyFont="1" applyBorder="1" applyAlignment="1" applyProtection="1">
      <alignment horizontal="center"/>
    </xf>
    <xf numFmtId="0" fontId="31" fillId="0" borderId="273" xfId="43" applyFont="1" applyBorder="1" applyAlignment="1" applyProtection="1">
      <alignment horizontal="center"/>
    </xf>
    <xf numFmtId="0" fontId="31" fillId="0" borderId="274" xfId="43" applyFont="1" applyBorder="1" applyAlignment="1" applyProtection="1">
      <alignment horizontal="center"/>
    </xf>
    <xf numFmtId="0" fontId="31" fillId="0" borderId="275" xfId="43" applyFont="1" applyBorder="1" applyAlignment="1" applyProtection="1">
      <alignment horizontal="center"/>
    </xf>
    <xf numFmtId="0" fontId="31" fillId="0" borderId="268" xfId="43" applyFont="1" applyBorder="1" applyProtection="1"/>
    <xf numFmtId="2" fontId="31" fillId="0" borderId="268" xfId="43" applyNumberFormat="1" applyFont="1" applyBorder="1" applyProtection="1"/>
    <xf numFmtId="0" fontId="56" fillId="0" borderId="268" xfId="43" applyBorder="1"/>
    <xf numFmtId="0" fontId="31" fillId="0" borderId="268" xfId="43" applyFont="1" applyBorder="1" applyAlignment="1" applyProtection="1">
      <alignment horizontal="centerContinuous"/>
    </xf>
    <xf numFmtId="0" fontId="56" fillId="0" borderId="267" xfId="43" applyBorder="1" applyAlignment="1">
      <alignment horizontal="center"/>
    </xf>
    <xf numFmtId="0" fontId="54" fillId="0" borderId="267" xfId="40" applyFont="1" applyFill="1" applyBorder="1" applyProtection="1"/>
    <xf numFmtId="0" fontId="31" fillId="0" borderId="0" xfId="43" quotePrefix="1" applyFont="1" applyBorder="1" applyAlignment="1" applyProtection="1">
      <alignment horizontal="right"/>
    </xf>
    <xf numFmtId="0" fontId="56" fillId="0" borderId="276" xfId="43" applyBorder="1" applyAlignment="1">
      <alignment horizontal="center"/>
    </xf>
    <xf numFmtId="0" fontId="56" fillId="0" borderId="277" xfId="43" applyBorder="1"/>
    <xf numFmtId="43" fontId="56" fillId="0" borderId="277" xfId="43" applyNumberFormat="1" applyBorder="1"/>
    <xf numFmtId="0" fontId="56" fillId="0" borderId="278" xfId="43" applyBorder="1"/>
    <xf numFmtId="178" fontId="31" fillId="0" borderId="28" xfId="47689" applyNumberFormat="1" applyFont="1" applyBorder="1" applyProtection="1"/>
    <xf numFmtId="178" fontId="34" fillId="0" borderId="28" xfId="47689" applyNumberFormat="1" applyFont="1" applyFill="1" applyBorder="1" applyProtection="1"/>
    <xf numFmtId="178" fontId="31" fillId="0" borderId="28" xfId="47689" applyNumberFormat="1" applyFont="1" applyFill="1" applyBorder="1" applyProtection="1"/>
    <xf numFmtId="178" fontId="31" fillId="0" borderId="28" xfId="43" applyNumberFormat="1" applyFont="1" applyFill="1" applyBorder="1" applyProtection="1"/>
    <xf numFmtId="178" fontId="31" fillId="0" borderId="28" xfId="43" applyNumberFormat="1" applyFont="1" applyBorder="1" applyProtection="1"/>
    <xf numFmtId="1" fontId="31" fillId="0" borderId="28" xfId="43" applyNumberFormat="1" applyFont="1" applyBorder="1" applyAlignment="1" applyProtection="1">
      <alignment horizontal="center"/>
    </xf>
    <xf numFmtId="178" fontId="31" fillId="0" borderId="46" xfId="43" applyNumberFormat="1" applyFont="1" applyBorder="1" applyAlignment="1" applyProtection="1">
      <alignment horizontal="center"/>
    </xf>
    <xf numFmtId="0" fontId="31" fillId="0" borderId="0" xfId="47689" applyFont="1" applyFill="1" applyBorder="1" applyAlignment="1" applyProtection="1">
      <alignment horizontal="center"/>
    </xf>
    <xf numFmtId="0" fontId="31" fillId="0" borderId="0" xfId="43" applyFont="1" applyFill="1" applyBorder="1" applyAlignment="1" applyProtection="1">
      <alignment horizontal="center"/>
    </xf>
    <xf numFmtId="37" fontId="31" fillId="0" borderId="10" xfId="43" applyNumberFormat="1" applyFont="1" applyBorder="1" applyProtection="1"/>
    <xf numFmtId="37" fontId="34" fillId="0" borderId="0" xfId="47689" applyNumberFormat="1" applyFont="1" applyBorder="1" applyProtection="1"/>
    <xf numFmtId="37" fontId="31" fillId="0" borderId="0" xfId="47689" applyNumberFormat="1" applyFont="1" applyFill="1" applyBorder="1" applyProtection="1"/>
    <xf numFmtId="37" fontId="31" fillId="0" borderId="0" xfId="43" applyNumberFormat="1" applyFont="1" applyFill="1" applyBorder="1" applyProtection="1"/>
    <xf numFmtId="37" fontId="31" fillId="0" borderId="0" xfId="43" applyNumberFormat="1" applyFont="1" applyBorder="1" applyProtection="1"/>
    <xf numFmtId="5" fontId="31" fillId="0" borderId="10" xfId="43" applyNumberFormat="1" applyFont="1" applyBorder="1" applyProtection="1"/>
    <xf numFmtId="169" fontId="31" fillId="0" borderId="0" xfId="47689" applyNumberFormat="1" applyFont="1" applyFill="1" applyBorder="1" applyProtection="1"/>
    <xf numFmtId="0" fontId="31" fillId="0" borderId="0" xfId="43" applyFont="1" applyFill="1" applyBorder="1" applyProtection="1"/>
    <xf numFmtId="169" fontId="31" fillId="0" borderId="0" xfId="43" applyNumberFormat="1" applyFont="1" applyFill="1" applyBorder="1" applyProtection="1"/>
    <xf numFmtId="169" fontId="31" fillId="0" borderId="0" xfId="43" applyNumberFormat="1" applyFont="1" applyBorder="1" applyProtection="1"/>
    <xf numFmtId="169" fontId="31" fillId="0" borderId="10" xfId="43" applyNumberFormat="1" applyFont="1" applyBorder="1" applyProtection="1"/>
    <xf numFmtId="37" fontId="31" fillId="0" borderId="25" xfId="40" applyNumberFormat="1" applyFont="1" applyBorder="1" applyAlignment="1" applyProtection="1">
      <alignment horizontal="right"/>
    </xf>
    <xf numFmtId="0" fontId="31" fillId="0" borderId="17" xfId="40" applyFont="1" applyBorder="1" applyAlignment="1" applyProtection="1">
      <alignment horizontal="left"/>
    </xf>
    <xf numFmtId="0" fontId="31" fillId="0" borderId="17" xfId="40" applyBorder="1" applyAlignment="1" applyProtection="1">
      <alignment horizontal="center"/>
    </xf>
    <xf numFmtId="0" fontId="31" fillId="0" borderId="75" xfId="40" applyBorder="1" applyAlignment="1" applyProtection="1">
      <alignment horizontal="center"/>
    </xf>
    <xf numFmtId="0" fontId="321" fillId="0" borderId="0" xfId="40" applyFont="1" applyProtection="1">
      <protection locked="0"/>
    </xf>
    <xf numFmtId="0" fontId="57" fillId="0" borderId="13" xfId="40" applyFont="1" applyBorder="1" applyProtection="1">
      <protection locked="0"/>
    </xf>
    <xf numFmtId="0" fontId="31" fillId="0" borderId="13" xfId="40" applyBorder="1" applyAlignment="1" applyProtection="1">
      <alignment horizontal="center"/>
    </xf>
    <xf numFmtId="0" fontId="321" fillId="0" borderId="64" xfId="40" applyFont="1" applyBorder="1" applyProtection="1">
      <protection locked="0"/>
    </xf>
    <xf numFmtId="0" fontId="321" fillId="0" borderId="15" xfId="40" applyFont="1" applyBorder="1" applyProtection="1">
      <protection locked="0"/>
    </xf>
    <xf numFmtId="0" fontId="321" fillId="0" borderId="10" xfId="40" applyFont="1" applyBorder="1" applyProtection="1">
      <protection locked="0"/>
    </xf>
    <xf numFmtId="0" fontId="57" fillId="0" borderId="15" xfId="40" applyFont="1" applyBorder="1" applyProtection="1">
      <protection locked="0"/>
    </xf>
    <xf numFmtId="164" fontId="31" fillId="0" borderId="65" xfId="40" applyNumberFormat="1" applyBorder="1" applyAlignment="1" applyProtection="1">
      <alignment horizontal="center"/>
    </xf>
    <xf numFmtId="0" fontId="31" fillId="0" borderId="31" xfId="40" applyBorder="1" applyProtection="1"/>
    <xf numFmtId="0" fontId="279" fillId="0" borderId="15" xfId="40" applyFont="1" applyBorder="1" applyAlignment="1" applyProtection="1">
      <alignment horizontal="centerContinuous"/>
    </xf>
    <xf numFmtId="0" fontId="279" fillId="0" borderId="10" xfId="40" applyFont="1" applyBorder="1" applyAlignment="1" applyProtection="1">
      <alignment horizontal="centerContinuous"/>
    </xf>
    <xf numFmtId="0" fontId="31" fillId="0" borderId="10" xfId="40" applyBorder="1" applyAlignment="1" applyProtection="1">
      <alignment horizontal="centerContinuous"/>
    </xf>
    <xf numFmtId="0" fontId="31" fillId="0" borderId="69" xfId="40" applyBorder="1" applyAlignment="1" applyProtection="1">
      <alignment horizontal="centerContinuous"/>
    </xf>
    <xf numFmtId="0" fontId="279" fillId="0" borderId="13" xfId="40" applyFont="1" applyBorder="1" applyAlignment="1" applyProtection="1">
      <alignment horizontal="centerContinuous"/>
    </xf>
    <xf numFmtId="0" fontId="279" fillId="0" borderId="0" xfId="40" applyFont="1" applyAlignment="1" applyProtection="1">
      <alignment horizontal="centerContinuous"/>
    </xf>
    <xf numFmtId="0" fontId="31" fillId="0" borderId="12" xfId="40" applyBorder="1" applyAlignment="1" applyProtection="1">
      <alignment horizontal="centerContinuous"/>
    </xf>
    <xf numFmtId="0" fontId="31" fillId="0" borderId="14" xfId="40" applyBorder="1" applyProtection="1"/>
    <xf numFmtId="0" fontId="31" fillId="0" borderId="11" xfId="40" applyBorder="1" applyAlignment="1" applyProtection="1">
      <alignment horizontal="center"/>
    </xf>
    <xf numFmtId="0" fontId="31" fillId="0" borderId="12" xfId="40" applyBorder="1" applyAlignment="1" applyProtection="1">
      <alignment horizontal="center"/>
    </xf>
    <xf numFmtId="0" fontId="31" fillId="0" borderId="64" xfId="40" applyBorder="1" applyAlignment="1" applyProtection="1">
      <alignment horizontal="center"/>
    </xf>
    <xf numFmtId="0" fontId="31" fillId="0" borderId="14" xfId="40" applyBorder="1" applyAlignment="1" applyProtection="1">
      <alignment horizontal="centerContinuous"/>
    </xf>
    <xf numFmtId="0" fontId="31" fillId="0" borderId="14" xfId="40" applyBorder="1" applyAlignment="1" applyProtection="1">
      <alignment horizontal="center"/>
    </xf>
    <xf numFmtId="0" fontId="319" fillId="0" borderId="0" xfId="40" applyFont="1" applyAlignment="1" applyProtection="1">
      <alignment horizontal="center"/>
    </xf>
    <xf numFmtId="0" fontId="31" fillId="0" borderId="65" xfId="40" applyBorder="1" applyAlignment="1" applyProtection="1">
      <alignment horizontal="center"/>
    </xf>
    <xf numFmtId="0" fontId="31" fillId="0" borderId="16" xfId="40" applyBorder="1" applyAlignment="1" applyProtection="1">
      <alignment horizontal="centerContinuous"/>
    </xf>
    <xf numFmtId="0" fontId="31" fillId="0" borderId="16" xfId="40" applyBorder="1" applyAlignment="1" applyProtection="1">
      <alignment horizontal="center"/>
    </xf>
    <xf numFmtId="0" fontId="31" fillId="0" borderId="77" xfId="40" applyBorder="1" applyAlignment="1" applyProtection="1">
      <alignment horizontal="center"/>
    </xf>
    <xf numFmtId="0" fontId="31" fillId="0" borderId="19" xfId="40" applyBorder="1" applyAlignment="1" applyProtection="1">
      <alignment horizontal="center"/>
    </xf>
    <xf numFmtId="0" fontId="31" fillId="29" borderId="13" xfId="40" applyFill="1" applyBorder="1" applyProtection="1"/>
    <xf numFmtId="0" fontId="31" fillId="29" borderId="11" xfId="40" applyFill="1" applyBorder="1" applyProtection="1"/>
    <xf numFmtId="0" fontId="31" fillId="29" borderId="12" xfId="40" applyFill="1" applyBorder="1" applyProtection="1"/>
    <xf numFmtId="0" fontId="31" fillId="29" borderId="15" xfId="40" applyFill="1" applyBorder="1" applyProtection="1"/>
    <xf numFmtId="0" fontId="31" fillId="29" borderId="0" xfId="40" applyFill="1" applyProtection="1"/>
    <xf numFmtId="0" fontId="31" fillId="29" borderId="14" xfId="40" applyFill="1" applyBorder="1" applyProtection="1"/>
    <xf numFmtId="0" fontId="31" fillId="0" borderId="77" xfId="40" applyFont="1" applyFill="1" applyBorder="1" applyAlignment="1" applyProtection="1">
      <alignment horizontal="center"/>
    </xf>
    <xf numFmtId="37" fontId="31" fillId="0" borderId="20" xfId="40" applyNumberFormat="1" applyFont="1" applyFill="1" applyBorder="1" applyProtection="1"/>
    <xf numFmtId="0" fontId="31" fillId="0" borderId="10" xfId="40" applyBorder="1" applyProtection="1"/>
    <xf numFmtId="0" fontId="31" fillId="0" borderId="16" xfId="40" applyBorder="1" applyProtection="1"/>
    <xf numFmtId="37" fontId="31" fillId="0" borderId="16" xfId="40" applyNumberFormat="1" applyBorder="1" applyProtection="1"/>
    <xf numFmtId="0" fontId="31" fillId="0" borderId="17" xfId="40" applyBorder="1" applyAlignment="1" applyProtection="1">
      <alignment horizontal="left"/>
    </xf>
    <xf numFmtId="0" fontId="31" fillId="0" borderId="15" xfId="40" applyBorder="1" applyProtection="1"/>
    <xf numFmtId="0" fontId="32" fillId="0" borderId="15" xfId="40" applyFont="1" applyBorder="1" applyAlignment="1" applyProtection="1">
      <alignment horizontal="centerContinuous"/>
    </xf>
    <xf numFmtId="0" fontId="32" fillId="0" borderId="10" xfId="40" applyFont="1" applyBorder="1" applyAlignment="1" applyProtection="1">
      <alignment horizontal="centerContinuous"/>
    </xf>
    <xf numFmtId="0" fontId="42" fillId="0" borderId="0" xfId="40" applyFont="1" applyAlignment="1" applyProtection="1">
      <alignment horizontal="center"/>
    </xf>
    <xf numFmtId="37" fontId="31" fillId="0" borderId="14" xfId="40" applyNumberFormat="1" applyBorder="1" applyProtection="1"/>
    <xf numFmtId="0" fontId="321" fillId="0" borderId="14" xfId="40" applyFont="1" applyBorder="1" applyProtection="1">
      <protection locked="0"/>
    </xf>
    <xf numFmtId="37" fontId="321" fillId="0" borderId="14" xfId="40" applyNumberFormat="1" applyFont="1" applyBorder="1" applyProtection="1">
      <protection locked="0"/>
    </xf>
    <xf numFmtId="0" fontId="321" fillId="0" borderId="16" xfId="40" applyFont="1" applyBorder="1" applyProtection="1">
      <protection locked="0"/>
    </xf>
    <xf numFmtId="37" fontId="321" fillId="0" borderId="16" xfId="40" applyNumberFormat="1" applyFont="1" applyBorder="1" applyProtection="1">
      <protection locked="0"/>
    </xf>
    <xf numFmtId="0" fontId="31" fillId="29" borderId="13" xfId="40" applyFont="1" applyFill="1" applyBorder="1" applyProtection="1"/>
    <xf numFmtId="0" fontId="31" fillId="29" borderId="14" xfId="40" applyFont="1" applyFill="1" applyBorder="1" applyProtection="1"/>
    <xf numFmtId="37" fontId="31" fillId="0" borderId="20" xfId="40" applyNumberFormat="1" applyFont="1" applyBorder="1" applyProtection="1"/>
    <xf numFmtId="0" fontId="31" fillId="29" borderId="68" xfId="40" applyFont="1" applyFill="1" applyBorder="1" applyProtection="1"/>
    <xf numFmtId="0" fontId="31" fillId="29" borderId="0" xfId="40" applyFont="1" applyFill="1" applyProtection="1"/>
    <xf numFmtId="0" fontId="31" fillId="29" borderId="15" xfId="40" applyFont="1" applyFill="1" applyBorder="1" applyProtection="1"/>
    <xf numFmtId="0" fontId="31" fillId="29" borderId="16" xfId="40" applyFont="1" applyFill="1" applyBorder="1" applyProtection="1"/>
    <xf numFmtId="0" fontId="31" fillId="29" borderId="11" xfId="40" applyFont="1" applyFill="1" applyBorder="1" applyProtection="1"/>
    <xf numFmtId="37" fontId="31" fillId="29" borderId="11" xfId="40" applyNumberFormat="1" applyFont="1" applyFill="1" applyBorder="1" applyProtection="1"/>
    <xf numFmtId="37" fontId="31" fillId="29" borderId="12" xfId="40" applyNumberFormat="1" applyFont="1" applyFill="1" applyBorder="1" applyProtection="1"/>
    <xf numFmtId="0" fontId="31" fillId="29" borderId="10" xfId="40" applyFont="1" applyFill="1" applyBorder="1" applyProtection="1"/>
    <xf numFmtId="37" fontId="31" fillId="0" borderId="16" xfId="40" applyNumberFormat="1" applyFont="1" applyBorder="1" applyProtection="1"/>
    <xf numFmtId="0" fontId="31" fillId="0" borderId="17" xfId="40" applyFont="1" applyBorder="1" applyAlignment="1" applyProtection="1">
      <alignment horizontal="center"/>
    </xf>
    <xf numFmtId="0" fontId="31" fillId="0" borderId="75" xfId="40" applyFont="1" applyBorder="1" applyAlignment="1" applyProtection="1">
      <alignment horizontal="center"/>
    </xf>
    <xf numFmtId="0" fontId="31" fillId="0" borderId="64" xfId="40" applyFont="1" applyBorder="1" applyProtection="1"/>
    <xf numFmtId="164" fontId="31" fillId="0" borderId="65" xfId="40" applyNumberFormat="1" applyFont="1" applyBorder="1" applyAlignment="1" applyProtection="1">
      <alignment horizontal="center"/>
    </xf>
    <xf numFmtId="0" fontId="31" fillId="0" borderId="10" xfId="40" applyFont="1" applyBorder="1" applyAlignment="1" applyProtection="1">
      <alignment horizontal="centerContinuous"/>
    </xf>
    <xf numFmtId="0" fontId="31" fillId="0" borderId="69" xfId="40" applyFont="1" applyBorder="1" applyAlignment="1" applyProtection="1">
      <alignment horizontal="centerContinuous"/>
    </xf>
    <xf numFmtId="0" fontId="31" fillId="0" borderId="12" xfId="40" applyFont="1" applyBorder="1" applyAlignment="1" applyProtection="1">
      <alignment horizontal="center"/>
    </xf>
    <xf numFmtId="0" fontId="31" fillId="0" borderId="16" xfId="40" applyFont="1" applyBorder="1" applyAlignment="1" applyProtection="1">
      <alignment horizontal="center"/>
    </xf>
    <xf numFmtId="0" fontId="31" fillId="29" borderId="17" xfId="40" applyFont="1" applyFill="1" applyBorder="1" applyProtection="1"/>
    <xf numFmtId="0" fontId="31" fillId="29" borderId="12" xfId="40" applyFont="1" applyFill="1" applyBorder="1" applyProtection="1"/>
    <xf numFmtId="37" fontId="31" fillId="29" borderId="70" xfId="40" applyNumberFormat="1" applyFont="1" applyFill="1" applyBorder="1" applyProtection="1"/>
    <xf numFmtId="0" fontId="31" fillId="29" borderId="69" xfId="40" applyFont="1" applyFill="1" applyBorder="1" applyProtection="1"/>
    <xf numFmtId="37" fontId="109" fillId="0" borderId="20" xfId="40" applyNumberFormat="1" applyFont="1" applyBorder="1" applyProtection="1">
      <protection locked="0"/>
    </xf>
    <xf numFmtId="37" fontId="109" fillId="0" borderId="20" xfId="40" applyNumberFormat="1" applyFont="1" applyFill="1" applyBorder="1" applyProtection="1">
      <protection locked="0"/>
    </xf>
    <xf numFmtId="37" fontId="109" fillId="0" borderId="14" xfId="40" applyNumberFormat="1" applyFont="1" applyBorder="1" applyProtection="1">
      <protection locked="0"/>
    </xf>
    <xf numFmtId="0" fontId="31" fillId="0" borderId="17" xfId="47715" applyFont="1" applyBorder="1" applyAlignment="1" applyProtection="1">
      <alignment horizontal="left"/>
    </xf>
    <xf numFmtId="0" fontId="31" fillId="0" borderId="12" xfId="47715" applyFont="1" applyBorder="1" applyAlignment="1" applyProtection="1">
      <alignment horizontal="center"/>
    </xf>
    <xf numFmtId="0" fontId="57" fillId="0" borderId="0" xfId="47715" applyFont="1" applyProtection="1">
      <protection locked="0"/>
    </xf>
    <xf numFmtId="0" fontId="57" fillId="0" borderId="13" xfId="47715" applyFont="1" applyBorder="1" applyProtection="1">
      <protection locked="0"/>
    </xf>
    <xf numFmtId="0" fontId="57" fillId="0" borderId="14" xfId="47715" applyFont="1" applyBorder="1" applyProtection="1">
      <protection locked="0"/>
    </xf>
    <xf numFmtId="0" fontId="57" fillId="0" borderId="15" xfId="47715" applyFont="1" applyBorder="1" applyProtection="1">
      <protection locked="0"/>
    </xf>
    <xf numFmtId="0" fontId="57" fillId="0" borderId="10" xfId="47715" applyFont="1" applyBorder="1" applyProtection="1">
      <protection locked="0"/>
    </xf>
    <xf numFmtId="164" fontId="31" fillId="0" borderId="65" xfId="47715" applyNumberFormat="1" applyFont="1" applyBorder="1" applyAlignment="1" applyProtection="1">
      <alignment horizontal="center"/>
    </xf>
    <xf numFmtId="0" fontId="32" fillId="0" borderId="15" xfId="47715" applyFont="1" applyBorder="1" applyAlignment="1" applyProtection="1">
      <alignment horizontal="centerContinuous"/>
    </xf>
    <xf numFmtId="0" fontId="32" fillId="0" borderId="10" xfId="47715" applyFont="1" applyBorder="1" applyAlignment="1" applyProtection="1">
      <alignment horizontal="centerContinuous"/>
    </xf>
    <xf numFmtId="0" fontId="31" fillId="0" borderId="10" xfId="47715" applyFont="1" applyBorder="1" applyAlignment="1" applyProtection="1">
      <alignment horizontal="centerContinuous"/>
    </xf>
    <xf numFmtId="0" fontId="31" fillId="0" borderId="69" xfId="47715" applyFont="1" applyBorder="1" applyAlignment="1" applyProtection="1">
      <alignment horizontal="centerContinuous"/>
    </xf>
    <xf numFmtId="0" fontId="32" fillId="0" borderId="13" xfId="47715" applyFont="1" applyBorder="1" applyAlignment="1" applyProtection="1">
      <alignment horizontal="centerContinuous"/>
    </xf>
    <xf numFmtId="0" fontId="31" fillId="0" borderId="12" xfId="47715" applyFont="1" applyBorder="1" applyAlignment="1" applyProtection="1">
      <alignment horizontal="centerContinuous"/>
    </xf>
    <xf numFmtId="0" fontId="42" fillId="0" borderId="11" xfId="47715" applyFont="1" applyBorder="1" applyAlignment="1" applyProtection="1">
      <alignment horizontal="center"/>
      <protection locked="0"/>
    </xf>
    <xf numFmtId="0" fontId="57" fillId="0" borderId="12" xfId="47715" applyFont="1" applyBorder="1" applyAlignment="1" applyProtection="1">
      <alignment horizontal="center"/>
      <protection locked="0"/>
    </xf>
    <xf numFmtId="0" fontId="57" fillId="0" borderId="13" xfId="47715" applyFont="1" applyBorder="1" applyAlignment="1" applyProtection="1">
      <alignment horizontal="right"/>
      <protection locked="0"/>
    </xf>
    <xf numFmtId="0" fontId="33" fillId="0" borderId="0" xfId="47715" applyFont="1" applyAlignment="1" applyProtection="1">
      <alignment horizontal="centerContinuous"/>
      <protection locked="0"/>
    </xf>
    <xf numFmtId="0" fontId="57" fillId="0" borderId="0" xfId="47715" applyFont="1" applyAlignment="1" applyProtection="1">
      <alignment horizontal="centerContinuous"/>
      <protection locked="0"/>
    </xf>
    <xf numFmtId="0" fontId="57" fillId="0" borderId="16" xfId="47715" applyFont="1" applyBorder="1" applyProtection="1">
      <protection locked="0"/>
    </xf>
    <xf numFmtId="0" fontId="31" fillId="0" borderId="0" xfId="47715" applyFont="1" applyAlignment="1" applyProtection="1">
      <alignment horizontal="right"/>
    </xf>
    <xf numFmtId="0" fontId="53" fillId="0" borderId="13" xfId="47715" applyFont="1" applyBorder="1" applyProtection="1"/>
    <xf numFmtId="37" fontId="31" fillId="0" borderId="0" xfId="47715" applyNumberFormat="1" applyFont="1" applyProtection="1"/>
    <xf numFmtId="0" fontId="41" fillId="0" borderId="13" xfId="47715" applyFont="1" applyBorder="1" applyAlignment="1" applyProtection="1">
      <alignment horizontal="right"/>
      <protection locked="0"/>
    </xf>
    <xf numFmtId="0" fontId="41" fillId="0" borderId="0" xfId="47715" applyFont="1" applyProtection="1">
      <protection locked="0"/>
    </xf>
    <xf numFmtId="5" fontId="41" fillId="0" borderId="0" xfId="47715" applyNumberFormat="1" applyFont="1" applyProtection="1">
      <protection locked="0"/>
    </xf>
    <xf numFmtId="37" fontId="41" fillId="0" borderId="0" xfId="47715" applyNumberFormat="1" applyFont="1" applyProtection="1">
      <protection locked="0"/>
    </xf>
    <xf numFmtId="37" fontId="41" fillId="0" borderId="19" xfId="47715" applyNumberFormat="1" applyFont="1" applyBorder="1" applyProtection="1">
      <protection locked="0"/>
    </xf>
    <xf numFmtId="0" fontId="41" fillId="0" borderId="13" xfId="47715" applyFont="1" applyBorder="1" applyProtection="1"/>
    <xf numFmtId="37" fontId="41" fillId="0" borderId="19" xfId="47715" applyNumberFormat="1" applyFont="1" applyBorder="1" applyProtection="1"/>
    <xf numFmtId="0" fontId="41" fillId="0" borderId="19" xfId="47715" applyFont="1" applyBorder="1" applyProtection="1"/>
    <xf numFmtId="0" fontId="41" fillId="0" borderId="13" xfId="47715" applyFont="1" applyBorder="1" applyProtection="1">
      <protection locked="0"/>
    </xf>
    <xf numFmtId="5" fontId="41" fillId="0" borderId="84" xfId="47715" applyNumberFormat="1" applyFont="1" applyBorder="1" applyProtection="1">
      <protection locked="0"/>
    </xf>
    <xf numFmtId="0" fontId="31" fillId="0" borderId="17" xfId="47715" applyFont="1" applyBorder="1" applyAlignment="1" applyProtection="1">
      <alignment horizontal="center"/>
      <protection locked="0"/>
    </xf>
    <xf numFmtId="0" fontId="31" fillId="0" borderId="11" xfId="47715" applyFont="1" applyBorder="1" applyAlignment="1" applyProtection="1">
      <alignment horizontal="center"/>
      <protection locked="0"/>
    </xf>
    <xf numFmtId="0" fontId="31" fillId="0" borderId="18" xfId="47715" applyFont="1" applyBorder="1" applyAlignment="1" applyProtection="1">
      <alignment horizontal="center"/>
      <protection locked="0"/>
    </xf>
    <xf numFmtId="0" fontId="31" fillId="0" borderId="19" xfId="47715" applyFont="1" applyBorder="1" applyAlignment="1" applyProtection="1">
      <alignment horizontal="center"/>
      <protection locked="0"/>
    </xf>
    <xf numFmtId="164" fontId="31" fillId="0" borderId="19" xfId="47715" applyNumberFormat="1" applyFont="1" applyBorder="1" applyAlignment="1" applyProtection="1">
      <alignment horizontal="center"/>
      <protection locked="0"/>
    </xf>
    <xf numFmtId="0" fontId="31" fillId="0" borderId="0" xfId="47715" applyFont="1" applyProtection="1">
      <protection locked="0"/>
    </xf>
    <xf numFmtId="0" fontId="31" fillId="0" borderId="13" xfId="47715" applyFont="1" applyBorder="1" applyProtection="1">
      <protection locked="0"/>
    </xf>
    <xf numFmtId="0" fontId="31" fillId="0" borderId="15" xfId="47715" applyFont="1" applyBorder="1" applyProtection="1">
      <protection locked="0"/>
    </xf>
    <xf numFmtId="0" fontId="31" fillId="0" borderId="10" xfId="47715" applyFont="1" applyBorder="1" applyProtection="1">
      <protection locked="0"/>
    </xf>
    <xf numFmtId="49" fontId="31" fillId="0" borderId="46" xfId="47715" applyNumberFormat="1" applyFont="1" applyBorder="1" applyProtection="1"/>
    <xf numFmtId="177" fontId="41" fillId="0" borderId="0" xfId="28" applyNumberFormat="1" applyFont="1" applyProtection="1"/>
    <xf numFmtId="177" fontId="41" fillId="0" borderId="0" xfId="28" applyNumberFormat="1" applyFont="1" applyProtection="1">
      <protection locked="0"/>
    </xf>
    <xf numFmtId="177" fontId="41" fillId="0" borderId="19" xfId="28" applyNumberFormat="1" applyFont="1" applyBorder="1" applyProtection="1">
      <protection locked="0"/>
    </xf>
    <xf numFmtId="177" fontId="41" fillId="0" borderId="19" xfId="28" applyNumberFormat="1" applyFont="1" applyBorder="1" applyProtection="1"/>
    <xf numFmtId="177" fontId="41" fillId="0" borderId="84" xfId="28" applyNumberFormat="1" applyFont="1" applyBorder="1" applyProtection="1">
      <protection locked="0"/>
    </xf>
    <xf numFmtId="177" fontId="41" fillId="0" borderId="0" xfId="28" applyNumberFormat="1" applyFont="1" applyBorder="1" applyProtection="1">
      <protection locked="0"/>
    </xf>
    <xf numFmtId="0" fontId="31" fillId="0" borderId="279" xfId="47715" applyFont="1" applyBorder="1" applyProtection="1"/>
    <xf numFmtId="0" fontId="31" fillId="0" borderId="280" xfId="47715" applyFont="1" applyBorder="1" applyProtection="1"/>
    <xf numFmtId="0" fontId="31" fillId="0" borderId="281" xfId="47715" applyFont="1" applyBorder="1" applyProtection="1"/>
    <xf numFmtId="0" fontId="31" fillId="0" borderId="282" xfId="47715" applyFont="1" applyBorder="1" applyProtection="1"/>
    <xf numFmtId="0" fontId="31" fillId="0" borderId="283" xfId="47715" applyFont="1" applyBorder="1" applyProtection="1"/>
    <xf numFmtId="0" fontId="31" fillId="0" borderId="284" xfId="47715" applyFont="1" applyBorder="1" applyProtection="1"/>
    <xf numFmtId="0" fontId="31" fillId="0" borderId="285" xfId="47715" applyFont="1" applyBorder="1" applyProtection="1"/>
    <xf numFmtId="0" fontId="31" fillId="0" borderId="286" xfId="47715" applyFont="1" applyBorder="1" applyProtection="1"/>
    <xf numFmtId="0" fontId="31" fillId="0" borderId="287" xfId="47715" applyFont="1" applyBorder="1" applyProtection="1"/>
    <xf numFmtId="0" fontId="31" fillId="0" borderId="288" xfId="47715" applyFont="1" applyBorder="1" applyProtection="1"/>
    <xf numFmtId="0" fontId="31" fillId="0" borderId="289" xfId="47715" applyFont="1" applyBorder="1" applyAlignment="1" applyProtection="1">
      <alignment horizontal="centerContinuous" wrapText="1"/>
    </xf>
    <xf numFmtId="0" fontId="31" fillId="0" borderId="290" xfId="47715" applyFont="1" applyBorder="1" applyAlignment="1" applyProtection="1">
      <alignment horizontal="centerContinuous"/>
    </xf>
    <xf numFmtId="0" fontId="41" fillId="0" borderId="285" xfId="47715" applyFont="1" applyBorder="1" applyProtection="1"/>
    <xf numFmtId="0" fontId="41" fillId="0" borderId="0" xfId="47715" applyFont="1" applyBorder="1" applyProtection="1"/>
    <xf numFmtId="0" fontId="41" fillId="0" borderId="286" xfId="47715" applyFont="1" applyBorder="1" applyProtection="1"/>
    <xf numFmtId="0" fontId="31" fillId="0" borderId="291" xfId="47715" applyFont="1" applyBorder="1" applyAlignment="1" applyProtection="1">
      <alignment horizontal="center"/>
    </xf>
    <xf numFmtId="0" fontId="31" fillId="0" borderId="292" xfId="47715" applyFont="1" applyBorder="1" applyAlignment="1" applyProtection="1">
      <alignment horizontal="center"/>
    </xf>
    <xf numFmtId="0" fontId="82" fillId="0" borderId="108" xfId="47715" applyFont="1" applyBorder="1"/>
    <xf numFmtId="0" fontId="82" fillId="0" borderId="293" xfId="47715" applyFont="1" applyBorder="1"/>
    <xf numFmtId="0" fontId="31" fillId="0" borderId="294" xfId="47715" applyFont="1" applyBorder="1" applyAlignment="1" applyProtection="1">
      <alignment horizontal="center"/>
    </xf>
    <xf numFmtId="0" fontId="82" fillId="0" borderId="0" xfId="47715" applyFont="1" applyAlignment="1">
      <alignment horizontal="center"/>
    </xf>
    <xf numFmtId="0" fontId="31" fillId="0" borderId="96" xfId="47715" applyFont="1" applyBorder="1" applyAlignment="1" applyProtection="1">
      <alignment horizontal="center"/>
    </xf>
    <xf numFmtId="0" fontId="31" fillId="0" borderId="286" xfId="47715" applyFont="1" applyBorder="1" applyAlignment="1" applyProtection="1">
      <alignment horizontal="center"/>
    </xf>
    <xf numFmtId="0" fontId="82" fillId="0" borderId="295" xfId="47715" applyFont="1" applyBorder="1" applyAlignment="1">
      <alignment horizontal="center"/>
    </xf>
    <xf numFmtId="0" fontId="31" fillId="0" borderId="296" xfId="47715" applyFont="1" applyBorder="1" applyAlignment="1" applyProtection="1">
      <alignment horizontal="center"/>
    </xf>
    <xf numFmtId="0" fontId="31" fillId="0" borderId="297" xfId="47715" applyFont="1" applyBorder="1" applyAlignment="1" applyProtection="1">
      <alignment horizontal="right"/>
    </xf>
    <xf numFmtId="0" fontId="31" fillId="0" borderId="298" xfId="47715" applyFont="1" applyBorder="1" applyProtection="1"/>
    <xf numFmtId="0" fontId="31" fillId="0" borderId="126" xfId="47715" applyFont="1" applyFill="1" applyBorder="1" applyProtection="1"/>
    <xf numFmtId="0" fontId="31" fillId="0" borderId="290" xfId="47715" applyFont="1" applyFill="1" applyBorder="1" applyProtection="1"/>
    <xf numFmtId="0" fontId="31" fillId="0" borderId="126" xfId="47715" applyFont="1" applyBorder="1" applyProtection="1"/>
    <xf numFmtId="5" fontId="31" fillId="0" borderId="126" xfId="47715" applyNumberFormat="1" applyFont="1" applyBorder="1" applyProtection="1"/>
    <xf numFmtId="5" fontId="31" fillId="0" borderId="290" xfId="47715" applyNumberFormat="1" applyFont="1" applyBorder="1" applyProtection="1"/>
    <xf numFmtId="0" fontId="31" fillId="0" borderId="297" xfId="47715" applyFont="1" applyFill="1" applyBorder="1" applyAlignment="1" applyProtection="1">
      <alignment horizontal="right"/>
    </xf>
    <xf numFmtId="0" fontId="31" fillId="0" borderId="298" xfId="47715" applyFont="1" applyFill="1" applyBorder="1" applyProtection="1"/>
    <xf numFmtId="5" fontId="31" fillId="0" borderId="126" xfId="47715" applyNumberFormat="1" applyFont="1" applyFill="1" applyBorder="1" applyProtection="1"/>
    <xf numFmtId="5" fontId="31" fillId="0" borderId="290" xfId="47715" applyNumberFormat="1" applyFont="1" applyFill="1" applyBorder="1" applyProtection="1"/>
    <xf numFmtId="37" fontId="31" fillId="0" borderId="126" xfId="47715" applyNumberFormat="1" applyFont="1" applyBorder="1" applyProtection="1"/>
    <xf numFmtId="37" fontId="31" fillId="0" borderId="290" xfId="47715" applyNumberFormat="1" applyFont="1" applyBorder="1" applyProtection="1"/>
    <xf numFmtId="37" fontId="31" fillId="0" borderId="299" xfId="47715" applyNumberFormat="1" applyFont="1" applyFill="1" applyBorder="1" applyProtection="1"/>
    <xf numFmtId="37" fontId="31" fillId="0" borderId="300" xfId="47715" applyNumberFormat="1" applyFont="1" applyFill="1" applyBorder="1" applyProtection="1"/>
    <xf numFmtId="37" fontId="31" fillId="0" borderId="98" xfId="47715" applyNumberFormat="1" applyFont="1" applyFill="1" applyBorder="1" applyProtection="1"/>
    <xf numFmtId="37" fontId="31" fillId="0" borderId="288" xfId="47715" applyNumberFormat="1" applyFont="1" applyFill="1" applyBorder="1" applyProtection="1"/>
    <xf numFmtId="37" fontId="31" fillId="0" borderId="126" xfId="47715" applyNumberFormat="1" applyFont="1" applyFill="1" applyBorder="1" applyProtection="1"/>
    <xf numFmtId="37" fontId="31" fillId="0" borderId="290" xfId="47715" applyNumberFormat="1" applyFont="1" applyFill="1" applyBorder="1" applyProtection="1"/>
    <xf numFmtId="0" fontId="31" fillId="0" borderId="301" xfId="47715" applyFont="1" applyBorder="1" applyAlignment="1" applyProtection="1">
      <alignment horizontal="right"/>
    </xf>
    <xf numFmtId="0" fontId="31" fillId="0" borderId="302" xfId="47715" applyFont="1" applyBorder="1" applyProtection="1"/>
    <xf numFmtId="0" fontId="31" fillId="0" borderId="303" xfId="47715" applyFont="1" applyBorder="1" applyProtection="1"/>
    <xf numFmtId="37" fontId="31" fillId="0" borderId="0" xfId="47715" applyNumberFormat="1" applyFont="1" applyBorder="1" applyProtection="1"/>
    <xf numFmtId="0" fontId="31" fillId="0" borderId="0" xfId="47715" applyFont="1" applyFill="1" applyProtection="1"/>
    <xf numFmtId="177" fontId="31" fillId="0" borderId="303" xfId="28" applyNumberFormat="1" applyFont="1" applyBorder="1" applyProtection="1"/>
    <xf numFmtId="177" fontId="31" fillId="0" borderId="304" xfId="28" applyNumberFormat="1" applyFont="1" applyBorder="1" applyProtection="1"/>
    <xf numFmtId="0" fontId="31" fillId="0" borderId="33" xfId="47715" applyFont="1" applyBorder="1" applyAlignment="1" applyProtection="1">
      <alignment horizontal="left"/>
    </xf>
    <xf numFmtId="0" fontId="31" fillId="0" borderId="11" xfId="47715" applyFont="1" applyBorder="1" applyAlignment="1" applyProtection="1">
      <alignment horizontal="left"/>
    </xf>
    <xf numFmtId="0" fontId="31" fillId="0" borderId="11" xfId="47715" applyFont="1" applyBorder="1" applyAlignment="1" applyProtection="1">
      <alignment horizontal="center"/>
    </xf>
    <xf numFmtId="0" fontId="31" fillId="0" borderId="33" xfId="47715" applyFont="1" applyBorder="1" applyAlignment="1" applyProtection="1">
      <alignment horizontal="center"/>
    </xf>
    <xf numFmtId="0" fontId="31" fillId="0" borderId="23" xfId="47715" applyFont="1" applyBorder="1" applyAlignment="1" applyProtection="1">
      <alignment horizontal="center"/>
    </xf>
    <xf numFmtId="0" fontId="109" fillId="0" borderId="0" xfId="47715" applyFont="1" applyProtection="1">
      <protection locked="0"/>
    </xf>
    <xf numFmtId="0" fontId="31" fillId="0" borderId="28" xfId="47715" applyFont="1" applyBorder="1" applyProtection="1">
      <protection locked="0"/>
    </xf>
    <xf numFmtId="0" fontId="109" fillId="0" borderId="25" xfId="47715" applyFont="1" applyBorder="1" applyProtection="1">
      <protection locked="0"/>
    </xf>
    <xf numFmtId="0" fontId="109" fillId="0" borderId="13" xfId="47715" applyFont="1" applyBorder="1" applyProtection="1">
      <protection locked="0"/>
    </xf>
    <xf numFmtId="164" fontId="31" fillId="0" borderId="30" xfId="47715" applyNumberFormat="1" applyBorder="1" applyAlignment="1" applyProtection="1">
      <alignment horizontal="center"/>
    </xf>
    <xf numFmtId="0" fontId="32" fillId="0" borderId="48" xfId="47715" applyFont="1" applyBorder="1" applyAlignment="1" applyProtection="1">
      <alignment horizontal="centerContinuous"/>
    </xf>
    <xf numFmtId="0" fontId="32" fillId="0" borderId="49" xfId="47715" applyFont="1" applyBorder="1" applyAlignment="1" applyProtection="1">
      <alignment horizontal="centerContinuous"/>
    </xf>
    <xf numFmtId="0" fontId="44" fillId="0" borderId="13" xfId="47715" applyFont="1" applyBorder="1" applyAlignment="1" applyProtection="1">
      <alignment horizontal="centerContinuous"/>
    </xf>
    <xf numFmtId="0" fontId="27" fillId="0" borderId="0" xfId="47715" applyFont="1" applyProtection="1"/>
    <xf numFmtId="0" fontId="27" fillId="0" borderId="0" xfId="47715" applyFont="1" applyAlignment="1" applyProtection="1">
      <alignment horizontal="centerContinuous"/>
    </xf>
    <xf numFmtId="0" fontId="27" fillId="0" borderId="14" xfId="47715" applyFont="1" applyBorder="1" applyAlignment="1" applyProtection="1">
      <alignment horizontal="centerContinuous"/>
    </xf>
    <xf numFmtId="0" fontId="27" fillId="0" borderId="13" xfId="47715" applyFont="1" applyBorder="1" applyProtection="1"/>
    <xf numFmtId="0" fontId="27" fillId="0" borderId="14" xfId="47715" applyFont="1" applyBorder="1" applyProtection="1"/>
    <xf numFmtId="0" fontId="27" fillId="0" borderId="39" xfId="47715" applyFont="1" applyBorder="1" applyAlignment="1" applyProtection="1">
      <alignment horizontal="center"/>
    </xf>
    <xf numFmtId="0" fontId="27" fillId="0" borderId="41" xfId="47715" applyFont="1" applyBorder="1" applyAlignment="1" applyProtection="1">
      <alignment horizontal="centerContinuous"/>
    </xf>
    <xf numFmtId="0" fontId="27" fillId="0" borderId="40" xfId="47715" applyFont="1" applyBorder="1" applyAlignment="1" applyProtection="1">
      <alignment horizontal="centerContinuous"/>
    </xf>
    <xf numFmtId="0" fontId="27" fillId="0" borderId="41" xfId="47715" applyFont="1" applyBorder="1" applyAlignment="1" applyProtection="1">
      <alignment horizontal="center"/>
    </xf>
    <xf numFmtId="0" fontId="27" fillId="0" borderId="40" xfId="47715" applyFont="1" applyBorder="1" applyAlignment="1" applyProtection="1">
      <alignment horizontal="center"/>
    </xf>
    <xf numFmtId="0" fontId="27" fillId="0" borderId="42" xfId="47715" applyFont="1" applyBorder="1" applyAlignment="1" applyProtection="1">
      <alignment horizontal="center"/>
    </xf>
    <xf numFmtId="0" fontId="27" fillId="0" borderId="18" xfId="47715" applyFont="1" applyBorder="1" applyAlignment="1" applyProtection="1">
      <alignment horizontal="center"/>
    </xf>
    <xf numFmtId="0" fontId="27" fillId="0" borderId="30" xfId="47715" applyFont="1" applyBorder="1" applyAlignment="1" applyProtection="1">
      <alignment horizontal="centerContinuous"/>
    </xf>
    <xf numFmtId="0" fontId="27" fillId="0" borderId="19" xfId="47715" applyFont="1" applyBorder="1" applyAlignment="1" applyProtection="1">
      <alignment horizontal="centerContinuous"/>
    </xf>
    <xf numFmtId="0" fontId="27" fillId="0" borderId="30" xfId="47715" applyFont="1" applyBorder="1" applyAlignment="1" applyProtection="1">
      <alignment horizontal="center"/>
    </xf>
    <xf numFmtId="0" fontId="27" fillId="0" borderId="19" xfId="47715" applyFont="1" applyBorder="1" applyAlignment="1" applyProtection="1">
      <alignment horizontal="center"/>
    </xf>
    <xf numFmtId="0" fontId="27" fillId="0" borderId="31" xfId="47715" applyFont="1" applyBorder="1" applyAlignment="1" applyProtection="1">
      <alignment horizontal="center"/>
    </xf>
    <xf numFmtId="0" fontId="27" fillId="29" borderId="28" xfId="47715" applyFont="1" applyFill="1" applyBorder="1" applyProtection="1"/>
    <xf numFmtId="37" fontId="27" fillId="29" borderId="31" xfId="47715" applyNumberFormat="1" applyFont="1" applyFill="1" applyBorder="1" applyProtection="1"/>
    <xf numFmtId="0" fontId="27" fillId="0" borderId="30" xfId="47715" applyFont="1" applyBorder="1" applyProtection="1"/>
    <xf numFmtId="0" fontId="27" fillId="0" borderId="19" xfId="47715" applyFont="1" applyBorder="1" applyProtection="1"/>
    <xf numFmtId="0" fontId="27" fillId="29" borderId="30" xfId="47715" applyFont="1" applyFill="1" applyBorder="1" applyProtection="1"/>
    <xf numFmtId="0" fontId="27" fillId="0" borderId="28" xfId="47715" applyFont="1" applyBorder="1" applyAlignment="1" applyProtection="1">
      <alignment horizontal="center"/>
    </xf>
    <xf numFmtId="0" fontId="27" fillId="0" borderId="28" xfId="47715" applyFont="1" applyBorder="1" applyProtection="1"/>
    <xf numFmtId="37" fontId="227" fillId="0" borderId="25" xfId="47715" applyNumberFormat="1" applyFont="1" applyBorder="1" applyProtection="1">
      <protection locked="0"/>
    </xf>
    <xf numFmtId="37" fontId="227" fillId="0" borderId="30" xfId="47715" applyNumberFormat="1" applyFont="1" applyBorder="1" applyProtection="1">
      <protection locked="0"/>
    </xf>
    <xf numFmtId="37" fontId="27" fillId="0" borderId="31" xfId="47715" applyNumberFormat="1" applyFont="1" applyBorder="1" applyProtection="1"/>
    <xf numFmtId="37" fontId="227" fillId="0" borderId="31" xfId="47715" applyNumberFormat="1" applyFont="1" applyBorder="1" applyProtection="1">
      <protection locked="0"/>
    </xf>
    <xf numFmtId="0" fontId="27" fillId="0" borderId="13" xfId="47715" applyFont="1" applyBorder="1" applyAlignment="1" applyProtection="1">
      <alignment horizontal="center"/>
    </xf>
    <xf numFmtId="37" fontId="27" fillId="0" borderId="28" xfId="47715" applyNumberFormat="1" applyFont="1" applyBorder="1" applyAlignment="1" applyProtection="1">
      <alignment horizontal="center"/>
    </xf>
    <xf numFmtId="0" fontId="27" fillId="0" borderId="28" xfId="47715" applyFont="1" applyBorder="1" applyAlignment="1" applyProtection="1">
      <alignment horizontal="left"/>
    </xf>
    <xf numFmtId="0" fontId="27" fillId="0" borderId="0" xfId="47715" applyFont="1" applyAlignment="1" applyProtection="1">
      <alignment horizontal="center"/>
    </xf>
    <xf numFmtId="37" fontId="27" fillId="0" borderId="30" xfId="47715" applyNumberFormat="1" applyFont="1" applyBorder="1" applyProtection="1"/>
    <xf numFmtId="0" fontId="27" fillId="0" borderId="18" xfId="47715" applyFont="1" applyFill="1" applyBorder="1" applyAlignment="1" applyProtection="1">
      <alignment horizontal="center"/>
    </xf>
    <xf numFmtId="0" fontId="27" fillId="0" borderId="30" xfId="47715" applyFont="1" applyFill="1" applyBorder="1" applyProtection="1"/>
    <xf numFmtId="0" fontId="27" fillId="0" borderId="19" xfId="47715" applyFont="1" applyFill="1" applyBorder="1" applyProtection="1"/>
    <xf numFmtId="37" fontId="227" fillId="0" borderId="30" xfId="47715" applyNumberFormat="1" applyFont="1" applyFill="1" applyBorder="1" applyProtection="1">
      <protection locked="0"/>
    </xf>
    <xf numFmtId="0" fontId="27" fillId="0" borderId="255" xfId="47715" applyFont="1" applyFill="1" applyBorder="1" applyAlignment="1" applyProtection="1">
      <alignment horizontal="center"/>
    </xf>
    <xf numFmtId="0" fontId="27" fillId="0" borderId="255" xfId="47715" applyFont="1" applyFill="1" applyBorder="1" applyProtection="1"/>
    <xf numFmtId="0" fontId="27" fillId="0" borderId="305" xfId="47715" applyFont="1" applyFill="1" applyBorder="1" applyProtection="1"/>
    <xf numFmtId="37" fontId="227" fillId="0" borderId="306" xfId="47715" applyNumberFormat="1" applyFont="1" applyFill="1" applyBorder="1" applyProtection="1">
      <protection locked="0"/>
    </xf>
    <xf numFmtId="37" fontId="27" fillId="29" borderId="30" xfId="47715" applyNumberFormat="1" applyFont="1" applyFill="1" applyBorder="1" applyProtection="1"/>
    <xf numFmtId="0" fontId="27" fillId="0" borderId="28" xfId="47715" applyFont="1" applyBorder="1" applyAlignment="1" applyProtection="1">
      <alignment horizontal="centerContinuous"/>
    </xf>
    <xf numFmtId="37" fontId="27" fillId="0" borderId="25" xfId="47715" applyNumberFormat="1" applyFont="1" applyBorder="1" applyProtection="1"/>
    <xf numFmtId="0" fontId="27" fillId="29" borderId="0" xfId="47715" applyFont="1" applyFill="1" applyProtection="1"/>
    <xf numFmtId="0" fontId="27" fillId="29" borderId="14" xfId="47715" applyFont="1" applyFill="1" applyBorder="1" applyProtection="1"/>
    <xf numFmtId="37" fontId="27" fillId="0" borderId="28" xfId="47715" applyNumberFormat="1" applyFont="1" applyBorder="1" applyProtection="1"/>
    <xf numFmtId="0" fontId="44" fillId="0" borderId="48" xfId="47715" applyFont="1" applyBorder="1" applyAlignment="1" applyProtection="1">
      <alignment horizontal="centerContinuous"/>
    </xf>
    <xf numFmtId="0" fontId="27" fillId="0" borderId="49" xfId="47715" applyFont="1" applyBorder="1" applyAlignment="1" applyProtection="1">
      <alignment horizontal="centerContinuous"/>
    </xf>
    <xf numFmtId="0" fontId="27" fillId="0" borderId="50" xfId="47715" applyFont="1" applyBorder="1" applyAlignment="1" applyProtection="1">
      <alignment horizontal="centerContinuous"/>
    </xf>
    <xf numFmtId="0" fontId="27" fillId="0" borderId="48" xfId="47715" applyFont="1" applyBorder="1" applyProtection="1"/>
    <xf numFmtId="0" fontId="27" fillId="0" borderId="49" xfId="47715" applyFont="1" applyBorder="1" applyProtection="1"/>
    <xf numFmtId="0" fontId="27" fillId="0" borderId="50" xfId="47715" applyFont="1" applyBorder="1" applyProtection="1"/>
    <xf numFmtId="0" fontId="27" fillId="0" borderId="20" xfId="47715" applyFont="1" applyBorder="1" applyAlignment="1" applyProtection="1">
      <alignment horizontal="centerContinuous"/>
    </xf>
    <xf numFmtId="0" fontId="27" fillId="0" borderId="25" xfId="47715" applyFont="1" applyBorder="1" applyAlignment="1" applyProtection="1">
      <alignment horizontal="center"/>
    </xf>
    <xf numFmtId="0" fontId="27" fillId="0" borderId="18" xfId="47715" applyFont="1" applyBorder="1" applyProtection="1"/>
    <xf numFmtId="37" fontId="27" fillId="0" borderId="19" xfId="47715" applyNumberFormat="1" applyFont="1" applyBorder="1" applyProtection="1"/>
    <xf numFmtId="0" fontId="227" fillId="0" borderId="30" xfId="47715" applyFont="1" applyBorder="1" applyProtection="1">
      <protection locked="0"/>
    </xf>
    <xf numFmtId="0" fontId="227" fillId="0" borderId="31" xfId="47715" applyFont="1" applyBorder="1" applyProtection="1">
      <protection locked="0"/>
    </xf>
    <xf numFmtId="0" fontId="27" fillId="0" borderId="15" xfId="47715" applyFont="1" applyBorder="1" applyProtection="1"/>
    <xf numFmtId="0" fontId="27" fillId="0" borderId="46" xfId="47715" applyFont="1" applyBorder="1" applyAlignment="1" applyProtection="1">
      <alignment horizontal="center"/>
    </xf>
    <xf numFmtId="37" fontId="27" fillId="0" borderId="46" xfId="47715" applyNumberFormat="1" applyFont="1" applyBorder="1" applyProtection="1"/>
    <xf numFmtId="37" fontId="27" fillId="0" borderId="10" xfId="47715" applyNumberFormat="1" applyFont="1" applyBorder="1" applyProtection="1"/>
    <xf numFmtId="37" fontId="27" fillId="29" borderId="46" xfId="47715" applyNumberFormat="1" applyFont="1" applyFill="1" applyBorder="1" applyProtection="1"/>
    <xf numFmtId="0" fontId="27" fillId="29" borderId="10" xfId="47715" applyFont="1" applyFill="1" applyBorder="1" applyProtection="1"/>
    <xf numFmtId="0" fontId="27" fillId="29" borderId="16" xfId="47715" applyFont="1" applyFill="1" applyBorder="1" applyProtection="1"/>
    <xf numFmtId="0" fontId="31" fillId="0" borderId="0" xfId="47715" applyFill="1" applyProtection="1"/>
    <xf numFmtId="49" fontId="31" fillId="0" borderId="31" xfId="47715" applyNumberFormat="1" applyBorder="1" applyProtection="1"/>
    <xf numFmtId="37" fontId="227" fillId="0" borderId="25" xfId="47715" applyNumberFormat="1" applyFont="1" applyBorder="1" applyAlignment="1" applyProtection="1">
      <alignment horizontal="right"/>
      <protection locked="0"/>
    </xf>
    <xf numFmtId="0" fontId="31" fillId="0" borderId="17" xfId="47715" applyBorder="1" applyProtection="1"/>
    <xf numFmtId="0" fontId="31" fillId="0" borderId="11" xfId="47715" applyBorder="1" applyProtection="1"/>
    <xf numFmtId="0" fontId="31" fillId="0" borderId="11" xfId="47715" applyBorder="1" applyAlignment="1" applyProtection="1">
      <alignment horizontal="left"/>
    </xf>
    <xf numFmtId="0" fontId="31" fillId="0" borderId="17" xfId="47715" applyBorder="1" applyAlignment="1" applyProtection="1">
      <alignment horizontal="left"/>
    </xf>
    <xf numFmtId="0" fontId="31" fillId="0" borderId="12" xfId="47715" applyBorder="1" applyAlignment="1" applyProtection="1">
      <alignment horizontal="center"/>
    </xf>
    <xf numFmtId="0" fontId="31" fillId="0" borderId="75" xfId="47715" applyBorder="1" applyAlignment="1" applyProtection="1">
      <alignment horizontal="center"/>
    </xf>
    <xf numFmtId="0" fontId="31" fillId="0" borderId="75" xfId="47715" applyBorder="1" applyAlignment="1" applyProtection="1">
      <alignment horizontal="centerContinuous"/>
    </xf>
    <xf numFmtId="0" fontId="31" fillId="0" borderId="17" xfId="47715" applyBorder="1" applyAlignment="1" applyProtection="1">
      <alignment horizontal="centerContinuous"/>
    </xf>
    <xf numFmtId="0" fontId="31" fillId="0" borderId="12" xfId="47715" applyBorder="1" applyAlignment="1" applyProtection="1">
      <alignment horizontal="centerContinuous"/>
    </xf>
    <xf numFmtId="0" fontId="31" fillId="0" borderId="13" xfId="47715" applyBorder="1" applyProtection="1"/>
    <xf numFmtId="0" fontId="31" fillId="0" borderId="14" xfId="47715" applyBorder="1" applyAlignment="1" applyProtection="1">
      <alignment horizontal="center"/>
    </xf>
    <xf numFmtId="0" fontId="31" fillId="0" borderId="64" xfId="47715" applyBorder="1" applyAlignment="1" applyProtection="1">
      <alignment horizontal="centerContinuous"/>
    </xf>
    <xf numFmtId="0" fontId="31" fillId="0" borderId="64" xfId="47715" applyBorder="1" applyAlignment="1" applyProtection="1">
      <alignment horizontal="center"/>
    </xf>
    <xf numFmtId="0" fontId="31" fillId="0" borderId="13" xfId="47715" applyBorder="1" applyAlignment="1" applyProtection="1">
      <alignment horizontal="centerContinuous"/>
    </xf>
    <xf numFmtId="0" fontId="31" fillId="0" borderId="14" xfId="47715" applyBorder="1" applyAlignment="1" applyProtection="1">
      <alignment horizontal="centerContinuous"/>
    </xf>
    <xf numFmtId="0" fontId="31" fillId="0" borderId="15" xfId="47715" applyBorder="1" applyProtection="1"/>
    <xf numFmtId="0" fontId="31" fillId="0" borderId="10" xfId="47715" applyBorder="1" applyProtection="1"/>
    <xf numFmtId="0" fontId="31" fillId="0" borderId="16" xfId="47715" applyBorder="1" applyAlignment="1" applyProtection="1">
      <alignment horizontal="center"/>
    </xf>
    <xf numFmtId="164" fontId="31" fillId="0" borderId="20" xfId="47715" applyNumberFormat="1" applyBorder="1" applyAlignment="1" applyProtection="1">
      <alignment horizontal="center"/>
    </xf>
    <xf numFmtId="0" fontId="31" fillId="0" borderId="65" xfId="47715" applyBorder="1" applyProtection="1"/>
    <xf numFmtId="0" fontId="31" fillId="0" borderId="16" xfId="47715" applyBorder="1" applyProtection="1"/>
    <xf numFmtId="164" fontId="31" fillId="0" borderId="16" xfId="47715" applyNumberFormat="1" applyBorder="1" applyAlignment="1" applyProtection="1">
      <alignment horizontal="center"/>
    </xf>
    <xf numFmtId="0" fontId="31" fillId="0" borderId="15" xfId="47715" applyBorder="1" applyAlignment="1" applyProtection="1">
      <alignment horizontal="centerContinuous"/>
    </xf>
    <xf numFmtId="0" fontId="31" fillId="0" borderId="68" xfId="47715" applyBorder="1" applyAlignment="1" applyProtection="1">
      <alignment horizontal="centerContinuous"/>
    </xf>
    <xf numFmtId="0" fontId="31" fillId="0" borderId="11" xfId="47715" applyFont="1" applyBorder="1" applyAlignment="1" applyProtection="1">
      <alignment horizontal="centerContinuous"/>
    </xf>
    <xf numFmtId="0" fontId="41" fillId="0" borderId="14" xfId="47715" applyFont="1" applyBorder="1" applyProtection="1"/>
    <xf numFmtId="0" fontId="41" fillId="0" borderId="15" xfId="47715" applyFont="1" applyBorder="1" applyProtection="1"/>
    <xf numFmtId="0" fontId="41" fillId="0" borderId="10" xfId="47715" applyFont="1" applyBorder="1" applyProtection="1"/>
    <xf numFmtId="0" fontId="41" fillId="0" borderId="16" xfId="47715" applyFont="1" applyBorder="1" applyProtection="1"/>
    <xf numFmtId="0" fontId="31" fillId="0" borderId="14" xfId="47715" applyBorder="1" applyProtection="1"/>
    <xf numFmtId="0" fontId="31" fillId="0" borderId="75" xfId="47715" applyBorder="1" applyProtection="1"/>
    <xf numFmtId="0" fontId="31" fillId="0" borderId="11" xfId="47715" applyBorder="1" applyAlignment="1" applyProtection="1">
      <alignment horizontal="centerContinuous"/>
    </xf>
    <xf numFmtId="0" fontId="31" fillId="0" borderId="11" xfId="47715" applyBorder="1" applyAlignment="1" applyProtection="1">
      <alignment horizontal="center"/>
    </xf>
    <xf numFmtId="0" fontId="42" fillId="0" borderId="0" xfId="47715" applyFont="1" applyAlignment="1" applyProtection="1">
      <alignment horizontal="centerContinuous"/>
    </xf>
    <xf numFmtId="0" fontId="42" fillId="0" borderId="14" xfId="47715" applyFont="1" applyBorder="1" applyAlignment="1" applyProtection="1">
      <alignment horizontal="centerContinuous"/>
    </xf>
    <xf numFmtId="0" fontId="42" fillId="0" borderId="10" xfId="47715" applyFont="1" applyBorder="1" applyAlignment="1" applyProtection="1">
      <alignment horizontal="centerContinuous"/>
    </xf>
    <xf numFmtId="0" fontId="42" fillId="0" borderId="16" xfId="47715" applyFont="1" applyBorder="1" applyAlignment="1" applyProtection="1">
      <alignment horizontal="centerContinuous"/>
    </xf>
    <xf numFmtId="0" fontId="31" fillId="0" borderId="10" xfId="47715" applyBorder="1" applyAlignment="1" applyProtection="1">
      <alignment horizontal="center"/>
    </xf>
    <xf numFmtId="0" fontId="42" fillId="0" borderId="10" xfId="47715" applyFont="1" applyBorder="1" applyAlignment="1" applyProtection="1">
      <alignment horizontal="center"/>
    </xf>
    <xf numFmtId="0" fontId="31" fillId="0" borderId="0" xfId="47715" applyAlignment="1" applyProtection="1">
      <alignment horizontal="center"/>
    </xf>
    <xf numFmtId="0" fontId="31" fillId="0" borderId="64" xfId="47715" applyBorder="1" applyProtection="1"/>
    <xf numFmtId="0" fontId="31" fillId="0" borderId="65" xfId="47715" applyBorder="1" applyAlignment="1" applyProtection="1">
      <alignment horizontal="center"/>
    </xf>
    <xf numFmtId="37" fontId="31" fillId="0" borderId="14" xfId="47715" applyNumberFormat="1" applyBorder="1" applyProtection="1"/>
    <xf numFmtId="37" fontId="31" fillId="0" borderId="14" xfId="47715" applyNumberFormat="1" applyBorder="1" applyAlignment="1" applyProtection="1"/>
    <xf numFmtId="37" fontId="31" fillId="0" borderId="0" xfId="47715" applyNumberFormat="1" applyAlignment="1" applyProtection="1"/>
    <xf numFmtId="37" fontId="31" fillId="0" borderId="64" xfId="47715" applyNumberFormat="1" applyBorder="1" applyProtection="1"/>
    <xf numFmtId="5" fontId="31" fillId="0" borderId="14" xfId="47715" applyNumberFormat="1" applyBorder="1" applyProtection="1"/>
    <xf numFmtId="5" fontId="31" fillId="0" borderId="14" xfId="47715" applyNumberFormat="1" applyBorder="1" applyAlignment="1" applyProtection="1">
      <alignment horizontal="right"/>
    </xf>
    <xf numFmtId="5" fontId="31" fillId="0" borderId="0" xfId="47715" applyNumberFormat="1" applyAlignment="1" applyProtection="1">
      <alignment horizontal="right"/>
    </xf>
    <xf numFmtId="37" fontId="31" fillId="0" borderId="14" xfId="47715" applyNumberFormat="1" applyBorder="1" applyAlignment="1" applyProtection="1">
      <alignment horizontal="right"/>
    </xf>
    <xf numFmtId="37" fontId="31" fillId="0" borderId="0" xfId="47715" applyNumberFormat="1" applyAlignment="1" applyProtection="1">
      <alignment horizontal="right"/>
    </xf>
    <xf numFmtId="0" fontId="31" fillId="0" borderId="64" xfId="47715" applyBorder="1" applyAlignment="1" applyProtection="1">
      <alignment horizontal="right"/>
    </xf>
    <xf numFmtId="37" fontId="31" fillId="0" borderId="16" xfId="47715" applyNumberFormat="1" applyBorder="1" applyProtection="1"/>
    <xf numFmtId="37" fontId="31" fillId="0" borderId="16" xfId="47715" applyNumberFormat="1" applyBorder="1" applyAlignment="1" applyProtection="1"/>
    <xf numFmtId="37" fontId="31" fillId="0" borderId="10" xfId="47715" applyNumberFormat="1" applyBorder="1" applyAlignment="1" applyProtection="1"/>
    <xf numFmtId="37" fontId="31" fillId="0" borderId="65" xfId="47715" applyNumberFormat="1" applyBorder="1" applyProtection="1"/>
    <xf numFmtId="0" fontId="31" fillId="0" borderId="257" xfId="47715" applyBorder="1" applyProtection="1"/>
    <xf numFmtId="5" fontId="31" fillId="0" borderId="69" xfId="47715" applyNumberFormat="1" applyBorder="1" applyProtection="1"/>
    <xf numFmtId="0" fontId="31" fillId="0" borderId="0" xfId="47715" applyBorder="1" applyAlignment="1" applyProtection="1">
      <alignment horizontal="center"/>
    </xf>
    <xf numFmtId="37" fontId="31" fillId="0" borderId="0" xfId="47715" applyNumberFormat="1" applyBorder="1" applyProtection="1"/>
    <xf numFmtId="5" fontId="31" fillId="0" borderId="0" xfId="47715" applyNumberFormat="1" applyBorder="1" applyProtection="1"/>
    <xf numFmtId="0" fontId="53" fillId="0" borderId="0" xfId="47715" applyFont="1" applyProtection="1"/>
    <xf numFmtId="164" fontId="31" fillId="0" borderId="19" xfId="47715" applyNumberFormat="1" applyBorder="1" applyAlignment="1" applyProtection="1">
      <alignment horizontal="center"/>
    </xf>
    <xf numFmtId="0" fontId="32" fillId="0" borderId="70" xfId="47715" applyFont="1" applyBorder="1" applyAlignment="1" applyProtection="1">
      <alignment horizontal="centerContinuous"/>
    </xf>
    <xf numFmtId="37" fontId="31" fillId="0" borderId="0" xfId="47715" applyNumberFormat="1" applyAlignment="1" applyProtection="1">
      <alignment horizontal="centerContinuous"/>
    </xf>
    <xf numFmtId="37" fontId="31" fillId="0" borderId="0" xfId="47715" applyNumberFormat="1" applyAlignment="1" applyProtection="1">
      <alignment horizontal="center"/>
    </xf>
    <xf numFmtId="37" fontId="31" fillId="0" borderId="0" xfId="47715" applyNumberFormat="1" applyProtection="1"/>
    <xf numFmtId="37" fontId="31" fillId="0" borderId="10" xfId="47715" applyNumberFormat="1" applyBorder="1" applyProtection="1"/>
    <xf numFmtId="37" fontId="31" fillId="0" borderId="69" xfId="47715" applyNumberFormat="1" applyBorder="1" applyProtection="1"/>
    <xf numFmtId="37" fontId="31" fillId="0" borderId="69" xfId="47715" applyNumberFormat="1" applyBorder="1" applyAlignment="1" applyProtection="1"/>
    <xf numFmtId="0" fontId="31" fillId="0" borderId="0" xfId="47715" applyAlignment="1" applyProtection="1">
      <alignment horizontal="left"/>
    </xf>
    <xf numFmtId="0" fontId="27" fillId="0" borderId="14" xfId="47715" applyFont="1" applyBorder="1" applyAlignment="1" applyProtection="1">
      <alignment horizontal="center"/>
    </xf>
    <xf numFmtId="0" fontId="27" fillId="0" borderId="16" xfId="47715" applyFont="1" applyBorder="1" applyProtection="1"/>
    <xf numFmtId="49" fontId="31" fillId="0" borderId="65" xfId="47715" applyNumberFormat="1" applyBorder="1" applyProtection="1"/>
    <xf numFmtId="49" fontId="31" fillId="0" borderId="15" xfId="47715" applyNumberFormat="1" applyBorder="1" applyAlignment="1" applyProtection="1">
      <alignment horizontal="centerContinuous"/>
    </xf>
    <xf numFmtId="37" fontId="31" fillId="0" borderId="16" xfId="47715" applyNumberFormat="1" applyBorder="1" applyAlignment="1" applyProtection="1">
      <alignment horizontal="right"/>
    </xf>
    <xf numFmtId="37" fontId="31" fillId="0" borderId="10" xfId="47715" applyNumberFormat="1" applyBorder="1" applyAlignment="1" applyProtection="1">
      <alignment horizontal="right"/>
    </xf>
    <xf numFmtId="37" fontId="27" fillId="0" borderId="14" xfId="47715" applyNumberFormat="1" applyFont="1" applyBorder="1" applyAlignment="1" applyProtection="1">
      <alignment horizontal="center"/>
    </xf>
    <xf numFmtId="37" fontId="27" fillId="0" borderId="14" xfId="47715" applyNumberFormat="1" applyFont="1" applyBorder="1" applyAlignment="1" applyProtection="1">
      <alignment horizontal="right"/>
    </xf>
    <xf numFmtId="37" fontId="27" fillId="0" borderId="0" xfId="47715" applyNumberFormat="1" applyFont="1" applyAlignment="1" applyProtection="1">
      <alignment horizontal="right"/>
    </xf>
    <xf numFmtId="37" fontId="27" fillId="0" borderId="64" xfId="47715" applyNumberFormat="1" applyFont="1" applyBorder="1" applyAlignment="1" applyProtection="1">
      <alignment horizontal="right"/>
    </xf>
    <xf numFmtId="0" fontId="27" fillId="0" borderId="64" xfId="47715" applyFont="1" applyBorder="1" applyAlignment="1" applyProtection="1">
      <alignment horizontal="left"/>
    </xf>
    <xf numFmtId="37" fontId="27" fillId="0" borderId="16" xfId="47715" applyNumberFormat="1" applyFont="1" applyBorder="1" applyAlignment="1" applyProtection="1">
      <alignment horizontal="center"/>
    </xf>
    <xf numFmtId="0" fontId="27" fillId="0" borderId="16" xfId="47715" applyFont="1" applyBorder="1" applyAlignment="1" applyProtection="1">
      <alignment horizontal="center"/>
    </xf>
    <xf numFmtId="37" fontId="27" fillId="0" borderId="16" xfId="47715" applyNumberFormat="1" applyFont="1" applyBorder="1" applyAlignment="1" applyProtection="1">
      <alignment horizontal="right"/>
    </xf>
    <xf numFmtId="37" fontId="27" fillId="0" borderId="10" xfId="47715" applyNumberFormat="1" applyFont="1" applyBorder="1" applyAlignment="1" applyProtection="1">
      <alignment horizontal="right"/>
    </xf>
    <xf numFmtId="37" fontId="27" fillId="0" borderId="65" xfId="47715" applyNumberFormat="1" applyFont="1" applyBorder="1" applyAlignment="1" applyProtection="1">
      <alignment horizontal="right"/>
    </xf>
    <xf numFmtId="0" fontId="27" fillId="0" borderId="14" xfId="47715" applyFont="1" applyBorder="1" applyAlignment="1" applyProtection="1">
      <alignment horizontal="left"/>
    </xf>
    <xf numFmtId="0" fontId="31" fillId="0" borderId="17" xfId="47715" applyBorder="1" applyAlignment="1" applyProtection="1">
      <alignment horizontal="center"/>
    </xf>
    <xf numFmtId="0" fontId="31" fillId="0" borderId="13" xfId="47715" applyBorder="1" applyAlignment="1" applyProtection="1">
      <alignment horizontal="center"/>
    </xf>
    <xf numFmtId="164" fontId="31" fillId="0" borderId="77" xfId="47715" applyNumberFormat="1" applyBorder="1" applyAlignment="1" applyProtection="1">
      <alignment horizontal="center"/>
    </xf>
    <xf numFmtId="0" fontId="31" fillId="0" borderId="14" xfId="47715" applyFont="1" applyFill="1" applyBorder="1" applyAlignment="1" applyProtection="1">
      <alignment horizontal="center"/>
    </xf>
    <xf numFmtId="0" fontId="31" fillId="0" borderId="16" xfId="47715" applyFont="1" applyFill="1" applyBorder="1" applyAlignment="1" applyProtection="1">
      <alignment horizontal="center"/>
    </xf>
    <xf numFmtId="0" fontId="31" fillId="0" borderId="16" xfId="47715" applyFont="1" applyBorder="1" applyAlignment="1" applyProtection="1">
      <alignment horizontal="center"/>
    </xf>
    <xf numFmtId="5" fontId="31" fillId="0" borderId="14" xfId="47715" applyNumberFormat="1" applyFont="1" applyFill="1" applyBorder="1" applyAlignment="1" applyProtection="1">
      <alignment horizontal="right"/>
    </xf>
    <xf numFmtId="37" fontId="31" fillId="0" borderId="14" xfId="47715" applyNumberFormat="1" applyFont="1" applyFill="1" applyBorder="1" applyAlignment="1" applyProtection="1">
      <alignment horizontal="right"/>
    </xf>
    <xf numFmtId="37" fontId="31" fillId="0" borderId="16" xfId="47715" applyNumberFormat="1" applyFont="1" applyFill="1" applyBorder="1" applyAlignment="1" applyProtection="1">
      <alignment horizontal="right"/>
    </xf>
    <xf numFmtId="5" fontId="31" fillId="0" borderId="16" xfId="47715" applyNumberFormat="1" applyBorder="1" applyProtection="1"/>
    <xf numFmtId="5" fontId="31" fillId="0" borderId="16" xfId="47715" applyNumberFormat="1" applyFont="1" applyFill="1" applyBorder="1" applyProtection="1"/>
    <xf numFmtId="5" fontId="31" fillId="0" borderId="0" xfId="47715" applyNumberFormat="1" applyFont="1" applyBorder="1" applyProtection="1"/>
    <xf numFmtId="0" fontId="31" fillId="0" borderId="14" xfId="47745" applyBorder="1" applyProtection="1"/>
    <xf numFmtId="39" fontId="31" fillId="0" borderId="14" xfId="47745" applyNumberFormat="1" applyBorder="1" applyProtection="1"/>
    <xf numFmtId="0" fontId="31" fillId="0" borderId="14" xfId="47745" applyBorder="1" applyAlignment="1" applyProtection="1">
      <alignment horizontal="left"/>
    </xf>
    <xf numFmtId="39" fontId="31" fillId="0" borderId="14" xfId="47745" applyNumberFormat="1" applyFill="1" applyBorder="1" applyProtection="1"/>
    <xf numFmtId="0" fontId="31" fillId="0" borderId="151" xfId="47745" applyFont="1" applyBorder="1" applyAlignment="1">
      <alignment horizontal="left"/>
    </xf>
    <xf numFmtId="0" fontId="31" fillId="0" borderId="14" xfId="47748" applyBorder="1" applyProtection="1"/>
    <xf numFmtId="0" fontId="31" fillId="0" borderId="64" xfId="47748" applyBorder="1" applyProtection="1"/>
    <xf numFmtId="37" fontId="31" fillId="0" borderId="14" xfId="47748" applyNumberFormat="1" applyBorder="1" applyAlignment="1" applyProtection="1">
      <alignment horizontal="right"/>
    </xf>
    <xf numFmtId="5" fontId="31" fillId="0" borderId="14" xfId="47748" applyNumberFormat="1" applyBorder="1" applyAlignment="1" applyProtection="1">
      <alignment horizontal="right"/>
    </xf>
    <xf numFmtId="0" fontId="31" fillId="0" borderId="64" xfId="47748" applyBorder="1" applyAlignment="1" applyProtection="1">
      <alignment horizontal="left"/>
    </xf>
    <xf numFmtId="177" fontId="31" fillId="0" borderId="14" xfId="47750" applyNumberFormat="1" applyFont="1" applyBorder="1" applyAlignment="1" applyProtection="1">
      <alignment wrapText="1"/>
    </xf>
    <xf numFmtId="177" fontId="31" fillId="0" borderId="14" xfId="47750" applyNumberFormat="1" applyFont="1" applyBorder="1" applyAlignment="1" applyProtection="1"/>
    <xf numFmtId="37" fontId="31" fillId="0" borderId="14" xfId="47748" applyNumberFormat="1" applyBorder="1" applyAlignment="1" applyProtection="1"/>
    <xf numFmtId="177" fontId="31" fillId="0" borderId="0" xfId="47715" applyNumberFormat="1"/>
    <xf numFmtId="0" fontId="27" fillId="0" borderId="0" xfId="47715" applyFont="1" applyAlignment="1" applyProtection="1">
      <alignment horizontal="left"/>
    </xf>
    <xf numFmtId="0" fontId="27" fillId="0" borderId="64" xfId="47715" applyFont="1" applyBorder="1" applyAlignment="1" applyProtection="1"/>
    <xf numFmtId="0" fontId="27" fillId="0" borderId="16" xfId="47715" applyFont="1" applyBorder="1" applyAlignment="1" applyProtection="1">
      <alignment horizontal="left"/>
    </xf>
    <xf numFmtId="39" fontId="31" fillId="0" borderId="16" xfId="47715" applyNumberFormat="1" applyBorder="1" applyAlignment="1" applyProtection="1"/>
    <xf numFmtId="49" fontId="31" fillId="0" borderId="45" xfId="47715" applyNumberFormat="1" applyBorder="1" applyProtection="1"/>
    <xf numFmtId="49" fontId="31" fillId="0" borderId="30" xfId="47715" applyNumberFormat="1" applyBorder="1" applyAlignment="1" applyProtection="1">
      <alignment horizontal="centerContinuous"/>
    </xf>
    <xf numFmtId="164" fontId="31" fillId="0" borderId="65" xfId="47715" applyNumberFormat="1" applyBorder="1" applyAlignment="1" applyProtection="1">
      <alignment horizontal="center"/>
    </xf>
    <xf numFmtId="164" fontId="31" fillId="0" borderId="10" xfId="47715" applyNumberFormat="1" applyBorder="1" applyAlignment="1" applyProtection="1">
      <alignment horizontal="center"/>
    </xf>
    <xf numFmtId="164" fontId="31" fillId="0" borderId="15" xfId="47715" applyNumberFormat="1" applyBorder="1" applyAlignment="1" applyProtection="1">
      <alignment horizontal="center"/>
    </xf>
    <xf numFmtId="39" fontId="31" fillId="0" borderId="14" xfId="47715" applyNumberFormat="1" applyBorder="1" applyAlignment="1" applyProtection="1"/>
    <xf numFmtId="39" fontId="31" fillId="0" borderId="0" xfId="47715" applyNumberFormat="1" applyAlignment="1" applyProtection="1"/>
    <xf numFmtId="39" fontId="31" fillId="0" borderId="64" xfId="47715" applyNumberFormat="1" applyBorder="1" applyProtection="1"/>
    <xf numFmtId="39" fontId="31" fillId="0" borderId="64" xfId="47715" applyNumberFormat="1" applyBorder="1" applyAlignment="1" applyProtection="1"/>
    <xf numFmtId="0" fontId="31" fillId="0" borderId="14" xfId="47715" applyBorder="1" applyAlignment="1" applyProtection="1">
      <alignment horizontal="right"/>
    </xf>
    <xf numFmtId="39" fontId="31" fillId="0" borderId="10" xfId="47715" applyNumberFormat="1" applyBorder="1" applyAlignment="1" applyProtection="1"/>
    <xf numFmtId="39" fontId="31" fillId="0" borderId="65" xfId="47715" applyNumberFormat="1" applyBorder="1" applyProtection="1"/>
    <xf numFmtId="39" fontId="31" fillId="0" borderId="65" xfId="47715" applyNumberFormat="1" applyBorder="1" applyAlignment="1" applyProtection="1"/>
    <xf numFmtId="164" fontId="31" fillId="0" borderId="0" xfId="47715" applyNumberFormat="1" applyAlignment="1" applyProtection="1">
      <alignment horizontal="center"/>
    </xf>
    <xf numFmtId="39" fontId="31" fillId="0" borderId="14" xfId="47715" applyNumberFormat="1" applyBorder="1" applyAlignment="1" applyProtection="1">
      <alignment horizontal="centerContinuous"/>
    </xf>
    <xf numFmtId="40" fontId="31" fillId="0" borderId="0" xfId="47715" applyNumberFormat="1" applyAlignment="1" applyProtection="1">
      <alignment horizontal="centerContinuous"/>
    </xf>
    <xf numFmtId="39" fontId="31" fillId="0" borderId="14" xfId="47715" applyNumberFormat="1" applyBorder="1" applyAlignment="1" applyProtection="1">
      <alignment horizontal="center"/>
    </xf>
    <xf numFmtId="40" fontId="31" fillId="0" borderId="0" xfId="47715" applyNumberFormat="1" applyAlignment="1" applyProtection="1">
      <alignment horizontal="center"/>
    </xf>
    <xf numFmtId="39" fontId="31" fillId="0" borderId="14" xfId="47715" applyNumberFormat="1" applyBorder="1" applyProtection="1"/>
    <xf numFmtId="40" fontId="31" fillId="0" borderId="0" xfId="47715" applyNumberFormat="1" applyProtection="1"/>
    <xf numFmtId="39" fontId="31" fillId="0" borderId="64" xfId="47715" applyNumberFormat="1" applyBorder="1" applyAlignment="1" applyProtection="1">
      <alignment horizontal="right"/>
    </xf>
    <xf numFmtId="39" fontId="31" fillId="0" borderId="16" xfId="47715" applyNumberFormat="1" applyBorder="1" applyProtection="1"/>
    <xf numFmtId="40" fontId="31" fillId="0" borderId="10" xfId="47715" applyNumberFormat="1" applyBorder="1" applyProtection="1"/>
    <xf numFmtId="0" fontId="31" fillId="0" borderId="69" xfId="47715" applyBorder="1" applyAlignment="1" applyProtection="1">
      <alignment horizontal="centerContinuous"/>
    </xf>
    <xf numFmtId="0" fontId="42" fillId="0" borderId="0" xfId="47715" applyFont="1" applyAlignment="1" applyProtection="1">
      <alignment horizontal="center"/>
    </xf>
    <xf numFmtId="0" fontId="31" fillId="0" borderId="77" xfId="47715" applyBorder="1" applyAlignment="1" applyProtection="1">
      <alignment horizontal="right"/>
    </xf>
    <xf numFmtId="0" fontId="31" fillId="0" borderId="19" xfId="47715" applyBorder="1" applyProtection="1"/>
    <xf numFmtId="0" fontId="31" fillId="0" borderId="20" xfId="47715" applyBorder="1" applyProtection="1"/>
    <xf numFmtId="37" fontId="31" fillId="0" borderId="20" xfId="47715" applyNumberFormat="1" applyBorder="1" applyProtection="1"/>
    <xf numFmtId="0" fontId="31" fillId="0" borderId="77" xfId="47715" applyBorder="1" applyProtection="1"/>
    <xf numFmtId="0" fontId="31" fillId="0" borderId="12" xfId="47715" applyBorder="1" applyProtection="1"/>
    <xf numFmtId="49" fontId="31" fillId="0" borderId="31" xfId="47715" applyNumberFormat="1" applyBorder="1" applyAlignment="1" applyProtection="1">
      <alignment horizontal="center"/>
    </xf>
    <xf numFmtId="0" fontId="31" fillId="0" borderId="307" xfId="47715" applyFont="1" applyBorder="1" applyProtection="1"/>
    <xf numFmtId="0" fontId="31" fillId="0" borderId="308" xfId="47715" applyFont="1" applyBorder="1" applyProtection="1"/>
    <xf numFmtId="0" fontId="31" fillId="0" borderId="310" xfId="47715" applyFont="1" applyBorder="1" applyProtection="1"/>
    <xf numFmtId="0" fontId="82" fillId="0" borderId="108" xfId="47715" applyFont="1" applyBorder="1" applyAlignment="1">
      <alignment horizontal="center"/>
    </xf>
    <xf numFmtId="0" fontId="82" fillId="0" borderId="311" xfId="47715" applyFont="1" applyBorder="1" applyAlignment="1">
      <alignment horizontal="center"/>
    </xf>
    <xf numFmtId="0" fontId="82" fillId="0" borderId="0" xfId="47715" applyFont="1"/>
    <xf numFmtId="0" fontId="31" fillId="0" borderId="312" xfId="47715" applyFont="1" applyBorder="1" applyAlignment="1" applyProtection="1">
      <alignment horizontal="center"/>
    </xf>
    <xf numFmtId="0" fontId="32" fillId="0" borderId="298" xfId="47715" applyFont="1" applyBorder="1" applyProtection="1"/>
    <xf numFmtId="0" fontId="31" fillId="141" borderId="126" xfId="47715" applyFont="1" applyFill="1" applyBorder="1" applyProtection="1"/>
    <xf numFmtId="0" fontId="31" fillId="141" borderId="313" xfId="47715" applyFont="1" applyFill="1" applyBorder="1" applyProtection="1"/>
    <xf numFmtId="5" fontId="31" fillId="0" borderId="313" xfId="47715" applyNumberFormat="1" applyFont="1" applyBorder="1" applyProtection="1"/>
    <xf numFmtId="37" fontId="31" fillId="0" borderId="313" xfId="47715" applyNumberFormat="1" applyFont="1" applyBorder="1" applyProtection="1"/>
    <xf numFmtId="37" fontId="31" fillId="0" borderId="314" xfId="47715" applyNumberFormat="1" applyFont="1" applyFill="1" applyBorder="1" applyProtection="1"/>
    <xf numFmtId="37" fontId="31" fillId="0" borderId="315" xfId="47715" applyNumberFormat="1" applyFont="1" applyFill="1" applyBorder="1" applyProtection="1"/>
    <xf numFmtId="37" fontId="31" fillId="0" borderId="313" xfId="47715" applyNumberFormat="1" applyFont="1" applyFill="1" applyBorder="1" applyProtection="1"/>
    <xf numFmtId="37" fontId="31" fillId="141" borderId="126" xfId="47715" applyNumberFormat="1" applyFont="1" applyFill="1" applyBorder="1" applyProtection="1"/>
    <xf numFmtId="37" fontId="31" fillId="141" borderId="313" xfId="47715" applyNumberFormat="1" applyFont="1" applyFill="1" applyBorder="1" applyProtection="1"/>
    <xf numFmtId="0" fontId="31" fillId="0" borderId="316" xfId="47715" applyFont="1" applyBorder="1" applyAlignment="1" applyProtection="1">
      <alignment horizontal="right"/>
    </xf>
    <xf numFmtId="0" fontId="31" fillId="0" borderId="292" xfId="47715" applyFont="1" applyBorder="1" applyProtection="1"/>
    <xf numFmtId="0" fontId="31" fillId="0" borderId="317" xfId="47715" applyFont="1" applyBorder="1" applyProtection="1"/>
    <xf numFmtId="37" fontId="31" fillId="0" borderId="317" xfId="47715" applyNumberFormat="1" applyFont="1" applyBorder="1" applyProtection="1"/>
    <xf numFmtId="37" fontId="31" fillId="0" borderId="318" xfId="47715" applyNumberFormat="1" applyFont="1" applyBorder="1" applyProtection="1"/>
    <xf numFmtId="37" fontId="31" fillId="0" borderId="303" xfId="47715" applyNumberFormat="1" applyFont="1" applyBorder="1" applyProtection="1"/>
    <xf numFmtId="37" fontId="31" fillId="0" borderId="319" xfId="47715" applyNumberFormat="1" applyFont="1" applyBorder="1" applyProtection="1"/>
    <xf numFmtId="49" fontId="31" fillId="0" borderId="309" xfId="47715" applyNumberFormat="1" applyFont="1" applyBorder="1" applyProtection="1"/>
    <xf numFmtId="0" fontId="29" fillId="0" borderId="0" xfId="40" applyFont="1" applyFill="1" applyBorder="1" applyAlignment="1">
      <alignment horizontal="left"/>
    </xf>
    <xf numFmtId="0" fontId="29" fillId="0" borderId="0" xfId="40" applyFont="1" applyFill="1" applyBorder="1" applyAlignment="1" applyProtection="1">
      <alignment horizontal="left"/>
    </xf>
    <xf numFmtId="5" fontId="32" fillId="0" borderId="0" xfId="0" applyNumberFormat="1" applyFont="1" applyProtection="1"/>
    <xf numFmtId="0" fontId="45" fillId="0" borderId="0" xfId="47715" applyFont="1" applyAlignment="1" applyProtection="1">
      <alignment horizontal="centerContinuous"/>
    </xf>
    <xf numFmtId="0" fontId="30" fillId="0" borderId="0" xfId="47715" applyFont="1" applyAlignment="1" applyProtection="1">
      <alignment horizontal="centerContinuous"/>
    </xf>
    <xf numFmtId="0" fontId="32" fillId="0" borderId="0" xfId="47715" applyFont="1" applyAlignment="1" applyProtection="1">
      <alignment horizontal="center"/>
    </xf>
    <xf numFmtId="49" fontId="32" fillId="0" borderId="0" xfId="47715" applyNumberFormat="1" applyFont="1" applyAlignment="1" applyProtection="1">
      <alignment horizontal="center"/>
    </xf>
    <xf numFmtId="37" fontId="31" fillId="0" borderId="0" xfId="47715" applyNumberFormat="1" applyFont="1" applyFill="1" applyProtection="1"/>
    <xf numFmtId="5" fontId="32" fillId="0" borderId="0" xfId="47715" applyNumberFormat="1" applyFont="1" applyProtection="1"/>
    <xf numFmtId="5" fontId="31" fillId="0" borderId="0" xfId="47715" applyNumberFormat="1" applyFont="1"/>
    <xf numFmtId="0" fontId="32" fillId="0" borderId="0" xfId="47715" applyFont="1" applyFill="1" applyProtection="1"/>
    <xf numFmtId="5" fontId="30" fillId="0" borderId="0" xfId="47715" applyNumberFormat="1" applyFont="1" applyProtection="1"/>
    <xf numFmtId="5" fontId="30" fillId="0" borderId="10" xfId="47715" applyNumberFormat="1" applyFont="1" applyBorder="1" applyProtection="1"/>
    <xf numFmtId="0" fontId="34" fillId="0" borderId="79" xfId="47715" applyFont="1" applyFill="1" applyBorder="1" applyAlignment="1" applyProtection="1">
      <alignment horizontal="left"/>
    </xf>
    <xf numFmtId="0" fontId="40" fillId="0" borderId="0" xfId="47715" applyFont="1" applyFill="1" applyBorder="1" applyProtection="1"/>
    <xf numFmtId="0" fontId="31" fillId="0" borderId="0" xfId="47715" applyFont="1" applyFill="1" applyAlignment="1" applyProtection="1">
      <alignment horizontal="left"/>
    </xf>
    <xf numFmtId="37" fontId="31" fillId="0" borderId="0" xfId="47715" applyNumberFormat="1" applyFont="1" applyAlignment="1" applyProtection="1">
      <alignment horizontal="centerContinuous"/>
    </xf>
    <xf numFmtId="7" fontId="31" fillId="0" borderId="0" xfId="47715" applyNumberFormat="1" applyFont="1" applyProtection="1"/>
    <xf numFmtId="39" fontId="31" fillId="0" borderId="0" xfId="47715" applyNumberFormat="1" applyFont="1" applyProtection="1"/>
    <xf numFmtId="0" fontId="30" fillId="0" borderId="0" xfId="47715" applyFont="1" applyProtection="1"/>
    <xf numFmtId="172" fontId="31" fillId="0" borderId="0" xfId="47715" applyNumberFormat="1" applyFont="1" applyProtection="1"/>
    <xf numFmtId="173" fontId="31" fillId="0" borderId="0" xfId="47715" applyNumberFormat="1" applyFont="1" applyProtection="1"/>
    <xf numFmtId="0" fontId="33" fillId="0" borderId="0" xfId="47715" applyFont="1" applyProtection="1"/>
    <xf numFmtId="168" fontId="31" fillId="0" borderId="0" xfId="47715" applyNumberFormat="1" applyFont="1" applyProtection="1"/>
    <xf numFmtId="37" fontId="31" fillId="0" borderId="0" xfId="47715" applyNumberFormat="1" applyFont="1" applyFill="1"/>
    <xf numFmtId="174" fontId="31" fillId="0" borderId="0" xfId="47715" applyNumberFormat="1" applyFont="1" applyProtection="1"/>
    <xf numFmtId="10" fontId="31" fillId="0" borderId="0" xfId="47715" applyNumberFormat="1" applyFont="1" applyProtection="1"/>
    <xf numFmtId="43" fontId="32" fillId="0" borderId="0" xfId="28" applyFont="1" applyProtection="1"/>
    <xf numFmtId="43" fontId="27" fillId="0" borderId="0" xfId="28" applyFont="1" applyAlignment="1" applyProtection="1">
      <alignment horizontal="centerContinuous"/>
    </xf>
    <xf numFmtId="43" fontId="31" fillId="0" borderId="0" xfId="28" applyFont="1" applyAlignment="1" applyProtection="1">
      <alignment horizontal="centerContinuous"/>
    </xf>
    <xf numFmtId="43" fontId="32" fillId="0" borderId="0" xfId="28" applyFont="1" applyAlignment="1" applyProtection="1">
      <alignment horizontal="centerContinuous"/>
    </xf>
    <xf numFmtId="43" fontId="31" fillId="48" borderId="0" xfId="28" applyFont="1" applyFill="1"/>
    <xf numFmtId="5" fontId="31" fillId="48" borderId="0" xfId="28" applyNumberFormat="1" applyFont="1" applyFill="1"/>
    <xf numFmtId="177" fontId="32" fillId="0" borderId="0" xfId="47715" applyNumberFormat="1" applyFont="1" applyAlignment="1" applyProtection="1">
      <alignment horizontal="center"/>
    </xf>
    <xf numFmtId="177" fontId="31" fillId="0" borderId="0" xfId="28" applyNumberFormat="1" applyFont="1"/>
    <xf numFmtId="0" fontId="31" fillId="0" borderId="28" xfId="40" applyFont="1" applyBorder="1" applyProtection="1">
      <protection locked="0"/>
    </xf>
    <xf numFmtId="0" fontId="109" fillId="0" borderId="14" xfId="40" applyFont="1" applyBorder="1" applyProtection="1">
      <protection locked="0"/>
    </xf>
    <xf numFmtId="0" fontId="109" fillId="0" borderId="25" xfId="40" applyFont="1" applyBorder="1" applyProtection="1">
      <protection locked="0"/>
    </xf>
    <xf numFmtId="0" fontId="53" fillId="0" borderId="13" xfId="40" applyFont="1" applyBorder="1" applyProtection="1"/>
    <xf numFmtId="0" fontId="109" fillId="0" borderId="18" xfId="40" applyFont="1" applyBorder="1" applyProtection="1">
      <protection locked="0"/>
    </xf>
    <xf numFmtId="0" fontId="31" fillId="0" borderId="30" xfId="40" applyFont="1" applyBorder="1" applyProtection="1">
      <protection locked="0"/>
    </xf>
    <xf numFmtId="164" fontId="31" fillId="0" borderId="26" xfId="40" applyNumberFormat="1" applyBorder="1" applyAlignment="1" applyProtection="1">
      <alignment horizontal="left"/>
    </xf>
    <xf numFmtId="0" fontId="109" fillId="0" borderId="30" xfId="40" applyFont="1" applyBorder="1" applyProtection="1">
      <protection locked="0"/>
    </xf>
    <xf numFmtId="164" fontId="31" fillId="0" borderId="35" xfId="40" applyNumberFormat="1" applyBorder="1" applyAlignment="1" applyProtection="1">
      <alignment horizontal="center"/>
    </xf>
    <xf numFmtId="0" fontId="31" fillId="31" borderId="41" xfId="40" applyFont="1" applyFill="1" applyBorder="1" applyProtection="1"/>
    <xf numFmtId="0" fontId="31" fillId="31" borderId="38" xfId="40" applyFont="1" applyFill="1" applyBorder="1" applyProtection="1"/>
    <xf numFmtId="0" fontId="31" fillId="0" borderId="29" xfId="40" applyFont="1" applyFill="1" applyBorder="1" applyAlignment="1" applyProtection="1">
      <alignment horizontal="center"/>
    </xf>
    <xf numFmtId="0" fontId="31" fillId="0" borderId="19" xfId="40" applyFont="1" applyFill="1" applyBorder="1" applyAlignment="1" applyProtection="1">
      <alignment horizontal="centerContinuous"/>
    </xf>
    <xf numFmtId="37" fontId="31" fillId="31" borderId="52" xfId="40" applyNumberFormat="1" applyFont="1" applyFill="1" applyBorder="1" applyProtection="1"/>
    <xf numFmtId="37" fontId="31" fillId="31" borderId="50" xfId="40" applyNumberFormat="1" applyFont="1" applyFill="1" applyBorder="1" applyProtection="1"/>
    <xf numFmtId="0" fontId="31" fillId="31" borderId="52" xfId="40" applyFont="1" applyFill="1" applyBorder="1" applyProtection="1"/>
    <xf numFmtId="0" fontId="31" fillId="31" borderId="50" xfId="40" applyFont="1" applyFill="1" applyBorder="1" applyProtection="1"/>
    <xf numFmtId="0" fontId="31" fillId="31" borderId="30" xfId="40" applyFont="1" applyFill="1" applyBorder="1" applyProtection="1"/>
    <xf numFmtId="0" fontId="31" fillId="31" borderId="20" xfId="40" applyFont="1" applyFill="1" applyBorder="1" applyProtection="1"/>
    <xf numFmtId="0" fontId="31" fillId="0" borderId="19" xfId="40" applyFont="1" applyFill="1" applyBorder="1" applyAlignment="1" applyProtection="1">
      <alignment horizontal="left"/>
    </xf>
    <xf numFmtId="5" fontId="109" fillId="0" borderId="30" xfId="40" applyNumberFormat="1" applyFont="1" applyBorder="1" applyProtection="1">
      <protection locked="0"/>
    </xf>
    <xf numFmtId="5" fontId="109" fillId="0" borderId="31" xfId="40" applyNumberFormat="1" applyFont="1" applyBorder="1" applyProtection="1">
      <protection locked="0"/>
    </xf>
    <xf numFmtId="0" fontId="31" fillId="31" borderId="28" xfId="40" applyFont="1" applyFill="1" applyBorder="1" applyProtection="1"/>
    <xf numFmtId="0" fontId="31" fillId="31" borderId="14" xfId="40" applyFont="1" applyFill="1" applyBorder="1" applyProtection="1"/>
    <xf numFmtId="0" fontId="31" fillId="0" borderId="239" xfId="40" applyFont="1" applyFill="1" applyBorder="1" applyAlignment="1" applyProtection="1">
      <alignment horizontal="center"/>
    </xf>
    <xf numFmtId="0" fontId="31" fillId="0" borderId="320" xfId="40" applyFont="1" applyFill="1" applyBorder="1" applyAlignment="1" applyProtection="1">
      <alignment horizontal="center"/>
    </xf>
    <xf numFmtId="37" fontId="109" fillId="0" borderId="30" xfId="40" applyNumberFormat="1" applyFont="1" applyBorder="1" applyProtection="1">
      <protection locked="0"/>
    </xf>
    <xf numFmtId="37" fontId="109" fillId="0" borderId="31" xfId="40" applyNumberFormat="1" applyFont="1" applyBorder="1" applyProtection="1">
      <protection locked="0"/>
    </xf>
    <xf numFmtId="0" fontId="31" fillId="0" borderId="248" xfId="40" applyFont="1" applyFill="1" applyBorder="1" applyAlignment="1" applyProtection="1">
      <alignment horizontal="centerContinuous"/>
    </xf>
    <xf numFmtId="0" fontId="31" fillId="0" borderId="226" xfId="40" applyFont="1" applyFill="1" applyBorder="1" applyAlignment="1" applyProtection="1">
      <alignment horizontal="center"/>
    </xf>
    <xf numFmtId="0" fontId="31" fillId="0" borderId="321" xfId="40" applyFont="1" applyFill="1" applyBorder="1" applyAlignment="1" applyProtection="1">
      <alignment horizontal="center"/>
    </xf>
    <xf numFmtId="0" fontId="31" fillId="0" borderId="261" xfId="40" applyFont="1" applyFill="1" applyBorder="1" applyAlignment="1" applyProtection="1">
      <alignment horizontal="centerContinuous"/>
    </xf>
    <xf numFmtId="37" fontId="31" fillId="0" borderId="31" xfId="40" applyNumberFormat="1" applyFont="1" applyBorder="1" applyProtection="1"/>
    <xf numFmtId="37" fontId="31" fillId="31" borderId="41" xfId="40" applyNumberFormat="1" applyFont="1" applyFill="1" applyBorder="1" applyProtection="1"/>
    <xf numFmtId="37" fontId="31" fillId="31" borderId="38" xfId="40" applyNumberFormat="1" applyFont="1" applyFill="1" applyBorder="1" applyProtection="1"/>
    <xf numFmtId="37" fontId="31" fillId="31" borderId="30" xfId="40" applyNumberFormat="1" applyFont="1" applyFill="1" applyBorder="1" applyProtection="1"/>
    <xf numFmtId="37" fontId="31" fillId="31" borderId="20" xfId="40" applyNumberFormat="1" applyFont="1" applyFill="1" applyBorder="1" applyProtection="1"/>
    <xf numFmtId="1" fontId="31" fillId="0" borderId="226" xfId="40" applyNumberFormat="1" applyFont="1" applyFill="1" applyBorder="1" applyAlignment="1" applyProtection="1">
      <alignment horizontal="right"/>
    </xf>
    <xf numFmtId="0" fontId="31" fillId="0" borderId="153" xfId="40" applyFont="1" applyFill="1" applyBorder="1" applyAlignment="1" applyProtection="1">
      <alignment horizontal="center"/>
    </xf>
    <xf numFmtId="0" fontId="31" fillId="0" borderId="322" xfId="40" applyFont="1" applyFill="1" applyBorder="1" applyAlignment="1" applyProtection="1">
      <alignment horizontal="center"/>
    </xf>
    <xf numFmtId="0" fontId="31" fillId="0" borderId="323" xfId="40" applyFont="1" applyFill="1" applyBorder="1" applyAlignment="1" applyProtection="1">
      <alignment horizontal="center"/>
    </xf>
    <xf numFmtId="49" fontId="31" fillId="0" borderId="19" xfId="40" applyNumberFormat="1" applyFont="1" applyFill="1" applyBorder="1" applyProtection="1"/>
    <xf numFmtId="0" fontId="31" fillId="0" borderId="193" xfId="40" applyFont="1" applyFill="1" applyBorder="1" applyAlignment="1" applyProtection="1">
      <alignment horizontal="center"/>
    </xf>
    <xf numFmtId="0" fontId="31" fillId="0" borderId="324" xfId="40" applyFont="1" applyFill="1" applyBorder="1" applyAlignment="1" applyProtection="1">
      <alignment horizontal="center"/>
    </xf>
    <xf numFmtId="5" fontId="31" fillId="0" borderId="30" xfId="40" applyNumberFormat="1" applyFont="1" applyBorder="1" applyProtection="1"/>
    <xf numFmtId="5" fontId="31" fillId="0" borderId="31" xfId="40" applyNumberFormat="1" applyFont="1" applyBorder="1" applyProtection="1"/>
    <xf numFmtId="0" fontId="31" fillId="0" borderId="248" xfId="40" applyFont="1" applyBorder="1" applyAlignment="1" applyProtection="1">
      <alignment horizontal="centerContinuous"/>
    </xf>
    <xf numFmtId="37" fontId="31" fillId="0" borderId="320" xfId="40" applyNumberFormat="1" applyFont="1" applyFill="1" applyBorder="1" applyProtection="1"/>
    <xf numFmtId="37" fontId="31" fillId="31" borderId="28" xfId="40" applyNumberFormat="1" applyFont="1" applyFill="1" applyBorder="1" applyProtection="1"/>
    <xf numFmtId="37" fontId="31" fillId="31" borderId="14" xfId="40" applyNumberFormat="1" applyFont="1" applyFill="1" applyBorder="1" applyProtection="1"/>
    <xf numFmtId="5" fontId="109" fillId="0" borderId="232" xfId="40" applyNumberFormat="1" applyFont="1" applyBorder="1" applyProtection="1">
      <protection locked="0"/>
    </xf>
    <xf numFmtId="5" fontId="109" fillId="0" borderId="325" xfId="40" applyNumberFormat="1" applyFont="1" applyBorder="1" applyProtection="1">
      <protection locked="0"/>
    </xf>
    <xf numFmtId="37" fontId="109" fillId="0" borderId="35" xfId="40" applyNumberFormat="1" applyFont="1" applyBorder="1" applyProtection="1">
      <protection locked="0"/>
    </xf>
    <xf numFmtId="0" fontId="31" fillId="0" borderId="48" xfId="40" applyFont="1" applyFill="1" applyBorder="1" applyAlignment="1" applyProtection="1">
      <alignment horizontal="centerContinuous"/>
    </xf>
    <xf numFmtId="0" fontId="31" fillId="0" borderId="49" xfId="40" applyFont="1" applyFill="1" applyBorder="1" applyAlignment="1" applyProtection="1">
      <alignment horizontal="centerContinuous"/>
    </xf>
    <xf numFmtId="0" fontId="31" fillId="0" borderId="50" xfId="40" applyFont="1" applyFill="1" applyBorder="1" applyAlignment="1" applyProtection="1">
      <alignment horizontal="centerContinuous"/>
    </xf>
    <xf numFmtId="37" fontId="109" fillId="0" borderId="35" xfId="40" applyNumberFormat="1" applyFont="1" applyFill="1" applyBorder="1" applyProtection="1">
      <protection locked="0"/>
    </xf>
    <xf numFmtId="0" fontId="316" fillId="0" borderId="19" xfId="40" applyFont="1" applyFill="1" applyBorder="1" applyProtection="1"/>
    <xf numFmtId="0" fontId="109" fillId="0" borderId="19" xfId="40" applyFont="1" applyFill="1" applyBorder="1" applyProtection="1">
      <protection locked="0"/>
    </xf>
    <xf numFmtId="0" fontId="109" fillId="0" borderId="20" xfId="40" applyFont="1" applyFill="1" applyBorder="1" applyProtection="1">
      <protection locked="0"/>
    </xf>
    <xf numFmtId="37" fontId="109" fillId="0" borderId="19" xfId="40" applyNumberFormat="1" applyFont="1" applyFill="1" applyBorder="1" applyProtection="1">
      <protection locked="0"/>
    </xf>
    <xf numFmtId="0" fontId="31" fillId="0" borderId="15" xfId="40" applyFont="1" applyFill="1" applyBorder="1" applyProtection="1"/>
    <xf numFmtId="0" fontId="31" fillId="0" borderId="16" xfId="40" applyFont="1" applyFill="1" applyBorder="1" applyProtection="1"/>
    <xf numFmtId="0" fontId="31" fillId="0" borderId="0" xfId="40" applyFont="1" applyFill="1" applyAlignment="1" applyProtection="1"/>
    <xf numFmtId="0" fontId="31" fillId="0" borderId="326" xfId="40" applyFont="1" applyBorder="1" applyAlignment="1" applyProtection="1">
      <alignment horizontal="center"/>
    </xf>
    <xf numFmtId="0" fontId="31" fillId="0" borderId="148" xfId="40" applyFont="1" applyFill="1" applyBorder="1" applyProtection="1"/>
    <xf numFmtId="0" fontId="31" fillId="0" borderId="228" xfId="40" applyFont="1" applyFill="1" applyBorder="1" applyProtection="1"/>
    <xf numFmtId="37" fontId="31" fillId="0" borderId="327" xfId="40" applyNumberFormat="1" applyFont="1" applyBorder="1" applyProtection="1"/>
    <xf numFmtId="37" fontId="31" fillId="0" borderId="229" xfId="40" applyNumberFormat="1" applyFont="1" applyBorder="1" applyProtection="1"/>
    <xf numFmtId="0" fontId="31" fillId="0" borderId="134" xfId="40" applyFont="1" applyBorder="1" applyProtection="1"/>
    <xf numFmtId="5" fontId="109" fillId="0" borderId="44" xfId="40" applyNumberFormat="1" applyFont="1" applyBorder="1" applyProtection="1">
      <protection locked="0"/>
    </xf>
    <xf numFmtId="5" fontId="109" fillId="0" borderId="16" xfId="40" applyNumberFormat="1" applyFont="1" applyBorder="1" applyProtection="1">
      <protection locked="0"/>
    </xf>
    <xf numFmtId="177" fontId="31" fillId="0" borderId="226" xfId="28" applyNumberFormat="1" applyFont="1" applyFill="1" applyBorder="1" applyAlignment="1" applyProtection="1">
      <alignment horizontal="center"/>
    </xf>
    <xf numFmtId="177" fontId="31" fillId="0" borderId="321" xfId="28" applyNumberFormat="1" applyFont="1" applyFill="1" applyBorder="1" applyAlignment="1" applyProtection="1">
      <alignment horizontal="center"/>
    </xf>
    <xf numFmtId="177" fontId="31" fillId="0" borderId="226" xfId="28" applyNumberFormat="1" applyFont="1" applyFill="1" applyBorder="1" applyAlignment="1" applyProtection="1">
      <alignment horizontal="right"/>
    </xf>
    <xf numFmtId="177" fontId="31" fillId="0" borderId="20" xfId="28" applyNumberFormat="1" applyFont="1" applyFill="1" applyBorder="1" applyProtection="1"/>
    <xf numFmtId="37" fontId="31" fillId="0" borderId="0" xfId="40" applyNumberFormat="1"/>
    <xf numFmtId="5" fontId="31" fillId="0" borderId="0" xfId="40" applyNumberFormat="1"/>
    <xf numFmtId="177" fontId="31" fillId="0" borderId="261" xfId="28" applyNumberFormat="1" applyFont="1" applyFill="1" applyBorder="1" applyAlignment="1" applyProtection="1">
      <alignment horizontal="right"/>
    </xf>
    <xf numFmtId="180" fontId="109" fillId="0" borderId="19" xfId="40" applyNumberFormat="1" applyFont="1" applyFill="1" applyBorder="1" applyProtection="1">
      <protection locked="0"/>
    </xf>
    <xf numFmtId="49" fontId="31" fillId="0" borderId="31" xfId="40" applyNumberFormat="1" applyBorder="1" applyProtection="1"/>
    <xf numFmtId="0" fontId="29" fillId="0" borderId="47" xfId="47715" applyFont="1" applyBorder="1" applyProtection="1"/>
    <xf numFmtId="0" fontId="29" fillId="0" borderId="24" xfId="47715" applyFont="1" applyBorder="1" applyProtection="1">
      <protection locked="0"/>
    </xf>
    <xf numFmtId="0" fontId="29" fillId="0" borderId="14" xfId="47715" applyFont="1" applyBorder="1" applyProtection="1">
      <protection locked="0"/>
    </xf>
    <xf numFmtId="0" fontId="31" fillId="0" borderId="27" xfId="47715" applyFont="1" applyBorder="1" applyProtection="1"/>
    <xf numFmtId="0" fontId="29" fillId="0" borderId="25" xfId="47715" applyFont="1" applyBorder="1" applyAlignment="1" applyProtection="1">
      <alignment horizontal="right"/>
    </xf>
    <xf numFmtId="0" fontId="29" fillId="0" borderId="19" xfId="47715" applyFont="1" applyBorder="1" applyProtection="1">
      <protection locked="0"/>
    </xf>
    <xf numFmtId="0" fontId="29" fillId="0" borderId="26" xfId="47715" applyFont="1" applyBorder="1" applyProtection="1">
      <protection locked="0"/>
    </xf>
    <xf numFmtId="164" fontId="31" fillId="0" borderId="30" xfId="47715" applyNumberFormat="1" applyFont="1" applyBorder="1" applyAlignment="1" applyProtection="1">
      <alignment horizontal="center"/>
    </xf>
    <xf numFmtId="0" fontId="31" fillId="0" borderId="20" xfId="47715" applyFont="1" applyBorder="1" applyAlignment="1" applyProtection="1">
      <alignment horizontal="centerContinuous"/>
    </xf>
    <xf numFmtId="0" fontId="39" fillId="0" borderId="13" xfId="47715" applyFont="1" applyBorder="1" applyProtection="1"/>
    <xf numFmtId="0" fontId="39" fillId="0" borderId="0" xfId="47715" applyFont="1" applyAlignment="1" applyProtection="1">
      <alignment horizontal="left"/>
    </xf>
    <xf numFmtId="0" fontId="39" fillId="0" borderId="0" xfId="47715" applyFont="1" applyAlignment="1" applyProtection="1"/>
    <xf numFmtId="0" fontId="39" fillId="0" borderId="0" xfId="47715" applyFont="1" applyAlignment="1" applyProtection="1">
      <alignment horizontal="centerContinuous"/>
    </xf>
    <xf numFmtId="0" fontId="39" fillId="0" borderId="14" xfId="47715" applyFont="1" applyBorder="1" applyProtection="1"/>
    <xf numFmtId="0" fontId="39" fillId="0" borderId="18" xfId="47715" applyFont="1" applyBorder="1" applyProtection="1"/>
    <xf numFmtId="0" fontId="39" fillId="0" borderId="19" xfId="47715" applyFont="1" applyBorder="1" applyAlignment="1" applyProtection="1">
      <alignment horizontal="left"/>
    </xf>
    <xf numFmtId="39" fontId="39" fillId="0" borderId="19" xfId="47715" applyNumberFormat="1" applyFont="1" applyBorder="1" applyAlignment="1" applyProtection="1">
      <alignment horizontal="centerContinuous"/>
    </xf>
    <xf numFmtId="0" fontId="39" fillId="0" borderId="20" xfId="47715" applyFont="1" applyBorder="1" applyProtection="1"/>
    <xf numFmtId="39" fontId="29" fillId="0" borderId="19" xfId="47715" applyNumberFormat="1" applyFont="1" applyBorder="1" applyAlignment="1" applyProtection="1">
      <alignment horizontal="centerContinuous"/>
    </xf>
    <xf numFmtId="0" fontId="29" fillId="0" borderId="28" xfId="47715" applyFont="1" applyBorder="1" applyAlignment="1" applyProtection="1">
      <alignment horizontal="centerContinuous"/>
    </xf>
    <xf numFmtId="0" fontId="29" fillId="0" borderId="24" xfId="47715" applyFont="1" applyBorder="1" applyAlignment="1" applyProtection="1">
      <alignment horizontal="centerContinuous"/>
    </xf>
    <xf numFmtId="0" fontId="29" fillId="0" borderId="20" xfId="47715" applyFont="1" applyBorder="1" applyAlignment="1" applyProtection="1">
      <alignment horizontal="center"/>
    </xf>
    <xf numFmtId="0" fontId="29" fillId="0" borderId="35" xfId="47715" applyFont="1" applyBorder="1" applyAlignment="1" applyProtection="1">
      <alignment horizontal="centerContinuous"/>
    </xf>
    <xf numFmtId="0" fontId="40" fillId="0" borderId="34" xfId="47715" applyFont="1" applyBorder="1" applyProtection="1"/>
    <xf numFmtId="37" fontId="29" fillId="0" borderId="24" xfId="47715" applyNumberFormat="1" applyFont="1" applyBorder="1" applyAlignment="1" applyProtection="1">
      <alignment horizontal="centerContinuous"/>
    </xf>
    <xf numFmtId="0" fontId="29" fillId="0" borderId="14" xfId="47715" applyFont="1" applyBorder="1" applyAlignment="1" applyProtection="1">
      <alignment horizontal="center"/>
    </xf>
    <xf numFmtId="0" fontId="29" fillId="0" borderId="30" xfId="47715" applyFont="1" applyBorder="1" applyAlignment="1" applyProtection="1">
      <alignment horizontal="centerContinuous"/>
    </xf>
    <xf numFmtId="37" fontId="29" fillId="0" borderId="26" xfId="47715" applyNumberFormat="1" applyFont="1" applyBorder="1" applyAlignment="1" applyProtection="1">
      <alignment horizontal="centerContinuous"/>
    </xf>
    <xf numFmtId="0" fontId="29" fillId="0" borderId="28" xfId="47715" applyFont="1" applyBorder="1" applyAlignment="1" applyProtection="1"/>
    <xf numFmtId="37" fontId="29" fillId="0" borderId="24" xfId="47715" applyNumberFormat="1" applyFont="1" applyBorder="1" applyAlignment="1" applyProtection="1"/>
    <xf numFmtId="0" fontId="29" fillId="0" borderId="30" xfId="47715" applyFont="1" applyBorder="1" applyAlignment="1" applyProtection="1"/>
    <xf numFmtId="5" fontId="29" fillId="0" borderId="26" xfId="47715" applyNumberFormat="1" applyFont="1" applyBorder="1" applyAlignment="1" applyProtection="1">
      <alignment horizontal="centerContinuous"/>
      <protection locked="0"/>
    </xf>
    <xf numFmtId="5" fontId="29" fillId="0" borderId="20" xfId="47715" applyNumberFormat="1" applyFont="1" applyBorder="1" applyProtection="1">
      <protection locked="0"/>
    </xf>
    <xf numFmtId="5" fontId="29" fillId="29" borderId="13" xfId="47715" applyNumberFormat="1" applyFont="1" applyFill="1" applyBorder="1" applyProtection="1"/>
    <xf numFmtId="37" fontId="29" fillId="0" borderId="26" xfId="47715" applyNumberFormat="1" applyFont="1" applyBorder="1" applyAlignment="1" applyProtection="1">
      <protection locked="0"/>
    </xf>
    <xf numFmtId="0" fontId="29" fillId="0" borderId="29" xfId="47715" applyFont="1" applyBorder="1" applyProtection="1"/>
    <xf numFmtId="5" fontId="29" fillId="0" borderId="26" xfId="47715" applyNumberFormat="1" applyFont="1" applyBorder="1" applyAlignment="1" applyProtection="1">
      <protection locked="0"/>
    </xf>
    <xf numFmtId="5" fontId="29" fillId="0" borderId="20" xfId="47715" applyNumberFormat="1" applyFont="1" applyBorder="1" applyAlignment="1" applyProtection="1">
      <protection locked="0"/>
    </xf>
    <xf numFmtId="0" fontId="29" fillId="0" borderId="19" xfId="47715" applyFont="1" applyBorder="1" applyAlignment="1" applyProtection="1"/>
    <xf numFmtId="37" fontId="29" fillId="0" borderId="26" xfId="47715" applyNumberFormat="1" applyFont="1" applyBorder="1" applyProtection="1">
      <protection locked="0"/>
    </xf>
    <xf numFmtId="37" fontId="29" fillId="0" borderId="20" xfId="47715" applyNumberFormat="1" applyFont="1" applyBorder="1" applyProtection="1">
      <protection locked="0"/>
    </xf>
    <xf numFmtId="0" fontId="29" fillId="29" borderId="13" xfId="47715" applyFont="1" applyFill="1" applyBorder="1" applyAlignment="1" applyProtection="1">
      <alignment horizontal="centerContinuous"/>
    </xf>
    <xf numFmtId="37" fontId="29" fillId="0" borderId="26" xfId="47715" applyNumberFormat="1" applyFont="1" applyBorder="1" applyProtection="1"/>
    <xf numFmtId="0" fontId="29" fillId="29" borderId="25" xfId="47715" applyFont="1" applyFill="1" applyBorder="1" applyProtection="1"/>
    <xf numFmtId="37" fontId="29" fillId="29" borderId="34" xfId="47715" applyNumberFormat="1" applyFont="1" applyFill="1" applyBorder="1" applyProtection="1"/>
    <xf numFmtId="37" fontId="29" fillId="29" borderId="30" xfId="47715" applyNumberFormat="1" applyFont="1" applyFill="1" applyBorder="1" applyProtection="1"/>
    <xf numFmtId="0" fontId="29" fillId="29" borderId="20" xfId="47715" applyFont="1" applyFill="1" applyBorder="1" applyProtection="1"/>
    <xf numFmtId="37" fontId="29" fillId="29" borderId="19" xfId="47715" applyNumberFormat="1" applyFont="1" applyFill="1" applyBorder="1" applyProtection="1"/>
    <xf numFmtId="37" fontId="29" fillId="0" borderId="31" xfId="47715" applyNumberFormat="1" applyFont="1" applyBorder="1" applyProtection="1">
      <protection locked="0"/>
    </xf>
    <xf numFmtId="0" fontId="29" fillId="0" borderId="18" xfId="47715" applyFont="1" applyBorder="1" applyAlignment="1" applyProtection="1">
      <protection locked="0"/>
    </xf>
    <xf numFmtId="37" fontId="29" fillId="29" borderId="31" xfId="47715" applyNumberFormat="1" applyFont="1" applyFill="1" applyBorder="1" applyProtection="1"/>
    <xf numFmtId="0" fontId="29" fillId="29" borderId="18" xfId="47715" applyFont="1" applyFill="1" applyBorder="1" applyProtection="1"/>
    <xf numFmtId="37" fontId="29" fillId="29" borderId="35" xfId="47715" applyNumberFormat="1" applyFont="1" applyFill="1" applyBorder="1" applyProtection="1"/>
    <xf numFmtId="37" fontId="29" fillId="0" borderId="18" xfId="47715" applyNumberFormat="1" applyFont="1" applyBorder="1" applyAlignment="1" applyProtection="1">
      <protection locked="0"/>
    </xf>
    <xf numFmtId="0" fontId="29" fillId="0" borderId="0" xfId="47715" applyFont="1" applyAlignment="1" applyProtection="1"/>
    <xf numFmtId="5" fontId="29" fillId="0" borderId="24" xfId="47715" applyNumberFormat="1" applyFont="1" applyBorder="1" applyProtection="1"/>
    <xf numFmtId="37" fontId="29" fillId="29" borderId="14" xfId="47715" applyNumberFormat="1" applyFont="1" applyFill="1" applyBorder="1" applyProtection="1"/>
    <xf numFmtId="5" fontId="29" fillId="29" borderId="13" xfId="47715" applyNumberFormat="1" applyFont="1" applyFill="1" applyBorder="1" applyAlignment="1" applyProtection="1">
      <alignment horizontal="centerContinuous"/>
    </xf>
    <xf numFmtId="5" fontId="29" fillId="29" borderId="34" xfId="47715" applyNumberFormat="1" applyFont="1" applyFill="1" applyBorder="1" applyProtection="1"/>
    <xf numFmtId="37" fontId="29" fillId="0" borderId="24" xfId="47715" applyNumberFormat="1" applyFont="1" applyBorder="1" applyAlignment="1" applyProtection="1">
      <alignment horizontal="right"/>
    </xf>
    <xf numFmtId="0" fontId="31" fillId="0" borderId="29" xfId="47715" applyFont="1" applyBorder="1" applyProtection="1"/>
    <xf numFmtId="37" fontId="29" fillId="29" borderId="20" xfId="47715" applyNumberFormat="1" applyFont="1" applyFill="1" applyBorder="1" applyProtection="1"/>
    <xf numFmtId="37" fontId="29" fillId="0" borderId="26" xfId="47715" applyNumberFormat="1" applyFont="1" applyBorder="1" applyAlignment="1" applyProtection="1"/>
    <xf numFmtId="5" fontId="29" fillId="0" borderId="24" xfId="47715" applyNumberFormat="1" applyFont="1" applyBorder="1" applyAlignment="1" applyProtection="1"/>
    <xf numFmtId="37" fontId="29" fillId="0" borderId="10" xfId="47715" applyNumberFormat="1" applyFont="1" applyBorder="1" applyProtection="1"/>
    <xf numFmtId="0" fontId="279" fillId="0" borderId="0" xfId="47715" applyFont="1" applyProtection="1"/>
    <xf numFmtId="0" fontId="31" fillId="0" borderId="0" xfId="0" applyFont="1" applyBorder="1"/>
    <xf numFmtId="0" fontId="31" fillId="0" borderId="28" xfId="0" applyFont="1" applyBorder="1" applyAlignment="1" applyProtection="1">
      <alignment horizontal="center"/>
    </xf>
    <xf numFmtId="0" fontId="31" fillId="0" borderId="0" xfId="0" applyFont="1" applyBorder="1" applyAlignment="1" applyProtection="1">
      <alignment horizontal="left" wrapText="1"/>
    </xf>
    <xf numFmtId="0" fontId="31" fillId="0" borderId="0" xfId="0" applyFont="1" applyBorder="1" applyAlignment="1" applyProtection="1">
      <alignment horizontal="left"/>
    </xf>
    <xf numFmtId="0" fontId="31" fillId="0" borderId="0" xfId="0" applyFont="1" applyBorder="1" applyAlignment="1" applyProtection="1">
      <alignment horizontal="center"/>
    </xf>
    <xf numFmtId="164" fontId="31" fillId="0" borderId="35" xfId="0" applyNumberFormat="1" applyFont="1" applyBorder="1" applyAlignment="1" applyProtection="1">
      <alignment horizontal="center"/>
    </xf>
    <xf numFmtId="0" fontId="31" fillId="0" borderId="329" xfId="40" applyFont="1" applyFill="1" applyBorder="1" applyProtection="1"/>
    <xf numFmtId="0" fontId="31" fillId="0" borderId="329" xfId="40" applyFont="1" applyFill="1" applyBorder="1" applyAlignment="1" applyProtection="1">
      <alignment horizontal="centerContinuous"/>
    </xf>
    <xf numFmtId="0" fontId="32" fillId="0" borderId="19" xfId="40" applyFont="1" applyBorder="1" applyAlignment="1" applyProtection="1">
      <alignment horizontal="centerContinuous"/>
    </xf>
    <xf numFmtId="0" fontId="31" fillId="0" borderId="13" xfId="40" applyFont="1" applyFill="1" applyBorder="1" applyAlignment="1" applyProtection="1">
      <alignment horizontal="left"/>
    </xf>
    <xf numFmtId="0" fontId="31" fillId="0" borderId="39" xfId="40" applyFont="1" applyFill="1" applyBorder="1" applyProtection="1"/>
    <xf numFmtId="0" fontId="31" fillId="0" borderId="36" xfId="40" applyFont="1" applyBorder="1" applyAlignment="1" applyProtection="1">
      <alignment horizontal="center"/>
    </xf>
    <xf numFmtId="0" fontId="31" fillId="0" borderId="330" xfId="40" applyFont="1" applyBorder="1" applyAlignment="1" applyProtection="1">
      <alignment horizontal="center"/>
    </xf>
    <xf numFmtId="0" fontId="32" fillId="0" borderId="34" xfId="40" applyFont="1" applyBorder="1" applyAlignment="1" applyProtection="1">
      <alignment horizontal="center"/>
    </xf>
    <xf numFmtId="165" fontId="31" fillId="0" borderId="24" xfId="40" applyNumberFormat="1" applyFont="1" applyBorder="1" applyAlignment="1" applyProtection="1">
      <alignment horizontal="center"/>
    </xf>
    <xf numFmtId="165" fontId="31" fillId="0" borderId="13" xfId="40" applyNumberFormat="1" applyFont="1" applyFill="1" applyBorder="1" applyAlignment="1" applyProtection="1">
      <alignment horizontal="center"/>
    </xf>
    <xf numFmtId="165" fontId="31" fillId="0" borderId="0" xfId="40" applyNumberFormat="1" applyFont="1" applyProtection="1"/>
    <xf numFmtId="165" fontId="31" fillId="0" borderId="0" xfId="40" applyNumberFormat="1" applyFont="1" applyAlignment="1" applyProtection="1">
      <alignment horizontal="center"/>
    </xf>
    <xf numFmtId="0" fontId="31" fillId="0" borderId="328" xfId="40" applyFont="1" applyBorder="1" applyAlignment="1" applyProtection="1">
      <alignment horizontal="center"/>
    </xf>
    <xf numFmtId="49" fontId="31" fillId="0" borderId="24" xfId="40" applyNumberFormat="1" applyFont="1" applyFill="1" applyBorder="1" applyAlignment="1" applyProtection="1">
      <alignment horizontal="center"/>
    </xf>
    <xf numFmtId="0" fontId="31" fillId="0" borderId="34" xfId="40" applyFont="1" applyFill="1" applyBorder="1" applyProtection="1"/>
    <xf numFmtId="165" fontId="31" fillId="0" borderId="0" xfId="40" applyNumberFormat="1" applyFont="1" applyFill="1" applyAlignment="1" applyProtection="1">
      <alignment horizontal="center"/>
    </xf>
    <xf numFmtId="165" fontId="31" fillId="0" borderId="24" xfId="40" applyNumberFormat="1" applyFont="1" applyFill="1" applyBorder="1" applyAlignment="1" applyProtection="1">
      <alignment horizontal="center"/>
    </xf>
    <xf numFmtId="0" fontId="31" fillId="0" borderId="13" xfId="40" applyFont="1" applyFill="1" applyBorder="1" applyAlignment="1" applyProtection="1">
      <alignment horizontal="center"/>
    </xf>
    <xf numFmtId="0" fontId="31" fillId="0" borderId="0" xfId="40" applyFont="1" applyFill="1" applyAlignment="1" applyProtection="1">
      <alignment horizontal="center"/>
    </xf>
    <xf numFmtId="0" fontId="31" fillId="0" borderId="34" xfId="40" applyFont="1" applyBorder="1" applyAlignment="1" applyProtection="1">
      <alignment horizontal="left"/>
    </xf>
    <xf numFmtId="165" fontId="31" fillId="0" borderId="15" xfId="40" applyNumberFormat="1" applyFont="1" applyFill="1" applyBorder="1" applyAlignment="1" applyProtection="1">
      <alignment horizontal="center"/>
    </xf>
    <xf numFmtId="0" fontId="320" fillId="0" borderId="0" xfId="40" applyFont="1" applyFill="1" applyProtection="1"/>
    <xf numFmtId="0" fontId="31" fillId="0" borderId="13" xfId="40" applyFont="1" applyFill="1" applyBorder="1" applyAlignment="1" applyProtection="1">
      <alignment horizontal="centerContinuous"/>
    </xf>
    <xf numFmtId="0" fontId="31" fillId="0" borderId="328" xfId="40" applyFont="1" applyFill="1" applyBorder="1" applyAlignment="1" applyProtection="1">
      <alignment horizontal="center"/>
    </xf>
    <xf numFmtId="49" fontId="31" fillId="0" borderId="34" xfId="40" applyNumberFormat="1" applyFont="1" applyFill="1" applyBorder="1" applyAlignment="1" applyProtection="1">
      <alignment horizontal="center"/>
    </xf>
    <xf numFmtId="165" fontId="320" fillId="0" borderId="13" xfId="40" applyNumberFormat="1" applyFont="1" applyFill="1" applyBorder="1" applyAlignment="1" applyProtection="1">
      <alignment horizontal="center"/>
    </xf>
    <xf numFmtId="165" fontId="31" fillId="0" borderId="24" xfId="40" quotePrefix="1" applyNumberFormat="1" applyFont="1" applyBorder="1" applyAlignment="1" applyProtection="1">
      <alignment horizontal="center"/>
    </xf>
    <xf numFmtId="0" fontId="32" fillId="0" borderId="34" xfId="40" applyFont="1" applyBorder="1" applyProtection="1"/>
    <xf numFmtId="17" fontId="31" fillId="0" borderId="0" xfId="40" quotePrefix="1" applyNumberFormat="1" applyFont="1" applyAlignment="1" applyProtection="1">
      <alignment horizontal="center"/>
    </xf>
    <xf numFmtId="49" fontId="31" fillId="0" borderId="35" xfId="40" applyNumberFormat="1" applyFont="1" applyBorder="1" applyProtection="1"/>
    <xf numFmtId="49" fontId="31" fillId="0" borderId="20" xfId="40" applyNumberFormat="1" applyFont="1" applyBorder="1" applyAlignment="1" applyProtection="1">
      <alignment horizontal="center"/>
    </xf>
    <xf numFmtId="49" fontId="31" fillId="0" borderId="34" xfId="40" applyNumberFormat="1" applyFont="1" applyBorder="1" applyProtection="1"/>
    <xf numFmtId="0" fontId="32" fillId="0" borderId="20" xfId="40" applyFont="1" applyBorder="1" applyAlignment="1" applyProtection="1">
      <alignment horizontal="center"/>
    </xf>
    <xf numFmtId="0" fontId="33" fillId="0" borderId="328" xfId="40" applyFont="1" applyBorder="1" applyAlignment="1" applyProtection="1">
      <alignment horizontal="center"/>
    </xf>
    <xf numFmtId="0" fontId="34" fillId="0" borderId="328" xfId="40" applyFont="1" applyFill="1" applyBorder="1" applyAlignment="1" applyProtection="1">
      <alignment horizontal="center"/>
    </xf>
    <xf numFmtId="0" fontId="33" fillId="0" borderId="16" xfId="40" applyFont="1" applyBorder="1" applyAlignment="1" applyProtection="1">
      <alignment horizontal="center"/>
    </xf>
    <xf numFmtId="0" fontId="33" fillId="0" borderId="0" xfId="40" applyFont="1" applyAlignment="1" applyProtection="1">
      <alignment horizontal="center"/>
    </xf>
    <xf numFmtId="49" fontId="31" fillId="0" borderId="328" xfId="40" applyNumberFormat="1" applyFont="1" applyBorder="1" applyAlignment="1" applyProtection="1">
      <alignment horizontal="center"/>
    </xf>
    <xf numFmtId="0" fontId="32" fillId="0" borderId="328" xfId="40" applyFont="1" applyBorder="1" applyAlignment="1" applyProtection="1">
      <alignment horizontal="center"/>
    </xf>
    <xf numFmtId="0" fontId="320" fillId="0" borderId="328" xfId="40" applyFont="1" applyBorder="1" applyAlignment="1" applyProtection="1">
      <alignment horizontal="center"/>
    </xf>
    <xf numFmtId="49" fontId="31" fillId="0" borderId="20" xfId="0" quotePrefix="1" applyNumberFormat="1" applyFont="1" applyBorder="1" applyAlignment="1" applyProtection="1">
      <alignment horizontal="center"/>
    </xf>
    <xf numFmtId="0" fontId="31" fillId="0" borderId="87" xfId="0" applyFont="1" applyBorder="1" applyProtection="1"/>
    <xf numFmtId="0" fontId="31" fillId="0" borderId="88" xfId="0" applyFont="1" applyBorder="1" applyProtection="1"/>
    <xf numFmtId="0" fontId="31" fillId="0" borderId="89" xfId="0" applyFont="1" applyBorder="1" applyProtection="1"/>
    <xf numFmtId="0" fontId="31" fillId="0" borderId="90" xfId="0" applyFont="1" applyBorder="1" applyProtection="1"/>
    <xf numFmtId="0" fontId="31" fillId="0" borderId="91" xfId="0" applyFont="1" applyBorder="1" applyProtection="1"/>
    <xf numFmtId="0" fontId="31" fillId="0" borderId="267" xfId="0" applyFont="1" applyBorder="1" applyProtection="1"/>
    <xf numFmtId="0" fontId="31" fillId="0" borderId="331" xfId="0" applyFont="1" applyBorder="1" applyProtection="1"/>
    <xf numFmtId="0" fontId="31" fillId="0" borderId="332" xfId="0" applyFont="1" applyBorder="1" applyProtection="1"/>
    <xf numFmtId="49" fontId="31" fillId="0" borderId="275" xfId="0" applyNumberFormat="1" applyFont="1" applyBorder="1" applyAlignment="1" applyProtection="1">
      <alignment horizontal="center"/>
    </xf>
    <xf numFmtId="0" fontId="31" fillId="0" borderId="332" xfId="0" applyFont="1" applyBorder="1" applyAlignment="1" applyProtection="1">
      <alignment horizontal="centerContinuous"/>
    </xf>
    <xf numFmtId="0" fontId="31" fillId="0" borderId="116" xfId="0" applyFont="1" applyBorder="1" applyAlignment="1" applyProtection="1">
      <alignment horizontal="centerContinuous"/>
    </xf>
    <xf numFmtId="0" fontId="31" fillId="0" borderId="331" xfId="0" applyFont="1" applyBorder="1" applyAlignment="1" applyProtection="1">
      <alignment horizontal="centerContinuous"/>
    </xf>
    <xf numFmtId="0" fontId="31" fillId="0" borderId="331" xfId="0" applyFont="1" applyBorder="1"/>
    <xf numFmtId="0" fontId="31" fillId="0" borderId="331" xfId="0" applyFont="1" applyBorder="1" applyAlignment="1" applyProtection="1">
      <alignment horizontal="center"/>
    </xf>
    <xf numFmtId="0" fontId="0" fillId="0" borderId="0" xfId="0" applyBorder="1"/>
    <xf numFmtId="0" fontId="0" fillId="0" borderId="331" xfId="0" applyBorder="1"/>
    <xf numFmtId="0" fontId="31" fillId="0" borderId="276" xfId="0" applyFont="1" applyBorder="1" applyProtection="1"/>
    <xf numFmtId="0" fontId="31" fillId="0" borderId="277" xfId="0" applyFont="1" applyBorder="1" applyProtection="1"/>
    <xf numFmtId="0" fontId="31" fillId="0" borderId="277" xfId="0" applyFont="1" applyBorder="1" applyAlignment="1" applyProtection="1">
      <alignment horizontal="centerContinuous"/>
    </xf>
    <xf numFmtId="0" fontId="31" fillId="0" borderId="278" xfId="0" applyFont="1" applyBorder="1" applyAlignment="1" applyProtection="1">
      <alignment horizontal="centerContinuous"/>
    </xf>
    <xf numFmtId="0" fontId="31" fillId="0" borderId="33" xfId="47715" applyFont="1" applyBorder="1" applyProtection="1"/>
    <xf numFmtId="0" fontId="31" fillId="0" borderId="25" xfId="47715" applyFont="1" applyBorder="1" applyProtection="1"/>
    <xf numFmtId="49" fontId="31" fillId="0" borderId="20" xfId="47715" applyNumberFormat="1" applyFont="1" applyBorder="1" applyProtection="1"/>
    <xf numFmtId="0" fontId="31" fillId="0" borderId="30" xfId="47715" applyFont="1" applyBorder="1" applyProtection="1"/>
    <xf numFmtId="164" fontId="31" fillId="0" borderId="26" xfId="47715" applyNumberFormat="1" applyFont="1" applyBorder="1" applyAlignment="1" applyProtection="1">
      <alignment horizontal="left"/>
    </xf>
    <xf numFmtId="0" fontId="31" fillId="0" borderId="39" xfId="47715" applyFont="1" applyBorder="1" applyProtection="1"/>
    <xf numFmtId="0" fontId="31" fillId="0" borderId="38" xfId="47715" applyFont="1" applyBorder="1" applyProtection="1"/>
    <xf numFmtId="0" fontId="36" fillId="0" borderId="0" xfId="47715" applyFont="1" applyBorder="1" applyProtection="1"/>
    <xf numFmtId="0" fontId="36" fillId="0" borderId="13" xfId="47715" applyFont="1" applyFill="1" applyBorder="1" applyProtection="1"/>
    <xf numFmtId="0" fontId="36" fillId="0" borderId="0" xfId="47715" applyFont="1" applyFill="1" applyBorder="1" applyProtection="1"/>
    <xf numFmtId="0" fontId="36" fillId="0" borderId="13" xfId="47715" applyFont="1" applyBorder="1" applyProtection="1"/>
    <xf numFmtId="0" fontId="31" fillId="0" borderId="52" xfId="47715" applyFont="1" applyBorder="1" applyAlignment="1" applyProtection="1">
      <alignment horizontal="centerContinuous"/>
    </xf>
    <xf numFmtId="0" fontId="31" fillId="0" borderId="42" xfId="47715" applyFont="1" applyBorder="1" applyProtection="1"/>
    <xf numFmtId="0" fontId="31" fillId="0" borderId="0" xfId="47715" applyFont="1" applyBorder="1" applyAlignment="1" applyProtection="1">
      <alignment horizontal="center"/>
    </xf>
    <xf numFmtId="0" fontId="31" fillId="0" borderId="52" xfId="47715" applyFont="1" applyBorder="1" applyAlignment="1" applyProtection="1">
      <alignment horizontal="center"/>
    </xf>
    <xf numFmtId="0" fontId="31" fillId="0" borderId="54" xfId="47715" applyFont="1" applyBorder="1" applyProtection="1"/>
    <xf numFmtId="5" fontId="31" fillId="32" borderId="52" xfId="47715" applyNumberFormat="1" applyFont="1" applyFill="1" applyBorder="1" applyProtection="1"/>
    <xf numFmtId="5" fontId="31" fillId="32" borderId="59" xfId="47715" applyNumberFormat="1" applyFont="1" applyFill="1" applyBorder="1" applyProtection="1"/>
    <xf numFmtId="37" fontId="31" fillId="32" borderId="48" xfId="47715" applyNumberFormat="1" applyFont="1" applyFill="1" applyBorder="1" applyProtection="1"/>
    <xf numFmtId="37" fontId="31" fillId="32" borderId="52" xfId="47715" applyNumberFormat="1" applyFont="1" applyFill="1" applyBorder="1" applyProtection="1"/>
    <xf numFmtId="0" fontId="31" fillId="0" borderId="129" xfId="47715" applyFont="1" applyBorder="1" applyProtection="1"/>
    <xf numFmtId="0" fontId="31" fillId="0" borderId="52" xfId="47715" applyFont="1" applyFill="1" applyBorder="1" applyAlignment="1" applyProtection="1">
      <alignment horizontal="left"/>
    </xf>
    <xf numFmtId="0" fontId="31" fillId="0" borderId="54" xfId="47715" applyFont="1" applyFill="1" applyBorder="1" applyProtection="1"/>
    <xf numFmtId="0" fontId="31" fillId="0" borderId="52" xfId="47715" applyFont="1" applyFill="1" applyBorder="1" applyProtection="1"/>
    <xf numFmtId="5" fontId="31" fillId="0" borderId="52" xfId="47715" applyNumberFormat="1" applyFont="1" applyFill="1" applyBorder="1" applyProtection="1"/>
    <xf numFmtId="5" fontId="31" fillId="0" borderId="59" xfId="47715" applyNumberFormat="1" applyFont="1" applyFill="1" applyBorder="1" applyProtection="1"/>
    <xf numFmtId="37" fontId="31" fillId="0" borderId="48" xfId="47715" applyNumberFormat="1" applyFont="1" applyFill="1" applyBorder="1" applyProtection="1"/>
    <xf numFmtId="37" fontId="31" fillId="0" borderId="52" xfId="47715" applyNumberFormat="1" applyFont="1" applyFill="1" applyBorder="1" applyProtection="1"/>
    <xf numFmtId="0" fontId="31" fillId="0" borderId="52" xfId="47715" applyFont="1" applyBorder="1" applyProtection="1"/>
    <xf numFmtId="37" fontId="31" fillId="0" borderId="48" xfId="47715" applyNumberFormat="1" applyFont="1" applyBorder="1" applyProtection="1"/>
    <xf numFmtId="0" fontId="31" fillId="0" borderId="52" xfId="47715" applyFont="1" applyBorder="1" applyAlignment="1" applyProtection="1">
      <alignment horizontal="left"/>
    </xf>
    <xf numFmtId="37" fontId="31" fillId="32" borderId="59" xfId="47715" applyNumberFormat="1" applyFont="1" applyFill="1" applyBorder="1" applyProtection="1"/>
    <xf numFmtId="37" fontId="31" fillId="141" borderId="48" xfId="47715" applyNumberFormat="1" applyFont="1" applyFill="1" applyBorder="1" applyProtection="1"/>
    <xf numFmtId="37" fontId="31" fillId="141" borderId="52" xfId="47715" applyNumberFormat="1" applyFont="1" applyFill="1" applyBorder="1" applyProtection="1"/>
    <xf numFmtId="3" fontId="31" fillId="0" borderId="59" xfId="47715" applyNumberFormat="1" applyFont="1" applyFill="1" applyBorder="1" applyProtection="1"/>
    <xf numFmtId="37" fontId="31" fillId="0" borderId="59" xfId="47715" applyNumberFormat="1" applyFont="1" applyFill="1" applyBorder="1" applyProtection="1"/>
    <xf numFmtId="0" fontId="31" fillId="0" borderId="0" xfId="0" applyFont="1" applyAlignment="1">
      <alignment horizontal="left" wrapText="1"/>
    </xf>
    <xf numFmtId="0" fontId="33" fillId="0" borderId="0" xfId="0" applyFont="1" applyAlignment="1">
      <alignment horizontal="center" wrapText="1"/>
    </xf>
    <xf numFmtId="0" fontId="30" fillId="0" borderId="0" xfId="0" applyFont="1" applyAlignment="1">
      <alignment horizontal="center"/>
    </xf>
    <xf numFmtId="0" fontId="32" fillId="0" borderId="0" xfId="0" applyFont="1" applyAlignment="1">
      <alignment horizontal="center" wrapText="1"/>
    </xf>
    <xf numFmtId="0" fontId="33" fillId="0" borderId="0" xfId="0" applyFont="1" applyAlignment="1">
      <alignment wrapText="1"/>
    </xf>
    <xf numFmtId="0" fontId="36" fillId="0" borderId="13" xfId="0" applyFont="1" applyBorder="1" applyAlignment="1" applyProtection="1">
      <alignment horizontal="left" wrapText="1"/>
    </xf>
    <xf numFmtId="0" fontId="36" fillId="0" borderId="0" xfId="0" applyFont="1" applyAlignment="1" applyProtection="1">
      <alignment horizontal="left" wrapText="1"/>
    </xf>
    <xf numFmtId="0" fontId="36" fillId="0" borderId="14" xfId="0" applyFont="1" applyBorder="1" applyAlignment="1" applyProtection="1">
      <alignment horizontal="left" wrapText="1"/>
    </xf>
    <xf numFmtId="0" fontId="30" fillId="0" borderId="13" xfId="0" applyFont="1" applyBorder="1" applyAlignment="1" applyProtection="1">
      <alignment horizontal="center"/>
    </xf>
    <xf numFmtId="0" fontId="30" fillId="0" borderId="0" xfId="0" applyFont="1" applyBorder="1" applyAlignment="1" applyProtection="1">
      <alignment horizontal="center"/>
    </xf>
    <xf numFmtId="0" fontId="30" fillId="0" borderId="14" xfId="0" applyFont="1" applyBorder="1" applyAlignment="1" applyProtection="1">
      <alignment horizontal="center"/>
    </xf>
    <xf numFmtId="0" fontId="27" fillId="0" borderId="0" xfId="0" applyFont="1" applyAlignment="1" applyProtection="1">
      <alignment horizontal="left"/>
    </xf>
    <xf numFmtId="0" fontId="27" fillId="0" borderId="14" xfId="0" applyFont="1" applyBorder="1" applyAlignment="1" applyProtection="1">
      <alignment horizontal="left"/>
    </xf>
    <xf numFmtId="0" fontId="27" fillId="0" borderId="10" xfId="0" applyFont="1" applyBorder="1" applyAlignment="1" applyProtection="1">
      <alignment horizontal="left"/>
    </xf>
    <xf numFmtId="0" fontId="27" fillId="0" borderId="0" xfId="0" applyFont="1" applyAlignment="1" applyProtection="1"/>
    <xf numFmtId="0" fontId="27" fillId="0" borderId="14" xfId="0" applyFont="1" applyBorder="1" applyAlignment="1" applyProtection="1"/>
    <xf numFmtId="0" fontId="31" fillId="0" borderId="40" xfId="0" applyFont="1" applyBorder="1" applyAlignment="1">
      <alignment horizontal="left" vertical="top" wrapText="1"/>
    </xf>
    <xf numFmtId="0" fontId="31" fillId="0" borderId="38" xfId="0" applyFont="1" applyBorder="1" applyAlignment="1"/>
    <xf numFmtId="0" fontId="31" fillId="0" borderId="0" xfId="0" applyFont="1" applyAlignment="1">
      <alignment horizontal="left" vertical="top" wrapText="1"/>
    </xf>
    <xf numFmtId="0" fontId="31" fillId="0" borderId="14" xfId="0" applyFont="1" applyBorder="1" applyAlignment="1"/>
    <xf numFmtId="0" fontId="31" fillId="0" borderId="40" xfId="0" applyFont="1" applyBorder="1" applyAlignment="1">
      <alignment wrapText="1"/>
    </xf>
    <xf numFmtId="0" fontId="31" fillId="0" borderId="38" xfId="0" applyFont="1" applyBorder="1" applyAlignment="1">
      <alignment wrapText="1"/>
    </xf>
    <xf numFmtId="0" fontId="31" fillId="0" borderId="0" xfId="0" applyFont="1" applyAlignment="1">
      <alignment wrapText="1"/>
    </xf>
    <xf numFmtId="0" fontId="31" fillId="0" borderId="14" xfId="0" applyFont="1" applyBorder="1" applyAlignment="1">
      <alignment wrapText="1"/>
    </xf>
    <xf numFmtId="0" fontId="31" fillId="0" borderId="40" xfId="0" applyFont="1" applyBorder="1" applyAlignment="1"/>
    <xf numFmtId="0" fontId="31" fillId="0" borderId="0" xfId="0" applyFont="1" applyAlignment="1"/>
    <xf numFmtId="0" fontId="31" fillId="0" borderId="0" xfId="0" applyFont="1" applyAlignment="1" applyProtection="1">
      <alignment horizontal="left" vertical="top" wrapText="1"/>
    </xf>
    <xf numFmtId="0" fontId="31" fillId="0" borderId="0" xfId="0" applyFont="1" applyAlignment="1" applyProtection="1">
      <alignment vertical="top" wrapText="1"/>
    </xf>
    <xf numFmtId="0" fontId="31" fillId="0" borderId="0" xfId="0" applyFont="1" applyAlignment="1">
      <alignment vertical="top" wrapText="1"/>
    </xf>
    <xf numFmtId="0" fontId="31" fillId="0" borderId="40" xfId="0" applyFont="1" applyBorder="1" applyAlignment="1" applyProtection="1">
      <alignment horizontal="left" wrapText="1"/>
    </xf>
    <xf numFmtId="0" fontId="31" fillId="0" borderId="0" xfId="0" applyFont="1"/>
    <xf numFmtId="0" fontId="31" fillId="0" borderId="40" xfId="0" applyFont="1" applyBorder="1" applyAlignment="1" applyProtection="1">
      <alignment horizontal="left" vertical="top" wrapText="1"/>
    </xf>
    <xf numFmtId="0" fontId="31" fillId="0" borderId="19" xfId="0" applyFont="1" applyBorder="1" applyAlignment="1">
      <alignment wrapText="1"/>
    </xf>
    <xf numFmtId="0" fontId="31" fillId="0" borderId="0" xfId="0" applyFont="1" applyAlignment="1" applyProtection="1">
      <alignment horizontal="left" wrapText="1"/>
    </xf>
    <xf numFmtId="0" fontId="31" fillId="0" borderId="19" xfId="0" applyFont="1" applyBorder="1" applyAlignment="1">
      <alignment horizontal="left" wrapText="1"/>
    </xf>
    <xf numFmtId="0" fontId="31" fillId="0" borderId="0" xfId="0" applyFont="1" applyBorder="1" applyAlignment="1">
      <alignment horizontal="left" wrapText="1"/>
    </xf>
    <xf numFmtId="0" fontId="31" fillId="0" borderId="142" xfId="0" applyFont="1" applyBorder="1" applyAlignment="1">
      <alignment horizontal="left" wrapText="1"/>
    </xf>
    <xf numFmtId="0" fontId="31" fillId="0" borderId="0" xfId="0" applyFont="1" applyBorder="1" applyAlignment="1"/>
    <xf numFmtId="0" fontId="31" fillId="0" borderId="142" xfId="0" applyFont="1" applyBorder="1" applyAlignment="1"/>
    <xf numFmtId="0" fontId="31" fillId="0" borderId="19" xfId="0" applyFont="1" applyBorder="1" applyAlignment="1"/>
    <xf numFmtId="0" fontId="31" fillId="0" borderId="157" xfId="0" applyFont="1" applyBorder="1" applyAlignment="1"/>
    <xf numFmtId="37" fontId="29" fillId="0" borderId="0" xfId="40" quotePrefix="1" applyNumberFormat="1" applyFont="1" applyFill="1" applyBorder="1" applyAlignment="1" applyProtection="1">
      <alignment horizontal="center" vertical="center"/>
    </xf>
    <xf numFmtId="37" fontId="29" fillId="0" borderId="137" xfId="40" quotePrefix="1" applyNumberFormat="1" applyFont="1" applyFill="1" applyBorder="1" applyAlignment="1" applyProtection="1">
      <alignment horizontal="center" vertical="center"/>
    </xf>
    <xf numFmtId="0" fontId="31" fillId="0" borderId="0" xfId="291" applyFill="1" applyBorder="1" applyAlignment="1">
      <alignment vertical="top" wrapText="1"/>
    </xf>
    <xf numFmtId="0" fontId="31" fillId="0" borderId="0" xfId="291" applyFont="1" applyFill="1" applyBorder="1" applyAlignment="1">
      <alignment vertical="top" wrapText="1"/>
    </xf>
    <xf numFmtId="0" fontId="31" fillId="0" borderId="192" xfId="291" applyFont="1" applyFill="1" applyBorder="1" applyAlignment="1">
      <alignment vertical="top" wrapText="1"/>
    </xf>
    <xf numFmtId="0" fontId="31" fillId="0" borderId="0" xfId="22737" applyFont="1" applyFill="1" applyBorder="1" applyAlignment="1">
      <alignment horizontal="left" vertical="top" wrapText="1"/>
    </xf>
    <xf numFmtId="0" fontId="31" fillId="0" borderId="192" xfId="22737" applyFont="1" applyFill="1" applyBorder="1" applyAlignment="1">
      <alignment horizontal="left" vertical="top" wrapText="1"/>
    </xf>
    <xf numFmtId="0" fontId="31" fillId="0" borderId="0" xfId="22737" applyFont="1" applyFill="1" applyBorder="1" applyAlignment="1">
      <alignment vertical="top" wrapText="1"/>
    </xf>
    <xf numFmtId="0" fontId="31" fillId="0" borderId="0" xfId="40" applyFont="1" applyFill="1" applyBorder="1" applyAlignment="1" applyProtection="1">
      <alignment horizontal="left" vertical="center" wrapText="1"/>
    </xf>
    <xf numFmtId="0" fontId="31" fillId="0" borderId="192" xfId="40" applyFont="1" applyFill="1" applyBorder="1" applyAlignment="1" applyProtection="1">
      <alignment horizontal="left" vertical="center" wrapText="1"/>
    </xf>
    <xf numFmtId="0" fontId="27" fillId="0" borderId="0" xfId="0" applyFont="1" applyBorder="1" applyAlignment="1">
      <alignment vertical="top" wrapText="1"/>
    </xf>
    <xf numFmtId="0" fontId="27" fillId="0" borderId="0" xfId="0" applyFont="1" applyBorder="1" applyAlignment="1">
      <alignment wrapText="1"/>
    </xf>
    <xf numFmtId="0" fontId="27" fillId="0" borderId="142" xfId="0" applyFont="1" applyBorder="1" applyAlignment="1">
      <alignment wrapText="1"/>
    </xf>
    <xf numFmtId="0" fontId="27" fillId="0" borderId="19" xfId="0" applyFont="1" applyBorder="1" applyAlignment="1">
      <alignment wrapText="1"/>
    </xf>
    <xf numFmtId="0" fontId="27" fillId="0" borderId="157" xfId="0" applyFont="1" applyBorder="1" applyAlignment="1">
      <alignment wrapText="1"/>
    </xf>
    <xf numFmtId="0" fontId="27" fillId="0" borderId="0" xfId="0" applyFont="1" applyBorder="1" applyAlignment="1" applyProtection="1">
      <alignment horizontal="left" vertical="center" wrapText="1"/>
    </xf>
    <xf numFmtId="0" fontId="31" fillId="0" borderId="0" xfId="0" applyFont="1" applyBorder="1" applyAlignment="1">
      <alignment horizontal="left" vertical="center" wrapText="1"/>
    </xf>
    <xf numFmtId="0" fontId="31" fillId="0" borderId="142" xfId="0" applyFont="1" applyBorder="1" applyAlignment="1">
      <alignment horizontal="left" vertical="center" wrapText="1"/>
    </xf>
    <xf numFmtId="0" fontId="27" fillId="0" borderId="142" xfId="0" applyFont="1" applyBorder="1" applyAlignment="1" applyProtection="1">
      <alignment horizontal="left" vertical="center" wrapText="1"/>
    </xf>
    <xf numFmtId="0" fontId="31" fillId="0" borderId="0" xfId="0" applyFont="1" applyBorder="1" applyAlignment="1">
      <alignment wrapText="1"/>
    </xf>
    <xf numFmtId="0" fontId="31" fillId="0" borderId="142" xfId="0" applyFont="1" applyBorder="1" applyAlignment="1">
      <alignment wrapText="1"/>
    </xf>
    <xf numFmtId="0" fontId="31" fillId="0" borderId="0" xfId="0" applyFont="1" applyBorder="1"/>
    <xf numFmtId="0" fontId="31" fillId="0" borderId="19" xfId="0" applyFont="1" applyBorder="1"/>
    <xf numFmtId="0" fontId="27" fillId="0" borderId="40" xfId="0" applyFont="1" applyBorder="1" applyAlignment="1" applyProtection="1">
      <alignment vertical="center" wrapText="1"/>
    </xf>
    <xf numFmtId="0" fontId="31" fillId="0" borderId="40" xfId="0" applyFont="1" applyBorder="1" applyAlignment="1">
      <alignment vertical="center"/>
    </xf>
    <xf numFmtId="0" fontId="31" fillId="0" borderId="158" xfId="0" applyFont="1" applyBorder="1" applyAlignment="1">
      <alignment vertical="center"/>
    </xf>
    <xf numFmtId="0" fontId="27" fillId="0" borderId="0" xfId="0" applyFont="1" applyBorder="1" applyAlignment="1">
      <alignment horizontal="left" vertical="top" wrapText="1"/>
    </xf>
    <xf numFmtId="0" fontId="27" fillId="0" borderId="0" xfId="0" applyFont="1" applyBorder="1" applyAlignment="1" applyProtection="1">
      <alignment horizontal="left" vertical="top" wrapText="1"/>
    </xf>
    <xf numFmtId="0" fontId="31" fillId="0" borderId="0" xfId="0" applyFont="1" applyBorder="1" applyAlignment="1">
      <alignment horizontal="left" vertical="top" wrapText="1"/>
    </xf>
    <xf numFmtId="0" fontId="29" fillId="0" borderId="39" xfId="40" applyFont="1" applyBorder="1" applyAlignment="1" applyProtection="1">
      <alignment horizontal="left" wrapText="1"/>
    </xf>
    <xf numFmtId="0" fontId="29" fillId="0" borderId="40" xfId="40" applyFont="1" applyBorder="1" applyAlignment="1" applyProtection="1">
      <alignment horizontal="left" wrapText="1"/>
    </xf>
    <xf numFmtId="0" fontId="29" fillId="0" borderId="13" xfId="40" applyFont="1" applyBorder="1" applyAlignment="1" applyProtection="1">
      <alignment horizontal="left" wrapText="1"/>
    </xf>
    <xf numFmtId="0" fontId="29" fillId="0" borderId="0" xfId="40" applyFont="1" applyBorder="1" applyAlignment="1" applyProtection="1">
      <alignment horizontal="left" wrapText="1"/>
    </xf>
    <xf numFmtId="0" fontId="31" fillId="0" borderId="40" xfId="40" applyBorder="1" applyAlignment="1">
      <alignment wrapText="1"/>
    </xf>
    <xf numFmtId="0" fontId="31" fillId="0" borderId="38" xfId="40" applyBorder="1" applyAlignment="1"/>
    <xf numFmtId="0" fontId="31" fillId="0" borderId="0" xfId="40" applyAlignment="1">
      <alignment wrapText="1"/>
    </xf>
    <xf numFmtId="0" fontId="31" fillId="0" borderId="14" xfId="40" applyBorder="1" applyAlignment="1"/>
    <xf numFmtId="0" fontId="31" fillId="0" borderId="14" xfId="40" applyBorder="1" applyAlignment="1">
      <alignment wrapText="1"/>
    </xf>
    <xf numFmtId="0" fontId="29" fillId="0" borderId="0" xfId="40" applyFont="1" applyAlignment="1" applyProtection="1">
      <alignment horizontal="left" wrapText="1"/>
    </xf>
    <xf numFmtId="0" fontId="31" fillId="0" borderId="0" xfId="40" applyBorder="1" applyAlignment="1">
      <alignment wrapText="1"/>
    </xf>
    <xf numFmtId="0" fontId="29" fillId="0" borderId="14" xfId="40" applyFont="1" applyBorder="1" applyAlignment="1" applyProtection="1">
      <alignment horizontal="left" wrapText="1"/>
    </xf>
    <xf numFmtId="0" fontId="31" fillId="0" borderId="19" xfId="40" applyBorder="1" applyAlignment="1">
      <alignment wrapText="1"/>
    </xf>
    <xf numFmtId="0" fontId="29" fillId="0" borderId="38" xfId="40" applyFont="1" applyBorder="1" applyAlignment="1" applyProtection="1">
      <alignment horizontal="left" wrapText="1"/>
    </xf>
    <xf numFmtId="0" fontId="31" fillId="0" borderId="0" xfId="0" applyFont="1" applyBorder="1" applyAlignment="1" applyProtection="1">
      <alignment horizontal="left" wrapText="1"/>
    </xf>
    <xf numFmtId="0" fontId="31" fillId="0" borderId="28" xfId="0" applyFont="1" applyBorder="1" applyAlignment="1" applyProtection="1">
      <alignment horizontal="center"/>
    </xf>
    <xf numFmtId="0" fontId="31" fillId="0" borderId="0" xfId="0" applyFont="1" applyAlignment="1">
      <alignment horizontal="center"/>
    </xf>
    <xf numFmtId="0" fontId="31" fillId="0" borderId="34" xfId="0" applyFont="1" applyBorder="1" applyAlignment="1">
      <alignment horizontal="center"/>
    </xf>
    <xf numFmtId="0" fontId="31" fillId="0" borderId="28" xfId="0" applyFont="1" applyBorder="1" applyAlignment="1" applyProtection="1">
      <alignment horizontal="left" wrapText="1"/>
    </xf>
    <xf numFmtId="0" fontId="31" fillId="0" borderId="28" xfId="0" applyFont="1" applyBorder="1" applyAlignment="1">
      <alignment wrapText="1"/>
    </xf>
    <xf numFmtId="0" fontId="31" fillId="0" borderId="30" xfId="0" applyFont="1" applyBorder="1" applyAlignment="1">
      <alignment wrapText="1"/>
    </xf>
    <xf numFmtId="0" fontId="31" fillId="0" borderId="0" xfId="0" applyFont="1" applyAlignment="1" applyProtection="1">
      <alignment horizontal="center" wrapText="1"/>
    </xf>
    <xf numFmtId="0" fontId="31" fillId="0" borderId="0" xfId="0" applyFont="1" applyAlignment="1">
      <alignment horizontal="center" wrapText="1"/>
    </xf>
    <xf numFmtId="0" fontId="31" fillId="0" borderId="34" xfId="0" applyFont="1" applyBorder="1" applyAlignment="1">
      <alignment wrapText="1"/>
    </xf>
    <xf numFmtId="0" fontId="32" fillId="0" borderId="28" xfId="0" applyFont="1" applyBorder="1" applyAlignment="1" applyProtection="1">
      <alignment horizontal="center"/>
    </xf>
    <xf numFmtId="0" fontId="32" fillId="0" borderId="0" xfId="0" applyFont="1" applyAlignment="1">
      <alignment horizontal="center"/>
    </xf>
    <xf numFmtId="0" fontId="32" fillId="0" borderId="34" xfId="0" applyFont="1" applyBorder="1" applyAlignment="1">
      <alignment horizontal="center"/>
    </xf>
    <xf numFmtId="0" fontId="31" fillId="0" borderId="40" xfId="40" applyFont="1" applyBorder="1" applyAlignment="1" applyProtection="1">
      <alignment horizontal="left" wrapText="1"/>
    </xf>
    <xf numFmtId="0" fontId="31" fillId="0" borderId="0" xfId="40" applyFont="1" applyAlignment="1">
      <alignment wrapText="1"/>
    </xf>
    <xf numFmtId="0" fontId="29" fillId="0" borderId="40" xfId="40" applyFont="1" applyBorder="1" applyAlignment="1" applyProtection="1">
      <alignment horizontal="left" vertical="top" wrapText="1"/>
    </xf>
    <xf numFmtId="0" fontId="29" fillId="0" borderId="38" xfId="40" applyFont="1" applyBorder="1" applyAlignment="1" applyProtection="1">
      <alignment horizontal="left" vertical="top" wrapText="1"/>
    </xf>
    <xf numFmtId="0" fontId="29" fillId="0" borderId="0" xfId="40" applyFont="1" applyBorder="1" applyAlignment="1" applyProtection="1">
      <alignment horizontal="left" vertical="top" wrapText="1"/>
    </xf>
    <xf numFmtId="0" fontId="29" fillId="0" borderId="14" xfId="40" applyFont="1" applyBorder="1" applyAlignment="1" applyProtection="1">
      <alignment horizontal="left" vertical="top" wrapText="1"/>
    </xf>
    <xf numFmtId="0" fontId="31" fillId="0" borderId="0" xfId="40" applyFont="1" applyAlignment="1" applyProtection="1">
      <alignment horizontal="left" wrapText="1"/>
    </xf>
    <xf numFmtId="0" fontId="31" fillId="0" borderId="0" xfId="40" applyFont="1" applyBorder="1"/>
    <xf numFmtId="0" fontId="31" fillId="0" borderId="86" xfId="40" applyFont="1" applyBorder="1"/>
    <xf numFmtId="0" fontId="31" fillId="0" borderId="94" xfId="40" applyFont="1" applyBorder="1"/>
    <xf numFmtId="0" fontId="31" fillId="0" borderId="78" xfId="40" applyFont="1" applyBorder="1"/>
    <xf numFmtId="0" fontId="31" fillId="0" borderId="130" xfId="40" applyFont="1" applyBorder="1"/>
    <xf numFmtId="0" fontId="31" fillId="0" borderId="14" xfId="0" applyFont="1" applyBorder="1" applyAlignment="1">
      <alignment horizontal="left" wrapText="1"/>
    </xf>
    <xf numFmtId="0" fontId="31" fillId="0" borderId="0" xfId="0" applyFont="1" applyAlignment="1" applyProtection="1">
      <alignment wrapText="1"/>
    </xf>
    <xf numFmtId="0" fontId="31" fillId="0" borderId="20" xfId="0" applyFont="1" applyBorder="1" applyAlignment="1">
      <alignment wrapText="1"/>
    </xf>
    <xf numFmtId="0" fontId="29" fillId="0" borderId="11" xfId="47715" applyFont="1" applyBorder="1" applyAlignment="1" applyProtection="1">
      <alignment horizontal="left"/>
    </xf>
    <xf numFmtId="0" fontId="31" fillId="25" borderId="48" xfId="0" applyFont="1" applyFill="1" applyBorder="1" applyAlignment="1" applyProtection="1">
      <alignment horizontal="center"/>
    </xf>
    <xf numFmtId="0" fontId="31" fillId="25" borderId="49" xfId="0" applyFont="1" applyFill="1" applyBorder="1" applyAlignment="1" applyProtection="1">
      <alignment horizontal="center"/>
    </xf>
    <xf numFmtId="0" fontId="31" fillId="25" borderId="50" xfId="0" applyFont="1" applyFill="1" applyBorder="1" applyAlignment="1" applyProtection="1">
      <alignment horizontal="center"/>
    </xf>
    <xf numFmtId="0" fontId="41" fillId="0" borderId="0" xfId="0" applyFont="1" applyAlignment="1" applyProtection="1">
      <alignment horizontal="left"/>
    </xf>
    <xf numFmtId="0" fontId="41" fillId="0" borderId="14" xfId="0" applyFont="1" applyBorder="1" applyAlignment="1" applyProtection="1">
      <alignment horizontal="left"/>
    </xf>
    <xf numFmtId="0" fontId="41" fillId="0" borderId="19" xfId="0" applyFont="1" applyBorder="1" applyAlignment="1" applyProtection="1">
      <alignment horizontal="left"/>
    </xf>
    <xf numFmtId="0" fontId="41" fillId="0" borderId="20" xfId="0" applyFont="1" applyBorder="1" applyAlignment="1" applyProtection="1">
      <alignment horizontal="left"/>
    </xf>
    <xf numFmtId="0" fontId="41" fillId="0" borderId="13" xfId="0" applyFont="1" applyBorder="1" applyAlignment="1" applyProtection="1">
      <alignment horizontal="left"/>
    </xf>
    <xf numFmtId="0" fontId="41" fillId="0" borderId="0" xfId="0" applyFont="1" applyBorder="1" applyAlignment="1" applyProtection="1">
      <alignment horizontal="left"/>
    </xf>
    <xf numFmtId="0" fontId="41" fillId="0" borderId="18" xfId="0" applyFont="1" applyBorder="1" applyAlignment="1" applyProtection="1">
      <alignment horizontal="left"/>
    </xf>
    <xf numFmtId="0" fontId="41" fillId="0" borderId="40" xfId="0" applyFont="1" applyBorder="1" applyAlignment="1" applyProtection="1">
      <alignment horizontal="left"/>
    </xf>
    <xf numFmtId="0" fontId="41" fillId="0" borderId="38" xfId="0" applyFont="1" applyBorder="1" applyAlignment="1" applyProtection="1">
      <alignment horizontal="left"/>
    </xf>
    <xf numFmtId="0" fontId="41" fillId="0" borderId="39" xfId="0" applyFont="1" applyBorder="1" applyAlignment="1" applyProtection="1">
      <alignment horizontal="left"/>
    </xf>
    <xf numFmtId="0" fontId="31" fillId="0" borderId="0" xfId="0" applyFont="1" applyAlignment="1" applyProtection="1">
      <alignment horizontal="center"/>
    </xf>
    <xf numFmtId="0" fontId="31" fillId="0" borderId="13" xfId="0" applyFont="1" applyBorder="1" applyAlignment="1" applyProtection="1">
      <alignment horizontal="left"/>
    </xf>
    <xf numFmtId="0" fontId="31" fillId="0" borderId="0" xfId="0" applyFont="1" applyAlignment="1" applyProtection="1">
      <alignment horizontal="left"/>
    </xf>
    <xf numFmtId="0" fontId="31" fillId="0" borderId="14" xfId="0" applyFont="1" applyBorder="1" applyAlignment="1" applyProtection="1">
      <alignment horizontal="left"/>
    </xf>
    <xf numFmtId="0" fontId="32" fillId="0" borderId="13" xfId="0" applyFont="1" applyBorder="1" applyAlignment="1" applyProtection="1">
      <alignment horizontal="center"/>
    </xf>
    <xf numFmtId="0" fontId="32" fillId="0" borderId="0" xfId="0" applyFont="1" applyBorder="1" applyAlignment="1" applyProtection="1">
      <alignment horizontal="center"/>
    </xf>
    <xf numFmtId="0" fontId="32" fillId="0" borderId="14" xfId="0" applyFont="1" applyBorder="1" applyAlignment="1" applyProtection="1">
      <alignment horizontal="center"/>
    </xf>
    <xf numFmtId="0" fontId="31" fillId="0" borderId="13" xfId="0" applyFont="1" applyBorder="1" applyAlignment="1">
      <alignment wrapText="1"/>
    </xf>
    <xf numFmtId="0" fontId="31" fillId="0" borderId="18" xfId="0" applyFont="1" applyBorder="1" applyAlignment="1">
      <alignment wrapText="1"/>
    </xf>
    <xf numFmtId="0" fontId="31" fillId="0" borderId="18" xfId="0" applyFont="1" applyBorder="1" applyAlignment="1">
      <alignment horizontal="center"/>
    </xf>
    <xf numFmtId="0" fontId="31" fillId="0" borderId="35" xfId="0" applyFont="1" applyBorder="1" applyAlignment="1">
      <alignment horizontal="center"/>
    </xf>
    <xf numFmtId="0" fontId="31" fillId="0" borderId="30" xfId="0" applyFont="1" applyBorder="1" applyAlignment="1">
      <alignment horizontal="center"/>
    </xf>
    <xf numFmtId="0" fontId="31" fillId="0" borderId="39" xfId="0" applyFont="1" applyBorder="1" applyAlignment="1">
      <alignment horizontal="center"/>
    </xf>
    <xf numFmtId="0" fontId="31" fillId="0" borderId="36" xfId="0" applyFont="1" applyBorder="1" applyAlignment="1">
      <alignment horizontal="center"/>
    </xf>
    <xf numFmtId="0" fontId="31" fillId="0" borderId="13" xfId="0" applyFont="1" applyBorder="1" applyAlignment="1">
      <alignment horizontal="center"/>
    </xf>
    <xf numFmtId="0" fontId="31" fillId="0" borderId="28" xfId="0" applyFont="1" applyBorder="1" applyAlignment="1">
      <alignment horizontal="center"/>
    </xf>
    <xf numFmtId="0" fontId="31" fillId="0" borderId="39" xfId="40" applyFont="1" applyBorder="1" applyAlignment="1">
      <alignment wrapText="1"/>
    </xf>
    <xf numFmtId="0" fontId="31" fillId="0" borderId="38" xfId="40" applyBorder="1" applyAlignment="1">
      <alignment wrapText="1"/>
    </xf>
    <xf numFmtId="0" fontId="31" fillId="0" borderId="13" xfId="40" applyBorder="1" applyAlignment="1">
      <alignment wrapText="1"/>
    </xf>
    <xf numFmtId="0" fontId="31" fillId="0" borderId="13" xfId="40" applyFont="1" applyBorder="1" applyAlignment="1">
      <alignment wrapText="1"/>
    </xf>
    <xf numFmtId="37" fontId="309" fillId="0" borderId="41" xfId="0" applyNumberFormat="1" applyFont="1" applyBorder="1" applyAlignment="1">
      <alignment horizontal="center" vertical="center"/>
    </xf>
    <xf numFmtId="37" fontId="309" fillId="0" borderId="36" xfId="0" applyNumberFormat="1" applyFont="1" applyBorder="1" applyAlignment="1">
      <alignment horizontal="center" vertical="center"/>
    </xf>
    <xf numFmtId="37" fontId="309" fillId="0" borderId="28" xfId="0" applyNumberFormat="1" applyFont="1" applyBorder="1" applyAlignment="1">
      <alignment horizontal="center" vertical="center"/>
    </xf>
    <xf numFmtId="37" fontId="309" fillId="0" borderId="34" xfId="0" applyNumberFormat="1" applyFont="1" applyBorder="1" applyAlignment="1">
      <alignment horizontal="center" vertical="center"/>
    </xf>
    <xf numFmtId="37" fontId="309" fillId="0" borderId="30" xfId="0" applyNumberFormat="1" applyFont="1" applyBorder="1" applyAlignment="1">
      <alignment horizontal="center" vertical="center"/>
    </xf>
    <xf numFmtId="37" fontId="309" fillId="0" borderId="35" xfId="0" applyNumberFormat="1" applyFont="1" applyBorder="1" applyAlignment="1">
      <alignment horizontal="center" vertical="center"/>
    </xf>
    <xf numFmtId="0" fontId="31" fillId="0" borderId="39" xfId="0" applyFont="1" applyBorder="1" applyAlignment="1">
      <alignment wrapText="1"/>
    </xf>
    <xf numFmtId="0" fontId="41" fillId="0" borderId="24" xfId="0" applyFont="1" applyBorder="1" applyAlignment="1">
      <alignment horizontal="center" wrapText="1"/>
    </xf>
    <xf numFmtId="0" fontId="310" fillId="0" borderId="36" xfId="0" applyFont="1" applyBorder="1" applyAlignment="1" applyProtection="1">
      <alignment horizontal="center" vertical="center"/>
    </xf>
    <xf numFmtId="0" fontId="310" fillId="0" borderId="34" xfId="0" applyFont="1" applyBorder="1" applyAlignment="1" applyProtection="1">
      <alignment horizontal="center" vertical="center"/>
    </xf>
    <xf numFmtId="0" fontId="31" fillId="0" borderId="52" xfId="0" applyFont="1" applyBorder="1" applyAlignment="1" applyProtection="1">
      <alignment horizontal="center"/>
    </xf>
    <xf numFmtId="0" fontId="31" fillId="0" borderId="54" xfId="0" applyFont="1" applyBorder="1" applyAlignment="1" applyProtection="1">
      <alignment horizontal="center"/>
    </xf>
    <xf numFmtId="0" fontId="31" fillId="0" borderId="39" xfId="0" applyFont="1" applyBorder="1" applyAlignment="1" applyProtection="1">
      <alignment horizontal="center"/>
    </xf>
    <xf numFmtId="0" fontId="31" fillId="0" borderId="40" xfId="0" applyFont="1" applyBorder="1" applyAlignment="1" applyProtection="1">
      <alignment horizontal="center"/>
    </xf>
    <xf numFmtId="0" fontId="31" fillId="0" borderId="36" xfId="0" applyFont="1" applyBorder="1" applyAlignment="1" applyProtection="1">
      <alignment horizontal="center"/>
    </xf>
    <xf numFmtId="0" fontId="31" fillId="0" borderId="13" xfId="0" applyFont="1" applyBorder="1" applyAlignment="1" applyProtection="1">
      <alignment horizontal="center"/>
    </xf>
    <xf numFmtId="0" fontId="31" fillId="0" borderId="34" xfId="0" applyFont="1" applyBorder="1" applyAlignment="1" applyProtection="1">
      <alignment horizontal="center"/>
    </xf>
    <xf numFmtId="0" fontId="31" fillId="0" borderId="38" xfId="0" applyFont="1" applyBorder="1" applyAlignment="1" applyProtection="1">
      <alignment horizontal="center"/>
    </xf>
    <xf numFmtId="0" fontId="31" fillId="0" borderId="0" xfId="0" applyFont="1" applyBorder="1" applyAlignment="1" applyProtection="1">
      <alignment horizontal="center"/>
    </xf>
    <xf numFmtId="0" fontId="31" fillId="0" borderId="14" xfId="0" applyFont="1" applyBorder="1" applyAlignment="1" applyProtection="1">
      <alignment horizontal="center"/>
    </xf>
    <xf numFmtId="0" fontId="31" fillId="0" borderId="18" xfId="0" applyFont="1" applyBorder="1" applyAlignment="1" applyProtection="1">
      <alignment horizontal="center"/>
    </xf>
    <xf numFmtId="0" fontId="31" fillId="0" borderId="19" xfId="0" applyFont="1" applyBorder="1" applyAlignment="1" applyProtection="1">
      <alignment horizontal="center"/>
    </xf>
    <xf numFmtId="0" fontId="31" fillId="0" borderId="20" xfId="0" applyFont="1" applyBorder="1" applyAlignment="1" applyProtection="1">
      <alignment horizontal="center"/>
    </xf>
    <xf numFmtId="0" fontId="31" fillId="0" borderId="39" xfId="0" applyFont="1" applyBorder="1" applyAlignment="1" applyProtection="1">
      <alignment horizontal="left"/>
    </xf>
    <xf numFmtId="0" fontId="31" fillId="0" borderId="40" xfId="0" applyFont="1" applyBorder="1" applyAlignment="1" applyProtection="1">
      <alignment horizontal="left"/>
    </xf>
    <xf numFmtId="0" fontId="31" fillId="0" borderId="0" xfId="0" applyFont="1" applyBorder="1" applyAlignment="1" applyProtection="1">
      <alignment horizontal="left"/>
    </xf>
    <xf numFmtId="0" fontId="31" fillId="0" borderId="18" xfId="0" applyFont="1" applyBorder="1" applyAlignment="1" applyProtection="1">
      <alignment horizontal="left"/>
    </xf>
    <xf numFmtId="0" fontId="31" fillId="0" borderId="19" xfId="0" applyFont="1" applyBorder="1" applyAlignment="1" applyProtection="1">
      <alignment horizontal="left"/>
    </xf>
    <xf numFmtId="0" fontId="31" fillId="0" borderId="40" xfId="0" applyFont="1" applyBorder="1" applyAlignment="1" applyProtection="1"/>
    <xf numFmtId="0" fontId="31" fillId="0" borderId="38" xfId="0" applyFont="1" applyBorder="1" applyAlignment="1" applyProtection="1"/>
    <xf numFmtId="0" fontId="31" fillId="0" borderId="0" xfId="0" applyFont="1" applyAlignment="1" applyProtection="1"/>
    <xf numFmtId="0" fontId="31" fillId="0" borderId="14" xfId="0" applyFont="1" applyBorder="1" applyAlignment="1" applyProtection="1"/>
    <xf numFmtId="0" fontId="31" fillId="0" borderId="19" xfId="0" applyFont="1" applyBorder="1" applyAlignment="1" applyProtection="1"/>
    <xf numFmtId="0" fontId="31" fillId="0" borderId="20" xfId="0" applyFont="1" applyBorder="1" applyAlignment="1" applyProtection="1"/>
    <xf numFmtId="0" fontId="31" fillId="0" borderId="0" xfId="0" applyFont="1" applyAlignment="1">
      <alignment horizontal="left"/>
    </xf>
    <xf numFmtId="0" fontId="31" fillId="0" borderId="38" xfId="0" applyFont="1" applyBorder="1" applyAlignment="1" applyProtection="1">
      <alignment horizontal="left"/>
    </xf>
    <xf numFmtId="0" fontId="31" fillId="0" borderId="0" xfId="40" applyFont="1" applyFill="1" applyAlignment="1" applyProtection="1">
      <alignment horizontal="left"/>
    </xf>
    <xf numFmtId="0" fontId="31" fillId="0" borderId="0" xfId="40" applyFont="1" applyAlignment="1" applyProtection="1">
      <alignment horizontal="center"/>
    </xf>
    <xf numFmtId="0" fontId="41" fillId="0" borderId="39" xfId="40" applyFont="1" applyBorder="1" applyAlignment="1" applyProtection="1">
      <alignment horizontal="left"/>
    </xf>
    <xf numFmtId="0" fontId="41" fillId="0" borderId="40" xfId="40" applyFont="1" applyBorder="1" applyAlignment="1" applyProtection="1">
      <alignment horizontal="left"/>
    </xf>
    <xf numFmtId="0" fontId="41" fillId="0" borderId="13" xfId="40" applyFont="1" applyBorder="1" applyAlignment="1" applyProtection="1">
      <alignment horizontal="left"/>
    </xf>
    <xf numFmtId="0" fontId="41" fillId="0" borderId="0" xfId="40" applyFont="1" applyBorder="1" applyAlignment="1" applyProtection="1">
      <alignment horizontal="left"/>
    </xf>
    <xf numFmtId="0" fontId="31" fillId="0" borderId="13" xfId="40" applyFont="1" applyBorder="1" applyAlignment="1" applyProtection="1">
      <alignment horizontal="left"/>
    </xf>
    <xf numFmtId="0" fontId="31" fillId="0" borderId="0" xfId="40" applyFont="1" applyBorder="1" applyAlignment="1" applyProtection="1">
      <alignment horizontal="left"/>
    </xf>
    <xf numFmtId="0" fontId="31" fillId="0" borderId="28" xfId="40" applyFont="1" applyBorder="1" applyAlignment="1" applyProtection="1">
      <alignment horizontal="center"/>
    </xf>
    <xf numFmtId="0" fontId="31" fillId="0" borderId="0" xfId="40" applyFont="1" applyBorder="1" applyAlignment="1" applyProtection="1">
      <alignment horizontal="center"/>
    </xf>
    <xf numFmtId="0" fontId="31" fillId="0" borderId="34" xfId="40" applyFont="1" applyBorder="1" applyAlignment="1" applyProtection="1">
      <alignment horizontal="center"/>
    </xf>
    <xf numFmtId="0" fontId="31" fillId="0" borderId="30" xfId="40" applyFont="1" applyBorder="1" applyAlignment="1" applyProtection="1">
      <alignment horizontal="center"/>
    </xf>
    <xf numFmtId="0" fontId="31" fillId="0" borderId="19" xfId="40" applyFont="1" applyBorder="1" applyAlignment="1" applyProtection="1">
      <alignment horizontal="center"/>
    </xf>
    <xf numFmtId="0" fontId="31" fillId="0" borderId="35" xfId="40" applyFont="1" applyBorder="1" applyAlignment="1" applyProtection="1">
      <alignment horizontal="center"/>
    </xf>
    <xf numFmtId="0" fontId="44" fillId="0" borderId="0" xfId="0" applyFont="1" applyFill="1" applyBorder="1" applyAlignment="1" applyProtection="1">
      <alignment horizontal="center"/>
    </xf>
    <xf numFmtId="0" fontId="44" fillId="0" borderId="0" xfId="0" applyFont="1" applyFill="1" applyAlignment="1" applyProtection="1">
      <alignment horizontal="center"/>
    </xf>
    <xf numFmtId="0" fontId="44" fillId="0" borderId="0" xfId="0" quotePrefix="1" applyFont="1" applyFill="1" applyBorder="1" applyAlignment="1" applyProtection="1">
      <alignment horizontal="center"/>
    </xf>
    <xf numFmtId="0" fontId="31" fillId="0" borderId="33" xfId="0" applyFont="1" applyBorder="1" applyAlignment="1" applyProtection="1">
      <alignment horizontal="center"/>
    </xf>
    <xf numFmtId="0" fontId="31" fillId="0" borderId="21" xfId="0" applyFont="1" applyBorder="1" applyAlignment="1" applyProtection="1">
      <alignment horizontal="center"/>
    </xf>
    <xf numFmtId="164" fontId="31" fillId="0" borderId="30" xfId="0" applyNumberFormat="1" applyFont="1" applyBorder="1" applyAlignment="1" applyProtection="1">
      <alignment horizontal="center"/>
    </xf>
    <xf numFmtId="164" fontId="31" fillId="0" borderId="35" xfId="0" applyNumberFormat="1" applyFont="1" applyBorder="1" applyAlignment="1" applyProtection="1">
      <alignment horizontal="center"/>
    </xf>
    <xf numFmtId="0" fontId="31" fillId="0" borderId="0" xfId="40" applyFont="1" applyFill="1" applyAlignment="1">
      <alignment wrapText="1"/>
    </xf>
    <xf numFmtId="0" fontId="31" fillId="0" borderId="14" xfId="40" applyFont="1" applyFill="1" applyBorder="1" applyAlignment="1">
      <alignment wrapText="1"/>
    </xf>
    <xf numFmtId="0" fontId="31" fillId="0" borderId="19" xfId="40" applyFont="1" applyFill="1" applyBorder="1" applyAlignment="1">
      <alignment wrapText="1"/>
    </xf>
    <xf numFmtId="0" fontId="31" fillId="0" borderId="20" xfId="40" applyFont="1" applyFill="1" applyBorder="1" applyAlignment="1">
      <alignment wrapText="1"/>
    </xf>
    <xf numFmtId="37" fontId="31" fillId="0" borderId="0" xfId="0" applyNumberFormat="1" applyFont="1" applyAlignment="1" applyProtection="1">
      <alignment horizontal="center" vertical="center"/>
    </xf>
    <xf numFmtId="0" fontId="31" fillId="0" borderId="52" xfId="0" applyFont="1" applyBorder="1" applyAlignment="1">
      <alignment horizontal="center"/>
    </xf>
    <xf numFmtId="0" fontId="31" fillId="0" borderId="54" xfId="0" applyFont="1" applyBorder="1" applyAlignment="1">
      <alignment horizontal="center"/>
    </xf>
    <xf numFmtId="0" fontId="86" fillId="0" borderId="0" xfId="47681" applyFont="1" applyBorder="1" applyAlignment="1">
      <alignment horizontal="center"/>
    </xf>
    <xf numFmtId="0" fontId="41" fillId="0" borderId="19" xfId="0" applyFont="1" applyBorder="1" applyAlignment="1" applyProtection="1">
      <alignment horizontal="left" wrapText="1"/>
    </xf>
    <xf numFmtId="0" fontId="41" fillId="0" borderId="40" xfId="0" applyFont="1" applyBorder="1" applyAlignment="1" applyProtection="1">
      <alignment horizontal="left" wrapText="1"/>
    </xf>
    <xf numFmtId="0" fontId="41" fillId="0" borderId="0" xfId="0" applyFont="1" applyBorder="1" applyAlignment="1" applyProtection="1">
      <alignment horizontal="left" wrapText="1"/>
    </xf>
    <xf numFmtId="0" fontId="31" fillId="0" borderId="0" xfId="40" applyAlignment="1">
      <alignment horizontal="center"/>
    </xf>
    <xf numFmtId="0" fontId="308" fillId="0" borderId="41" xfId="0" applyFont="1" applyBorder="1" applyAlignment="1" applyProtection="1">
      <alignment horizontal="center"/>
    </xf>
    <xf numFmtId="0" fontId="308" fillId="0" borderId="36" xfId="0" applyFont="1" applyBorder="1" applyAlignment="1" applyProtection="1">
      <alignment horizontal="center"/>
    </xf>
    <xf numFmtId="0" fontId="308" fillId="0" borderId="28" xfId="0" applyFont="1" applyBorder="1" applyAlignment="1" applyProtection="1">
      <alignment horizontal="center"/>
    </xf>
    <xf numFmtId="0" fontId="308" fillId="0" borderId="34" xfId="0" applyFont="1" applyBorder="1" applyAlignment="1" applyProtection="1">
      <alignment horizontal="center"/>
    </xf>
    <xf numFmtId="0" fontId="308" fillId="0" borderId="30" xfId="0" applyFont="1" applyBorder="1" applyAlignment="1" applyProtection="1">
      <alignment horizontal="center"/>
    </xf>
    <xf numFmtId="0" fontId="308" fillId="0" borderId="35" xfId="0" applyFont="1" applyBorder="1" applyAlignment="1" applyProtection="1">
      <alignment horizontal="center"/>
    </xf>
    <xf numFmtId="0" fontId="323" fillId="0" borderId="17" xfId="0" applyFont="1" applyBorder="1" applyAlignment="1" applyProtection="1">
      <alignment horizontal="center" vertical="center"/>
    </xf>
    <xf numFmtId="0" fontId="323" fillId="0" borderId="11" xfId="0" applyFont="1" applyBorder="1" applyAlignment="1" applyProtection="1">
      <alignment horizontal="center" vertical="center"/>
    </xf>
    <xf numFmtId="0" fontId="323" fillId="0" borderId="12" xfId="0" applyFont="1" applyBorder="1" applyAlignment="1" applyProtection="1">
      <alignment horizontal="center" vertical="center"/>
    </xf>
    <xf numFmtId="0" fontId="323" fillId="0" borderId="13" xfId="0" applyFont="1" applyBorder="1" applyAlignment="1" applyProtection="1">
      <alignment horizontal="center" vertical="center"/>
    </xf>
    <xf numFmtId="0" fontId="323" fillId="0" borderId="0" xfId="0" applyFont="1" applyAlignment="1" applyProtection="1">
      <alignment horizontal="center" vertical="center"/>
    </xf>
    <xf numFmtId="0" fontId="323" fillId="0" borderId="14" xfId="0" applyFont="1" applyBorder="1" applyAlignment="1" applyProtection="1">
      <alignment horizontal="center" vertical="center"/>
    </xf>
    <xf numFmtId="0" fontId="323" fillId="0" borderId="18" xfId="0" applyFont="1" applyBorder="1" applyAlignment="1" applyProtection="1">
      <alignment horizontal="center" vertical="center"/>
    </xf>
    <xf numFmtId="0" fontId="323" fillId="0" borderId="19" xfId="0" applyFont="1" applyBorder="1" applyAlignment="1" applyProtection="1">
      <alignment horizontal="center" vertical="center"/>
    </xf>
    <xf numFmtId="0" fontId="323" fillId="0" borderId="20" xfId="0" applyFont="1" applyBorder="1" applyAlignment="1" applyProtection="1">
      <alignment horizontal="center" vertical="center"/>
    </xf>
    <xf numFmtId="0" fontId="322" fillId="0" borderId="17" xfId="0" applyFont="1" applyBorder="1" applyAlignment="1" applyProtection="1">
      <alignment horizontal="center" vertical="center"/>
    </xf>
    <xf numFmtId="0" fontId="322" fillId="0" borderId="12" xfId="0" applyFont="1" applyBorder="1" applyAlignment="1" applyProtection="1">
      <alignment horizontal="center" vertical="center"/>
    </xf>
    <xf numFmtId="0" fontId="322" fillId="0" borderId="13" xfId="0" applyFont="1" applyBorder="1" applyAlignment="1" applyProtection="1">
      <alignment horizontal="center" vertical="center"/>
    </xf>
    <xf numFmtId="0" fontId="322" fillId="0" borderId="14" xfId="0" applyFont="1" applyBorder="1" applyAlignment="1" applyProtection="1">
      <alignment horizontal="center" vertical="center"/>
    </xf>
    <xf numFmtId="0" fontId="322" fillId="0" borderId="18" xfId="0" applyFont="1" applyBorder="1" applyAlignment="1" applyProtection="1">
      <alignment horizontal="center" vertical="center"/>
    </xf>
    <xf numFmtId="0" fontId="322" fillId="0" borderId="20" xfId="0" applyFont="1" applyBorder="1" applyAlignment="1" applyProtection="1">
      <alignment horizontal="center" vertical="center"/>
    </xf>
    <xf numFmtId="0" fontId="78" fillId="0" borderId="13" xfId="0" applyFont="1" applyBorder="1" applyAlignment="1" applyProtection="1">
      <alignment horizontal="center" vertical="center"/>
    </xf>
    <xf numFmtId="0" fontId="27" fillId="0" borderId="0" xfId="0" applyFont="1" applyAlignment="1">
      <alignment horizontal="center"/>
    </xf>
  </cellXfs>
  <cellStyles count="47751">
    <cellStyle name="------------------" xfId="13891"/>
    <cellStyle name="          _x000d__x000a_386grabber=VGA.3GR_x000d__x000a_" xfId="13892"/>
    <cellStyle name="$" xfId="13893"/>
    <cellStyle name="%" xfId="13894"/>
    <cellStyle name="%_Comverse 2004 Income Tax Review Wkbk (Import)" xfId="13895"/>
    <cellStyle name="%_Convatec Income Tax Review Wkbk (FINAL)" xfId="13896"/>
    <cellStyle name="??" xfId="13897"/>
    <cellStyle name="?? [0.00]_laroux" xfId="13898"/>
    <cellStyle name="?? [0]_??" xfId="13899"/>
    <cellStyle name="???? [0.00]_laroux" xfId="13900"/>
    <cellStyle name="?????_laroux" xfId="13901"/>
    <cellStyle name="????_laroux" xfId="13902"/>
    <cellStyle name="??_?.????" xfId="13903"/>
    <cellStyle name="_~8558002" xfId="13904"/>
    <cellStyle name="_~8558002 2" xfId="13905"/>
    <cellStyle name="_~8558002_Comverse 2004 Income Tax Review Wkbk (Import)" xfId="13906"/>
    <cellStyle name="_~8558002_Comverse 2004 Income Tax Review Wkbk (Import) 2" xfId="13907"/>
    <cellStyle name="_~8558002_Convatec Income Tax Review Wkbk (FINAL)" xfId="13908"/>
    <cellStyle name="_~8558002_Convatec Income Tax Review Wkbk (FINAL) 2" xfId="13909"/>
    <cellStyle name="_008908 - ConvaTec Holdings U.K. Limited - ACS Rollforward" xfId="13910"/>
    <cellStyle name="_008908 - ConvaTec Holdings U.K. Limited - ACS Rollforward 2" xfId="13911"/>
    <cellStyle name="_008908 - ConvaTec Holdings U.K. Limited - ACS Rollforward_Comverse 2004 Income Tax Review Wkbk (Import)" xfId="13912"/>
    <cellStyle name="_008908 - ConvaTec Holdings U.K. Limited - ACS Rollforward_Comverse 2004 Income Tax Review Wkbk (Import) 2" xfId="13913"/>
    <cellStyle name="_008908 - ConvaTec Holdings U.K. Limited - ACS Rollforward_Convatec Income Tax Review Wkbk (FINAL)" xfId="13914"/>
    <cellStyle name="_008908 - ConvaTec Holdings U.K. Limited - ACS Rollforward_Convatec Income Tax Review Wkbk (FINAL) 2" xfId="13915"/>
    <cellStyle name="_2006 December Review Workbook - FINAL jwc to Wes 3 30 07-updated" xfId="13916"/>
    <cellStyle name="_2006 December Review Workbook - FINAL jwc to Wes 3 30 07-updated_Convatec Income Tax Review Wkbk (FINAL)" xfId="13917"/>
    <cellStyle name="_ACS Adj Template - Cid C - 8903" xfId="13918"/>
    <cellStyle name="_ACS Adj Template - Cid C - 8903 2" xfId="13919"/>
    <cellStyle name="_ACS Adj Template - Cid C - 8903_Comverse 2004 Income Tax Review Wkbk (Import)" xfId="13920"/>
    <cellStyle name="_ACS Adj Template - Cid C - 8903_Comverse 2004 Income Tax Review Wkbk (Import) 2" xfId="13921"/>
    <cellStyle name="_ACS Adj Template - Cid C - 8903_Convatec Income Tax Review Wkbk (FINAL)" xfId="13922"/>
    <cellStyle name="_ACS Adj Template - Cid C - 8903_Convatec Income Tax Review Wkbk (FINAL) 2" xfId="13923"/>
    <cellStyle name="_BMD Statement of Account January 2009" xfId="13924"/>
    <cellStyle name="_BMD Statement of Account January 2009 10" xfId="13925"/>
    <cellStyle name="_BMD Statement of Account January 2009 11" xfId="13926"/>
    <cellStyle name="_BMD Statement of Account January 2009 12" xfId="13927"/>
    <cellStyle name="_BMD Statement of Account January 2009 13" xfId="13928"/>
    <cellStyle name="_BMD Statement of Account January 2009 14" xfId="13929"/>
    <cellStyle name="_BMD Statement of Account January 2009 15" xfId="13930"/>
    <cellStyle name="_BMD Statement of Account January 2009 16" xfId="13931"/>
    <cellStyle name="_BMD Statement of Account January 2009 17" xfId="13932"/>
    <cellStyle name="_BMD Statement of Account January 2009 18" xfId="13933"/>
    <cellStyle name="_BMD Statement of Account January 2009 19" xfId="13934"/>
    <cellStyle name="_BMD Statement of Account January 2009 2" xfId="13935"/>
    <cellStyle name="_BMD Statement of Account January 2009 2 2" xfId="13936"/>
    <cellStyle name="_BMD Statement of Account January 2009 2_Comverse 2004 Income Tax Review Wkbk 02 03" xfId="13937"/>
    <cellStyle name="_BMD Statement of Account January 2009 2_Comverse 2004 Income Tax Review Wkbk 02 03 v1" xfId="13938"/>
    <cellStyle name="_BMD Statement of Account January 2009 2_Comverse 2004 Income Tax Review Wkbk 12 07 v1" xfId="13939"/>
    <cellStyle name="_BMD Statement of Account January 2009 2_Comverse 2005 Income Tax Review Wkbk 02 03 v1" xfId="13940"/>
    <cellStyle name="_BMD Statement of Account January 2009 2_Comverse 2006 Income Tax Review Wkbk 01 16" xfId="13941"/>
    <cellStyle name="_BMD Statement of Account January 2009 2_Comverse 2006 Income Tax Review Wkbk 01 20 v1" xfId="13942"/>
    <cellStyle name="_BMD Statement of Account January 2009 2_Comverse 2006 Income Tax Review Wkbk 02 04" xfId="13943"/>
    <cellStyle name="_BMD Statement of Account January 2009 2_Comverse 2007 Income Tax Review Wkbk 02 04 v3" xfId="13944"/>
    <cellStyle name="_BMD Statement of Account January 2009 2_Comverse 2008 Income Tax Review Wkbk 02 05 v1" xfId="13945"/>
    <cellStyle name="_BMD Statement of Account January 2009 20" xfId="13946"/>
    <cellStyle name="_BMD Statement of Account January 2009 21" xfId="13947"/>
    <cellStyle name="_BMD Statement of Account January 2009 22" xfId="13948"/>
    <cellStyle name="_BMD Statement of Account January 2009 23" xfId="13949"/>
    <cellStyle name="_BMD Statement of Account January 2009 24" xfId="13950"/>
    <cellStyle name="_BMD Statement of Account January 2009 25" xfId="13951"/>
    <cellStyle name="_BMD Statement of Account January 2009 26" xfId="13952"/>
    <cellStyle name="_BMD Statement of Account January 2009 27" xfId="13953"/>
    <cellStyle name="_BMD Statement of Account January 2009 28" xfId="13954"/>
    <cellStyle name="_BMD Statement of Account January 2009 29" xfId="13955"/>
    <cellStyle name="_BMD Statement of Account January 2009 3" xfId="13956"/>
    <cellStyle name="_BMD Statement of Account January 2009 3 10" xfId="13957"/>
    <cellStyle name="_BMD Statement of Account January 2009 3 11" xfId="13958"/>
    <cellStyle name="_BMD Statement of Account January 2009 3 12" xfId="13959"/>
    <cellStyle name="_BMD Statement of Account January 2009 3 13" xfId="13960"/>
    <cellStyle name="_BMD Statement of Account January 2009 3 14" xfId="13961"/>
    <cellStyle name="_BMD Statement of Account January 2009 3 15" xfId="13962"/>
    <cellStyle name="_BMD Statement of Account January 2009 3 16" xfId="13963"/>
    <cellStyle name="_BMD Statement of Account January 2009 3 2" xfId="13964"/>
    <cellStyle name="_BMD Statement of Account January 2009 3 3" xfId="13965"/>
    <cellStyle name="_BMD Statement of Account January 2009 3 4" xfId="13966"/>
    <cellStyle name="_BMD Statement of Account January 2009 3 5" xfId="13967"/>
    <cellStyle name="_BMD Statement of Account January 2009 3 6" xfId="13968"/>
    <cellStyle name="_BMD Statement of Account January 2009 3 7" xfId="13969"/>
    <cellStyle name="_BMD Statement of Account January 2009 3 8" xfId="13970"/>
    <cellStyle name="_BMD Statement of Account January 2009 3 9" xfId="13971"/>
    <cellStyle name="_BMD Statement of Account January 2009 30" xfId="13972"/>
    <cellStyle name="_BMD Statement of Account January 2009 31" xfId="13973"/>
    <cellStyle name="_BMD Statement of Account January 2009 32" xfId="13974"/>
    <cellStyle name="_BMD Statement of Account January 2009 33" xfId="13975"/>
    <cellStyle name="_BMD Statement of Account January 2009 34" xfId="13976"/>
    <cellStyle name="_BMD Statement of Account January 2009 35" xfId="13977"/>
    <cellStyle name="_BMD Statement of Account January 2009 36" xfId="13978"/>
    <cellStyle name="_BMD Statement of Account January 2009 37" xfId="13979"/>
    <cellStyle name="_BMD Statement of Account January 2009 38" xfId="13980"/>
    <cellStyle name="_BMD Statement of Account January 2009 39" xfId="13981"/>
    <cellStyle name="_BMD Statement of Account January 2009 4" xfId="13982"/>
    <cellStyle name="_BMD Statement of Account January 2009 40" xfId="13983"/>
    <cellStyle name="_BMD Statement of Account January 2009 41" xfId="13984"/>
    <cellStyle name="_BMD Statement of Account January 2009 5" xfId="13985"/>
    <cellStyle name="_BMD Statement of Account January 2009 6" xfId="13986"/>
    <cellStyle name="_BMD Statement of Account January 2009 7" xfId="13987"/>
    <cellStyle name="_BMD Statement of Account January 2009 8" xfId="13988"/>
    <cellStyle name="_BMD Statement of Account January 2009 9" xfId="13989"/>
    <cellStyle name="_CED 11+1 Projection Mark" xfId="13990"/>
    <cellStyle name="_CED 2007 Budget v11" xfId="13991"/>
    <cellStyle name="_CED 2007 Budget v11 2" xfId="13992"/>
    <cellStyle name="_CED 2008 1+11 Projection" xfId="13993"/>
    <cellStyle name="_CED 2008 1+11 Projection 2" xfId="13994"/>
    <cellStyle name="_CED 2008 Budget_from 07 model" xfId="13995"/>
    <cellStyle name="_CED 2008 Budget_from 07 model 2" xfId="13996"/>
    <cellStyle name="_CED June Projection 2Q 07 v0710" xfId="13997"/>
    <cellStyle name="_CED June Projection 2Q 07 v0710 2" xfId="13998"/>
    <cellStyle name="_Column1" xfId="13999"/>
    <cellStyle name="_Column1 2" xfId="14000"/>
    <cellStyle name="_Column1 2 2" xfId="14001"/>
    <cellStyle name="_Column1 3" xfId="14002"/>
    <cellStyle name="_Column1 3 2" xfId="14003"/>
    <cellStyle name="_Column1 4" xfId="14004"/>
    <cellStyle name="_Column1 4 2" xfId="14005"/>
    <cellStyle name="_Column1 5" xfId="14006"/>
    <cellStyle name="_Column1 5 2" xfId="14007"/>
    <cellStyle name="_Column1 6" xfId="14008"/>
    <cellStyle name="_Column1 6 2" xfId="14009"/>
    <cellStyle name="_Column1 7" xfId="14010"/>
    <cellStyle name="_Column1_2011 Executive Summary" xfId="14011"/>
    <cellStyle name="_Column1_2011 Executive Summary 2" xfId="14012"/>
    <cellStyle name="_Column1_2011 Income Statement" xfId="14013"/>
    <cellStyle name="_Column1_2011 Income Statement 2" xfId="14014"/>
    <cellStyle name="_Column1_Line of Business P&amp;L" xfId="14015"/>
    <cellStyle name="_Column1_Line of Business P&amp;L 2" xfId="14016"/>
    <cellStyle name="_Column1_O&amp;M By Dept" xfId="14017"/>
    <cellStyle name="_Column1_O&amp;M By Dept 2" xfId="14018"/>
    <cellStyle name="_Column2" xfId="14019"/>
    <cellStyle name="_Column3" xfId="14020"/>
    <cellStyle name="_Column4" xfId="14021"/>
    <cellStyle name="_Column5" xfId="14022"/>
    <cellStyle name="_Column6" xfId="14023"/>
    <cellStyle name="_Column7" xfId="14024"/>
    <cellStyle name="_Column7_CEE 2009 7+5 Projectionpk" xfId="14025"/>
    <cellStyle name="_Convatec Income Tax Review Wkbk 06 23c" xfId="14026"/>
    <cellStyle name="_Convatec Topside Adjustment LE reconcilations 6.1.09" xfId="14027"/>
    <cellStyle name="_Convatec Topside Adjustment LE reconcilations 6.1.09 10" xfId="14028"/>
    <cellStyle name="_Convatec Topside Adjustment LE reconcilations 6.1.09 11" xfId="14029"/>
    <cellStyle name="_Convatec Topside Adjustment LE reconcilations 6.1.09 12" xfId="14030"/>
    <cellStyle name="_Convatec Topside Adjustment LE reconcilations 6.1.09 13" xfId="14031"/>
    <cellStyle name="_Convatec Topside Adjustment LE reconcilations 6.1.09 14" xfId="14032"/>
    <cellStyle name="_Convatec Topside Adjustment LE reconcilations 6.1.09 15" xfId="14033"/>
    <cellStyle name="_Convatec Topside Adjustment LE reconcilations 6.1.09 16" xfId="14034"/>
    <cellStyle name="_Convatec Topside Adjustment LE reconcilations 6.1.09 17" xfId="14035"/>
    <cellStyle name="_Convatec Topside Adjustment LE reconcilations 6.1.09 18" xfId="14036"/>
    <cellStyle name="_Convatec Topside Adjustment LE reconcilations 6.1.09 19" xfId="14037"/>
    <cellStyle name="_Convatec Topside Adjustment LE reconcilations 6.1.09 2" xfId="14038"/>
    <cellStyle name="_Convatec Topside Adjustment LE reconcilations 6.1.09 2 2" xfId="14039"/>
    <cellStyle name="_Convatec Topside Adjustment LE reconcilations 6.1.09 2_Comverse 2004 Income Tax Review Wkbk 02 03" xfId="14040"/>
    <cellStyle name="_Convatec Topside Adjustment LE reconcilations 6.1.09 2_Comverse 2004 Income Tax Review Wkbk 02 03 v1" xfId="14041"/>
    <cellStyle name="_Convatec Topside Adjustment LE reconcilations 6.1.09 2_Comverse 2004 Income Tax Review Wkbk 12 07 v1" xfId="14042"/>
    <cellStyle name="_Convatec Topside Adjustment LE reconcilations 6.1.09 2_Comverse 2005 Income Tax Review Wkbk 02 03 v1" xfId="14043"/>
    <cellStyle name="_Convatec Topside Adjustment LE reconcilations 6.1.09 2_Comverse 2006 Income Tax Review Wkbk 01 16" xfId="14044"/>
    <cellStyle name="_Convatec Topside Adjustment LE reconcilations 6.1.09 2_Comverse 2006 Income Tax Review Wkbk 01 20 v1" xfId="14045"/>
    <cellStyle name="_Convatec Topside Adjustment LE reconcilations 6.1.09 2_Comverse 2006 Income Tax Review Wkbk 02 04" xfId="14046"/>
    <cellStyle name="_Convatec Topside Adjustment LE reconcilations 6.1.09 2_Comverse 2007 Income Tax Review Wkbk 02 04 v3" xfId="14047"/>
    <cellStyle name="_Convatec Topside Adjustment LE reconcilations 6.1.09 2_Comverse 2008 Income Tax Review Wkbk 02 05 v1" xfId="14048"/>
    <cellStyle name="_Convatec Topside Adjustment LE reconcilations 6.1.09 20" xfId="14049"/>
    <cellStyle name="_Convatec Topside Adjustment LE reconcilations 6.1.09 21" xfId="14050"/>
    <cellStyle name="_Convatec Topside Adjustment LE reconcilations 6.1.09 22" xfId="14051"/>
    <cellStyle name="_Convatec Topside Adjustment LE reconcilations 6.1.09 23" xfId="14052"/>
    <cellStyle name="_Convatec Topside Adjustment LE reconcilations 6.1.09 24" xfId="14053"/>
    <cellStyle name="_Convatec Topside Adjustment LE reconcilations 6.1.09 25" xfId="14054"/>
    <cellStyle name="_Convatec Topside Adjustment LE reconcilations 6.1.09 26" xfId="14055"/>
    <cellStyle name="_Convatec Topside Adjustment LE reconcilations 6.1.09 27" xfId="14056"/>
    <cellStyle name="_Convatec Topside Adjustment LE reconcilations 6.1.09 28" xfId="14057"/>
    <cellStyle name="_Convatec Topside Adjustment LE reconcilations 6.1.09 29" xfId="14058"/>
    <cellStyle name="_Convatec Topside Adjustment LE reconcilations 6.1.09 3" xfId="14059"/>
    <cellStyle name="_Convatec Topside Adjustment LE reconcilations 6.1.09 3 10" xfId="14060"/>
    <cellStyle name="_Convatec Topside Adjustment LE reconcilations 6.1.09 3 11" xfId="14061"/>
    <cellStyle name="_Convatec Topside Adjustment LE reconcilations 6.1.09 3 12" xfId="14062"/>
    <cellStyle name="_Convatec Topside Adjustment LE reconcilations 6.1.09 3 13" xfId="14063"/>
    <cellStyle name="_Convatec Topside Adjustment LE reconcilations 6.1.09 3 14" xfId="14064"/>
    <cellStyle name="_Convatec Topside Adjustment LE reconcilations 6.1.09 3 15" xfId="14065"/>
    <cellStyle name="_Convatec Topside Adjustment LE reconcilations 6.1.09 3 16" xfId="14066"/>
    <cellStyle name="_Convatec Topside Adjustment LE reconcilations 6.1.09 3 2" xfId="14067"/>
    <cellStyle name="_Convatec Topside Adjustment LE reconcilations 6.1.09 3 3" xfId="14068"/>
    <cellStyle name="_Convatec Topside Adjustment LE reconcilations 6.1.09 3 4" xfId="14069"/>
    <cellStyle name="_Convatec Topside Adjustment LE reconcilations 6.1.09 3 5" xfId="14070"/>
    <cellStyle name="_Convatec Topside Adjustment LE reconcilations 6.1.09 3 6" xfId="14071"/>
    <cellStyle name="_Convatec Topside Adjustment LE reconcilations 6.1.09 3 7" xfId="14072"/>
    <cellStyle name="_Convatec Topside Adjustment LE reconcilations 6.1.09 3 8" xfId="14073"/>
    <cellStyle name="_Convatec Topside Adjustment LE reconcilations 6.1.09 3 9" xfId="14074"/>
    <cellStyle name="_Convatec Topside Adjustment LE reconcilations 6.1.09 30" xfId="14075"/>
    <cellStyle name="_Convatec Topside Adjustment LE reconcilations 6.1.09 31" xfId="14076"/>
    <cellStyle name="_Convatec Topside Adjustment LE reconcilations 6.1.09 32" xfId="14077"/>
    <cellStyle name="_Convatec Topside Adjustment LE reconcilations 6.1.09 33" xfId="14078"/>
    <cellStyle name="_Convatec Topside Adjustment LE reconcilations 6.1.09 34" xfId="14079"/>
    <cellStyle name="_Convatec Topside Adjustment LE reconcilations 6.1.09 35" xfId="14080"/>
    <cellStyle name="_Convatec Topside Adjustment LE reconcilations 6.1.09 36" xfId="14081"/>
    <cellStyle name="_Convatec Topside Adjustment LE reconcilations 6.1.09 37" xfId="14082"/>
    <cellStyle name="_Convatec Topside Adjustment LE reconcilations 6.1.09 38" xfId="14083"/>
    <cellStyle name="_Convatec Topside Adjustment LE reconcilations 6.1.09 39" xfId="14084"/>
    <cellStyle name="_Convatec Topside Adjustment LE reconcilations 6.1.09 4" xfId="14085"/>
    <cellStyle name="_Convatec Topside Adjustment LE reconcilations 6.1.09 40" xfId="14086"/>
    <cellStyle name="_Convatec Topside Adjustment LE reconcilations 6.1.09 41" xfId="14087"/>
    <cellStyle name="_Convatec Topside Adjustment LE reconcilations 6.1.09 5" xfId="14088"/>
    <cellStyle name="_Convatec Topside Adjustment LE reconcilations 6.1.09 6" xfId="14089"/>
    <cellStyle name="_Convatec Topside Adjustment LE reconcilations 6.1.09 7" xfId="14090"/>
    <cellStyle name="_Convatec Topside Adjustment LE reconcilations 6.1.09 8" xfId="14091"/>
    <cellStyle name="_Convatec Topside Adjustment LE reconcilations 6.1.09 9" xfId="14092"/>
    <cellStyle name="_Data" xfId="14093"/>
    <cellStyle name="_Data 2" xfId="14094"/>
    <cellStyle name="_Data 2 2" xfId="14095"/>
    <cellStyle name="_Data 3" xfId="14096"/>
    <cellStyle name="_Data 3 2" xfId="14097"/>
    <cellStyle name="_Data 4" xfId="14098"/>
    <cellStyle name="_Data 4 2" xfId="14099"/>
    <cellStyle name="_Data 5" xfId="14100"/>
    <cellStyle name="_Data 5 2" xfId="14101"/>
    <cellStyle name="_Data 6" xfId="14102"/>
    <cellStyle name="_Data 6 2" xfId="14103"/>
    <cellStyle name="_Data 7" xfId="14104"/>
    <cellStyle name="_Data_2011 Executive Summary" xfId="14105"/>
    <cellStyle name="_Data_2011 Executive Summary 2" xfId="14106"/>
    <cellStyle name="_Data_2011 Income Statement" xfId="14107"/>
    <cellStyle name="_Data_2011 Income Statement 2" xfId="14108"/>
    <cellStyle name="_Data_Line of Business P&amp;L" xfId="14109"/>
    <cellStyle name="_Data_Line of Business P&amp;L 2" xfId="14110"/>
    <cellStyle name="_Data_O&amp;M By Dept" xfId="14111"/>
    <cellStyle name="_Data_O&amp;M By Dept 2" xfId="14112"/>
    <cellStyle name="_Entity Coding" xfId="14113"/>
    <cellStyle name="_F025 9210 84211 Corporate Reg - Adm General Q4 2008 052009" xfId="14114"/>
    <cellStyle name="_F025 9210 84211 Corporate Reg - Adm General Q4 2008 052009_Convatec Income Tax Review Wkbk (FINAL)" xfId="14115"/>
    <cellStyle name="_Header" xfId="14116"/>
    <cellStyle name="_JE - FM-REV April 07 (2)" xfId="28065"/>
    <cellStyle name="_Marubeni 2007-Adjusting and Reclass entries (2)" xfId="14117"/>
    <cellStyle name="_MIPCO (07) - GQ" xfId="14118"/>
    <cellStyle name="_Row1" xfId="14119"/>
    <cellStyle name="_Row1 2" xfId="14120"/>
    <cellStyle name="_Row1 2 2" xfId="14121"/>
    <cellStyle name="_Row1 3" xfId="14122"/>
    <cellStyle name="_Row1 3 2" xfId="14123"/>
    <cellStyle name="_Row1 4" xfId="14124"/>
    <cellStyle name="_Row1 4 2" xfId="14125"/>
    <cellStyle name="_Row1 5" xfId="14126"/>
    <cellStyle name="_Row1 5 2" xfId="14127"/>
    <cellStyle name="_Row1 6" xfId="14128"/>
    <cellStyle name="_Row1 6 2" xfId="14129"/>
    <cellStyle name="_Row1 7" xfId="14130"/>
    <cellStyle name="_Row1_2011 Executive Summary" xfId="14131"/>
    <cellStyle name="_Row1_2011 Executive Summary 2" xfId="14132"/>
    <cellStyle name="_Row1_2011 Income Statement" xfId="14133"/>
    <cellStyle name="_Row1_2011 Income Statement 2" xfId="14134"/>
    <cellStyle name="_Row1_Line of Business P&amp;L" xfId="14135"/>
    <cellStyle name="_Row1_Line of Business P&amp;L 2" xfId="14136"/>
    <cellStyle name="_Row1_O&amp;M By Dept" xfId="14137"/>
    <cellStyle name="_Row1_O&amp;M By Dept 2" xfId="14138"/>
    <cellStyle name="_Row2" xfId="14139"/>
    <cellStyle name="_Row3" xfId="14140"/>
    <cellStyle name="_Row4" xfId="14141"/>
    <cellStyle name="_Row5" xfId="14142"/>
    <cellStyle name="_Row6" xfId="14143"/>
    <cellStyle name="_Row7" xfId="14144"/>
    <cellStyle name="_Row7_CEE 2009 7+5 Projectionpk" xfId="14145"/>
    <cellStyle name="_SAP to ACS Rec 6.2.09" xfId="14146"/>
    <cellStyle name="_SAP to ACS Rec 6.2.09 2" xfId="14147"/>
    <cellStyle name="_SAP to ACS Rec 6.2.09_Comverse 2004 Income Tax Review Wkbk (Import)" xfId="14148"/>
    <cellStyle name="_SAP to ACS Rec 6.2.09_Comverse 2004 Income Tax Review Wkbk (Import) 2" xfId="14149"/>
    <cellStyle name="_SAP to ACS Rec 6.2.09_Convatec Income Tax Review Wkbk (FINAL)" xfId="14150"/>
    <cellStyle name="_SAP to ACS Rec 6.2.09_Convatec Income Tax Review Wkbk (FINAL) 2" xfId="14151"/>
    <cellStyle name="_SUAD" xfId="14152"/>
    <cellStyle name="_SUAD_KBS Entities Summary 1.02.09" xfId="14153"/>
    <cellStyle name="_Variances" xfId="14154"/>
    <cellStyle name="_Variances 2" xfId="14155"/>
    <cellStyle name="_Variances Final" xfId="14156"/>
    <cellStyle name="_Variances Final 2" xfId="14157"/>
    <cellStyle name="¤@¯Elaroux" xfId="14158"/>
    <cellStyle name="¤d¤À¦E0]_laroux" xfId="14159"/>
    <cellStyle name="¤d¤À¦Elaroux" xfId="14160"/>
    <cellStyle name="=C:\WINNT\SYSTEM32\COMMAND.COM" xfId="14161"/>
    <cellStyle name="=C:\WINNT35\SYSTEM32\COMMAND.COM" xfId="14162"/>
    <cellStyle name="=C:\WINNT35\SYSTEM32\COMMAND.COM 10" xfId="14163"/>
    <cellStyle name="=C:\WINNT35\SYSTEM32\COMMAND.COM 11" xfId="14164"/>
    <cellStyle name="=C:\WINNT35\SYSTEM32\COMMAND.COM 12" xfId="14165"/>
    <cellStyle name="=C:\WINNT35\SYSTEM32\COMMAND.COM 13" xfId="14166"/>
    <cellStyle name="=C:\WINNT35\SYSTEM32\COMMAND.COM 14" xfId="14167"/>
    <cellStyle name="=C:\WINNT35\SYSTEM32\COMMAND.COM 15" xfId="14168"/>
    <cellStyle name="=C:\WINNT35\SYSTEM32\COMMAND.COM 16" xfId="14169"/>
    <cellStyle name="=C:\WINNT35\SYSTEM32\COMMAND.COM 17" xfId="14170"/>
    <cellStyle name="=C:\WINNT35\SYSTEM32\COMMAND.COM 18" xfId="14171"/>
    <cellStyle name="=C:\WINNT35\SYSTEM32\COMMAND.COM 19" xfId="14172"/>
    <cellStyle name="=C:\WINNT35\SYSTEM32\COMMAND.COM 2" xfId="14173"/>
    <cellStyle name="=C:\WINNT35\SYSTEM32\COMMAND.COM 2 2" xfId="14174"/>
    <cellStyle name="=C:\WINNT35\SYSTEM32\COMMAND.COM 20" xfId="14175"/>
    <cellStyle name="=C:\WINNT35\SYSTEM32\COMMAND.COM 21" xfId="14176"/>
    <cellStyle name="=C:\WINNT35\SYSTEM32\COMMAND.COM 22" xfId="14177"/>
    <cellStyle name="=C:\WINNT35\SYSTEM32\COMMAND.COM 23" xfId="14178"/>
    <cellStyle name="=C:\WINNT35\SYSTEM32\COMMAND.COM 24" xfId="14179"/>
    <cellStyle name="=C:\WINNT35\SYSTEM32\COMMAND.COM 25" xfId="14180"/>
    <cellStyle name="=C:\WINNT35\SYSTEM32\COMMAND.COM 26" xfId="14181"/>
    <cellStyle name="=C:\WINNT35\SYSTEM32\COMMAND.COM 27" xfId="14182"/>
    <cellStyle name="=C:\WINNT35\SYSTEM32\COMMAND.COM 28" xfId="14183"/>
    <cellStyle name="=C:\WINNT35\SYSTEM32\COMMAND.COM 29" xfId="14184"/>
    <cellStyle name="=C:\WINNT35\SYSTEM32\COMMAND.COM 3" xfId="14185"/>
    <cellStyle name="=C:\WINNT35\SYSTEM32\COMMAND.COM 3 10" xfId="14186"/>
    <cellStyle name="=C:\WINNT35\SYSTEM32\COMMAND.COM 3 11" xfId="14187"/>
    <cellStyle name="=C:\WINNT35\SYSTEM32\COMMAND.COM 3 12" xfId="14188"/>
    <cellStyle name="=C:\WINNT35\SYSTEM32\COMMAND.COM 3 13" xfId="14189"/>
    <cellStyle name="=C:\WINNT35\SYSTEM32\COMMAND.COM 3 14" xfId="14190"/>
    <cellStyle name="=C:\WINNT35\SYSTEM32\COMMAND.COM 3 15" xfId="14191"/>
    <cellStyle name="=C:\WINNT35\SYSTEM32\COMMAND.COM 3 16" xfId="14192"/>
    <cellStyle name="=C:\WINNT35\SYSTEM32\COMMAND.COM 3 2" xfId="14193"/>
    <cellStyle name="=C:\WINNT35\SYSTEM32\COMMAND.COM 3 3" xfId="14194"/>
    <cellStyle name="=C:\WINNT35\SYSTEM32\COMMAND.COM 3 4" xfId="14195"/>
    <cellStyle name="=C:\WINNT35\SYSTEM32\COMMAND.COM 3 5" xfId="14196"/>
    <cellStyle name="=C:\WINNT35\SYSTEM32\COMMAND.COM 3 6" xfId="14197"/>
    <cellStyle name="=C:\WINNT35\SYSTEM32\COMMAND.COM 3 7" xfId="14198"/>
    <cellStyle name="=C:\WINNT35\SYSTEM32\COMMAND.COM 3 8" xfId="14199"/>
    <cellStyle name="=C:\WINNT35\SYSTEM32\COMMAND.COM 3 9" xfId="14200"/>
    <cellStyle name="=C:\WINNT35\SYSTEM32\COMMAND.COM 30" xfId="14201"/>
    <cellStyle name="=C:\WINNT35\SYSTEM32\COMMAND.COM 31" xfId="14202"/>
    <cellStyle name="=C:\WINNT35\SYSTEM32\COMMAND.COM 32" xfId="14203"/>
    <cellStyle name="=C:\WINNT35\SYSTEM32\COMMAND.COM 33" xfId="14204"/>
    <cellStyle name="=C:\WINNT35\SYSTEM32\COMMAND.COM 34" xfId="14205"/>
    <cellStyle name="=C:\WINNT35\SYSTEM32\COMMAND.COM 35" xfId="14206"/>
    <cellStyle name="=C:\WINNT35\SYSTEM32\COMMAND.COM 36" xfId="14207"/>
    <cellStyle name="=C:\WINNT35\SYSTEM32\COMMAND.COM 37" xfId="14208"/>
    <cellStyle name="=C:\WINNT35\SYSTEM32\COMMAND.COM 38" xfId="14209"/>
    <cellStyle name="=C:\WINNT35\SYSTEM32\COMMAND.COM 39" xfId="14210"/>
    <cellStyle name="=C:\WINNT35\SYSTEM32\COMMAND.COM 4" xfId="14211"/>
    <cellStyle name="=C:\WINNT35\SYSTEM32\COMMAND.COM 40" xfId="14212"/>
    <cellStyle name="=C:\WINNT35\SYSTEM32\COMMAND.COM 41" xfId="14213"/>
    <cellStyle name="=C:\WINNT35\SYSTEM32\COMMAND.COM 5" xfId="14214"/>
    <cellStyle name="=C:\WINNT35\SYSTEM32\COMMAND.COM 6" xfId="14215"/>
    <cellStyle name="=C:\WINNT35\SYSTEM32\COMMAND.COM 7" xfId="14216"/>
    <cellStyle name="=C:\WINNT35\SYSTEM32\COMMAND.COM 8" xfId="14217"/>
    <cellStyle name="=C:\WINNT35\SYSTEM32\COMMAND.COM 9" xfId="14218"/>
    <cellStyle name="•W€_4m stock" xfId="14219"/>
    <cellStyle name="•W_‰ïŒv“`•[" xfId="14220"/>
    <cellStyle name="0" xfId="14221"/>
    <cellStyle name="0_Convatec Income Tax Review Wkbk (FINAL)" xfId="14222"/>
    <cellStyle name="20 % - Accent1" xfId="14223"/>
    <cellStyle name="20 % - Accent2" xfId="14224"/>
    <cellStyle name="20 % - Accent3" xfId="14225"/>
    <cellStyle name="20 % - Accent4" xfId="14226"/>
    <cellStyle name="20 % - Accent5" xfId="14227"/>
    <cellStyle name="20 % - Accent6" xfId="14228"/>
    <cellStyle name="20% - Accent1" xfId="1" builtinId="30" customBuiltin="1"/>
    <cellStyle name="20% - Accent1 10" xfId="773"/>
    <cellStyle name="20% - Accent1 10 2" xfId="774"/>
    <cellStyle name="20% - Accent1 10 2 2" xfId="7185"/>
    <cellStyle name="20% - Accent1 10 2 2 2" xfId="28322"/>
    <cellStyle name="20% - Accent1 10 2 3" xfId="14230"/>
    <cellStyle name="20% - Accent1 10 2 4" xfId="28321"/>
    <cellStyle name="20% - Accent1 10 2 5" xfId="41620"/>
    <cellStyle name="20% - Accent1 10 3" xfId="7184"/>
    <cellStyle name="20% - Accent1 10 3 2" xfId="14231"/>
    <cellStyle name="20% - Accent1 10 3 3" xfId="28323"/>
    <cellStyle name="20% - Accent1 10 4" xfId="14232"/>
    <cellStyle name="20% - Accent1 10 5" xfId="14229"/>
    <cellStyle name="20% - Accent1 10 6" xfId="28320"/>
    <cellStyle name="20% - Accent1 10 7" xfId="41619"/>
    <cellStyle name="20% - Accent1 11" xfId="775"/>
    <cellStyle name="20% - Accent1 11 2" xfId="776"/>
    <cellStyle name="20% - Accent1 11 2 2" xfId="7187"/>
    <cellStyle name="20% - Accent1 11 2 2 2" xfId="28326"/>
    <cellStyle name="20% - Accent1 11 2 3" xfId="14234"/>
    <cellStyle name="20% - Accent1 11 2 4" xfId="28325"/>
    <cellStyle name="20% - Accent1 11 2 5" xfId="41622"/>
    <cellStyle name="20% - Accent1 11 3" xfId="7186"/>
    <cellStyle name="20% - Accent1 11 3 2" xfId="14235"/>
    <cellStyle name="20% - Accent1 11 3 3" xfId="28327"/>
    <cellStyle name="20% - Accent1 11 4" xfId="14236"/>
    <cellStyle name="20% - Accent1 11 5" xfId="14233"/>
    <cellStyle name="20% - Accent1 11 6" xfId="28324"/>
    <cellStyle name="20% - Accent1 11 7" xfId="41621"/>
    <cellStyle name="20% - Accent1 12" xfId="777"/>
    <cellStyle name="20% - Accent1 12 2" xfId="7188"/>
    <cellStyle name="20% - Accent1 12 2 2" xfId="14238"/>
    <cellStyle name="20% - Accent1 12 2 3" xfId="28329"/>
    <cellStyle name="20% - Accent1 12 3" xfId="14239"/>
    <cellStyle name="20% - Accent1 12 4" xfId="14240"/>
    <cellStyle name="20% - Accent1 12 5" xfId="14241"/>
    <cellStyle name="20% - Accent1 12 6" xfId="14237"/>
    <cellStyle name="20% - Accent1 12 7" xfId="28328"/>
    <cellStyle name="20% - Accent1 12 8" xfId="41623"/>
    <cellStyle name="20% - Accent1 13" xfId="778"/>
    <cellStyle name="20% - Accent1 13 2" xfId="7189"/>
    <cellStyle name="20% - Accent1 13 2 2" xfId="28331"/>
    <cellStyle name="20% - Accent1 13 3" xfId="14242"/>
    <cellStyle name="20% - Accent1 13 4" xfId="28330"/>
    <cellStyle name="20% - Accent1 13 5" xfId="41624"/>
    <cellStyle name="20% - Accent1 14" xfId="779"/>
    <cellStyle name="20% - Accent1 14 2" xfId="7190"/>
    <cellStyle name="20% - Accent1 14 2 2" xfId="28333"/>
    <cellStyle name="20% - Accent1 14 3" xfId="14243"/>
    <cellStyle name="20% - Accent1 14 4" xfId="28332"/>
    <cellStyle name="20% - Accent1 14 5" xfId="41625"/>
    <cellStyle name="20% - Accent1 15" xfId="780"/>
    <cellStyle name="20% - Accent1 15 2" xfId="7191"/>
    <cellStyle name="20% - Accent1 15 2 2" xfId="28335"/>
    <cellStyle name="20% - Accent1 15 3" xfId="14244"/>
    <cellStyle name="20% - Accent1 15 4" xfId="28334"/>
    <cellStyle name="20% - Accent1 15 5" xfId="41626"/>
    <cellStyle name="20% - Accent1 16" xfId="13858"/>
    <cellStyle name="20% - Accent1 16 2" xfId="14245"/>
    <cellStyle name="20% - Accent1 17" xfId="14246"/>
    <cellStyle name="20% - Accent1 18" xfId="14247"/>
    <cellStyle name="20% - Accent1 19" xfId="14248"/>
    <cellStyle name="20% - Accent1 2" xfId="103"/>
    <cellStyle name="20% - Accent1 2 10" xfId="782"/>
    <cellStyle name="20% - Accent1 2 11" xfId="783"/>
    <cellStyle name="20% - Accent1 2 11 2" xfId="7193"/>
    <cellStyle name="20% - Accent1 2 11 2 2" xfId="28337"/>
    <cellStyle name="20% - Accent1 2 11 3" xfId="14249"/>
    <cellStyle name="20% - Accent1 2 11 4" xfId="28336"/>
    <cellStyle name="20% - Accent1 2 11 5" xfId="41627"/>
    <cellStyle name="20% - Accent1 2 12" xfId="784"/>
    <cellStyle name="20% - Accent1 2 12 2" xfId="7194"/>
    <cellStyle name="20% - Accent1 2 12 2 2" xfId="28339"/>
    <cellStyle name="20% - Accent1 2 12 3" xfId="14250"/>
    <cellStyle name="20% - Accent1 2 12 4" xfId="28338"/>
    <cellStyle name="20% - Accent1 2 12 5" xfId="41628"/>
    <cellStyle name="20% - Accent1 2 13" xfId="785"/>
    <cellStyle name="20% - Accent1 2 13 2" xfId="7195"/>
    <cellStyle name="20% - Accent1 2 13 2 2" xfId="28341"/>
    <cellStyle name="20% - Accent1 2 13 3" xfId="14251"/>
    <cellStyle name="20% - Accent1 2 13 4" xfId="28340"/>
    <cellStyle name="20% - Accent1 2 13 5" xfId="41629"/>
    <cellStyle name="20% - Accent1 2 14" xfId="786"/>
    <cellStyle name="20% - Accent1 2 14 2" xfId="7196"/>
    <cellStyle name="20% - Accent1 2 14 2 2" xfId="28343"/>
    <cellStyle name="20% - Accent1 2 14 3" xfId="14252"/>
    <cellStyle name="20% - Accent1 2 14 4" xfId="28342"/>
    <cellStyle name="20% - Accent1 2 14 5" xfId="41630"/>
    <cellStyle name="20% - Accent1 2 15" xfId="787"/>
    <cellStyle name="20% - Accent1 2 15 2" xfId="7197"/>
    <cellStyle name="20% - Accent1 2 15 2 2" xfId="28345"/>
    <cellStyle name="20% - Accent1 2 15 3" xfId="14253"/>
    <cellStyle name="20% - Accent1 2 15 4" xfId="28344"/>
    <cellStyle name="20% - Accent1 2 15 5" xfId="41631"/>
    <cellStyle name="20% - Accent1 2 16" xfId="781"/>
    <cellStyle name="20% - Accent1 2 16 2" xfId="7198"/>
    <cellStyle name="20% - Accent1 2 16 2 2" xfId="28347"/>
    <cellStyle name="20% - Accent1 2 16 3" xfId="28034"/>
    <cellStyle name="20% - Accent1 2 16 4" xfId="28346"/>
    <cellStyle name="20% - Accent1 2 17" xfId="7192"/>
    <cellStyle name="20% - Accent1 2 17 2" xfId="28348"/>
    <cellStyle name="20% - Accent1 2 18" xfId="41596"/>
    <cellStyle name="20% - Accent1 2 2" xfId="151"/>
    <cellStyle name="20% - Accent1 2 2 2" xfId="788"/>
    <cellStyle name="20% - Accent1 2 2 2 10" xfId="789"/>
    <cellStyle name="20% - Accent1 2 2 2 10 2" xfId="7200"/>
    <cellStyle name="20% - Accent1 2 2 2 10 2 2" xfId="28351"/>
    <cellStyle name="20% - Accent1 2 2 2 10 3" xfId="28350"/>
    <cellStyle name="20% - Accent1 2 2 2 10 4" xfId="41633"/>
    <cellStyle name="20% - Accent1 2 2 2 11" xfId="790"/>
    <cellStyle name="20% - Accent1 2 2 2 11 2" xfId="7201"/>
    <cellStyle name="20% - Accent1 2 2 2 11 2 2" xfId="28353"/>
    <cellStyle name="20% - Accent1 2 2 2 11 3" xfId="28352"/>
    <cellStyle name="20% - Accent1 2 2 2 11 4" xfId="41634"/>
    <cellStyle name="20% - Accent1 2 2 2 12" xfId="7199"/>
    <cellStyle name="20% - Accent1 2 2 2 12 2" xfId="28354"/>
    <cellStyle name="20% - Accent1 2 2 2 13" xfId="28349"/>
    <cellStyle name="20% - Accent1 2 2 2 14" xfId="41632"/>
    <cellStyle name="20% - Accent1 2 2 2 2" xfId="791"/>
    <cellStyle name="20% - Accent1 2 2 2 2 10" xfId="7202"/>
    <cellStyle name="20% - Accent1 2 2 2 2 10 2" xfId="28356"/>
    <cellStyle name="20% - Accent1 2 2 2 2 11" xfId="28355"/>
    <cellStyle name="20% - Accent1 2 2 2 2 12" xfId="41635"/>
    <cellStyle name="20% - Accent1 2 2 2 2 2" xfId="792"/>
    <cellStyle name="20% - Accent1 2 2 2 2 2 2" xfId="793"/>
    <cellStyle name="20% - Accent1 2 2 2 2 2 2 2" xfId="7204"/>
    <cellStyle name="20% - Accent1 2 2 2 2 2 2 2 2" xfId="28359"/>
    <cellStyle name="20% - Accent1 2 2 2 2 2 2 3" xfId="28358"/>
    <cellStyle name="20% - Accent1 2 2 2 2 2 2 4" xfId="41637"/>
    <cellStyle name="20% - Accent1 2 2 2 2 2 3" xfId="7203"/>
    <cellStyle name="20% - Accent1 2 2 2 2 2 3 2" xfId="28360"/>
    <cellStyle name="20% - Accent1 2 2 2 2 2 4" xfId="28357"/>
    <cellStyle name="20% - Accent1 2 2 2 2 2 5" xfId="41636"/>
    <cellStyle name="20% - Accent1 2 2 2 2 3" xfId="794"/>
    <cellStyle name="20% - Accent1 2 2 2 2 3 2" xfId="795"/>
    <cellStyle name="20% - Accent1 2 2 2 2 3 2 2" xfId="7206"/>
    <cellStyle name="20% - Accent1 2 2 2 2 3 2 2 2" xfId="28363"/>
    <cellStyle name="20% - Accent1 2 2 2 2 3 2 3" xfId="28362"/>
    <cellStyle name="20% - Accent1 2 2 2 2 3 2 4" xfId="41639"/>
    <cellStyle name="20% - Accent1 2 2 2 2 3 3" xfId="7205"/>
    <cellStyle name="20% - Accent1 2 2 2 2 3 3 2" xfId="28364"/>
    <cellStyle name="20% - Accent1 2 2 2 2 3 4" xfId="28361"/>
    <cellStyle name="20% - Accent1 2 2 2 2 3 5" xfId="41638"/>
    <cellStyle name="20% - Accent1 2 2 2 2 4" xfId="796"/>
    <cellStyle name="20% - Accent1 2 2 2 2 4 2" xfId="7207"/>
    <cellStyle name="20% - Accent1 2 2 2 2 4 2 2" xfId="28366"/>
    <cellStyle name="20% - Accent1 2 2 2 2 4 3" xfId="28365"/>
    <cellStyle name="20% - Accent1 2 2 2 2 4 4" xfId="41640"/>
    <cellStyle name="20% - Accent1 2 2 2 2 5" xfId="797"/>
    <cellStyle name="20% - Accent1 2 2 2 2 5 2" xfId="7208"/>
    <cellStyle name="20% - Accent1 2 2 2 2 5 2 2" xfId="28368"/>
    <cellStyle name="20% - Accent1 2 2 2 2 5 3" xfId="28367"/>
    <cellStyle name="20% - Accent1 2 2 2 2 5 4" xfId="41641"/>
    <cellStyle name="20% - Accent1 2 2 2 2 6" xfId="798"/>
    <cellStyle name="20% - Accent1 2 2 2 2 6 2" xfId="7209"/>
    <cellStyle name="20% - Accent1 2 2 2 2 6 2 2" xfId="28370"/>
    <cellStyle name="20% - Accent1 2 2 2 2 6 3" xfId="28369"/>
    <cellStyle name="20% - Accent1 2 2 2 2 6 4" xfId="41642"/>
    <cellStyle name="20% - Accent1 2 2 2 2 7" xfId="799"/>
    <cellStyle name="20% - Accent1 2 2 2 2 7 2" xfId="7210"/>
    <cellStyle name="20% - Accent1 2 2 2 2 7 2 2" xfId="28372"/>
    <cellStyle name="20% - Accent1 2 2 2 2 7 3" xfId="28371"/>
    <cellStyle name="20% - Accent1 2 2 2 2 7 4" xfId="41643"/>
    <cellStyle name="20% - Accent1 2 2 2 2 8" xfId="800"/>
    <cellStyle name="20% - Accent1 2 2 2 2 8 2" xfId="7211"/>
    <cellStyle name="20% - Accent1 2 2 2 2 8 2 2" xfId="28374"/>
    <cellStyle name="20% - Accent1 2 2 2 2 8 3" xfId="28373"/>
    <cellStyle name="20% - Accent1 2 2 2 2 8 4" xfId="41644"/>
    <cellStyle name="20% - Accent1 2 2 2 2 9" xfId="801"/>
    <cellStyle name="20% - Accent1 2 2 2 2 9 2" xfId="7212"/>
    <cellStyle name="20% - Accent1 2 2 2 2 9 2 2" xfId="28376"/>
    <cellStyle name="20% - Accent1 2 2 2 2 9 3" xfId="28375"/>
    <cellStyle name="20% - Accent1 2 2 2 2 9 4" xfId="41645"/>
    <cellStyle name="20% - Accent1 2 2 2 3" xfId="802"/>
    <cellStyle name="20% - Accent1 2 2 2 3 10" xfId="28377"/>
    <cellStyle name="20% - Accent1 2 2 2 3 11" xfId="41646"/>
    <cellStyle name="20% - Accent1 2 2 2 3 2" xfId="803"/>
    <cellStyle name="20% - Accent1 2 2 2 3 2 2" xfId="7214"/>
    <cellStyle name="20% - Accent1 2 2 2 3 2 2 2" xfId="28379"/>
    <cellStyle name="20% - Accent1 2 2 2 3 2 3" xfId="28378"/>
    <cellStyle name="20% - Accent1 2 2 2 3 2 4" xfId="41647"/>
    <cellStyle name="20% - Accent1 2 2 2 3 3" xfId="804"/>
    <cellStyle name="20% - Accent1 2 2 2 3 3 2" xfId="7215"/>
    <cellStyle name="20% - Accent1 2 2 2 3 3 2 2" xfId="28381"/>
    <cellStyle name="20% - Accent1 2 2 2 3 3 3" xfId="28380"/>
    <cellStyle name="20% - Accent1 2 2 2 3 3 4" xfId="41648"/>
    <cellStyle name="20% - Accent1 2 2 2 3 4" xfId="805"/>
    <cellStyle name="20% - Accent1 2 2 2 3 4 2" xfId="7216"/>
    <cellStyle name="20% - Accent1 2 2 2 3 4 2 2" xfId="28383"/>
    <cellStyle name="20% - Accent1 2 2 2 3 4 3" xfId="28382"/>
    <cellStyle name="20% - Accent1 2 2 2 3 4 4" xfId="41649"/>
    <cellStyle name="20% - Accent1 2 2 2 3 5" xfId="806"/>
    <cellStyle name="20% - Accent1 2 2 2 3 5 2" xfId="7217"/>
    <cellStyle name="20% - Accent1 2 2 2 3 5 2 2" xfId="28385"/>
    <cellStyle name="20% - Accent1 2 2 2 3 5 3" xfId="28384"/>
    <cellStyle name="20% - Accent1 2 2 2 3 5 4" xfId="41650"/>
    <cellStyle name="20% - Accent1 2 2 2 3 6" xfId="807"/>
    <cellStyle name="20% - Accent1 2 2 2 3 6 2" xfId="7218"/>
    <cellStyle name="20% - Accent1 2 2 2 3 6 2 2" xfId="28387"/>
    <cellStyle name="20% - Accent1 2 2 2 3 6 3" xfId="28386"/>
    <cellStyle name="20% - Accent1 2 2 2 3 6 4" xfId="41651"/>
    <cellStyle name="20% - Accent1 2 2 2 3 7" xfId="808"/>
    <cellStyle name="20% - Accent1 2 2 2 3 7 2" xfId="7219"/>
    <cellStyle name="20% - Accent1 2 2 2 3 7 2 2" xfId="28389"/>
    <cellStyle name="20% - Accent1 2 2 2 3 7 3" xfId="28388"/>
    <cellStyle name="20% - Accent1 2 2 2 3 7 4" xfId="41652"/>
    <cellStyle name="20% - Accent1 2 2 2 3 8" xfId="809"/>
    <cellStyle name="20% - Accent1 2 2 2 3 8 2" xfId="7220"/>
    <cellStyle name="20% - Accent1 2 2 2 3 8 2 2" xfId="28391"/>
    <cellStyle name="20% - Accent1 2 2 2 3 8 3" xfId="28390"/>
    <cellStyle name="20% - Accent1 2 2 2 3 8 4" xfId="41653"/>
    <cellStyle name="20% - Accent1 2 2 2 3 9" xfId="7213"/>
    <cellStyle name="20% - Accent1 2 2 2 3 9 2" xfId="28392"/>
    <cellStyle name="20% - Accent1 2 2 2 4" xfId="810"/>
    <cellStyle name="20% - Accent1 2 2 2 4 2" xfId="811"/>
    <cellStyle name="20% - Accent1 2 2 2 4 2 2" xfId="7222"/>
    <cellStyle name="20% - Accent1 2 2 2 4 2 2 2" xfId="28395"/>
    <cellStyle name="20% - Accent1 2 2 2 4 2 3" xfId="28394"/>
    <cellStyle name="20% - Accent1 2 2 2 4 2 4" xfId="41655"/>
    <cellStyle name="20% - Accent1 2 2 2 4 3" xfId="7221"/>
    <cellStyle name="20% - Accent1 2 2 2 4 3 2" xfId="28396"/>
    <cellStyle name="20% - Accent1 2 2 2 4 4" xfId="28393"/>
    <cellStyle name="20% - Accent1 2 2 2 4 5" xfId="41654"/>
    <cellStyle name="20% - Accent1 2 2 2 5" xfId="812"/>
    <cellStyle name="20% - Accent1 2 2 2 5 2" xfId="7223"/>
    <cellStyle name="20% - Accent1 2 2 2 5 2 2" xfId="28398"/>
    <cellStyle name="20% - Accent1 2 2 2 5 3" xfId="28397"/>
    <cellStyle name="20% - Accent1 2 2 2 5 4" xfId="41656"/>
    <cellStyle name="20% - Accent1 2 2 2 6" xfId="813"/>
    <cellStyle name="20% - Accent1 2 2 2 6 2" xfId="7224"/>
    <cellStyle name="20% - Accent1 2 2 2 6 2 2" xfId="28400"/>
    <cellStyle name="20% - Accent1 2 2 2 6 3" xfId="28399"/>
    <cellStyle name="20% - Accent1 2 2 2 6 4" xfId="41657"/>
    <cellStyle name="20% - Accent1 2 2 2 7" xfId="814"/>
    <cellStyle name="20% - Accent1 2 2 2 7 2" xfId="7225"/>
    <cellStyle name="20% - Accent1 2 2 2 7 2 2" xfId="28402"/>
    <cellStyle name="20% - Accent1 2 2 2 7 3" xfId="28401"/>
    <cellStyle name="20% - Accent1 2 2 2 7 4" xfId="41658"/>
    <cellStyle name="20% - Accent1 2 2 2 8" xfId="815"/>
    <cellStyle name="20% - Accent1 2 2 2 8 2" xfId="7226"/>
    <cellStyle name="20% - Accent1 2 2 2 8 2 2" xfId="28404"/>
    <cellStyle name="20% - Accent1 2 2 2 8 3" xfId="28403"/>
    <cellStyle name="20% - Accent1 2 2 2 8 4" xfId="41659"/>
    <cellStyle name="20% - Accent1 2 2 2 9" xfId="816"/>
    <cellStyle name="20% - Accent1 2 2 2 9 2" xfId="7227"/>
    <cellStyle name="20% - Accent1 2 2 2 9 2 2" xfId="28406"/>
    <cellStyle name="20% - Accent1 2 2 2 9 3" xfId="28405"/>
    <cellStyle name="20% - Accent1 2 2 2 9 4" xfId="41660"/>
    <cellStyle name="20% - Accent1 2 2 3" xfId="817"/>
    <cellStyle name="20% - Accent1 2 2 3 10" xfId="41661"/>
    <cellStyle name="20% - Accent1 2 2 3 2" xfId="818"/>
    <cellStyle name="20% - Accent1 2 2 3 2 2" xfId="819"/>
    <cellStyle name="20% - Accent1 2 2 3 2 2 2" xfId="7230"/>
    <cellStyle name="20% - Accent1 2 2 3 2 2 2 2" xfId="28410"/>
    <cellStyle name="20% - Accent1 2 2 3 2 2 3" xfId="28409"/>
    <cellStyle name="20% - Accent1 2 2 3 2 2 4" xfId="41663"/>
    <cellStyle name="20% - Accent1 2 2 3 2 3" xfId="7229"/>
    <cellStyle name="20% - Accent1 2 2 3 2 3 2" xfId="28411"/>
    <cellStyle name="20% - Accent1 2 2 3 2 4" xfId="28408"/>
    <cellStyle name="20% - Accent1 2 2 3 2 5" xfId="41662"/>
    <cellStyle name="20% - Accent1 2 2 3 3" xfId="820"/>
    <cellStyle name="20% - Accent1 2 2 3 3 2" xfId="821"/>
    <cellStyle name="20% - Accent1 2 2 3 3 2 2" xfId="7232"/>
    <cellStyle name="20% - Accent1 2 2 3 3 2 2 2" xfId="28414"/>
    <cellStyle name="20% - Accent1 2 2 3 3 2 3" xfId="28413"/>
    <cellStyle name="20% - Accent1 2 2 3 3 2 4" xfId="41665"/>
    <cellStyle name="20% - Accent1 2 2 3 3 3" xfId="7231"/>
    <cellStyle name="20% - Accent1 2 2 3 3 3 2" xfId="28415"/>
    <cellStyle name="20% - Accent1 2 2 3 3 4" xfId="28412"/>
    <cellStyle name="20% - Accent1 2 2 3 3 5" xfId="41664"/>
    <cellStyle name="20% - Accent1 2 2 3 4" xfId="822"/>
    <cellStyle name="20% - Accent1 2 2 3 4 2" xfId="7233"/>
    <cellStyle name="20% - Accent1 2 2 3 4 2 2" xfId="28417"/>
    <cellStyle name="20% - Accent1 2 2 3 4 3" xfId="28416"/>
    <cellStyle name="20% - Accent1 2 2 3 4 4" xfId="41666"/>
    <cellStyle name="20% - Accent1 2 2 3 5" xfId="823"/>
    <cellStyle name="20% - Accent1 2 2 3 5 2" xfId="7234"/>
    <cellStyle name="20% - Accent1 2 2 3 5 2 2" xfId="28419"/>
    <cellStyle name="20% - Accent1 2 2 3 5 3" xfId="28418"/>
    <cellStyle name="20% - Accent1 2 2 3 5 4" xfId="41667"/>
    <cellStyle name="20% - Accent1 2 2 3 6" xfId="824"/>
    <cellStyle name="20% - Accent1 2 2 3 6 2" xfId="7235"/>
    <cellStyle name="20% - Accent1 2 2 3 6 2 2" xfId="28421"/>
    <cellStyle name="20% - Accent1 2 2 3 6 3" xfId="28420"/>
    <cellStyle name="20% - Accent1 2 2 3 6 4" xfId="41668"/>
    <cellStyle name="20% - Accent1 2 2 3 7" xfId="825"/>
    <cellStyle name="20% - Accent1 2 2 3 7 2" xfId="7236"/>
    <cellStyle name="20% - Accent1 2 2 3 7 2 2" xfId="28423"/>
    <cellStyle name="20% - Accent1 2 2 3 7 3" xfId="28422"/>
    <cellStyle name="20% - Accent1 2 2 3 7 4" xfId="41669"/>
    <cellStyle name="20% - Accent1 2 2 3 8" xfId="7228"/>
    <cellStyle name="20% - Accent1 2 2 3 8 2" xfId="28424"/>
    <cellStyle name="20% - Accent1 2 2 3 9" xfId="28407"/>
    <cellStyle name="20% - Accent1 2 2 4" xfId="826"/>
    <cellStyle name="20% - Accent1 2 2 4 10" xfId="41670"/>
    <cellStyle name="20% - Accent1 2 2 4 2" xfId="827"/>
    <cellStyle name="20% - Accent1 2 2 4 2 2" xfId="7238"/>
    <cellStyle name="20% - Accent1 2 2 4 2 2 2" xfId="28427"/>
    <cellStyle name="20% - Accent1 2 2 4 2 3" xfId="28426"/>
    <cellStyle name="20% - Accent1 2 2 4 2 4" xfId="41671"/>
    <cellStyle name="20% - Accent1 2 2 4 3" xfId="828"/>
    <cellStyle name="20% - Accent1 2 2 4 3 2" xfId="7239"/>
    <cellStyle name="20% - Accent1 2 2 4 3 2 2" xfId="28429"/>
    <cellStyle name="20% - Accent1 2 2 4 3 3" xfId="28428"/>
    <cellStyle name="20% - Accent1 2 2 4 3 4" xfId="41672"/>
    <cellStyle name="20% - Accent1 2 2 4 4" xfId="829"/>
    <cellStyle name="20% - Accent1 2 2 4 4 2" xfId="7240"/>
    <cellStyle name="20% - Accent1 2 2 4 4 2 2" xfId="28431"/>
    <cellStyle name="20% - Accent1 2 2 4 4 3" xfId="28430"/>
    <cellStyle name="20% - Accent1 2 2 4 4 4" xfId="41673"/>
    <cellStyle name="20% - Accent1 2 2 4 5" xfId="830"/>
    <cellStyle name="20% - Accent1 2 2 4 5 2" xfId="7241"/>
    <cellStyle name="20% - Accent1 2 2 4 5 2 2" xfId="28433"/>
    <cellStyle name="20% - Accent1 2 2 4 5 3" xfId="28432"/>
    <cellStyle name="20% - Accent1 2 2 4 5 4" xfId="41674"/>
    <cellStyle name="20% - Accent1 2 2 4 6" xfId="831"/>
    <cellStyle name="20% - Accent1 2 2 4 6 2" xfId="7242"/>
    <cellStyle name="20% - Accent1 2 2 4 6 2 2" xfId="28435"/>
    <cellStyle name="20% - Accent1 2 2 4 6 3" xfId="28434"/>
    <cellStyle name="20% - Accent1 2 2 4 6 4" xfId="41675"/>
    <cellStyle name="20% - Accent1 2 2 4 7" xfId="832"/>
    <cellStyle name="20% - Accent1 2 2 4 7 2" xfId="7243"/>
    <cellStyle name="20% - Accent1 2 2 4 7 2 2" xfId="28437"/>
    <cellStyle name="20% - Accent1 2 2 4 7 3" xfId="28436"/>
    <cellStyle name="20% - Accent1 2 2 4 7 4" xfId="41676"/>
    <cellStyle name="20% - Accent1 2 2 4 8" xfId="7237"/>
    <cellStyle name="20% - Accent1 2 2 4 8 2" xfId="28438"/>
    <cellStyle name="20% - Accent1 2 2 4 9" xfId="28425"/>
    <cellStyle name="20% - Accent1 2 2 5" xfId="833"/>
    <cellStyle name="20% - Accent1 2 2 5 2" xfId="7244"/>
    <cellStyle name="20% - Accent1 2 2 5 2 2" xfId="28440"/>
    <cellStyle name="20% - Accent1 2 2 5 3" xfId="28439"/>
    <cellStyle name="20% - Accent1 2 2 5 4" xfId="41677"/>
    <cellStyle name="20% - Accent1 2 2 6" xfId="834"/>
    <cellStyle name="20% - Accent1 2 2 6 2" xfId="7245"/>
    <cellStyle name="20% - Accent1 2 2 6 2 2" xfId="28442"/>
    <cellStyle name="20% - Accent1 2 2 6 3" xfId="28441"/>
    <cellStyle name="20% - Accent1 2 2 6 4" xfId="41678"/>
    <cellStyle name="20% - Accent1 2 2 7" xfId="14254"/>
    <cellStyle name="20% - Accent1 2 3" xfId="150"/>
    <cellStyle name="20% - Accent1 2 3 2" xfId="390"/>
    <cellStyle name="20% - Accent1 2 3 2 2" xfId="7123"/>
    <cellStyle name="20% - Accent1 2 3 2 2 2" xfId="7248"/>
    <cellStyle name="20% - Accent1 2 3 2 2 2 2" xfId="28446"/>
    <cellStyle name="20% - Accent1 2 3 2 2 3" xfId="28445"/>
    <cellStyle name="20% - Accent1 2 3 2 3" xfId="7247"/>
    <cellStyle name="20% - Accent1 2 3 2 3 2" xfId="28447"/>
    <cellStyle name="20% - Accent1 2 3 2 4" xfId="28444"/>
    <cellStyle name="20% - Accent1 2 3 3" xfId="835"/>
    <cellStyle name="20% - Accent1 2 3 4" xfId="7246"/>
    <cellStyle name="20% - Accent1 2 3 4 2" xfId="28448"/>
    <cellStyle name="20% - Accent1 2 3 5" xfId="14255"/>
    <cellStyle name="20% - Accent1 2 3 6" xfId="28443"/>
    <cellStyle name="20% - Accent1 2 4" xfId="362"/>
    <cellStyle name="20% - Accent1 2 4 10" xfId="837"/>
    <cellStyle name="20% - Accent1 2 4 10 2" xfId="7250"/>
    <cellStyle name="20% - Accent1 2 4 10 2 2" xfId="28451"/>
    <cellStyle name="20% - Accent1 2 4 10 3" xfId="28450"/>
    <cellStyle name="20% - Accent1 2 4 10 4" xfId="41680"/>
    <cellStyle name="20% - Accent1 2 4 11" xfId="838"/>
    <cellStyle name="20% - Accent1 2 4 11 2" xfId="7251"/>
    <cellStyle name="20% - Accent1 2 4 11 2 2" xfId="28453"/>
    <cellStyle name="20% - Accent1 2 4 11 3" xfId="28452"/>
    <cellStyle name="20% - Accent1 2 4 11 4" xfId="41681"/>
    <cellStyle name="20% - Accent1 2 4 12" xfId="836"/>
    <cellStyle name="20% - Accent1 2 4 12 2" xfId="7252"/>
    <cellStyle name="20% - Accent1 2 4 12 2 2" xfId="28455"/>
    <cellStyle name="20% - Accent1 2 4 12 3" xfId="28454"/>
    <cellStyle name="20% - Accent1 2 4 13" xfId="7249"/>
    <cellStyle name="20% - Accent1 2 4 13 2" xfId="28456"/>
    <cellStyle name="20% - Accent1 2 4 14" xfId="14256"/>
    <cellStyle name="20% - Accent1 2 4 15" xfId="28449"/>
    <cellStyle name="20% - Accent1 2 4 16" xfId="41679"/>
    <cellStyle name="20% - Accent1 2 4 2" xfId="839"/>
    <cellStyle name="20% - Accent1 2 4 2 10" xfId="7253"/>
    <cellStyle name="20% - Accent1 2 4 2 10 2" xfId="28458"/>
    <cellStyle name="20% - Accent1 2 4 2 11" xfId="14257"/>
    <cellStyle name="20% - Accent1 2 4 2 12" xfId="28457"/>
    <cellStyle name="20% - Accent1 2 4 2 13" xfId="41682"/>
    <cellStyle name="20% - Accent1 2 4 2 2" xfId="840"/>
    <cellStyle name="20% - Accent1 2 4 2 2 2" xfId="841"/>
    <cellStyle name="20% - Accent1 2 4 2 2 2 2" xfId="7255"/>
    <cellStyle name="20% - Accent1 2 4 2 2 2 2 2" xfId="28461"/>
    <cellStyle name="20% - Accent1 2 4 2 2 2 3" xfId="28460"/>
    <cellStyle name="20% - Accent1 2 4 2 2 2 4" xfId="41684"/>
    <cellStyle name="20% - Accent1 2 4 2 2 3" xfId="7254"/>
    <cellStyle name="20% - Accent1 2 4 2 2 3 2" xfId="28462"/>
    <cellStyle name="20% - Accent1 2 4 2 2 4" xfId="28459"/>
    <cellStyle name="20% - Accent1 2 4 2 2 5" xfId="41683"/>
    <cellStyle name="20% - Accent1 2 4 2 3" xfId="842"/>
    <cellStyle name="20% - Accent1 2 4 2 3 2" xfId="843"/>
    <cellStyle name="20% - Accent1 2 4 2 3 2 2" xfId="7257"/>
    <cellStyle name="20% - Accent1 2 4 2 3 2 2 2" xfId="28465"/>
    <cellStyle name="20% - Accent1 2 4 2 3 2 3" xfId="28464"/>
    <cellStyle name="20% - Accent1 2 4 2 3 2 4" xfId="41686"/>
    <cellStyle name="20% - Accent1 2 4 2 3 3" xfId="7256"/>
    <cellStyle name="20% - Accent1 2 4 2 3 3 2" xfId="28466"/>
    <cellStyle name="20% - Accent1 2 4 2 3 4" xfId="28463"/>
    <cellStyle name="20% - Accent1 2 4 2 3 5" xfId="41685"/>
    <cellStyle name="20% - Accent1 2 4 2 4" xfId="844"/>
    <cellStyle name="20% - Accent1 2 4 2 4 2" xfId="7258"/>
    <cellStyle name="20% - Accent1 2 4 2 4 2 2" xfId="28468"/>
    <cellStyle name="20% - Accent1 2 4 2 4 3" xfId="28467"/>
    <cellStyle name="20% - Accent1 2 4 2 4 4" xfId="41687"/>
    <cellStyle name="20% - Accent1 2 4 2 5" xfId="845"/>
    <cellStyle name="20% - Accent1 2 4 2 5 2" xfId="7259"/>
    <cellStyle name="20% - Accent1 2 4 2 5 2 2" xfId="28470"/>
    <cellStyle name="20% - Accent1 2 4 2 5 3" xfId="28469"/>
    <cellStyle name="20% - Accent1 2 4 2 5 4" xfId="41688"/>
    <cellStyle name="20% - Accent1 2 4 2 6" xfId="846"/>
    <cellStyle name="20% - Accent1 2 4 2 6 2" xfId="7260"/>
    <cellStyle name="20% - Accent1 2 4 2 6 2 2" xfId="28472"/>
    <cellStyle name="20% - Accent1 2 4 2 6 3" xfId="28471"/>
    <cellStyle name="20% - Accent1 2 4 2 6 4" xfId="41689"/>
    <cellStyle name="20% - Accent1 2 4 2 7" xfId="847"/>
    <cellStyle name="20% - Accent1 2 4 2 7 2" xfId="7261"/>
    <cellStyle name="20% - Accent1 2 4 2 7 2 2" xfId="28474"/>
    <cellStyle name="20% - Accent1 2 4 2 7 3" xfId="28473"/>
    <cellStyle name="20% - Accent1 2 4 2 7 4" xfId="41690"/>
    <cellStyle name="20% - Accent1 2 4 2 8" xfId="848"/>
    <cellStyle name="20% - Accent1 2 4 2 8 2" xfId="7262"/>
    <cellStyle name="20% - Accent1 2 4 2 8 2 2" xfId="28476"/>
    <cellStyle name="20% - Accent1 2 4 2 8 3" xfId="28475"/>
    <cellStyle name="20% - Accent1 2 4 2 8 4" xfId="41691"/>
    <cellStyle name="20% - Accent1 2 4 2 9" xfId="849"/>
    <cellStyle name="20% - Accent1 2 4 2 9 2" xfId="7263"/>
    <cellStyle name="20% - Accent1 2 4 2 9 2 2" xfId="28478"/>
    <cellStyle name="20% - Accent1 2 4 2 9 3" xfId="28477"/>
    <cellStyle name="20% - Accent1 2 4 2 9 4" xfId="41692"/>
    <cellStyle name="20% - Accent1 2 4 3" xfId="850"/>
    <cellStyle name="20% - Accent1 2 4 3 10" xfId="28479"/>
    <cellStyle name="20% - Accent1 2 4 3 11" xfId="41693"/>
    <cellStyle name="20% - Accent1 2 4 3 2" xfId="851"/>
    <cellStyle name="20% - Accent1 2 4 3 2 2" xfId="7265"/>
    <cellStyle name="20% - Accent1 2 4 3 2 2 2" xfId="28481"/>
    <cellStyle name="20% - Accent1 2 4 3 2 3" xfId="28480"/>
    <cellStyle name="20% - Accent1 2 4 3 2 4" xfId="41694"/>
    <cellStyle name="20% - Accent1 2 4 3 3" xfId="852"/>
    <cellStyle name="20% - Accent1 2 4 3 3 2" xfId="7266"/>
    <cellStyle name="20% - Accent1 2 4 3 3 2 2" xfId="28483"/>
    <cellStyle name="20% - Accent1 2 4 3 3 3" xfId="28482"/>
    <cellStyle name="20% - Accent1 2 4 3 3 4" xfId="41695"/>
    <cellStyle name="20% - Accent1 2 4 3 4" xfId="853"/>
    <cellStyle name="20% - Accent1 2 4 3 4 2" xfId="7267"/>
    <cellStyle name="20% - Accent1 2 4 3 4 2 2" xfId="28485"/>
    <cellStyle name="20% - Accent1 2 4 3 4 3" xfId="28484"/>
    <cellStyle name="20% - Accent1 2 4 3 4 4" xfId="41696"/>
    <cellStyle name="20% - Accent1 2 4 3 5" xfId="854"/>
    <cellStyle name="20% - Accent1 2 4 3 5 2" xfId="7268"/>
    <cellStyle name="20% - Accent1 2 4 3 5 2 2" xfId="28487"/>
    <cellStyle name="20% - Accent1 2 4 3 5 3" xfId="28486"/>
    <cellStyle name="20% - Accent1 2 4 3 5 4" xfId="41697"/>
    <cellStyle name="20% - Accent1 2 4 3 6" xfId="855"/>
    <cellStyle name="20% - Accent1 2 4 3 6 2" xfId="7269"/>
    <cellStyle name="20% - Accent1 2 4 3 6 2 2" xfId="28489"/>
    <cellStyle name="20% - Accent1 2 4 3 6 3" xfId="28488"/>
    <cellStyle name="20% - Accent1 2 4 3 6 4" xfId="41698"/>
    <cellStyle name="20% - Accent1 2 4 3 7" xfId="856"/>
    <cellStyle name="20% - Accent1 2 4 3 7 2" xfId="7270"/>
    <cellStyle name="20% - Accent1 2 4 3 7 2 2" xfId="28491"/>
    <cellStyle name="20% - Accent1 2 4 3 7 3" xfId="28490"/>
    <cellStyle name="20% - Accent1 2 4 3 7 4" xfId="41699"/>
    <cellStyle name="20% - Accent1 2 4 3 8" xfId="857"/>
    <cellStyle name="20% - Accent1 2 4 3 8 2" xfId="7271"/>
    <cellStyle name="20% - Accent1 2 4 3 8 2 2" xfId="28493"/>
    <cellStyle name="20% - Accent1 2 4 3 8 3" xfId="28492"/>
    <cellStyle name="20% - Accent1 2 4 3 8 4" xfId="41700"/>
    <cellStyle name="20% - Accent1 2 4 3 9" xfId="7264"/>
    <cellStyle name="20% - Accent1 2 4 3 9 2" xfId="28494"/>
    <cellStyle name="20% - Accent1 2 4 4" xfId="858"/>
    <cellStyle name="20% - Accent1 2 4 4 2" xfId="859"/>
    <cellStyle name="20% - Accent1 2 4 4 2 2" xfId="7273"/>
    <cellStyle name="20% - Accent1 2 4 4 2 2 2" xfId="28497"/>
    <cellStyle name="20% - Accent1 2 4 4 2 3" xfId="28496"/>
    <cellStyle name="20% - Accent1 2 4 4 2 4" xfId="41702"/>
    <cellStyle name="20% - Accent1 2 4 4 3" xfId="7272"/>
    <cellStyle name="20% - Accent1 2 4 4 3 2" xfId="28498"/>
    <cellStyle name="20% - Accent1 2 4 4 4" xfId="28495"/>
    <cellStyle name="20% - Accent1 2 4 4 5" xfId="41701"/>
    <cellStyle name="20% - Accent1 2 4 5" xfId="860"/>
    <cellStyle name="20% - Accent1 2 4 5 2" xfId="7274"/>
    <cellStyle name="20% - Accent1 2 4 5 2 2" xfId="28500"/>
    <cellStyle name="20% - Accent1 2 4 5 3" xfId="28499"/>
    <cellStyle name="20% - Accent1 2 4 5 4" xfId="41703"/>
    <cellStyle name="20% - Accent1 2 4 6" xfId="861"/>
    <cellStyle name="20% - Accent1 2 4 6 2" xfId="7275"/>
    <cellStyle name="20% - Accent1 2 4 6 2 2" xfId="28502"/>
    <cellStyle name="20% - Accent1 2 4 6 3" xfId="28501"/>
    <cellStyle name="20% - Accent1 2 4 6 4" xfId="41704"/>
    <cellStyle name="20% - Accent1 2 4 7" xfId="862"/>
    <cellStyle name="20% - Accent1 2 4 7 2" xfId="7276"/>
    <cellStyle name="20% - Accent1 2 4 7 2 2" xfId="28504"/>
    <cellStyle name="20% - Accent1 2 4 7 3" xfId="28503"/>
    <cellStyle name="20% - Accent1 2 4 7 4" xfId="41705"/>
    <cellStyle name="20% - Accent1 2 4 8" xfId="863"/>
    <cellStyle name="20% - Accent1 2 4 8 2" xfId="7277"/>
    <cellStyle name="20% - Accent1 2 4 8 2 2" xfId="28506"/>
    <cellStyle name="20% - Accent1 2 4 8 3" xfId="28505"/>
    <cellStyle name="20% - Accent1 2 4 8 4" xfId="41706"/>
    <cellStyle name="20% - Accent1 2 4 9" xfId="864"/>
    <cellStyle name="20% - Accent1 2 4 9 2" xfId="7278"/>
    <cellStyle name="20% - Accent1 2 4 9 2 2" xfId="28508"/>
    <cellStyle name="20% - Accent1 2 4 9 3" xfId="28507"/>
    <cellStyle name="20% - Accent1 2 4 9 4" xfId="41707"/>
    <cellStyle name="20% - Accent1 2 5" xfId="478"/>
    <cellStyle name="20% - Accent1 2 5 10" xfId="866"/>
    <cellStyle name="20% - Accent1 2 5 10 2" xfId="7280"/>
    <cellStyle name="20% - Accent1 2 5 10 2 2" xfId="28511"/>
    <cellStyle name="20% - Accent1 2 5 10 3" xfId="28510"/>
    <cellStyle name="20% - Accent1 2 5 10 4" xfId="41709"/>
    <cellStyle name="20% - Accent1 2 5 11" xfId="867"/>
    <cellStyle name="20% - Accent1 2 5 11 2" xfId="7281"/>
    <cellStyle name="20% - Accent1 2 5 11 2 2" xfId="28513"/>
    <cellStyle name="20% - Accent1 2 5 11 3" xfId="28512"/>
    <cellStyle name="20% - Accent1 2 5 11 4" xfId="41710"/>
    <cellStyle name="20% - Accent1 2 5 12" xfId="865"/>
    <cellStyle name="20% - Accent1 2 5 12 2" xfId="7282"/>
    <cellStyle name="20% - Accent1 2 5 12 2 2" xfId="28515"/>
    <cellStyle name="20% - Accent1 2 5 12 3" xfId="28514"/>
    <cellStyle name="20% - Accent1 2 5 13" xfId="7279"/>
    <cellStyle name="20% - Accent1 2 5 13 2" xfId="28516"/>
    <cellStyle name="20% - Accent1 2 5 14" xfId="14258"/>
    <cellStyle name="20% - Accent1 2 5 15" xfId="28509"/>
    <cellStyle name="20% - Accent1 2 5 16" xfId="41708"/>
    <cellStyle name="20% - Accent1 2 5 2" xfId="868"/>
    <cellStyle name="20% - Accent1 2 5 2 10" xfId="7283"/>
    <cellStyle name="20% - Accent1 2 5 2 10 2" xfId="28518"/>
    <cellStyle name="20% - Accent1 2 5 2 11" xfId="28517"/>
    <cellStyle name="20% - Accent1 2 5 2 12" xfId="41711"/>
    <cellStyle name="20% - Accent1 2 5 2 2" xfId="869"/>
    <cellStyle name="20% - Accent1 2 5 2 2 2" xfId="7284"/>
    <cellStyle name="20% - Accent1 2 5 2 2 2 2" xfId="28520"/>
    <cellStyle name="20% - Accent1 2 5 2 2 3" xfId="28519"/>
    <cellStyle name="20% - Accent1 2 5 2 2 4" xfId="41712"/>
    <cellStyle name="20% - Accent1 2 5 2 3" xfId="870"/>
    <cellStyle name="20% - Accent1 2 5 2 3 2" xfId="7285"/>
    <cellStyle name="20% - Accent1 2 5 2 3 2 2" xfId="28522"/>
    <cellStyle name="20% - Accent1 2 5 2 3 3" xfId="28521"/>
    <cellStyle name="20% - Accent1 2 5 2 3 4" xfId="41713"/>
    <cellStyle name="20% - Accent1 2 5 2 4" xfId="871"/>
    <cellStyle name="20% - Accent1 2 5 2 4 2" xfId="7286"/>
    <cellStyle name="20% - Accent1 2 5 2 4 2 2" xfId="28524"/>
    <cellStyle name="20% - Accent1 2 5 2 4 3" xfId="28523"/>
    <cellStyle name="20% - Accent1 2 5 2 4 4" xfId="41714"/>
    <cellStyle name="20% - Accent1 2 5 2 5" xfId="872"/>
    <cellStyle name="20% - Accent1 2 5 2 5 2" xfId="7287"/>
    <cellStyle name="20% - Accent1 2 5 2 5 2 2" xfId="28526"/>
    <cellStyle name="20% - Accent1 2 5 2 5 3" xfId="28525"/>
    <cellStyle name="20% - Accent1 2 5 2 5 4" xfId="41715"/>
    <cellStyle name="20% - Accent1 2 5 2 6" xfId="873"/>
    <cellStyle name="20% - Accent1 2 5 2 6 2" xfId="7288"/>
    <cellStyle name="20% - Accent1 2 5 2 6 2 2" xfId="28528"/>
    <cellStyle name="20% - Accent1 2 5 2 6 3" xfId="28527"/>
    <cellStyle name="20% - Accent1 2 5 2 6 4" xfId="41716"/>
    <cellStyle name="20% - Accent1 2 5 2 7" xfId="874"/>
    <cellStyle name="20% - Accent1 2 5 2 7 2" xfId="7289"/>
    <cellStyle name="20% - Accent1 2 5 2 7 2 2" xfId="28530"/>
    <cellStyle name="20% - Accent1 2 5 2 7 3" xfId="28529"/>
    <cellStyle name="20% - Accent1 2 5 2 7 4" xfId="41717"/>
    <cellStyle name="20% - Accent1 2 5 2 8" xfId="875"/>
    <cellStyle name="20% - Accent1 2 5 2 8 2" xfId="7290"/>
    <cellStyle name="20% - Accent1 2 5 2 8 2 2" xfId="28532"/>
    <cellStyle name="20% - Accent1 2 5 2 8 3" xfId="28531"/>
    <cellStyle name="20% - Accent1 2 5 2 8 4" xfId="41718"/>
    <cellStyle name="20% - Accent1 2 5 2 9" xfId="876"/>
    <cellStyle name="20% - Accent1 2 5 2 9 2" xfId="7291"/>
    <cellStyle name="20% - Accent1 2 5 2 9 2 2" xfId="28534"/>
    <cellStyle name="20% - Accent1 2 5 2 9 3" xfId="28533"/>
    <cellStyle name="20% - Accent1 2 5 2 9 4" xfId="41719"/>
    <cellStyle name="20% - Accent1 2 5 3" xfId="877"/>
    <cellStyle name="20% - Accent1 2 5 3 2" xfId="878"/>
    <cellStyle name="20% - Accent1 2 5 3 2 2" xfId="7293"/>
    <cellStyle name="20% - Accent1 2 5 3 2 2 2" xfId="28537"/>
    <cellStyle name="20% - Accent1 2 5 3 2 3" xfId="28536"/>
    <cellStyle name="20% - Accent1 2 5 3 2 4" xfId="41721"/>
    <cellStyle name="20% - Accent1 2 5 3 3" xfId="7292"/>
    <cellStyle name="20% - Accent1 2 5 3 3 2" xfId="28538"/>
    <cellStyle name="20% - Accent1 2 5 3 4" xfId="28535"/>
    <cellStyle name="20% - Accent1 2 5 3 5" xfId="41720"/>
    <cellStyle name="20% - Accent1 2 5 4" xfId="879"/>
    <cellStyle name="20% - Accent1 2 5 4 2" xfId="7294"/>
    <cellStyle name="20% - Accent1 2 5 4 2 2" xfId="28540"/>
    <cellStyle name="20% - Accent1 2 5 4 3" xfId="28539"/>
    <cellStyle name="20% - Accent1 2 5 4 4" xfId="41722"/>
    <cellStyle name="20% - Accent1 2 5 5" xfId="880"/>
    <cellStyle name="20% - Accent1 2 5 5 2" xfId="7295"/>
    <cellStyle name="20% - Accent1 2 5 5 2 2" xfId="28542"/>
    <cellStyle name="20% - Accent1 2 5 5 3" xfId="28541"/>
    <cellStyle name="20% - Accent1 2 5 5 4" xfId="41723"/>
    <cellStyle name="20% - Accent1 2 5 6" xfId="881"/>
    <cellStyle name="20% - Accent1 2 5 6 2" xfId="7296"/>
    <cellStyle name="20% - Accent1 2 5 6 2 2" xfId="28544"/>
    <cellStyle name="20% - Accent1 2 5 6 3" xfId="28543"/>
    <cellStyle name="20% - Accent1 2 5 6 4" xfId="41724"/>
    <cellStyle name="20% - Accent1 2 5 7" xfId="882"/>
    <cellStyle name="20% - Accent1 2 5 7 2" xfId="7297"/>
    <cellStyle name="20% - Accent1 2 5 7 2 2" xfId="28546"/>
    <cellStyle name="20% - Accent1 2 5 7 3" xfId="28545"/>
    <cellStyle name="20% - Accent1 2 5 7 4" xfId="41725"/>
    <cellStyle name="20% - Accent1 2 5 8" xfId="883"/>
    <cellStyle name="20% - Accent1 2 5 8 2" xfId="7298"/>
    <cellStyle name="20% - Accent1 2 5 8 2 2" xfId="28548"/>
    <cellStyle name="20% - Accent1 2 5 8 3" xfId="28547"/>
    <cellStyle name="20% - Accent1 2 5 8 4" xfId="41726"/>
    <cellStyle name="20% - Accent1 2 5 9" xfId="884"/>
    <cellStyle name="20% - Accent1 2 5 9 2" xfId="7299"/>
    <cellStyle name="20% - Accent1 2 5 9 2 2" xfId="28550"/>
    <cellStyle name="20% - Accent1 2 5 9 3" xfId="28549"/>
    <cellStyle name="20% - Accent1 2 5 9 4" xfId="41727"/>
    <cellStyle name="20% - Accent1 2 6" xfId="505"/>
    <cellStyle name="20% - Accent1 2 6 10" xfId="885"/>
    <cellStyle name="20% - Accent1 2 6 10 2" xfId="7301"/>
    <cellStyle name="20% - Accent1 2 6 10 2 2" xfId="28553"/>
    <cellStyle name="20% - Accent1 2 6 10 3" xfId="28552"/>
    <cellStyle name="20% - Accent1 2 6 11" xfId="7300"/>
    <cellStyle name="20% - Accent1 2 6 11 2" xfId="28554"/>
    <cellStyle name="20% - Accent1 2 6 12" xfId="14259"/>
    <cellStyle name="20% - Accent1 2 6 13" xfId="28551"/>
    <cellStyle name="20% - Accent1 2 6 14" xfId="41728"/>
    <cellStyle name="20% - Accent1 2 6 2" xfId="886"/>
    <cellStyle name="20% - Accent1 2 6 2 2" xfId="887"/>
    <cellStyle name="20% - Accent1 2 6 2 2 2" xfId="7303"/>
    <cellStyle name="20% - Accent1 2 6 2 2 2 2" xfId="28557"/>
    <cellStyle name="20% - Accent1 2 6 2 2 3" xfId="28556"/>
    <cellStyle name="20% - Accent1 2 6 2 2 4" xfId="41730"/>
    <cellStyle name="20% - Accent1 2 6 2 3" xfId="7302"/>
    <cellStyle name="20% - Accent1 2 6 2 3 2" xfId="28558"/>
    <cellStyle name="20% - Accent1 2 6 2 4" xfId="28555"/>
    <cellStyle name="20% - Accent1 2 6 2 5" xfId="41729"/>
    <cellStyle name="20% - Accent1 2 6 3" xfId="888"/>
    <cellStyle name="20% - Accent1 2 6 3 2" xfId="889"/>
    <cellStyle name="20% - Accent1 2 6 3 2 2" xfId="7305"/>
    <cellStyle name="20% - Accent1 2 6 3 2 2 2" xfId="28561"/>
    <cellStyle name="20% - Accent1 2 6 3 2 3" xfId="28560"/>
    <cellStyle name="20% - Accent1 2 6 3 2 4" xfId="41732"/>
    <cellStyle name="20% - Accent1 2 6 3 3" xfId="7304"/>
    <cellStyle name="20% - Accent1 2 6 3 3 2" xfId="28562"/>
    <cellStyle name="20% - Accent1 2 6 3 4" xfId="28559"/>
    <cellStyle name="20% - Accent1 2 6 3 5" xfId="41731"/>
    <cellStyle name="20% - Accent1 2 6 4" xfId="890"/>
    <cellStyle name="20% - Accent1 2 6 4 2" xfId="7306"/>
    <cellStyle name="20% - Accent1 2 6 4 2 2" xfId="28564"/>
    <cellStyle name="20% - Accent1 2 6 4 3" xfId="28563"/>
    <cellStyle name="20% - Accent1 2 6 4 4" xfId="41733"/>
    <cellStyle name="20% - Accent1 2 6 5" xfId="891"/>
    <cellStyle name="20% - Accent1 2 6 5 2" xfId="7307"/>
    <cellStyle name="20% - Accent1 2 6 5 2 2" xfId="28566"/>
    <cellStyle name="20% - Accent1 2 6 5 3" xfId="28565"/>
    <cellStyle name="20% - Accent1 2 6 5 4" xfId="41734"/>
    <cellStyle name="20% - Accent1 2 6 6" xfId="892"/>
    <cellStyle name="20% - Accent1 2 6 6 2" xfId="7308"/>
    <cellStyle name="20% - Accent1 2 6 6 2 2" xfId="28568"/>
    <cellStyle name="20% - Accent1 2 6 6 3" xfId="28567"/>
    <cellStyle name="20% - Accent1 2 6 6 4" xfId="41735"/>
    <cellStyle name="20% - Accent1 2 6 7" xfId="893"/>
    <cellStyle name="20% - Accent1 2 6 7 2" xfId="7309"/>
    <cellStyle name="20% - Accent1 2 6 7 2 2" xfId="28570"/>
    <cellStyle name="20% - Accent1 2 6 7 3" xfId="28569"/>
    <cellStyle name="20% - Accent1 2 6 7 4" xfId="41736"/>
    <cellStyle name="20% - Accent1 2 6 8" xfId="894"/>
    <cellStyle name="20% - Accent1 2 6 8 2" xfId="7310"/>
    <cellStyle name="20% - Accent1 2 6 8 2 2" xfId="28572"/>
    <cellStyle name="20% - Accent1 2 6 8 3" xfId="28571"/>
    <cellStyle name="20% - Accent1 2 6 8 4" xfId="41737"/>
    <cellStyle name="20% - Accent1 2 6 9" xfId="895"/>
    <cellStyle name="20% - Accent1 2 6 9 2" xfId="7311"/>
    <cellStyle name="20% - Accent1 2 6 9 2 2" xfId="28574"/>
    <cellStyle name="20% - Accent1 2 6 9 3" xfId="28573"/>
    <cellStyle name="20% - Accent1 2 6 9 4" xfId="41738"/>
    <cellStyle name="20% - Accent1 2 7" xfId="594"/>
    <cellStyle name="20% - Accent1 2 7 2" xfId="897"/>
    <cellStyle name="20% - Accent1 2 7 3" xfId="896"/>
    <cellStyle name="20% - Accent1 2 7 3 2" xfId="7313"/>
    <cellStyle name="20% - Accent1 2 7 3 2 2" xfId="28577"/>
    <cellStyle name="20% - Accent1 2 7 3 3" xfId="28576"/>
    <cellStyle name="20% - Accent1 2 7 4" xfId="7312"/>
    <cellStyle name="20% - Accent1 2 7 4 2" xfId="28578"/>
    <cellStyle name="20% - Accent1 2 7 5" xfId="28575"/>
    <cellStyle name="20% - Accent1 2 7 6" xfId="41739"/>
    <cellStyle name="20% - Accent1 2 8" xfId="688"/>
    <cellStyle name="20% - Accent1 2 8 2" xfId="898"/>
    <cellStyle name="20% - Accent1 2 8 2 2" xfId="7315"/>
    <cellStyle name="20% - Accent1 2 8 2 2 2" xfId="28581"/>
    <cellStyle name="20% - Accent1 2 8 2 3" xfId="28580"/>
    <cellStyle name="20% - Accent1 2 8 3" xfId="7314"/>
    <cellStyle name="20% - Accent1 2 8 3 2" xfId="28582"/>
    <cellStyle name="20% - Accent1 2 8 4" xfId="14260"/>
    <cellStyle name="20% - Accent1 2 8 5" xfId="28579"/>
    <cellStyle name="20% - Accent1 2 8 6" xfId="41740"/>
    <cellStyle name="20% - Accent1 2 9" xfId="899"/>
    <cellStyle name="20% - Accent1 2 9 2" xfId="7316"/>
    <cellStyle name="20% - Accent1 2 9 2 2" xfId="28584"/>
    <cellStyle name="20% - Accent1 2 9 3" xfId="14261"/>
    <cellStyle name="20% - Accent1 2 9 4" xfId="28583"/>
    <cellStyle name="20% - Accent1 2 9 5" xfId="41741"/>
    <cellStyle name="20% - Accent1 20" xfId="14262"/>
    <cellStyle name="20% - Accent1 21" xfId="28053"/>
    <cellStyle name="20% - Accent1 3" xfId="152"/>
    <cellStyle name="20% - Accent1 3 10" xfId="901"/>
    <cellStyle name="20% - Accent1 3 10 2" xfId="7318"/>
    <cellStyle name="20% - Accent1 3 10 2 2" xfId="28587"/>
    <cellStyle name="20% - Accent1 3 10 3" xfId="14264"/>
    <cellStyle name="20% - Accent1 3 10 4" xfId="28586"/>
    <cellStyle name="20% - Accent1 3 10 5" xfId="41743"/>
    <cellStyle name="20% - Accent1 3 11" xfId="902"/>
    <cellStyle name="20% - Accent1 3 11 2" xfId="7319"/>
    <cellStyle name="20% - Accent1 3 11 2 2" xfId="28589"/>
    <cellStyle name="20% - Accent1 3 11 3" xfId="14265"/>
    <cellStyle name="20% - Accent1 3 11 4" xfId="28588"/>
    <cellStyle name="20% - Accent1 3 11 5" xfId="41744"/>
    <cellStyle name="20% - Accent1 3 12" xfId="903"/>
    <cellStyle name="20% - Accent1 3 12 2" xfId="7320"/>
    <cellStyle name="20% - Accent1 3 12 2 2" xfId="28591"/>
    <cellStyle name="20% - Accent1 3 12 3" xfId="14266"/>
    <cellStyle name="20% - Accent1 3 12 4" xfId="28590"/>
    <cellStyle name="20% - Accent1 3 12 5" xfId="41745"/>
    <cellStyle name="20% - Accent1 3 13" xfId="904"/>
    <cellStyle name="20% - Accent1 3 13 2" xfId="7321"/>
    <cellStyle name="20% - Accent1 3 13 2 2" xfId="28593"/>
    <cellStyle name="20% - Accent1 3 13 3" xfId="14267"/>
    <cellStyle name="20% - Accent1 3 13 4" xfId="28592"/>
    <cellStyle name="20% - Accent1 3 13 5" xfId="41746"/>
    <cellStyle name="20% - Accent1 3 14" xfId="900"/>
    <cellStyle name="20% - Accent1 3 14 2" xfId="7322"/>
    <cellStyle name="20% - Accent1 3 14 2 2" xfId="28595"/>
    <cellStyle name="20% - Accent1 3 14 3" xfId="14268"/>
    <cellStyle name="20% - Accent1 3 14 4" xfId="28594"/>
    <cellStyle name="20% - Accent1 3 15" xfId="7317"/>
    <cellStyle name="20% - Accent1 3 15 2" xfId="14269"/>
    <cellStyle name="20% - Accent1 3 15 3" xfId="28596"/>
    <cellStyle name="20% - Accent1 3 16" xfId="14263"/>
    <cellStyle name="20% - Accent1 3 17" xfId="28585"/>
    <cellStyle name="20% - Accent1 3 18" xfId="41742"/>
    <cellStyle name="20% - Accent1 3 2" xfId="391"/>
    <cellStyle name="20% - Accent1 3 2 10" xfId="906"/>
    <cellStyle name="20% - Accent1 3 2 10 2" xfId="7324"/>
    <cellStyle name="20% - Accent1 3 2 10 2 2" xfId="28599"/>
    <cellStyle name="20% - Accent1 3 2 10 3" xfId="28598"/>
    <cellStyle name="20% - Accent1 3 2 10 4" xfId="41748"/>
    <cellStyle name="20% - Accent1 3 2 11" xfId="907"/>
    <cellStyle name="20% - Accent1 3 2 11 2" xfId="7325"/>
    <cellStyle name="20% - Accent1 3 2 11 2 2" xfId="28601"/>
    <cellStyle name="20% - Accent1 3 2 11 3" xfId="28600"/>
    <cellStyle name="20% - Accent1 3 2 11 4" xfId="41749"/>
    <cellStyle name="20% - Accent1 3 2 12" xfId="905"/>
    <cellStyle name="20% - Accent1 3 2 12 2" xfId="7326"/>
    <cellStyle name="20% - Accent1 3 2 12 2 2" xfId="28603"/>
    <cellStyle name="20% - Accent1 3 2 12 3" xfId="28602"/>
    <cellStyle name="20% - Accent1 3 2 13" xfId="7323"/>
    <cellStyle name="20% - Accent1 3 2 13 2" xfId="28604"/>
    <cellStyle name="20% - Accent1 3 2 14" xfId="14270"/>
    <cellStyle name="20% - Accent1 3 2 15" xfId="28597"/>
    <cellStyle name="20% - Accent1 3 2 16" xfId="41747"/>
    <cellStyle name="20% - Accent1 3 2 2" xfId="908"/>
    <cellStyle name="20% - Accent1 3 2 2 10" xfId="7327"/>
    <cellStyle name="20% - Accent1 3 2 2 10 2" xfId="28606"/>
    <cellStyle name="20% - Accent1 3 2 2 11" xfId="28605"/>
    <cellStyle name="20% - Accent1 3 2 2 12" xfId="41750"/>
    <cellStyle name="20% - Accent1 3 2 2 2" xfId="909"/>
    <cellStyle name="20% - Accent1 3 2 2 2 2" xfId="910"/>
    <cellStyle name="20% - Accent1 3 2 2 2 2 2" xfId="7329"/>
    <cellStyle name="20% - Accent1 3 2 2 2 2 2 2" xfId="28609"/>
    <cellStyle name="20% - Accent1 3 2 2 2 2 3" xfId="28608"/>
    <cellStyle name="20% - Accent1 3 2 2 2 2 4" xfId="41752"/>
    <cellStyle name="20% - Accent1 3 2 2 2 3" xfId="7328"/>
    <cellStyle name="20% - Accent1 3 2 2 2 3 2" xfId="28610"/>
    <cellStyle name="20% - Accent1 3 2 2 2 4" xfId="28607"/>
    <cellStyle name="20% - Accent1 3 2 2 2 5" xfId="41751"/>
    <cellStyle name="20% - Accent1 3 2 2 3" xfId="911"/>
    <cellStyle name="20% - Accent1 3 2 2 3 2" xfId="912"/>
    <cellStyle name="20% - Accent1 3 2 2 3 2 2" xfId="7331"/>
    <cellStyle name="20% - Accent1 3 2 2 3 2 2 2" xfId="28613"/>
    <cellStyle name="20% - Accent1 3 2 2 3 2 3" xfId="28612"/>
    <cellStyle name="20% - Accent1 3 2 2 3 2 4" xfId="41754"/>
    <cellStyle name="20% - Accent1 3 2 2 3 3" xfId="7330"/>
    <cellStyle name="20% - Accent1 3 2 2 3 3 2" xfId="28614"/>
    <cellStyle name="20% - Accent1 3 2 2 3 4" xfId="28611"/>
    <cellStyle name="20% - Accent1 3 2 2 3 5" xfId="41753"/>
    <cellStyle name="20% - Accent1 3 2 2 4" xfId="913"/>
    <cellStyle name="20% - Accent1 3 2 2 4 2" xfId="7332"/>
    <cellStyle name="20% - Accent1 3 2 2 4 2 2" xfId="28616"/>
    <cellStyle name="20% - Accent1 3 2 2 4 3" xfId="28615"/>
    <cellStyle name="20% - Accent1 3 2 2 4 4" xfId="41755"/>
    <cellStyle name="20% - Accent1 3 2 2 5" xfId="914"/>
    <cellStyle name="20% - Accent1 3 2 2 5 2" xfId="7333"/>
    <cellStyle name="20% - Accent1 3 2 2 5 2 2" xfId="28618"/>
    <cellStyle name="20% - Accent1 3 2 2 5 3" xfId="28617"/>
    <cellStyle name="20% - Accent1 3 2 2 5 4" xfId="41756"/>
    <cellStyle name="20% - Accent1 3 2 2 6" xfId="915"/>
    <cellStyle name="20% - Accent1 3 2 2 6 2" xfId="7334"/>
    <cellStyle name="20% - Accent1 3 2 2 6 2 2" xfId="28620"/>
    <cellStyle name="20% - Accent1 3 2 2 6 3" xfId="28619"/>
    <cellStyle name="20% - Accent1 3 2 2 6 4" xfId="41757"/>
    <cellStyle name="20% - Accent1 3 2 2 7" xfId="916"/>
    <cellStyle name="20% - Accent1 3 2 2 7 2" xfId="7335"/>
    <cellStyle name="20% - Accent1 3 2 2 7 2 2" xfId="28622"/>
    <cellStyle name="20% - Accent1 3 2 2 7 3" xfId="28621"/>
    <cellStyle name="20% - Accent1 3 2 2 7 4" xfId="41758"/>
    <cellStyle name="20% - Accent1 3 2 2 8" xfId="917"/>
    <cellStyle name="20% - Accent1 3 2 2 8 2" xfId="7336"/>
    <cellStyle name="20% - Accent1 3 2 2 8 2 2" xfId="28624"/>
    <cellStyle name="20% - Accent1 3 2 2 8 3" xfId="28623"/>
    <cellStyle name="20% - Accent1 3 2 2 8 4" xfId="41759"/>
    <cellStyle name="20% - Accent1 3 2 2 9" xfId="918"/>
    <cellStyle name="20% - Accent1 3 2 2 9 2" xfId="7337"/>
    <cellStyle name="20% - Accent1 3 2 2 9 2 2" xfId="28626"/>
    <cellStyle name="20% - Accent1 3 2 2 9 3" xfId="28625"/>
    <cellStyle name="20% - Accent1 3 2 2 9 4" xfId="41760"/>
    <cellStyle name="20% - Accent1 3 2 3" xfId="919"/>
    <cellStyle name="20% - Accent1 3 2 3 10" xfId="28627"/>
    <cellStyle name="20% - Accent1 3 2 3 11" xfId="41761"/>
    <cellStyle name="20% - Accent1 3 2 3 2" xfId="920"/>
    <cellStyle name="20% - Accent1 3 2 3 2 2" xfId="7339"/>
    <cellStyle name="20% - Accent1 3 2 3 2 2 2" xfId="28629"/>
    <cellStyle name="20% - Accent1 3 2 3 2 3" xfId="28628"/>
    <cellStyle name="20% - Accent1 3 2 3 2 4" xfId="41762"/>
    <cellStyle name="20% - Accent1 3 2 3 3" xfId="921"/>
    <cellStyle name="20% - Accent1 3 2 3 3 2" xfId="7340"/>
    <cellStyle name="20% - Accent1 3 2 3 3 2 2" xfId="28631"/>
    <cellStyle name="20% - Accent1 3 2 3 3 3" xfId="28630"/>
    <cellStyle name="20% - Accent1 3 2 3 3 4" xfId="41763"/>
    <cellStyle name="20% - Accent1 3 2 3 4" xfId="922"/>
    <cellStyle name="20% - Accent1 3 2 3 4 2" xfId="7341"/>
    <cellStyle name="20% - Accent1 3 2 3 4 2 2" xfId="28633"/>
    <cellStyle name="20% - Accent1 3 2 3 4 3" xfId="28632"/>
    <cellStyle name="20% - Accent1 3 2 3 4 4" xfId="41764"/>
    <cellStyle name="20% - Accent1 3 2 3 5" xfId="923"/>
    <cellStyle name="20% - Accent1 3 2 3 5 2" xfId="7342"/>
    <cellStyle name="20% - Accent1 3 2 3 5 2 2" xfId="28635"/>
    <cellStyle name="20% - Accent1 3 2 3 5 3" xfId="28634"/>
    <cellStyle name="20% - Accent1 3 2 3 5 4" xfId="41765"/>
    <cellStyle name="20% - Accent1 3 2 3 6" xfId="924"/>
    <cellStyle name="20% - Accent1 3 2 3 6 2" xfId="7343"/>
    <cellStyle name="20% - Accent1 3 2 3 6 2 2" xfId="28637"/>
    <cellStyle name="20% - Accent1 3 2 3 6 3" xfId="28636"/>
    <cellStyle name="20% - Accent1 3 2 3 6 4" xfId="41766"/>
    <cellStyle name="20% - Accent1 3 2 3 7" xfId="925"/>
    <cellStyle name="20% - Accent1 3 2 3 7 2" xfId="7344"/>
    <cellStyle name="20% - Accent1 3 2 3 7 2 2" xfId="28639"/>
    <cellStyle name="20% - Accent1 3 2 3 7 3" xfId="28638"/>
    <cellStyle name="20% - Accent1 3 2 3 7 4" xfId="41767"/>
    <cellStyle name="20% - Accent1 3 2 3 8" xfId="926"/>
    <cellStyle name="20% - Accent1 3 2 3 8 2" xfId="7345"/>
    <cellStyle name="20% - Accent1 3 2 3 8 2 2" xfId="28641"/>
    <cellStyle name="20% - Accent1 3 2 3 8 3" xfId="28640"/>
    <cellStyle name="20% - Accent1 3 2 3 8 4" xfId="41768"/>
    <cellStyle name="20% - Accent1 3 2 3 9" xfId="7338"/>
    <cellStyle name="20% - Accent1 3 2 3 9 2" xfId="28642"/>
    <cellStyle name="20% - Accent1 3 2 4" xfId="927"/>
    <cellStyle name="20% - Accent1 3 2 4 2" xfId="928"/>
    <cellStyle name="20% - Accent1 3 2 4 2 2" xfId="7347"/>
    <cellStyle name="20% - Accent1 3 2 4 2 2 2" xfId="28645"/>
    <cellStyle name="20% - Accent1 3 2 4 2 3" xfId="28644"/>
    <cellStyle name="20% - Accent1 3 2 4 2 4" xfId="41770"/>
    <cellStyle name="20% - Accent1 3 2 4 3" xfId="7346"/>
    <cellStyle name="20% - Accent1 3 2 4 3 2" xfId="28646"/>
    <cellStyle name="20% - Accent1 3 2 4 4" xfId="28643"/>
    <cellStyle name="20% - Accent1 3 2 4 5" xfId="41769"/>
    <cellStyle name="20% - Accent1 3 2 5" xfId="929"/>
    <cellStyle name="20% - Accent1 3 2 5 2" xfId="7348"/>
    <cellStyle name="20% - Accent1 3 2 5 2 2" xfId="28648"/>
    <cellStyle name="20% - Accent1 3 2 5 3" xfId="28647"/>
    <cellStyle name="20% - Accent1 3 2 5 4" xfId="41771"/>
    <cellStyle name="20% - Accent1 3 2 6" xfId="930"/>
    <cellStyle name="20% - Accent1 3 2 6 2" xfId="7349"/>
    <cellStyle name="20% - Accent1 3 2 6 2 2" xfId="28650"/>
    <cellStyle name="20% - Accent1 3 2 6 3" xfId="28649"/>
    <cellStyle name="20% - Accent1 3 2 6 4" xfId="41772"/>
    <cellStyle name="20% - Accent1 3 2 7" xfId="931"/>
    <cellStyle name="20% - Accent1 3 2 7 2" xfId="7350"/>
    <cellStyle name="20% - Accent1 3 2 7 2 2" xfId="28652"/>
    <cellStyle name="20% - Accent1 3 2 7 3" xfId="28651"/>
    <cellStyle name="20% - Accent1 3 2 7 4" xfId="41773"/>
    <cellStyle name="20% - Accent1 3 2 8" xfId="932"/>
    <cellStyle name="20% - Accent1 3 2 8 2" xfId="7351"/>
    <cellStyle name="20% - Accent1 3 2 8 2 2" xfId="28654"/>
    <cellStyle name="20% - Accent1 3 2 8 3" xfId="28653"/>
    <cellStyle name="20% - Accent1 3 2 8 4" xfId="41774"/>
    <cellStyle name="20% - Accent1 3 2 9" xfId="933"/>
    <cellStyle name="20% - Accent1 3 2 9 2" xfId="7352"/>
    <cellStyle name="20% - Accent1 3 2 9 2 2" xfId="28656"/>
    <cellStyle name="20% - Accent1 3 2 9 3" xfId="28655"/>
    <cellStyle name="20% - Accent1 3 2 9 4" xfId="41775"/>
    <cellStyle name="20% - Accent1 3 3" xfId="595"/>
    <cellStyle name="20% - Accent1 3 3 10" xfId="935"/>
    <cellStyle name="20% - Accent1 3 3 10 2" xfId="7354"/>
    <cellStyle name="20% - Accent1 3 3 10 2 2" xfId="28659"/>
    <cellStyle name="20% - Accent1 3 3 10 3" xfId="28658"/>
    <cellStyle name="20% - Accent1 3 3 10 4" xfId="41777"/>
    <cellStyle name="20% - Accent1 3 3 11" xfId="936"/>
    <cellStyle name="20% - Accent1 3 3 11 2" xfId="7355"/>
    <cellStyle name="20% - Accent1 3 3 11 2 2" xfId="28661"/>
    <cellStyle name="20% - Accent1 3 3 11 3" xfId="28660"/>
    <cellStyle name="20% - Accent1 3 3 11 4" xfId="41778"/>
    <cellStyle name="20% - Accent1 3 3 12" xfId="934"/>
    <cellStyle name="20% - Accent1 3 3 12 2" xfId="7356"/>
    <cellStyle name="20% - Accent1 3 3 12 2 2" xfId="28663"/>
    <cellStyle name="20% - Accent1 3 3 12 3" xfId="28662"/>
    <cellStyle name="20% - Accent1 3 3 13" xfId="7353"/>
    <cellStyle name="20% - Accent1 3 3 13 2" xfId="28664"/>
    <cellStyle name="20% - Accent1 3 3 14" xfId="14271"/>
    <cellStyle name="20% - Accent1 3 3 15" xfId="28657"/>
    <cellStyle name="20% - Accent1 3 3 16" xfId="41776"/>
    <cellStyle name="20% - Accent1 3 3 2" xfId="937"/>
    <cellStyle name="20% - Accent1 3 3 2 10" xfId="7357"/>
    <cellStyle name="20% - Accent1 3 3 2 10 2" xfId="28666"/>
    <cellStyle name="20% - Accent1 3 3 2 11" xfId="28665"/>
    <cellStyle name="20% - Accent1 3 3 2 12" xfId="41779"/>
    <cellStyle name="20% - Accent1 3 3 2 2" xfId="938"/>
    <cellStyle name="20% - Accent1 3 3 2 2 2" xfId="7358"/>
    <cellStyle name="20% - Accent1 3 3 2 2 2 2" xfId="28668"/>
    <cellStyle name="20% - Accent1 3 3 2 2 3" xfId="28667"/>
    <cellStyle name="20% - Accent1 3 3 2 2 4" xfId="41780"/>
    <cellStyle name="20% - Accent1 3 3 2 3" xfId="939"/>
    <cellStyle name="20% - Accent1 3 3 2 3 2" xfId="7359"/>
    <cellStyle name="20% - Accent1 3 3 2 3 2 2" xfId="28670"/>
    <cellStyle name="20% - Accent1 3 3 2 3 3" xfId="28669"/>
    <cellStyle name="20% - Accent1 3 3 2 3 4" xfId="41781"/>
    <cellStyle name="20% - Accent1 3 3 2 4" xfId="940"/>
    <cellStyle name="20% - Accent1 3 3 2 4 2" xfId="7360"/>
    <cellStyle name="20% - Accent1 3 3 2 4 2 2" xfId="28672"/>
    <cellStyle name="20% - Accent1 3 3 2 4 3" xfId="28671"/>
    <cellStyle name="20% - Accent1 3 3 2 4 4" xfId="41782"/>
    <cellStyle name="20% - Accent1 3 3 2 5" xfId="941"/>
    <cellStyle name="20% - Accent1 3 3 2 5 2" xfId="7361"/>
    <cellStyle name="20% - Accent1 3 3 2 5 2 2" xfId="28674"/>
    <cellStyle name="20% - Accent1 3 3 2 5 3" xfId="28673"/>
    <cellStyle name="20% - Accent1 3 3 2 5 4" xfId="41783"/>
    <cellStyle name="20% - Accent1 3 3 2 6" xfId="942"/>
    <cellStyle name="20% - Accent1 3 3 2 6 2" xfId="7362"/>
    <cellStyle name="20% - Accent1 3 3 2 6 2 2" xfId="28676"/>
    <cellStyle name="20% - Accent1 3 3 2 6 3" xfId="28675"/>
    <cellStyle name="20% - Accent1 3 3 2 6 4" xfId="41784"/>
    <cellStyle name="20% - Accent1 3 3 2 7" xfId="943"/>
    <cellStyle name="20% - Accent1 3 3 2 7 2" xfId="7363"/>
    <cellStyle name="20% - Accent1 3 3 2 7 2 2" xfId="28678"/>
    <cellStyle name="20% - Accent1 3 3 2 7 3" xfId="28677"/>
    <cellStyle name="20% - Accent1 3 3 2 7 4" xfId="41785"/>
    <cellStyle name="20% - Accent1 3 3 2 8" xfId="944"/>
    <cellStyle name="20% - Accent1 3 3 2 8 2" xfId="7364"/>
    <cellStyle name="20% - Accent1 3 3 2 8 2 2" xfId="28680"/>
    <cellStyle name="20% - Accent1 3 3 2 8 3" xfId="28679"/>
    <cellStyle name="20% - Accent1 3 3 2 8 4" xfId="41786"/>
    <cellStyle name="20% - Accent1 3 3 2 9" xfId="945"/>
    <cellStyle name="20% - Accent1 3 3 2 9 2" xfId="7365"/>
    <cellStyle name="20% - Accent1 3 3 2 9 2 2" xfId="28682"/>
    <cellStyle name="20% - Accent1 3 3 2 9 3" xfId="28681"/>
    <cellStyle name="20% - Accent1 3 3 2 9 4" xfId="41787"/>
    <cellStyle name="20% - Accent1 3 3 3" xfId="946"/>
    <cellStyle name="20% - Accent1 3 3 3 2" xfId="947"/>
    <cellStyle name="20% - Accent1 3 3 3 2 2" xfId="7367"/>
    <cellStyle name="20% - Accent1 3 3 3 2 2 2" xfId="28685"/>
    <cellStyle name="20% - Accent1 3 3 3 2 3" xfId="28684"/>
    <cellStyle name="20% - Accent1 3 3 3 2 4" xfId="41789"/>
    <cellStyle name="20% - Accent1 3 3 3 3" xfId="7366"/>
    <cellStyle name="20% - Accent1 3 3 3 3 2" xfId="28686"/>
    <cellStyle name="20% - Accent1 3 3 3 4" xfId="28683"/>
    <cellStyle name="20% - Accent1 3 3 3 5" xfId="41788"/>
    <cellStyle name="20% - Accent1 3 3 4" xfId="948"/>
    <cellStyle name="20% - Accent1 3 3 4 2" xfId="7368"/>
    <cellStyle name="20% - Accent1 3 3 4 2 2" xfId="28688"/>
    <cellStyle name="20% - Accent1 3 3 4 3" xfId="28687"/>
    <cellStyle name="20% - Accent1 3 3 4 4" xfId="41790"/>
    <cellStyle name="20% - Accent1 3 3 5" xfId="949"/>
    <cellStyle name="20% - Accent1 3 3 5 2" xfId="7369"/>
    <cellStyle name="20% - Accent1 3 3 5 2 2" xfId="28690"/>
    <cellStyle name="20% - Accent1 3 3 5 3" xfId="28689"/>
    <cellStyle name="20% - Accent1 3 3 5 4" xfId="41791"/>
    <cellStyle name="20% - Accent1 3 3 6" xfId="950"/>
    <cellStyle name="20% - Accent1 3 3 6 2" xfId="7370"/>
    <cellStyle name="20% - Accent1 3 3 6 2 2" xfId="28692"/>
    <cellStyle name="20% - Accent1 3 3 6 3" xfId="28691"/>
    <cellStyle name="20% - Accent1 3 3 6 4" xfId="41792"/>
    <cellStyle name="20% - Accent1 3 3 7" xfId="951"/>
    <cellStyle name="20% - Accent1 3 3 7 2" xfId="7371"/>
    <cellStyle name="20% - Accent1 3 3 7 2 2" xfId="28694"/>
    <cellStyle name="20% - Accent1 3 3 7 3" xfId="28693"/>
    <cellStyle name="20% - Accent1 3 3 7 4" xfId="41793"/>
    <cellStyle name="20% - Accent1 3 3 8" xfId="952"/>
    <cellStyle name="20% - Accent1 3 3 8 2" xfId="7372"/>
    <cellStyle name="20% - Accent1 3 3 8 2 2" xfId="28696"/>
    <cellStyle name="20% - Accent1 3 3 8 3" xfId="28695"/>
    <cellStyle name="20% - Accent1 3 3 8 4" xfId="41794"/>
    <cellStyle name="20% - Accent1 3 3 9" xfId="953"/>
    <cellStyle name="20% - Accent1 3 3 9 2" xfId="7373"/>
    <cellStyle name="20% - Accent1 3 3 9 2 2" xfId="28698"/>
    <cellStyle name="20% - Accent1 3 3 9 3" xfId="28697"/>
    <cellStyle name="20% - Accent1 3 3 9 4" xfId="41795"/>
    <cellStyle name="20% - Accent1 3 4" xfId="687"/>
    <cellStyle name="20% - Accent1 3 4 10" xfId="954"/>
    <cellStyle name="20% - Accent1 3 4 10 2" xfId="7375"/>
    <cellStyle name="20% - Accent1 3 4 10 2 2" xfId="28701"/>
    <cellStyle name="20% - Accent1 3 4 10 3" xfId="28700"/>
    <cellStyle name="20% - Accent1 3 4 11" xfId="7374"/>
    <cellStyle name="20% - Accent1 3 4 11 2" xfId="28702"/>
    <cellStyle name="20% - Accent1 3 4 12" xfId="14272"/>
    <cellStyle name="20% - Accent1 3 4 13" xfId="28699"/>
    <cellStyle name="20% - Accent1 3 4 14" xfId="41796"/>
    <cellStyle name="20% - Accent1 3 4 2" xfId="955"/>
    <cellStyle name="20% - Accent1 3 4 2 2" xfId="956"/>
    <cellStyle name="20% - Accent1 3 4 2 2 2" xfId="7377"/>
    <cellStyle name="20% - Accent1 3 4 2 2 2 2" xfId="28705"/>
    <cellStyle name="20% - Accent1 3 4 2 2 3" xfId="28704"/>
    <cellStyle name="20% - Accent1 3 4 2 2 4" xfId="41798"/>
    <cellStyle name="20% - Accent1 3 4 2 3" xfId="7376"/>
    <cellStyle name="20% - Accent1 3 4 2 3 2" xfId="28706"/>
    <cellStyle name="20% - Accent1 3 4 2 4" xfId="28703"/>
    <cellStyle name="20% - Accent1 3 4 2 5" xfId="41797"/>
    <cellStyle name="20% - Accent1 3 4 3" xfId="957"/>
    <cellStyle name="20% - Accent1 3 4 3 2" xfId="958"/>
    <cellStyle name="20% - Accent1 3 4 3 2 2" xfId="7379"/>
    <cellStyle name="20% - Accent1 3 4 3 2 2 2" xfId="28709"/>
    <cellStyle name="20% - Accent1 3 4 3 2 3" xfId="28708"/>
    <cellStyle name="20% - Accent1 3 4 3 2 4" xfId="41800"/>
    <cellStyle name="20% - Accent1 3 4 3 3" xfId="7378"/>
    <cellStyle name="20% - Accent1 3 4 3 3 2" xfId="28710"/>
    <cellStyle name="20% - Accent1 3 4 3 4" xfId="28707"/>
    <cellStyle name="20% - Accent1 3 4 3 5" xfId="41799"/>
    <cellStyle name="20% - Accent1 3 4 4" xfId="959"/>
    <cellStyle name="20% - Accent1 3 4 4 2" xfId="7380"/>
    <cellStyle name="20% - Accent1 3 4 4 2 2" xfId="28712"/>
    <cellStyle name="20% - Accent1 3 4 4 3" xfId="28711"/>
    <cellStyle name="20% - Accent1 3 4 4 4" xfId="41801"/>
    <cellStyle name="20% - Accent1 3 4 5" xfId="960"/>
    <cellStyle name="20% - Accent1 3 4 5 2" xfId="7381"/>
    <cellStyle name="20% - Accent1 3 4 5 2 2" xfId="28714"/>
    <cellStyle name="20% - Accent1 3 4 5 3" xfId="28713"/>
    <cellStyle name="20% - Accent1 3 4 5 4" xfId="41802"/>
    <cellStyle name="20% - Accent1 3 4 6" xfId="961"/>
    <cellStyle name="20% - Accent1 3 4 6 2" xfId="7382"/>
    <cellStyle name="20% - Accent1 3 4 6 2 2" xfId="28716"/>
    <cellStyle name="20% - Accent1 3 4 6 3" xfId="28715"/>
    <cellStyle name="20% - Accent1 3 4 6 4" xfId="41803"/>
    <cellStyle name="20% - Accent1 3 4 7" xfId="962"/>
    <cellStyle name="20% - Accent1 3 4 7 2" xfId="7383"/>
    <cellStyle name="20% - Accent1 3 4 7 2 2" xfId="28718"/>
    <cellStyle name="20% - Accent1 3 4 7 3" xfId="28717"/>
    <cellStyle name="20% - Accent1 3 4 7 4" xfId="41804"/>
    <cellStyle name="20% - Accent1 3 4 8" xfId="963"/>
    <cellStyle name="20% - Accent1 3 4 8 2" xfId="7384"/>
    <cellStyle name="20% - Accent1 3 4 8 2 2" xfId="28720"/>
    <cellStyle name="20% - Accent1 3 4 8 3" xfId="28719"/>
    <cellStyle name="20% - Accent1 3 4 8 4" xfId="41805"/>
    <cellStyle name="20% - Accent1 3 4 9" xfId="964"/>
    <cellStyle name="20% - Accent1 3 4 9 2" xfId="7385"/>
    <cellStyle name="20% - Accent1 3 4 9 2 2" xfId="28722"/>
    <cellStyle name="20% - Accent1 3 4 9 3" xfId="28721"/>
    <cellStyle name="20% - Accent1 3 4 9 4" xfId="41806"/>
    <cellStyle name="20% - Accent1 3 5" xfId="965"/>
    <cellStyle name="20% - Accent1 3 5 2" xfId="966"/>
    <cellStyle name="20% - Accent1 3 5 2 2" xfId="7387"/>
    <cellStyle name="20% - Accent1 3 5 2 2 2" xfId="28725"/>
    <cellStyle name="20% - Accent1 3 5 2 3" xfId="28724"/>
    <cellStyle name="20% - Accent1 3 5 2 4" xfId="41808"/>
    <cellStyle name="20% - Accent1 3 5 3" xfId="967"/>
    <cellStyle name="20% - Accent1 3 5 3 2" xfId="7388"/>
    <cellStyle name="20% - Accent1 3 5 3 2 2" xfId="28727"/>
    <cellStyle name="20% - Accent1 3 5 3 3" xfId="28726"/>
    <cellStyle name="20% - Accent1 3 5 3 4" xfId="41809"/>
    <cellStyle name="20% - Accent1 3 5 4" xfId="7386"/>
    <cellStyle name="20% - Accent1 3 5 4 2" xfId="28728"/>
    <cellStyle name="20% - Accent1 3 5 5" xfId="14273"/>
    <cellStyle name="20% - Accent1 3 5 6" xfId="28723"/>
    <cellStyle name="20% - Accent1 3 5 7" xfId="41807"/>
    <cellStyle name="20% - Accent1 3 6" xfId="968"/>
    <cellStyle name="20% - Accent1 3 6 2" xfId="969"/>
    <cellStyle name="20% - Accent1 3 6 2 2" xfId="7390"/>
    <cellStyle name="20% - Accent1 3 6 2 2 2" xfId="28731"/>
    <cellStyle name="20% - Accent1 3 6 2 3" xfId="28730"/>
    <cellStyle name="20% - Accent1 3 6 2 4" xfId="41811"/>
    <cellStyle name="20% - Accent1 3 6 3" xfId="7389"/>
    <cellStyle name="20% - Accent1 3 6 3 2" xfId="28732"/>
    <cellStyle name="20% - Accent1 3 6 4" xfId="14274"/>
    <cellStyle name="20% - Accent1 3 6 5" xfId="28729"/>
    <cellStyle name="20% - Accent1 3 6 6" xfId="41810"/>
    <cellStyle name="20% - Accent1 3 7" xfId="970"/>
    <cellStyle name="20% - Accent1 3 7 2" xfId="971"/>
    <cellStyle name="20% - Accent1 3 7 2 2" xfId="7392"/>
    <cellStyle name="20% - Accent1 3 7 2 2 2" xfId="28735"/>
    <cellStyle name="20% - Accent1 3 7 2 3" xfId="28734"/>
    <cellStyle name="20% - Accent1 3 7 2 4" xfId="41813"/>
    <cellStyle name="20% - Accent1 3 7 3" xfId="7391"/>
    <cellStyle name="20% - Accent1 3 7 3 2" xfId="28736"/>
    <cellStyle name="20% - Accent1 3 7 4" xfId="14275"/>
    <cellStyle name="20% - Accent1 3 7 5" xfId="28733"/>
    <cellStyle name="20% - Accent1 3 7 6" xfId="41812"/>
    <cellStyle name="20% - Accent1 3 8" xfId="972"/>
    <cellStyle name="20% - Accent1 3 8 2" xfId="973"/>
    <cellStyle name="20% - Accent1 3 8 2 2" xfId="7394"/>
    <cellStyle name="20% - Accent1 3 8 2 2 2" xfId="28739"/>
    <cellStyle name="20% - Accent1 3 8 2 3" xfId="28738"/>
    <cellStyle name="20% - Accent1 3 8 2 4" xfId="41815"/>
    <cellStyle name="20% - Accent1 3 8 3" xfId="7393"/>
    <cellStyle name="20% - Accent1 3 8 3 2" xfId="28740"/>
    <cellStyle name="20% - Accent1 3 8 4" xfId="14276"/>
    <cellStyle name="20% - Accent1 3 8 5" xfId="28737"/>
    <cellStyle name="20% - Accent1 3 8 6" xfId="41814"/>
    <cellStyle name="20% - Accent1 3 9" xfId="974"/>
    <cellStyle name="20% - Accent1 3 9 2" xfId="975"/>
    <cellStyle name="20% - Accent1 3 9 2 2" xfId="7396"/>
    <cellStyle name="20% - Accent1 3 9 2 2 2" xfId="28743"/>
    <cellStyle name="20% - Accent1 3 9 2 3" xfId="28742"/>
    <cellStyle name="20% - Accent1 3 9 2 4" xfId="41817"/>
    <cellStyle name="20% - Accent1 3 9 3" xfId="7395"/>
    <cellStyle name="20% - Accent1 3 9 3 2" xfId="28744"/>
    <cellStyle name="20% - Accent1 3 9 4" xfId="14277"/>
    <cellStyle name="20% - Accent1 3 9 5" xfId="28741"/>
    <cellStyle name="20% - Accent1 3 9 6" xfId="41816"/>
    <cellStyle name="20% - Accent1 4" xfId="153"/>
    <cellStyle name="20% - Accent1 4 10" xfId="977"/>
    <cellStyle name="20% - Accent1 4 10 2" xfId="7398"/>
    <cellStyle name="20% - Accent1 4 10 2 2" xfId="28747"/>
    <cellStyle name="20% - Accent1 4 10 3" xfId="28746"/>
    <cellStyle name="20% - Accent1 4 10 4" xfId="41819"/>
    <cellStyle name="20% - Accent1 4 11" xfId="978"/>
    <cellStyle name="20% - Accent1 4 11 2" xfId="7399"/>
    <cellStyle name="20% - Accent1 4 11 2 2" xfId="28749"/>
    <cellStyle name="20% - Accent1 4 11 3" xfId="28748"/>
    <cellStyle name="20% - Accent1 4 11 4" xfId="41820"/>
    <cellStyle name="20% - Accent1 4 12" xfId="976"/>
    <cellStyle name="20% - Accent1 4 12 2" xfId="7400"/>
    <cellStyle name="20% - Accent1 4 12 2 2" xfId="28751"/>
    <cellStyle name="20% - Accent1 4 12 3" xfId="28750"/>
    <cellStyle name="20% - Accent1 4 13" xfId="7397"/>
    <cellStyle name="20% - Accent1 4 13 2" xfId="28752"/>
    <cellStyle name="20% - Accent1 4 14" xfId="14278"/>
    <cellStyle name="20% - Accent1 4 15" xfId="28745"/>
    <cellStyle name="20% - Accent1 4 16" xfId="41818"/>
    <cellStyle name="20% - Accent1 4 2" xfId="392"/>
    <cellStyle name="20% - Accent1 4 2 10" xfId="979"/>
    <cellStyle name="20% - Accent1 4 2 10 2" xfId="7402"/>
    <cellStyle name="20% - Accent1 4 2 10 2 2" xfId="28755"/>
    <cellStyle name="20% - Accent1 4 2 10 3" xfId="28754"/>
    <cellStyle name="20% - Accent1 4 2 11" xfId="7401"/>
    <cellStyle name="20% - Accent1 4 2 11 2" xfId="28756"/>
    <cellStyle name="20% - Accent1 4 2 12" xfId="14279"/>
    <cellStyle name="20% - Accent1 4 2 13" xfId="28753"/>
    <cellStyle name="20% - Accent1 4 2 14" xfId="41821"/>
    <cellStyle name="20% - Accent1 4 2 2" xfId="980"/>
    <cellStyle name="20% - Accent1 4 2 2 2" xfId="981"/>
    <cellStyle name="20% - Accent1 4 2 2 2 2" xfId="7404"/>
    <cellStyle name="20% - Accent1 4 2 2 2 2 2" xfId="28759"/>
    <cellStyle name="20% - Accent1 4 2 2 2 3" xfId="28758"/>
    <cellStyle name="20% - Accent1 4 2 2 2 4" xfId="41823"/>
    <cellStyle name="20% - Accent1 4 2 2 3" xfId="7403"/>
    <cellStyle name="20% - Accent1 4 2 2 3 2" xfId="28760"/>
    <cellStyle name="20% - Accent1 4 2 2 4" xfId="28757"/>
    <cellStyle name="20% - Accent1 4 2 2 5" xfId="41822"/>
    <cellStyle name="20% - Accent1 4 2 3" xfId="982"/>
    <cellStyle name="20% - Accent1 4 2 3 2" xfId="983"/>
    <cellStyle name="20% - Accent1 4 2 3 2 2" xfId="7406"/>
    <cellStyle name="20% - Accent1 4 2 3 2 2 2" xfId="28763"/>
    <cellStyle name="20% - Accent1 4 2 3 2 3" xfId="28762"/>
    <cellStyle name="20% - Accent1 4 2 3 2 4" xfId="41825"/>
    <cellStyle name="20% - Accent1 4 2 3 3" xfId="7405"/>
    <cellStyle name="20% - Accent1 4 2 3 3 2" xfId="28764"/>
    <cellStyle name="20% - Accent1 4 2 3 4" xfId="28761"/>
    <cellStyle name="20% - Accent1 4 2 3 5" xfId="41824"/>
    <cellStyle name="20% - Accent1 4 2 4" xfId="984"/>
    <cellStyle name="20% - Accent1 4 2 4 2" xfId="7407"/>
    <cellStyle name="20% - Accent1 4 2 4 2 2" xfId="28766"/>
    <cellStyle name="20% - Accent1 4 2 4 3" xfId="28765"/>
    <cellStyle name="20% - Accent1 4 2 4 4" xfId="41826"/>
    <cellStyle name="20% - Accent1 4 2 5" xfId="985"/>
    <cellStyle name="20% - Accent1 4 2 5 2" xfId="7408"/>
    <cellStyle name="20% - Accent1 4 2 5 2 2" xfId="28768"/>
    <cellStyle name="20% - Accent1 4 2 5 3" xfId="28767"/>
    <cellStyle name="20% - Accent1 4 2 5 4" xfId="41827"/>
    <cellStyle name="20% - Accent1 4 2 6" xfId="986"/>
    <cellStyle name="20% - Accent1 4 2 6 2" xfId="7409"/>
    <cellStyle name="20% - Accent1 4 2 6 2 2" xfId="28770"/>
    <cellStyle name="20% - Accent1 4 2 6 3" xfId="28769"/>
    <cellStyle name="20% - Accent1 4 2 6 4" xfId="41828"/>
    <cellStyle name="20% - Accent1 4 2 7" xfId="987"/>
    <cellStyle name="20% - Accent1 4 2 7 2" xfId="7410"/>
    <cellStyle name="20% - Accent1 4 2 7 2 2" xfId="28772"/>
    <cellStyle name="20% - Accent1 4 2 7 3" xfId="28771"/>
    <cellStyle name="20% - Accent1 4 2 7 4" xfId="41829"/>
    <cellStyle name="20% - Accent1 4 2 8" xfId="988"/>
    <cellStyle name="20% - Accent1 4 2 8 2" xfId="7411"/>
    <cellStyle name="20% - Accent1 4 2 8 2 2" xfId="28774"/>
    <cellStyle name="20% - Accent1 4 2 8 3" xfId="28773"/>
    <cellStyle name="20% - Accent1 4 2 8 4" xfId="41830"/>
    <cellStyle name="20% - Accent1 4 2 9" xfId="989"/>
    <cellStyle name="20% - Accent1 4 2 9 2" xfId="7412"/>
    <cellStyle name="20% - Accent1 4 2 9 2 2" xfId="28776"/>
    <cellStyle name="20% - Accent1 4 2 9 3" xfId="28775"/>
    <cellStyle name="20% - Accent1 4 2 9 4" xfId="41831"/>
    <cellStyle name="20% - Accent1 4 3" xfId="596"/>
    <cellStyle name="20% - Accent1 4 3 10" xfId="7413"/>
    <cellStyle name="20% - Accent1 4 3 10 2" xfId="28778"/>
    <cellStyle name="20% - Accent1 4 3 11" xfId="14280"/>
    <cellStyle name="20% - Accent1 4 3 12" xfId="28777"/>
    <cellStyle name="20% - Accent1 4 3 13" xfId="41832"/>
    <cellStyle name="20% - Accent1 4 3 2" xfId="991"/>
    <cellStyle name="20% - Accent1 4 3 2 2" xfId="7414"/>
    <cellStyle name="20% - Accent1 4 3 2 2 2" xfId="28780"/>
    <cellStyle name="20% - Accent1 4 3 2 3" xfId="28779"/>
    <cellStyle name="20% - Accent1 4 3 2 4" xfId="41833"/>
    <cellStyle name="20% - Accent1 4 3 3" xfId="992"/>
    <cellStyle name="20% - Accent1 4 3 3 2" xfId="7415"/>
    <cellStyle name="20% - Accent1 4 3 3 2 2" xfId="28782"/>
    <cellStyle name="20% - Accent1 4 3 3 3" xfId="28781"/>
    <cellStyle name="20% - Accent1 4 3 3 4" xfId="41834"/>
    <cellStyle name="20% - Accent1 4 3 4" xfId="993"/>
    <cellStyle name="20% - Accent1 4 3 4 2" xfId="7416"/>
    <cellStyle name="20% - Accent1 4 3 4 2 2" xfId="28784"/>
    <cellStyle name="20% - Accent1 4 3 4 3" xfId="28783"/>
    <cellStyle name="20% - Accent1 4 3 4 4" xfId="41835"/>
    <cellStyle name="20% - Accent1 4 3 5" xfId="994"/>
    <cellStyle name="20% - Accent1 4 3 5 2" xfId="7417"/>
    <cellStyle name="20% - Accent1 4 3 5 2 2" xfId="28786"/>
    <cellStyle name="20% - Accent1 4 3 5 3" xfId="28785"/>
    <cellStyle name="20% - Accent1 4 3 5 4" xfId="41836"/>
    <cellStyle name="20% - Accent1 4 3 6" xfId="995"/>
    <cellStyle name="20% - Accent1 4 3 6 2" xfId="7418"/>
    <cellStyle name="20% - Accent1 4 3 6 2 2" xfId="28788"/>
    <cellStyle name="20% - Accent1 4 3 6 3" xfId="28787"/>
    <cellStyle name="20% - Accent1 4 3 6 4" xfId="41837"/>
    <cellStyle name="20% - Accent1 4 3 7" xfId="996"/>
    <cellStyle name="20% - Accent1 4 3 7 2" xfId="7419"/>
    <cellStyle name="20% - Accent1 4 3 7 2 2" xfId="28790"/>
    <cellStyle name="20% - Accent1 4 3 7 3" xfId="28789"/>
    <cellStyle name="20% - Accent1 4 3 7 4" xfId="41838"/>
    <cellStyle name="20% - Accent1 4 3 8" xfId="997"/>
    <cellStyle name="20% - Accent1 4 3 8 2" xfId="7420"/>
    <cellStyle name="20% - Accent1 4 3 8 2 2" xfId="28792"/>
    <cellStyle name="20% - Accent1 4 3 8 3" xfId="28791"/>
    <cellStyle name="20% - Accent1 4 3 8 4" xfId="41839"/>
    <cellStyle name="20% - Accent1 4 3 9" xfId="990"/>
    <cellStyle name="20% - Accent1 4 3 9 2" xfId="7421"/>
    <cellStyle name="20% - Accent1 4 3 9 2 2" xfId="28794"/>
    <cellStyle name="20% - Accent1 4 3 9 3" xfId="28793"/>
    <cellStyle name="20% - Accent1 4 4" xfId="686"/>
    <cellStyle name="20% - Accent1 4 4 2" xfId="999"/>
    <cellStyle name="20% - Accent1 4 4 2 2" xfId="7423"/>
    <cellStyle name="20% - Accent1 4 4 2 2 2" xfId="28797"/>
    <cellStyle name="20% - Accent1 4 4 2 3" xfId="28796"/>
    <cellStyle name="20% - Accent1 4 4 2 4" xfId="41841"/>
    <cellStyle name="20% - Accent1 4 4 3" xfId="998"/>
    <cellStyle name="20% - Accent1 4 4 3 2" xfId="7424"/>
    <cellStyle name="20% - Accent1 4 4 3 2 2" xfId="28799"/>
    <cellStyle name="20% - Accent1 4 4 3 3" xfId="28798"/>
    <cellStyle name="20% - Accent1 4 4 4" xfId="7422"/>
    <cellStyle name="20% - Accent1 4 4 4 2" xfId="28800"/>
    <cellStyle name="20% - Accent1 4 4 5" xfId="14281"/>
    <cellStyle name="20% - Accent1 4 4 6" xfId="28795"/>
    <cellStyle name="20% - Accent1 4 4 7" xfId="41840"/>
    <cellStyle name="20% - Accent1 4 5" xfId="1000"/>
    <cellStyle name="20% - Accent1 4 5 2" xfId="7425"/>
    <cellStyle name="20% - Accent1 4 5 2 2" xfId="28802"/>
    <cellStyle name="20% - Accent1 4 5 3" xfId="28801"/>
    <cellStyle name="20% - Accent1 4 5 4" xfId="41842"/>
    <cellStyle name="20% - Accent1 4 6" xfId="1001"/>
    <cellStyle name="20% - Accent1 4 6 2" xfId="7426"/>
    <cellStyle name="20% - Accent1 4 6 2 2" xfId="28804"/>
    <cellStyle name="20% - Accent1 4 6 3" xfId="28803"/>
    <cellStyle name="20% - Accent1 4 6 4" xfId="41843"/>
    <cellStyle name="20% - Accent1 4 7" xfId="1002"/>
    <cellStyle name="20% - Accent1 4 7 2" xfId="7427"/>
    <cellStyle name="20% - Accent1 4 7 2 2" xfId="28806"/>
    <cellStyle name="20% - Accent1 4 7 3" xfId="28805"/>
    <cellStyle name="20% - Accent1 4 7 4" xfId="41844"/>
    <cellStyle name="20% - Accent1 4 8" xfId="1003"/>
    <cellStyle name="20% - Accent1 4 8 2" xfId="7428"/>
    <cellStyle name="20% - Accent1 4 8 2 2" xfId="28808"/>
    <cellStyle name="20% - Accent1 4 8 3" xfId="28807"/>
    <cellStyle name="20% - Accent1 4 8 4" xfId="41845"/>
    <cellStyle name="20% - Accent1 4 9" xfId="1004"/>
    <cellStyle name="20% - Accent1 4 9 2" xfId="7429"/>
    <cellStyle name="20% - Accent1 4 9 2 2" xfId="28810"/>
    <cellStyle name="20% - Accent1 4 9 3" xfId="28809"/>
    <cellStyle name="20% - Accent1 4 9 4" xfId="41846"/>
    <cellStyle name="20% - Accent1 5" xfId="154"/>
    <cellStyle name="20% - Accent1 5 10" xfId="1006"/>
    <cellStyle name="20% - Accent1 5 10 2" xfId="7431"/>
    <cellStyle name="20% - Accent1 5 10 2 2" xfId="28813"/>
    <cellStyle name="20% - Accent1 5 10 3" xfId="28812"/>
    <cellStyle name="20% - Accent1 5 10 4" xfId="41848"/>
    <cellStyle name="20% - Accent1 5 11" xfId="1007"/>
    <cellStyle name="20% - Accent1 5 11 2" xfId="7432"/>
    <cellStyle name="20% - Accent1 5 11 2 2" xfId="28815"/>
    <cellStyle name="20% - Accent1 5 11 3" xfId="28814"/>
    <cellStyle name="20% - Accent1 5 11 4" xfId="41849"/>
    <cellStyle name="20% - Accent1 5 12" xfId="1005"/>
    <cellStyle name="20% - Accent1 5 12 2" xfId="7433"/>
    <cellStyle name="20% - Accent1 5 12 2 2" xfId="28817"/>
    <cellStyle name="20% - Accent1 5 12 3" xfId="28816"/>
    <cellStyle name="20% - Accent1 5 13" xfId="7430"/>
    <cellStyle name="20% - Accent1 5 13 2" xfId="28818"/>
    <cellStyle name="20% - Accent1 5 14" xfId="14282"/>
    <cellStyle name="20% - Accent1 5 15" xfId="28811"/>
    <cellStyle name="20% - Accent1 5 16" xfId="41847"/>
    <cellStyle name="20% - Accent1 5 2" xfId="393"/>
    <cellStyle name="20% - Accent1 5 2 10" xfId="1008"/>
    <cellStyle name="20% - Accent1 5 2 10 2" xfId="7435"/>
    <cellStyle name="20% - Accent1 5 2 10 2 2" xfId="28821"/>
    <cellStyle name="20% - Accent1 5 2 10 3" xfId="28820"/>
    <cellStyle name="20% - Accent1 5 2 11" xfId="7434"/>
    <cellStyle name="20% - Accent1 5 2 11 2" xfId="28822"/>
    <cellStyle name="20% - Accent1 5 2 12" xfId="14283"/>
    <cellStyle name="20% - Accent1 5 2 13" xfId="28819"/>
    <cellStyle name="20% - Accent1 5 2 14" xfId="41850"/>
    <cellStyle name="20% - Accent1 5 2 2" xfId="1009"/>
    <cellStyle name="20% - Accent1 5 2 2 2" xfId="7436"/>
    <cellStyle name="20% - Accent1 5 2 2 2 2" xfId="28824"/>
    <cellStyle name="20% - Accent1 5 2 2 3" xfId="28823"/>
    <cellStyle name="20% - Accent1 5 2 2 4" xfId="41851"/>
    <cellStyle name="20% - Accent1 5 2 3" xfId="1010"/>
    <cellStyle name="20% - Accent1 5 2 3 2" xfId="7437"/>
    <cellStyle name="20% - Accent1 5 2 3 2 2" xfId="28826"/>
    <cellStyle name="20% - Accent1 5 2 3 3" xfId="28825"/>
    <cellStyle name="20% - Accent1 5 2 3 4" xfId="41852"/>
    <cellStyle name="20% - Accent1 5 2 4" xfId="1011"/>
    <cellStyle name="20% - Accent1 5 2 4 2" xfId="7438"/>
    <cellStyle name="20% - Accent1 5 2 4 2 2" xfId="28828"/>
    <cellStyle name="20% - Accent1 5 2 4 3" xfId="28827"/>
    <cellStyle name="20% - Accent1 5 2 4 4" xfId="41853"/>
    <cellStyle name="20% - Accent1 5 2 5" xfId="1012"/>
    <cellStyle name="20% - Accent1 5 2 5 2" xfId="7439"/>
    <cellStyle name="20% - Accent1 5 2 5 2 2" xfId="28830"/>
    <cellStyle name="20% - Accent1 5 2 5 3" xfId="28829"/>
    <cellStyle name="20% - Accent1 5 2 5 4" xfId="41854"/>
    <cellStyle name="20% - Accent1 5 2 6" xfId="1013"/>
    <cellStyle name="20% - Accent1 5 2 6 2" xfId="7440"/>
    <cellStyle name="20% - Accent1 5 2 6 2 2" xfId="28832"/>
    <cellStyle name="20% - Accent1 5 2 6 3" xfId="28831"/>
    <cellStyle name="20% - Accent1 5 2 6 4" xfId="41855"/>
    <cellStyle name="20% - Accent1 5 2 7" xfId="1014"/>
    <cellStyle name="20% - Accent1 5 2 7 2" xfId="7441"/>
    <cellStyle name="20% - Accent1 5 2 7 2 2" xfId="28834"/>
    <cellStyle name="20% - Accent1 5 2 7 3" xfId="28833"/>
    <cellStyle name="20% - Accent1 5 2 7 4" xfId="41856"/>
    <cellStyle name="20% - Accent1 5 2 8" xfId="1015"/>
    <cellStyle name="20% - Accent1 5 2 8 2" xfId="7442"/>
    <cellStyle name="20% - Accent1 5 2 8 2 2" xfId="28836"/>
    <cellStyle name="20% - Accent1 5 2 8 3" xfId="28835"/>
    <cellStyle name="20% - Accent1 5 2 8 4" xfId="41857"/>
    <cellStyle name="20% - Accent1 5 2 9" xfId="1016"/>
    <cellStyle name="20% - Accent1 5 2 9 2" xfId="7443"/>
    <cellStyle name="20% - Accent1 5 2 9 2 2" xfId="28838"/>
    <cellStyle name="20% - Accent1 5 2 9 3" xfId="28837"/>
    <cellStyle name="20% - Accent1 5 2 9 4" xfId="41858"/>
    <cellStyle name="20% - Accent1 5 3" xfId="597"/>
    <cellStyle name="20% - Accent1 5 3 2" xfId="1018"/>
    <cellStyle name="20% - Accent1 5 3 2 2" xfId="7445"/>
    <cellStyle name="20% - Accent1 5 3 2 2 2" xfId="28841"/>
    <cellStyle name="20% - Accent1 5 3 2 3" xfId="28840"/>
    <cellStyle name="20% - Accent1 5 3 2 4" xfId="41860"/>
    <cellStyle name="20% - Accent1 5 3 3" xfId="1017"/>
    <cellStyle name="20% - Accent1 5 3 3 2" xfId="7446"/>
    <cellStyle name="20% - Accent1 5 3 3 2 2" xfId="28843"/>
    <cellStyle name="20% - Accent1 5 3 3 3" xfId="28842"/>
    <cellStyle name="20% - Accent1 5 3 4" xfId="7444"/>
    <cellStyle name="20% - Accent1 5 3 4 2" xfId="28844"/>
    <cellStyle name="20% - Accent1 5 3 5" xfId="14284"/>
    <cellStyle name="20% - Accent1 5 3 6" xfId="28839"/>
    <cellStyle name="20% - Accent1 5 3 7" xfId="41859"/>
    <cellStyle name="20% - Accent1 5 4" xfId="685"/>
    <cellStyle name="20% - Accent1 5 4 2" xfId="1019"/>
    <cellStyle name="20% - Accent1 5 4 2 2" xfId="7448"/>
    <cellStyle name="20% - Accent1 5 4 2 2 2" xfId="28847"/>
    <cellStyle name="20% - Accent1 5 4 2 3" xfId="28846"/>
    <cellStyle name="20% - Accent1 5 4 3" xfId="7447"/>
    <cellStyle name="20% - Accent1 5 4 3 2" xfId="28848"/>
    <cellStyle name="20% - Accent1 5 4 4" xfId="14285"/>
    <cellStyle name="20% - Accent1 5 4 5" xfId="28845"/>
    <cellStyle name="20% - Accent1 5 4 6" xfId="41861"/>
    <cellStyle name="20% - Accent1 5 5" xfId="1020"/>
    <cellStyle name="20% - Accent1 5 5 2" xfId="7449"/>
    <cellStyle name="20% - Accent1 5 5 2 2" xfId="28850"/>
    <cellStyle name="20% - Accent1 5 5 3" xfId="28849"/>
    <cellStyle name="20% - Accent1 5 5 4" xfId="41862"/>
    <cellStyle name="20% - Accent1 5 6" xfId="1021"/>
    <cellStyle name="20% - Accent1 5 6 2" xfId="7450"/>
    <cellStyle name="20% - Accent1 5 6 2 2" xfId="28852"/>
    <cellStyle name="20% - Accent1 5 6 3" xfId="28851"/>
    <cellStyle name="20% - Accent1 5 6 4" xfId="41863"/>
    <cellStyle name="20% - Accent1 5 7" xfId="1022"/>
    <cellStyle name="20% - Accent1 5 7 2" xfId="7451"/>
    <cellStyle name="20% - Accent1 5 7 2 2" xfId="28854"/>
    <cellStyle name="20% - Accent1 5 7 3" xfId="28853"/>
    <cellStyle name="20% - Accent1 5 7 4" xfId="41864"/>
    <cellStyle name="20% - Accent1 5 8" xfId="1023"/>
    <cellStyle name="20% - Accent1 5 8 2" xfId="7452"/>
    <cellStyle name="20% - Accent1 5 8 2 2" xfId="28856"/>
    <cellStyle name="20% - Accent1 5 8 3" xfId="28855"/>
    <cellStyle name="20% - Accent1 5 8 4" xfId="41865"/>
    <cellStyle name="20% - Accent1 5 9" xfId="1024"/>
    <cellStyle name="20% - Accent1 5 9 2" xfId="7453"/>
    <cellStyle name="20% - Accent1 5 9 2 2" xfId="28858"/>
    <cellStyle name="20% - Accent1 5 9 3" xfId="28857"/>
    <cellStyle name="20% - Accent1 5 9 4" xfId="41866"/>
    <cellStyle name="20% - Accent1 6" xfId="155"/>
    <cellStyle name="20% - Accent1 6 10" xfId="1025"/>
    <cellStyle name="20% - Accent1 6 10 2" xfId="7455"/>
    <cellStyle name="20% - Accent1 6 10 2 2" xfId="28861"/>
    <cellStyle name="20% - Accent1 6 10 3" xfId="28860"/>
    <cellStyle name="20% - Accent1 6 11" xfId="7454"/>
    <cellStyle name="20% - Accent1 6 11 2" xfId="28862"/>
    <cellStyle name="20% - Accent1 6 12" xfId="14286"/>
    <cellStyle name="20% - Accent1 6 13" xfId="28859"/>
    <cellStyle name="20% - Accent1 6 14" xfId="41867"/>
    <cellStyle name="20% - Accent1 6 2" xfId="394"/>
    <cellStyle name="20% - Accent1 6 2 2" xfId="1027"/>
    <cellStyle name="20% - Accent1 6 2 2 2" xfId="7457"/>
    <cellStyle name="20% - Accent1 6 2 2 2 2" xfId="28865"/>
    <cellStyle name="20% - Accent1 6 2 2 3" xfId="28864"/>
    <cellStyle name="20% - Accent1 6 2 2 4" xfId="41869"/>
    <cellStyle name="20% - Accent1 6 2 3" xfId="1026"/>
    <cellStyle name="20% - Accent1 6 2 3 2" xfId="7458"/>
    <cellStyle name="20% - Accent1 6 2 3 2 2" xfId="28867"/>
    <cellStyle name="20% - Accent1 6 2 3 3" xfId="28866"/>
    <cellStyle name="20% - Accent1 6 2 4" xfId="7456"/>
    <cellStyle name="20% - Accent1 6 2 4 2" xfId="28868"/>
    <cellStyle name="20% - Accent1 6 2 5" xfId="14287"/>
    <cellStyle name="20% - Accent1 6 2 6" xfId="28863"/>
    <cellStyle name="20% - Accent1 6 2 7" xfId="41868"/>
    <cellStyle name="20% - Accent1 6 3" xfId="598"/>
    <cellStyle name="20% - Accent1 6 3 2" xfId="1029"/>
    <cellStyle name="20% - Accent1 6 3 2 2" xfId="7460"/>
    <cellStyle name="20% - Accent1 6 3 2 2 2" xfId="28871"/>
    <cellStyle name="20% - Accent1 6 3 2 3" xfId="28870"/>
    <cellStyle name="20% - Accent1 6 3 2 4" xfId="41871"/>
    <cellStyle name="20% - Accent1 6 3 3" xfId="1028"/>
    <cellStyle name="20% - Accent1 6 3 3 2" xfId="7461"/>
    <cellStyle name="20% - Accent1 6 3 3 2 2" xfId="28873"/>
    <cellStyle name="20% - Accent1 6 3 3 3" xfId="28872"/>
    <cellStyle name="20% - Accent1 6 3 4" xfId="7459"/>
    <cellStyle name="20% - Accent1 6 3 4 2" xfId="28874"/>
    <cellStyle name="20% - Accent1 6 3 5" xfId="14288"/>
    <cellStyle name="20% - Accent1 6 3 6" xfId="28869"/>
    <cellStyle name="20% - Accent1 6 3 7" xfId="41870"/>
    <cellStyle name="20% - Accent1 6 4" xfId="684"/>
    <cellStyle name="20% - Accent1 6 4 2" xfId="1030"/>
    <cellStyle name="20% - Accent1 6 4 2 2" xfId="7463"/>
    <cellStyle name="20% - Accent1 6 4 2 2 2" xfId="28877"/>
    <cellStyle name="20% - Accent1 6 4 2 3" xfId="28876"/>
    <cellStyle name="20% - Accent1 6 4 3" xfId="7462"/>
    <cellStyle name="20% - Accent1 6 4 3 2" xfId="28878"/>
    <cellStyle name="20% - Accent1 6 4 4" xfId="14289"/>
    <cellStyle name="20% - Accent1 6 4 5" xfId="28875"/>
    <cellStyle name="20% - Accent1 6 4 6" xfId="41872"/>
    <cellStyle name="20% - Accent1 6 5" xfId="1031"/>
    <cellStyle name="20% - Accent1 6 5 2" xfId="7464"/>
    <cellStyle name="20% - Accent1 6 5 2 2" xfId="28880"/>
    <cellStyle name="20% - Accent1 6 5 3" xfId="28879"/>
    <cellStyle name="20% - Accent1 6 5 4" xfId="41873"/>
    <cellStyle name="20% - Accent1 6 6" xfId="1032"/>
    <cellStyle name="20% - Accent1 6 6 2" xfId="7465"/>
    <cellStyle name="20% - Accent1 6 6 2 2" xfId="28882"/>
    <cellStyle name="20% - Accent1 6 6 3" xfId="28881"/>
    <cellStyle name="20% - Accent1 6 6 4" xfId="41874"/>
    <cellStyle name="20% - Accent1 6 7" xfId="1033"/>
    <cellStyle name="20% - Accent1 6 7 2" xfId="7466"/>
    <cellStyle name="20% - Accent1 6 7 2 2" xfId="28884"/>
    <cellStyle name="20% - Accent1 6 7 3" xfId="28883"/>
    <cellStyle name="20% - Accent1 6 7 4" xfId="41875"/>
    <cellStyle name="20% - Accent1 6 8" xfId="1034"/>
    <cellStyle name="20% - Accent1 6 8 2" xfId="7467"/>
    <cellStyle name="20% - Accent1 6 8 2 2" xfId="28886"/>
    <cellStyle name="20% - Accent1 6 8 3" xfId="28885"/>
    <cellStyle name="20% - Accent1 6 8 4" xfId="41876"/>
    <cellStyle name="20% - Accent1 6 9" xfId="1035"/>
    <cellStyle name="20% - Accent1 6 9 2" xfId="7468"/>
    <cellStyle name="20% - Accent1 6 9 2 2" xfId="28888"/>
    <cellStyle name="20% - Accent1 6 9 3" xfId="28887"/>
    <cellStyle name="20% - Accent1 6 9 4" xfId="41877"/>
    <cellStyle name="20% - Accent1 7" xfId="156"/>
    <cellStyle name="20% - Accent1 7 10" xfId="7469"/>
    <cellStyle name="20% - Accent1 7 10 2" xfId="28890"/>
    <cellStyle name="20% - Accent1 7 11" xfId="14290"/>
    <cellStyle name="20% - Accent1 7 12" xfId="28889"/>
    <cellStyle name="20% - Accent1 7 13" xfId="41878"/>
    <cellStyle name="20% - Accent1 7 2" xfId="395"/>
    <cellStyle name="20% - Accent1 7 2 2" xfId="1038"/>
    <cellStyle name="20% - Accent1 7 2 2 2" xfId="7471"/>
    <cellStyle name="20% - Accent1 7 2 2 2 2" xfId="28893"/>
    <cellStyle name="20% - Accent1 7 2 2 3" xfId="28892"/>
    <cellStyle name="20% - Accent1 7 2 2 4" xfId="41880"/>
    <cellStyle name="20% - Accent1 7 2 3" xfId="1037"/>
    <cellStyle name="20% - Accent1 7 2 3 2" xfId="7472"/>
    <cellStyle name="20% - Accent1 7 2 3 2 2" xfId="28895"/>
    <cellStyle name="20% - Accent1 7 2 3 3" xfId="28894"/>
    <cellStyle name="20% - Accent1 7 2 4" xfId="7470"/>
    <cellStyle name="20% - Accent1 7 2 4 2" xfId="28896"/>
    <cellStyle name="20% - Accent1 7 2 5" xfId="14291"/>
    <cellStyle name="20% - Accent1 7 2 6" xfId="28891"/>
    <cellStyle name="20% - Accent1 7 2 7" xfId="41879"/>
    <cellStyle name="20% - Accent1 7 3" xfId="599"/>
    <cellStyle name="20% - Accent1 7 3 2" xfId="1039"/>
    <cellStyle name="20% - Accent1 7 3 2 2" xfId="7474"/>
    <cellStyle name="20% - Accent1 7 3 2 2 2" xfId="28899"/>
    <cellStyle name="20% - Accent1 7 3 2 3" xfId="28898"/>
    <cellStyle name="20% - Accent1 7 3 3" xfId="7473"/>
    <cellStyle name="20% - Accent1 7 3 3 2" xfId="28900"/>
    <cellStyle name="20% - Accent1 7 3 4" xfId="14292"/>
    <cellStyle name="20% - Accent1 7 3 5" xfId="28897"/>
    <cellStyle name="20% - Accent1 7 3 6" xfId="41881"/>
    <cellStyle name="20% - Accent1 7 4" xfId="683"/>
    <cellStyle name="20% - Accent1 7 4 2" xfId="1040"/>
    <cellStyle name="20% - Accent1 7 4 2 2" xfId="7476"/>
    <cellStyle name="20% - Accent1 7 4 2 2 2" xfId="28903"/>
    <cellStyle name="20% - Accent1 7 4 2 3" xfId="28902"/>
    <cellStyle name="20% - Accent1 7 4 3" xfId="7475"/>
    <cellStyle name="20% - Accent1 7 4 3 2" xfId="28904"/>
    <cellStyle name="20% - Accent1 7 4 4" xfId="14293"/>
    <cellStyle name="20% - Accent1 7 4 5" xfId="28901"/>
    <cellStyle name="20% - Accent1 7 4 6" xfId="41882"/>
    <cellStyle name="20% - Accent1 7 5" xfId="1041"/>
    <cellStyle name="20% - Accent1 7 5 2" xfId="7477"/>
    <cellStyle name="20% - Accent1 7 5 2 2" xfId="28906"/>
    <cellStyle name="20% - Accent1 7 5 3" xfId="28905"/>
    <cellStyle name="20% - Accent1 7 5 4" xfId="41883"/>
    <cellStyle name="20% - Accent1 7 6" xfId="1042"/>
    <cellStyle name="20% - Accent1 7 6 2" xfId="7478"/>
    <cellStyle name="20% - Accent1 7 6 2 2" xfId="28908"/>
    <cellStyle name="20% - Accent1 7 6 3" xfId="28907"/>
    <cellStyle name="20% - Accent1 7 6 4" xfId="41884"/>
    <cellStyle name="20% - Accent1 7 7" xfId="1043"/>
    <cellStyle name="20% - Accent1 7 7 2" xfId="7479"/>
    <cellStyle name="20% - Accent1 7 7 2 2" xfId="28910"/>
    <cellStyle name="20% - Accent1 7 7 3" xfId="28909"/>
    <cellStyle name="20% - Accent1 7 7 4" xfId="41885"/>
    <cellStyle name="20% - Accent1 7 8" xfId="1044"/>
    <cellStyle name="20% - Accent1 7 8 2" xfId="7480"/>
    <cellStyle name="20% - Accent1 7 8 2 2" xfId="28912"/>
    <cellStyle name="20% - Accent1 7 8 3" xfId="28911"/>
    <cellStyle name="20% - Accent1 7 8 4" xfId="41886"/>
    <cellStyle name="20% - Accent1 7 9" xfId="1036"/>
    <cellStyle name="20% - Accent1 7 9 2" xfId="7481"/>
    <cellStyle name="20% - Accent1 7 9 2 2" xfId="28914"/>
    <cellStyle name="20% - Accent1 7 9 3" xfId="28913"/>
    <cellStyle name="20% - Accent1 8" xfId="308"/>
    <cellStyle name="20% - Accent1 8 2" xfId="1046"/>
    <cellStyle name="20% - Accent1 8 2 2" xfId="7482"/>
    <cellStyle name="20% - Accent1 8 2 2 2" xfId="28916"/>
    <cellStyle name="20% - Accent1 8 2 3" xfId="14294"/>
    <cellStyle name="20% - Accent1 8 2 4" xfId="28915"/>
    <cellStyle name="20% - Accent1 8 2 5" xfId="41888"/>
    <cellStyle name="20% - Accent1 8 3" xfId="1047"/>
    <cellStyle name="20% - Accent1 8 3 2" xfId="7483"/>
    <cellStyle name="20% - Accent1 8 3 2 2" xfId="28918"/>
    <cellStyle name="20% - Accent1 8 3 3" xfId="14295"/>
    <cellStyle name="20% - Accent1 8 3 4" xfId="28917"/>
    <cellStyle name="20% - Accent1 8 3 5" xfId="41889"/>
    <cellStyle name="20% - Accent1 8 4" xfId="1048"/>
    <cellStyle name="20% - Accent1 8 4 2" xfId="7484"/>
    <cellStyle name="20% - Accent1 8 4 2 2" xfId="28920"/>
    <cellStyle name="20% - Accent1 8 4 3" xfId="14296"/>
    <cellStyle name="20% - Accent1 8 4 4" xfId="28919"/>
    <cellStyle name="20% - Accent1 8 4 5" xfId="41890"/>
    <cellStyle name="20% - Accent1 8 5" xfId="1049"/>
    <cellStyle name="20% - Accent1 8 5 2" xfId="7485"/>
    <cellStyle name="20% - Accent1 8 5 2 2" xfId="28922"/>
    <cellStyle name="20% - Accent1 8 5 3" xfId="28921"/>
    <cellStyle name="20% - Accent1 8 5 4" xfId="41891"/>
    <cellStyle name="20% - Accent1 8 6" xfId="1045"/>
    <cellStyle name="20% - Accent1 8 6 2" xfId="7486"/>
    <cellStyle name="20% - Accent1 8 6 2 2" xfId="28924"/>
    <cellStyle name="20% - Accent1 8 6 3" xfId="28923"/>
    <cellStyle name="20% - Accent1 8 7" xfId="41887"/>
    <cellStyle name="20% - Accent1 9" xfId="295"/>
    <cellStyle name="20% - Accent1 9 2" xfId="1051"/>
    <cellStyle name="20% - Accent1 9 2 2" xfId="7488"/>
    <cellStyle name="20% - Accent1 9 2 2 2" xfId="28927"/>
    <cellStyle name="20% - Accent1 9 2 3" xfId="14298"/>
    <cellStyle name="20% - Accent1 9 2 4" xfId="28926"/>
    <cellStyle name="20% - Accent1 9 2 5" xfId="41893"/>
    <cellStyle name="20% - Accent1 9 3" xfId="1050"/>
    <cellStyle name="20% - Accent1 9 3 2" xfId="7489"/>
    <cellStyle name="20% - Accent1 9 3 2 2" xfId="28929"/>
    <cellStyle name="20% - Accent1 9 3 3" xfId="14299"/>
    <cellStyle name="20% - Accent1 9 3 4" xfId="28928"/>
    <cellStyle name="20% - Accent1 9 4" xfId="7487"/>
    <cellStyle name="20% - Accent1 9 4 2" xfId="14300"/>
    <cellStyle name="20% - Accent1 9 4 3" xfId="28930"/>
    <cellStyle name="20% - Accent1 9 5" xfId="14297"/>
    <cellStyle name="20% - Accent1 9 6" xfId="28925"/>
    <cellStyle name="20% - Accent1 9 7" xfId="41892"/>
    <cellStyle name="20% - Accent2" xfId="2" builtinId="34" customBuiltin="1"/>
    <cellStyle name="20% - Accent2 10" xfId="1052"/>
    <cellStyle name="20% - Accent2 10 2" xfId="1053"/>
    <cellStyle name="20% - Accent2 10 2 2" xfId="7491"/>
    <cellStyle name="20% - Accent2 10 2 2 2" xfId="28933"/>
    <cellStyle name="20% - Accent2 10 2 3" xfId="14302"/>
    <cellStyle name="20% - Accent2 10 2 4" xfId="28932"/>
    <cellStyle name="20% - Accent2 10 2 5" xfId="41895"/>
    <cellStyle name="20% - Accent2 10 3" xfId="7490"/>
    <cellStyle name="20% - Accent2 10 3 2" xfId="14303"/>
    <cellStyle name="20% - Accent2 10 3 3" xfId="28934"/>
    <cellStyle name="20% - Accent2 10 4" xfId="14304"/>
    <cellStyle name="20% - Accent2 10 5" xfId="14301"/>
    <cellStyle name="20% - Accent2 10 6" xfId="28931"/>
    <cellStyle name="20% - Accent2 10 7" xfId="41894"/>
    <cellStyle name="20% - Accent2 11" xfId="1054"/>
    <cellStyle name="20% - Accent2 11 2" xfId="1055"/>
    <cellStyle name="20% - Accent2 11 2 2" xfId="7493"/>
    <cellStyle name="20% - Accent2 11 2 2 2" xfId="28937"/>
    <cellStyle name="20% - Accent2 11 2 3" xfId="14306"/>
    <cellStyle name="20% - Accent2 11 2 4" xfId="28936"/>
    <cellStyle name="20% - Accent2 11 2 5" xfId="41897"/>
    <cellStyle name="20% - Accent2 11 3" xfId="7492"/>
    <cellStyle name="20% - Accent2 11 3 2" xfId="14307"/>
    <cellStyle name="20% - Accent2 11 3 3" xfId="28938"/>
    <cellStyle name="20% - Accent2 11 4" xfId="14308"/>
    <cellStyle name="20% - Accent2 11 5" xfId="14305"/>
    <cellStyle name="20% - Accent2 11 6" xfId="28935"/>
    <cellStyle name="20% - Accent2 11 7" xfId="41896"/>
    <cellStyle name="20% - Accent2 12" xfId="1056"/>
    <cellStyle name="20% - Accent2 12 2" xfId="7494"/>
    <cellStyle name="20% - Accent2 12 2 2" xfId="14310"/>
    <cellStyle name="20% - Accent2 12 2 3" xfId="28940"/>
    <cellStyle name="20% - Accent2 12 3" xfId="14311"/>
    <cellStyle name="20% - Accent2 12 4" xfId="14312"/>
    <cellStyle name="20% - Accent2 12 5" xfId="14313"/>
    <cellStyle name="20% - Accent2 12 6" xfId="14309"/>
    <cellStyle name="20% - Accent2 12 7" xfId="28939"/>
    <cellStyle name="20% - Accent2 12 8" xfId="41898"/>
    <cellStyle name="20% - Accent2 13" xfId="1057"/>
    <cellStyle name="20% - Accent2 13 2" xfId="7495"/>
    <cellStyle name="20% - Accent2 13 2 2" xfId="28942"/>
    <cellStyle name="20% - Accent2 13 3" xfId="14314"/>
    <cellStyle name="20% - Accent2 13 4" xfId="28941"/>
    <cellStyle name="20% - Accent2 13 5" xfId="41899"/>
    <cellStyle name="20% - Accent2 14" xfId="1058"/>
    <cellStyle name="20% - Accent2 14 2" xfId="7496"/>
    <cellStyle name="20% - Accent2 14 2 2" xfId="28944"/>
    <cellStyle name="20% - Accent2 14 3" xfId="14315"/>
    <cellStyle name="20% - Accent2 14 4" xfId="28943"/>
    <cellStyle name="20% - Accent2 14 5" xfId="41900"/>
    <cellStyle name="20% - Accent2 15" xfId="1059"/>
    <cellStyle name="20% - Accent2 15 2" xfId="7497"/>
    <cellStyle name="20% - Accent2 15 2 2" xfId="28946"/>
    <cellStyle name="20% - Accent2 15 3" xfId="14316"/>
    <cellStyle name="20% - Accent2 15 4" xfId="28945"/>
    <cellStyle name="20% - Accent2 15 5" xfId="41901"/>
    <cellStyle name="20% - Accent2 16" xfId="13860"/>
    <cellStyle name="20% - Accent2 16 2" xfId="14317"/>
    <cellStyle name="20% - Accent2 17" xfId="14318"/>
    <cellStyle name="20% - Accent2 18" xfId="14319"/>
    <cellStyle name="20% - Accent2 19" xfId="14320"/>
    <cellStyle name="20% - Accent2 2" xfId="107"/>
    <cellStyle name="20% - Accent2 2 10" xfId="1061"/>
    <cellStyle name="20% - Accent2 2 11" xfId="1062"/>
    <cellStyle name="20% - Accent2 2 11 2" xfId="7499"/>
    <cellStyle name="20% - Accent2 2 11 2 2" xfId="28948"/>
    <cellStyle name="20% - Accent2 2 11 3" xfId="14321"/>
    <cellStyle name="20% - Accent2 2 11 4" xfId="28947"/>
    <cellStyle name="20% - Accent2 2 11 5" xfId="41902"/>
    <cellStyle name="20% - Accent2 2 12" xfId="1063"/>
    <cellStyle name="20% - Accent2 2 12 2" xfId="7500"/>
    <cellStyle name="20% - Accent2 2 12 2 2" xfId="28950"/>
    <cellStyle name="20% - Accent2 2 12 3" xfId="14322"/>
    <cellStyle name="20% - Accent2 2 12 4" xfId="28949"/>
    <cellStyle name="20% - Accent2 2 12 5" xfId="41903"/>
    <cellStyle name="20% - Accent2 2 13" xfId="1064"/>
    <cellStyle name="20% - Accent2 2 13 2" xfId="7501"/>
    <cellStyle name="20% - Accent2 2 13 2 2" xfId="28952"/>
    <cellStyle name="20% - Accent2 2 13 3" xfId="14323"/>
    <cellStyle name="20% - Accent2 2 13 4" xfId="28951"/>
    <cellStyle name="20% - Accent2 2 13 5" xfId="41904"/>
    <cellStyle name="20% - Accent2 2 14" xfId="1065"/>
    <cellStyle name="20% - Accent2 2 14 2" xfId="7502"/>
    <cellStyle name="20% - Accent2 2 14 2 2" xfId="28954"/>
    <cellStyle name="20% - Accent2 2 14 3" xfId="14324"/>
    <cellStyle name="20% - Accent2 2 14 4" xfId="28953"/>
    <cellStyle name="20% - Accent2 2 14 5" xfId="41905"/>
    <cellStyle name="20% - Accent2 2 15" xfId="1066"/>
    <cellStyle name="20% - Accent2 2 15 2" xfId="7503"/>
    <cellStyle name="20% - Accent2 2 15 2 2" xfId="28956"/>
    <cellStyle name="20% - Accent2 2 15 3" xfId="14325"/>
    <cellStyle name="20% - Accent2 2 15 4" xfId="28955"/>
    <cellStyle name="20% - Accent2 2 15 5" xfId="41906"/>
    <cellStyle name="20% - Accent2 2 16" xfId="1060"/>
    <cellStyle name="20% - Accent2 2 16 2" xfId="7504"/>
    <cellStyle name="20% - Accent2 2 16 2 2" xfId="28958"/>
    <cellStyle name="20% - Accent2 2 16 3" xfId="28035"/>
    <cellStyle name="20% - Accent2 2 16 4" xfId="28957"/>
    <cellStyle name="20% - Accent2 2 17" xfId="7498"/>
    <cellStyle name="20% - Accent2 2 17 2" xfId="28959"/>
    <cellStyle name="20% - Accent2 2 18" xfId="41597"/>
    <cellStyle name="20% - Accent2 2 2" xfId="158"/>
    <cellStyle name="20% - Accent2 2 2 2" xfId="1067"/>
    <cellStyle name="20% - Accent2 2 2 2 10" xfId="1068"/>
    <cellStyle name="20% - Accent2 2 2 2 10 2" xfId="7506"/>
    <cellStyle name="20% - Accent2 2 2 2 10 2 2" xfId="28962"/>
    <cellStyle name="20% - Accent2 2 2 2 10 3" xfId="28961"/>
    <cellStyle name="20% - Accent2 2 2 2 10 4" xfId="41908"/>
    <cellStyle name="20% - Accent2 2 2 2 11" xfId="1069"/>
    <cellStyle name="20% - Accent2 2 2 2 11 2" xfId="7507"/>
    <cellStyle name="20% - Accent2 2 2 2 11 2 2" xfId="28964"/>
    <cellStyle name="20% - Accent2 2 2 2 11 3" xfId="28963"/>
    <cellStyle name="20% - Accent2 2 2 2 11 4" xfId="41909"/>
    <cellStyle name="20% - Accent2 2 2 2 12" xfId="7505"/>
    <cellStyle name="20% - Accent2 2 2 2 12 2" xfId="28965"/>
    <cellStyle name="20% - Accent2 2 2 2 13" xfId="28960"/>
    <cellStyle name="20% - Accent2 2 2 2 14" xfId="41907"/>
    <cellStyle name="20% - Accent2 2 2 2 2" xfId="1070"/>
    <cellStyle name="20% - Accent2 2 2 2 2 10" xfId="7508"/>
    <cellStyle name="20% - Accent2 2 2 2 2 10 2" xfId="28967"/>
    <cellStyle name="20% - Accent2 2 2 2 2 11" xfId="28966"/>
    <cellStyle name="20% - Accent2 2 2 2 2 12" xfId="41910"/>
    <cellStyle name="20% - Accent2 2 2 2 2 2" xfId="1071"/>
    <cellStyle name="20% - Accent2 2 2 2 2 2 2" xfId="1072"/>
    <cellStyle name="20% - Accent2 2 2 2 2 2 2 2" xfId="7510"/>
    <cellStyle name="20% - Accent2 2 2 2 2 2 2 2 2" xfId="28970"/>
    <cellStyle name="20% - Accent2 2 2 2 2 2 2 3" xfId="28969"/>
    <cellStyle name="20% - Accent2 2 2 2 2 2 2 4" xfId="41912"/>
    <cellStyle name="20% - Accent2 2 2 2 2 2 3" xfId="7509"/>
    <cellStyle name="20% - Accent2 2 2 2 2 2 3 2" xfId="28971"/>
    <cellStyle name="20% - Accent2 2 2 2 2 2 4" xfId="28968"/>
    <cellStyle name="20% - Accent2 2 2 2 2 2 5" xfId="41911"/>
    <cellStyle name="20% - Accent2 2 2 2 2 3" xfId="1073"/>
    <cellStyle name="20% - Accent2 2 2 2 2 3 2" xfId="1074"/>
    <cellStyle name="20% - Accent2 2 2 2 2 3 2 2" xfId="7512"/>
    <cellStyle name="20% - Accent2 2 2 2 2 3 2 2 2" xfId="28974"/>
    <cellStyle name="20% - Accent2 2 2 2 2 3 2 3" xfId="28973"/>
    <cellStyle name="20% - Accent2 2 2 2 2 3 2 4" xfId="41914"/>
    <cellStyle name="20% - Accent2 2 2 2 2 3 3" xfId="7511"/>
    <cellStyle name="20% - Accent2 2 2 2 2 3 3 2" xfId="28975"/>
    <cellStyle name="20% - Accent2 2 2 2 2 3 4" xfId="28972"/>
    <cellStyle name="20% - Accent2 2 2 2 2 3 5" xfId="41913"/>
    <cellStyle name="20% - Accent2 2 2 2 2 4" xfId="1075"/>
    <cellStyle name="20% - Accent2 2 2 2 2 4 2" xfId="7513"/>
    <cellStyle name="20% - Accent2 2 2 2 2 4 2 2" xfId="28977"/>
    <cellStyle name="20% - Accent2 2 2 2 2 4 3" xfId="28976"/>
    <cellStyle name="20% - Accent2 2 2 2 2 4 4" xfId="41915"/>
    <cellStyle name="20% - Accent2 2 2 2 2 5" xfId="1076"/>
    <cellStyle name="20% - Accent2 2 2 2 2 5 2" xfId="7514"/>
    <cellStyle name="20% - Accent2 2 2 2 2 5 2 2" xfId="28979"/>
    <cellStyle name="20% - Accent2 2 2 2 2 5 3" xfId="28978"/>
    <cellStyle name="20% - Accent2 2 2 2 2 5 4" xfId="41916"/>
    <cellStyle name="20% - Accent2 2 2 2 2 6" xfId="1077"/>
    <cellStyle name="20% - Accent2 2 2 2 2 6 2" xfId="7515"/>
    <cellStyle name="20% - Accent2 2 2 2 2 6 2 2" xfId="28981"/>
    <cellStyle name="20% - Accent2 2 2 2 2 6 3" xfId="28980"/>
    <cellStyle name="20% - Accent2 2 2 2 2 6 4" xfId="41917"/>
    <cellStyle name="20% - Accent2 2 2 2 2 7" xfId="1078"/>
    <cellStyle name="20% - Accent2 2 2 2 2 7 2" xfId="7516"/>
    <cellStyle name="20% - Accent2 2 2 2 2 7 2 2" xfId="28983"/>
    <cellStyle name="20% - Accent2 2 2 2 2 7 3" xfId="28982"/>
    <cellStyle name="20% - Accent2 2 2 2 2 7 4" xfId="41918"/>
    <cellStyle name="20% - Accent2 2 2 2 2 8" xfId="1079"/>
    <cellStyle name="20% - Accent2 2 2 2 2 8 2" xfId="7517"/>
    <cellStyle name="20% - Accent2 2 2 2 2 8 2 2" xfId="28985"/>
    <cellStyle name="20% - Accent2 2 2 2 2 8 3" xfId="28984"/>
    <cellStyle name="20% - Accent2 2 2 2 2 8 4" xfId="41919"/>
    <cellStyle name="20% - Accent2 2 2 2 2 9" xfId="1080"/>
    <cellStyle name="20% - Accent2 2 2 2 2 9 2" xfId="7518"/>
    <cellStyle name="20% - Accent2 2 2 2 2 9 2 2" xfId="28987"/>
    <cellStyle name="20% - Accent2 2 2 2 2 9 3" xfId="28986"/>
    <cellStyle name="20% - Accent2 2 2 2 2 9 4" xfId="41920"/>
    <cellStyle name="20% - Accent2 2 2 2 3" xfId="1081"/>
    <cellStyle name="20% - Accent2 2 2 2 3 10" xfId="28988"/>
    <cellStyle name="20% - Accent2 2 2 2 3 11" xfId="41921"/>
    <cellStyle name="20% - Accent2 2 2 2 3 2" xfId="1082"/>
    <cellStyle name="20% - Accent2 2 2 2 3 2 2" xfId="7520"/>
    <cellStyle name="20% - Accent2 2 2 2 3 2 2 2" xfId="28990"/>
    <cellStyle name="20% - Accent2 2 2 2 3 2 3" xfId="28989"/>
    <cellStyle name="20% - Accent2 2 2 2 3 2 4" xfId="41922"/>
    <cellStyle name="20% - Accent2 2 2 2 3 3" xfId="1083"/>
    <cellStyle name="20% - Accent2 2 2 2 3 3 2" xfId="7521"/>
    <cellStyle name="20% - Accent2 2 2 2 3 3 2 2" xfId="28992"/>
    <cellStyle name="20% - Accent2 2 2 2 3 3 3" xfId="28991"/>
    <cellStyle name="20% - Accent2 2 2 2 3 3 4" xfId="41923"/>
    <cellStyle name="20% - Accent2 2 2 2 3 4" xfId="1084"/>
    <cellStyle name="20% - Accent2 2 2 2 3 4 2" xfId="7522"/>
    <cellStyle name="20% - Accent2 2 2 2 3 4 2 2" xfId="28994"/>
    <cellStyle name="20% - Accent2 2 2 2 3 4 3" xfId="28993"/>
    <cellStyle name="20% - Accent2 2 2 2 3 4 4" xfId="41924"/>
    <cellStyle name="20% - Accent2 2 2 2 3 5" xfId="1085"/>
    <cellStyle name="20% - Accent2 2 2 2 3 5 2" xfId="7523"/>
    <cellStyle name="20% - Accent2 2 2 2 3 5 2 2" xfId="28996"/>
    <cellStyle name="20% - Accent2 2 2 2 3 5 3" xfId="28995"/>
    <cellStyle name="20% - Accent2 2 2 2 3 5 4" xfId="41925"/>
    <cellStyle name="20% - Accent2 2 2 2 3 6" xfId="1086"/>
    <cellStyle name="20% - Accent2 2 2 2 3 6 2" xfId="7524"/>
    <cellStyle name="20% - Accent2 2 2 2 3 6 2 2" xfId="28998"/>
    <cellStyle name="20% - Accent2 2 2 2 3 6 3" xfId="28997"/>
    <cellStyle name="20% - Accent2 2 2 2 3 6 4" xfId="41926"/>
    <cellStyle name="20% - Accent2 2 2 2 3 7" xfId="1087"/>
    <cellStyle name="20% - Accent2 2 2 2 3 7 2" xfId="7525"/>
    <cellStyle name="20% - Accent2 2 2 2 3 7 2 2" xfId="29000"/>
    <cellStyle name="20% - Accent2 2 2 2 3 7 3" xfId="28999"/>
    <cellStyle name="20% - Accent2 2 2 2 3 7 4" xfId="41927"/>
    <cellStyle name="20% - Accent2 2 2 2 3 8" xfId="1088"/>
    <cellStyle name="20% - Accent2 2 2 2 3 8 2" xfId="7526"/>
    <cellStyle name="20% - Accent2 2 2 2 3 8 2 2" xfId="29002"/>
    <cellStyle name="20% - Accent2 2 2 2 3 8 3" xfId="29001"/>
    <cellStyle name="20% - Accent2 2 2 2 3 8 4" xfId="41928"/>
    <cellStyle name="20% - Accent2 2 2 2 3 9" xfId="7519"/>
    <cellStyle name="20% - Accent2 2 2 2 3 9 2" xfId="29003"/>
    <cellStyle name="20% - Accent2 2 2 2 4" xfId="1089"/>
    <cellStyle name="20% - Accent2 2 2 2 4 2" xfId="1090"/>
    <cellStyle name="20% - Accent2 2 2 2 4 2 2" xfId="7528"/>
    <cellStyle name="20% - Accent2 2 2 2 4 2 2 2" xfId="29006"/>
    <cellStyle name="20% - Accent2 2 2 2 4 2 3" xfId="29005"/>
    <cellStyle name="20% - Accent2 2 2 2 4 2 4" xfId="41930"/>
    <cellStyle name="20% - Accent2 2 2 2 4 3" xfId="7527"/>
    <cellStyle name="20% - Accent2 2 2 2 4 3 2" xfId="29007"/>
    <cellStyle name="20% - Accent2 2 2 2 4 4" xfId="29004"/>
    <cellStyle name="20% - Accent2 2 2 2 4 5" xfId="41929"/>
    <cellStyle name="20% - Accent2 2 2 2 5" xfId="1091"/>
    <cellStyle name="20% - Accent2 2 2 2 5 2" xfId="7529"/>
    <cellStyle name="20% - Accent2 2 2 2 5 2 2" xfId="29009"/>
    <cellStyle name="20% - Accent2 2 2 2 5 3" xfId="29008"/>
    <cellStyle name="20% - Accent2 2 2 2 5 4" xfId="41931"/>
    <cellStyle name="20% - Accent2 2 2 2 6" xfId="1092"/>
    <cellStyle name="20% - Accent2 2 2 2 6 2" xfId="7530"/>
    <cellStyle name="20% - Accent2 2 2 2 6 2 2" xfId="29011"/>
    <cellStyle name="20% - Accent2 2 2 2 6 3" xfId="29010"/>
    <cellStyle name="20% - Accent2 2 2 2 6 4" xfId="41932"/>
    <cellStyle name="20% - Accent2 2 2 2 7" xfId="1093"/>
    <cellStyle name="20% - Accent2 2 2 2 7 2" xfId="7531"/>
    <cellStyle name="20% - Accent2 2 2 2 7 2 2" xfId="29013"/>
    <cellStyle name="20% - Accent2 2 2 2 7 3" xfId="29012"/>
    <cellStyle name="20% - Accent2 2 2 2 7 4" xfId="41933"/>
    <cellStyle name="20% - Accent2 2 2 2 8" xfId="1094"/>
    <cellStyle name="20% - Accent2 2 2 2 8 2" xfId="7532"/>
    <cellStyle name="20% - Accent2 2 2 2 8 2 2" xfId="29015"/>
    <cellStyle name="20% - Accent2 2 2 2 8 3" xfId="29014"/>
    <cellStyle name="20% - Accent2 2 2 2 8 4" xfId="41934"/>
    <cellStyle name="20% - Accent2 2 2 2 9" xfId="1095"/>
    <cellStyle name="20% - Accent2 2 2 2 9 2" xfId="7533"/>
    <cellStyle name="20% - Accent2 2 2 2 9 2 2" xfId="29017"/>
    <cellStyle name="20% - Accent2 2 2 2 9 3" xfId="29016"/>
    <cellStyle name="20% - Accent2 2 2 2 9 4" xfId="41935"/>
    <cellStyle name="20% - Accent2 2 2 3" xfId="1096"/>
    <cellStyle name="20% - Accent2 2 2 3 10" xfId="41936"/>
    <cellStyle name="20% - Accent2 2 2 3 2" xfId="1097"/>
    <cellStyle name="20% - Accent2 2 2 3 2 2" xfId="1098"/>
    <cellStyle name="20% - Accent2 2 2 3 2 2 2" xfId="7536"/>
    <cellStyle name="20% - Accent2 2 2 3 2 2 2 2" xfId="29021"/>
    <cellStyle name="20% - Accent2 2 2 3 2 2 3" xfId="29020"/>
    <cellStyle name="20% - Accent2 2 2 3 2 2 4" xfId="41938"/>
    <cellStyle name="20% - Accent2 2 2 3 2 3" xfId="7535"/>
    <cellStyle name="20% - Accent2 2 2 3 2 3 2" xfId="29022"/>
    <cellStyle name="20% - Accent2 2 2 3 2 4" xfId="29019"/>
    <cellStyle name="20% - Accent2 2 2 3 2 5" xfId="41937"/>
    <cellStyle name="20% - Accent2 2 2 3 3" xfId="1099"/>
    <cellStyle name="20% - Accent2 2 2 3 3 2" xfId="1100"/>
    <cellStyle name="20% - Accent2 2 2 3 3 2 2" xfId="7538"/>
    <cellStyle name="20% - Accent2 2 2 3 3 2 2 2" xfId="29025"/>
    <cellStyle name="20% - Accent2 2 2 3 3 2 3" xfId="29024"/>
    <cellStyle name="20% - Accent2 2 2 3 3 2 4" xfId="41940"/>
    <cellStyle name="20% - Accent2 2 2 3 3 3" xfId="7537"/>
    <cellStyle name="20% - Accent2 2 2 3 3 3 2" xfId="29026"/>
    <cellStyle name="20% - Accent2 2 2 3 3 4" xfId="29023"/>
    <cellStyle name="20% - Accent2 2 2 3 3 5" xfId="41939"/>
    <cellStyle name="20% - Accent2 2 2 3 4" xfId="1101"/>
    <cellStyle name="20% - Accent2 2 2 3 4 2" xfId="7539"/>
    <cellStyle name="20% - Accent2 2 2 3 4 2 2" xfId="29028"/>
    <cellStyle name="20% - Accent2 2 2 3 4 3" xfId="29027"/>
    <cellStyle name="20% - Accent2 2 2 3 4 4" xfId="41941"/>
    <cellStyle name="20% - Accent2 2 2 3 5" xfId="1102"/>
    <cellStyle name="20% - Accent2 2 2 3 5 2" xfId="7540"/>
    <cellStyle name="20% - Accent2 2 2 3 5 2 2" xfId="29030"/>
    <cellStyle name="20% - Accent2 2 2 3 5 3" xfId="29029"/>
    <cellStyle name="20% - Accent2 2 2 3 5 4" xfId="41942"/>
    <cellStyle name="20% - Accent2 2 2 3 6" xfId="1103"/>
    <cellStyle name="20% - Accent2 2 2 3 6 2" xfId="7541"/>
    <cellStyle name="20% - Accent2 2 2 3 6 2 2" xfId="29032"/>
    <cellStyle name="20% - Accent2 2 2 3 6 3" xfId="29031"/>
    <cellStyle name="20% - Accent2 2 2 3 6 4" xfId="41943"/>
    <cellStyle name="20% - Accent2 2 2 3 7" xfId="1104"/>
    <cellStyle name="20% - Accent2 2 2 3 7 2" xfId="7542"/>
    <cellStyle name="20% - Accent2 2 2 3 7 2 2" xfId="29034"/>
    <cellStyle name="20% - Accent2 2 2 3 7 3" xfId="29033"/>
    <cellStyle name="20% - Accent2 2 2 3 7 4" xfId="41944"/>
    <cellStyle name="20% - Accent2 2 2 3 8" xfId="7534"/>
    <cellStyle name="20% - Accent2 2 2 3 8 2" xfId="29035"/>
    <cellStyle name="20% - Accent2 2 2 3 9" xfId="29018"/>
    <cellStyle name="20% - Accent2 2 2 4" xfId="1105"/>
    <cellStyle name="20% - Accent2 2 2 4 10" xfId="41945"/>
    <cellStyle name="20% - Accent2 2 2 4 2" xfId="1106"/>
    <cellStyle name="20% - Accent2 2 2 4 2 2" xfId="7544"/>
    <cellStyle name="20% - Accent2 2 2 4 2 2 2" xfId="29038"/>
    <cellStyle name="20% - Accent2 2 2 4 2 3" xfId="29037"/>
    <cellStyle name="20% - Accent2 2 2 4 2 4" xfId="41946"/>
    <cellStyle name="20% - Accent2 2 2 4 3" xfId="1107"/>
    <cellStyle name="20% - Accent2 2 2 4 3 2" xfId="7545"/>
    <cellStyle name="20% - Accent2 2 2 4 3 2 2" xfId="29040"/>
    <cellStyle name="20% - Accent2 2 2 4 3 3" xfId="29039"/>
    <cellStyle name="20% - Accent2 2 2 4 3 4" xfId="41947"/>
    <cellStyle name="20% - Accent2 2 2 4 4" xfId="1108"/>
    <cellStyle name="20% - Accent2 2 2 4 4 2" xfId="7546"/>
    <cellStyle name="20% - Accent2 2 2 4 4 2 2" xfId="29042"/>
    <cellStyle name="20% - Accent2 2 2 4 4 3" xfId="29041"/>
    <cellStyle name="20% - Accent2 2 2 4 4 4" xfId="41948"/>
    <cellStyle name="20% - Accent2 2 2 4 5" xfId="1109"/>
    <cellStyle name="20% - Accent2 2 2 4 5 2" xfId="7547"/>
    <cellStyle name="20% - Accent2 2 2 4 5 2 2" xfId="29044"/>
    <cellStyle name="20% - Accent2 2 2 4 5 3" xfId="29043"/>
    <cellStyle name="20% - Accent2 2 2 4 5 4" xfId="41949"/>
    <cellStyle name="20% - Accent2 2 2 4 6" xfId="1110"/>
    <cellStyle name="20% - Accent2 2 2 4 6 2" xfId="7548"/>
    <cellStyle name="20% - Accent2 2 2 4 6 2 2" xfId="29046"/>
    <cellStyle name="20% - Accent2 2 2 4 6 3" xfId="29045"/>
    <cellStyle name="20% - Accent2 2 2 4 6 4" xfId="41950"/>
    <cellStyle name="20% - Accent2 2 2 4 7" xfId="1111"/>
    <cellStyle name="20% - Accent2 2 2 4 7 2" xfId="7549"/>
    <cellStyle name="20% - Accent2 2 2 4 7 2 2" xfId="29048"/>
    <cellStyle name="20% - Accent2 2 2 4 7 3" xfId="29047"/>
    <cellStyle name="20% - Accent2 2 2 4 7 4" xfId="41951"/>
    <cellStyle name="20% - Accent2 2 2 4 8" xfId="7543"/>
    <cellStyle name="20% - Accent2 2 2 4 8 2" xfId="29049"/>
    <cellStyle name="20% - Accent2 2 2 4 9" xfId="29036"/>
    <cellStyle name="20% - Accent2 2 2 5" xfId="1112"/>
    <cellStyle name="20% - Accent2 2 2 5 2" xfId="7550"/>
    <cellStyle name="20% - Accent2 2 2 5 2 2" xfId="29051"/>
    <cellStyle name="20% - Accent2 2 2 5 3" xfId="29050"/>
    <cellStyle name="20% - Accent2 2 2 5 4" xfId="41952"/>
    <cellStyle name="20% - Accent2 2 2 6" xfId="1113"/>
    <cellStyle name="20% - Accent2 2 2 6 2" xfId="7551"/>
    <cellStyle name="20% - Accent2 2 2 6 2 2" xfId="29053"/>
    <cellStyle name="20% - Accent2 2 2 6 3" xfId="29052"/>
    <cellStyle name="20% - Accent2 2 2 6 4" xfId="41953"/>
    <cellStyle name="20% - Accent2 2 2 7" xfId="14326"/>
    <cellStyle name="20% - Accent2 2 3" xfId="157"/>
    <cellStyle name="20% - Accent2 2 3 2" xfId="396"/>
    <cellStyle name="20% - Accent2 2 3 2 2" xfId="7124"/>
    <cellStyle name="20% - Accent2 2 3 2 2 2" xfId="7554"/>
    <cellStyle name="20% - Accent2 2 3 2 2 2 2" xfId="29057"/>
    <cellStyle name="20% - Accent2 2 3 2 2 3" xfId="29056"/>
    <cellStyle name="20% - Accent2 2 3 2 3" xfId="7553"/>
    <cellStyle name="20% - Accent2 2 3 2 3 2" xfId="29058"/>
    <cellStyle name="20% - Accent2 2 3 2 4" xfId="29055"/>
    <cellStyle name="20% - Accent2 2 3 3" xfId="1114"/>
    <cellStyle name="20% - Accent2 2 3 4" xfId="7552"/>
    <cellStyle name="20% - Accent2 2 3 4 2" xfId="29059"/>
    <cellStyle name="20% - Accent2 2 3 5" xfId="14327"/>
    <cellStyle name="20% - Accent2 2 3 6" xfId="29054"/>
    <cellStyle name="20% - Accent2 2 4" xfId="364"/>
    <cellStyle name="20% - Accent2 2 4 10" xfId="1116"/>
    <cellStyle name="20% - Accent2 2 4 10 2" xfId="7556"/>
    <cellStyle name="20% - Accent2 2 4 10 2 2" xfId="29062"/>
    <cellStyle name="20% - Accent2 2 4 10 3" xfId="29061"/>
    <cellStyle name="20% - Accent2 2 4 10 4" xfId="41955"/>
    <cellStyle name="20% - Accent2 2 4 11" xfId="1117"/>
    <cellStyle name="20% - Accent2 2 4 11 2" xfId="7557"/>
    <cellStyle name="20% - Accent2 2 4 11 2 2" xfId="29064"/>
    <cellStyle name="20% - Accent2 2 4 11 3" xfId="29063"/>
    <cellStyle name="20% - Accent2 2 4 11 4" xfId="41956"/>
    <cellStyle name="20% - Accent2 2 4 12" xfId="1115"/>
    <cellStyle name="20% - Accent2 2 4 12 2" xfId="7558"/>
    <cellStyle name="20% - Accent2 2 4 12 2 2" xfId="29066"/>
    <cellStyle name="20% - Accent2 2 4 12 3" xfId="29065"/>
    <cellStyle name="20% - Accent2 2 4 13" xfId="7555"/>
    <cellStyle name="20% - Accent2 2 4 13 2" xfId="29067"/>
    <cellStyle name="20% - Accent2 2 4 14" xfId="14328"/>
    <cellStyle name="20% - Accent2 2 4 15" xfId="29060"/>
    <cellStyle name="20% - Accent2 2 4 16" xfId="41954"/>
    <cellStyle name="20% - Accent2 2 4 2" xfId="1118"/>
    <cellStyle name="20% - Accent2 2 4 2 10" xfId="7559"/>
    <cellStyle name="20% - Accent2 2 4 2 10 2" xfId="29069"/>
    <cellStyle name="20% - Accent2 2 4 2 11" xfId="14329"/>
    <cellStyle name="20% - Accent2 2 4 2 12" xfId="29068"/>
    <cellStyle name="20% - Accent2 2 4 2 13" xfId="41957"/>
    <cellStyle name="20% - Accent2 2 4 2 2" xfId="1119"/>
    <cellStyle name="20% - Accent2 2 4 2 2 2" xfId="1120"/>
    <cellStyle name="20% - Accent2 2 4 2 2 2 2" xfId="7561"/>
    <cellStyle name="20% - Accent2 2 4 2 2 2 2 2" xfId="29072"/>
    <cellStyle name="20% - Accent2 2 4 2 2 2 3" xfId="29071"/>
    <cellStyle name="20% - Accent2 2 4 2 2 2 4" xfId="41959"/>
    <cellStyle name="20% - Accent2 2 4 2 2 3" xfId="7560"/>
    <cellStyle name="20% - Accent2 2 4 2 2 3 2" xfId="29073"/>
    <cellStyle name="20% - Accent2 2 4 2 2 4" xfId="29070"/>
    <cellStyle name="20% - Accent2 2 4 2 2 5" xfId="41958"/>
    <cellStyle name="20% - Accent2 2 4 2 3" xfId="1121"/>
    <cellStyle name="20% - Accent2 2 4 2 3 2" xfId="1122"/>
    <cellStyle name="20% - Accent2 2 4 2 3 2 2" xfId="7563"/>
    <cellStyle name="20% - Accent2 2 4 2 3 2 2 2" xfId="29076"/>
    <cellStyle name="20% - Accent2 2 4 2 3 2 3" xfId="29075"/>
    <cellStyle name="20% - Accent2 2 4 2 3 2 4" xfId="41961"/>
    <cellStyle name="20% - Accent2 2 4 2 3 3" xfId="7562"/>
    <cellStyle name="20% - Accent2 2 4 2 3 3 2" xfId="29077"/>
    <cellStyle name="20% - Accent2 2 4 2 3 4" xfId="29074"/>
    <cellStyle name="20% - Accent2 2 4 2 3 5" xfId="41960"/>
    <cellStyle name="20% - Accent2 2 4 2 4" xfId="1123"/>
    <cellStyle name="20% - Accent2 2 4 2 4 2" xfId="7564"/>
    <cellStyle name="20% - Accent2 2 4 2 4 2 2" xfId="29079"/>
    <cellStyle name="20% - Accent2 2 4 2 4 3" xfId="29078"/>
    <cellStyle name="20% - Accent2 2 4 2 4 4" xfId="41962"/>
    <cellStyle name="20% - Accent2 2 4 2 5" xfId="1124"/>
    <cellStyle name="20% - Accent2 2 4 2 5 2" xfId="7565"/>
    <cellStyle name="20% - Accent2 2 4 2 5 2 2" xfId="29081"/>
    <cellStyle name="20% - Accent2 2 4 2 5 3" xfId="29080"/>
    <cellStyle name="20% - Accent2 2 4 2 5 4" xfId="41963"/>
    <cellStyle name="20% - Accent2 2 4 2 6" xfId="1125"/>
    <cellStyle name="20% - Accent2 2 4 2 6 2" xfId="7566"/>
    <cellStyle name="20% - Accent2 2 4 2 6 2 2" xfId="29083"/>
    <cellStyle name="20% - Accent2 2 4 2 6 3" xfId="29082"/>
    <cellStyle name="20% - Accent2 2 4 2 6 4" xfId="41964"/>
    <cellStyle name="20% - Accent2 2 4 2 7" xfId="1126"/>
    <cellStyle name="20% - Accent2 2 4 2 7 2" xfId="7567"/>
    <cellStyle name="20% - Accent2 2 4 2 7 2 2" xfId="29085"/>
    <cellStyle name="20% - Accent2 2 4 2 7 3" xfId="29084"/>
    <cellStyle name="20% - Accent2 2 4 2 7 4" xfId="41965"/>
    <cellStyle name="20% - Accent2 2 4 2 8" xfId="1127"/>
    <cellStyle name="20% - Accent2 2 4 2 8 2" xfId="7568"/>
    <cellStyle name="20% - Accent2 2 4 2 8 2 2" xfId="29087"/>
    <cellStyle name="20% - Accent2 2 4 2 8 3" xfId="29086"/>
    <cellStyle name="20% - Accent2 2 4 2 8 4" xfId="41966"/>
    <cellStyle name="20% - Accent2 2 4 2 9" xfId="1128"/>
    <cellStyle name="20% - Accent2 2 4 2 9 2" xfId="7569"/>
    <cellStyle name="20% - Accent2 2 4 2 9 2 2" xfId="29089"/>
    <cellStyle name="20% - Accent2 2 4 2 9 3" xfId="29088"/>
    <cellStyle name="20% - Accent2 2 4 2 9 4" xfId="41967"/>
    <cellStyle name="20% - Accent2 2 4 3" xfId="1129"/>
    <cellStyle name="20% - Accent2 2 4 3 10" xfId="29090"/>
    <cellStyle name="20% - Accent2 2 4 3 11" xfId="41968"/>
    <cellStyle name="20% - Accent2 2 4 3 2" xfId="1130"/>
    <cellStyle name="20% - Accent2 2 4 3 2 2" xfId="7571"/>
    <cellStyle name="20% - Accent2 2 4 3 2 2 2" xfId="29092"/>
    <cellStyle name="20% - Accent2 2 4 3 2 3" xfId="29091"/>
    <cellStyle name="20% - Accent2 2 4 3 2 4" xfId="41969"/>
    <cellStyle name="20% - Accent2 2 4 3 3" xfId="1131"/>
    <cellStyle name="20% - Accent2 2 4 3 3 2" xfId="7572"/>
    <cellStyle name="20% - Accent2 2 4 3 3 2 2" xfId="29094"/>
    <cellStyle name="20% - Accent2 2 4 3 3 3" xfId="29093"/>
    <cellStyle name="20% - Accent2 2 4 3 3 4" xfId="41970"/>
    <cellStyle name="20% - Accent2 2 4 3 4" xfId="1132"/>
    <cellStyle name="20% - Accent2 2 4 3 4 2" xfId="7573"/>
    <cellStyle name="20% - Accent2 2 4 3 4 2 2" xfId="29096"/>
    <cellStyle name="20% - Accent2 2 4 3 4 3" xfId="29095"/>
    <cellStyle name="20% - Accent2 2 4 3 4 4" xfId="41971"/>
    <cellStyle name="20% - Accent2 2 4 3 5" xfId="1133"/>
    <cellStyle name="20% - Accent2 2 4 3 5 2" xfId="7574"/>
    <cellStyle name="20% - Accent2 2 4 3 5 2 2" xfId="29098"/>
    <cellStyle name="20% - Accent2 2 4 3 5 3" xfId="29097"/>
    <cellStyle name="20% - Accent2 2 4 3 5 4" xfId="41972"/>
    <cellStyle name="20% - Accent2 2 4 3 6" xfId="1134"/>
    <cellStyle name="20% - Accent2 2 4 3 6 2" xfId="7575"/>
    <cellStyle name="20% - Accent2 2 4 3 6 2 2" xfId="29100"/>
    <cellStyle name="20% - Accent2 2 4 3 6 3" xfId="29099"/>
    <cellStyle name="20% - Accent2 2 4 3 6 4" xfId="41973"/>
    <cellStyle name="20% - Accent2 2 4 3 7" xfId="1135"/>
    <cellStyle name="20% - Accent2 2 4 3 7 2" xfId="7576"/>
    <cellStyle name="20% - Accent2 2 4 3 7 2 2" xfId="29102"/>
    <cellStyle name="20% - Accent2 2 4 3 7 3" xfId="29101"/>
    <cellStyle name="20% - Accent2 2 4 3 7 4" xfId="41974"/>
    <cellStyle name="20% - Accent2 2 4 3 8" xfId="1136"/>
    <cellStyle name="20% - Accent2 2 4 3 8 2" xfId="7577"/>
    <cellStyle name="20% - Accent2 2 4 3 8 2 2" xfId="29104"/>
    <cellStyle name="20% - Accent2 2 4 3 8 3" xfId="29103"/>
    <cellStyle name="20% - Accent2 2 4 3 8 4" xfId="41975"/>
    <cellStyle name="20% - Accent2 2 4 3 9" xfId="7570"/>
    <cellStyle name="20% - Accent2 2 4 3 9 2" xfId="29105"/>
    <cellStyle name="20% - Accent2 2 4 4" xfId="1137"/>
    <cellStyle name="20% - Accent2 2 4 4 2" xfId="1138"/>
    <cellStyle name="20% - Accent2 2 4 4 2 2" xfId="7579"/>
    <cellStyle name="20% - Accent2 2 4 4 2 2 2" xfId="29108"/>
    <cellStyle name="20% - Accent2 2 4 4 2 3" xfId="29107"/>
    <cellStyle name="20% - Accent2 2 4 4 2 4" xfId="41977"/>
    <cellStyle name="20% - Accent2 2 4 4 3" xfId="7578"/>
    <cellStyle name="20% - Accent2 2 4 4 3 2" xfId="29109"/>
    <cellStyle name="20% - Accent2 2 4 4 4" xfId="29106"/>
    <cellStyle name="20% - Accent2 2 4 4 5" xfId="41976"/>
    <cellStyle name="20% - Accent2 2 4 5" xfId="1139"/>
    <cellStyle name="20% - Accent2 2 4 5 2" xfId="7580"/>
    <cellStyle name="20% - Accent2 2 4 5 2 2" xfId="29111"/>
    <cellStyle name="20% - Accent2 2 4 5 3" xfId="29110"/>
    <cellStyle name="20% - Accent2 2 4 5 4" xfId="41978"/>
    <cellStyle name="20% - Accent2 2 4 6" xfId="1140"/>
    <cellStyle name="20% - Accent2 2 4 6 2" xfId="7581"/>
    <cellStyle name="20% - Accent2 2 4 6 2 2" xfId="29113"/>
    <cellStyle name="20% - Accent2 2 4 6 3" xfId="29112"/>
    <cellStyle name="20% - Accent2 2 4 6 4" xfId="41979"/>
    <cellStyle name="20% - Accent2 2 4 7" xfId="1141"/>
    <cellStyle name="20% - Accent2 2 4 7 2" xfId="7582"/>
    <cellStyle name="20% - Accent2 2 4 7 2 2" xfId="29115"/>
    <cellStyle name="20% - Accent2 2 4 7 3" xfId="29114"/>
    <cellStyle name="20% - Accent2 2 4 7 4" xfId="41980"/>
    <cellStyle name="20% - Accent2 2 4 8" xfId="1142"/>
    <cellStyle name="20% - Accent2 2 4 8 2" xfId="7583"/>
    <cellStyle name="20% - Accent2 2 4 8 2 2" xfId="29117"/>
    <cellStyle name="20% - Accent2 2 4 8 3" xfId="29116"/>
    <cellStyle name="20% - Accent2 2 4 8 4" xfId="41981"/>
    <cellStyle name="20% - Accent2 2 4 9" xfId="1143"/>
    <cellStyle name="20% - Accent2 2 4 9 2" xfId="7584"/>
    <cellStyle name="20% - Accent2 2 4 9 2 2" xfId="29119"/>
    <cellStyle name="20% - Accent2 2 4 9 3" xfId="29118"/>
    <cellStyle name="20% - Accent2 2 4 9 4" xfId="41982"/>
    <cellStyle name="20% - Accent2 2 5" xfId="479"/>
    <cellStyle name="20% - Accent2 2 5 10" xfId="1145"/>
    <cellStyle name="20% - Accent2 2 5 10 2" xfId="7586"/>
    <cellStyle name="20% - Accent2 2 5 10 2 2" xfId="29122"/>
    <cellStyle name="20% - Accent2 2 5 10 3" xfId="29121"/>
    <cellStyle name="20% - Accent2 2 5 10 4" xfId="41984"/>
    <cellStyle name="20% - Accent2 2 5 11" xfId="1146"/>
    <cellStyle name="20% - Accent2 2 5 11 2" xfId="7587"/>
    <cellStyle name="20% - Accent2 2 5 11 2 2" xfId="29124"/>
    <cellStyle name="20% - Accent2 2 5 11 3" xfId="29123"/>
    <cellStyle name="20% - Accent2 2 5 11 4" xfId="41985"/>
    <cellStyle name="20% - Accent2 2 5 12" xfId="1144"/>
    <cellStyle name="20% - Accent2 2 5 12 2" xfId="7588"/>
    <cellStyle name="20% - Accent2 2 5 12 2 2" xfId="29126"/>
    <cellStyle name="20% - Accent2 2 5 12 3" xfId="29125"/>
    <cellStyle name="20% - Accent2 2 5 13" xfId="7585"/>
    <cellStyle name="20% - Accent2 2 5 13 2" xfId="29127"/>
    <cellStyle name="20% - Accent2 2 5 14" xfId="14330"/>
    <cellStyle name="20% - Accent2 2 5 15" xfId="29120"/>
    <cellStyle name="20% - Accent2 2 5 16" xfId="41983"/>
    <cellStyle name="20% - Accent2 2 5 2" xfId="1147"/>
    <cellStyle name="20% - Accent2 2 5 2 10" xfId="7589"/>
    <cellStyle name="20% - Accent2 2 5 2 10 2" xfId="29129"/>
    <cellStyle name="20% - Accent2 2 5 2 11" xfId="29128"/>
    <cellStyle name="20% - Accent2 2 5 2 12" xfId="41986"/>
    <cellStyle name="20% - Accent2 2 5 2 2" xfId="1148"/>
    <cellStyle name="20% - Accent2 2 5 2 2 2" xfId="7590"/>
    <cellStyle name="20% - Accent2 2 5 2 2 2 2" xfId="29131"/>
    <cellStyle name="20% - Accent2 2 5 2 2 3" xfId="29130"/>
    <cellStyle name="20% - Accent2 2 5 2 2 4" xfId="41987"/>
    <cellStyle name="20% - Accent2 2 5 2 3" xfId="1149"/>
    <cellStyle name="20% - Accent2 2 5 2 3 2" xfId="7591"/>
    <cellStyle name="20% - Accent2 2 5 2 3 2 2" xfId="29133"/>
    <cellStyle name="20% - Accent2 2 5 2 3 3" xfId="29132"/>
    <cellStyle name="20% - Accent2 2 5 2 3 4" xfId="41988"/>
    <cellStyle name="20% - Accent2 2 5 2 4" xfId="1150"/>
    <cellStyle name="20% - Accent2 2 5 2 4 2" xfId="7592"/>
    <cellStyle name="20% - Accent2 2 5 2 4 2 2" xfId="29135"/>
    <cellStyle name="20% - Accent2 2 5 2 4 3" xfId="29134"/>
    <cellStyle name="20% - Accent2 2 5 2 4 4" xfId="41989"/>
    <cellStyle name="20% - Accent2 2 5 2 5" xfId="1151"/>
    <cellStyle name="20% - Accent2 2 5 2 5 2" xfId="7593"/>
    <cellStyle name="20% - Accent2 2 5 2 5 2 2" xfId="29137"/>
    <cellStyle name="20% - Accent2 2 5 2 5 3" xfId="29136"/>
    <cellStyle name="20% - Accent2 2 5 2 5 4" xfId="41990"/>
    <cellStyle name="20% - Accent2 2 5 2 6" xfId="1152"/>
    <cellStyle name="20% - Accent2 2 5 2 6 2" xfId="7594"/>
    <cellStyle name="20% - Accent2 2 5 2 6 2 2" xfId="29139"/>
    <cellStyle name="20% - Accent2 2 5 2 6 3" xfId="29138"/>
    <cellStyle name="20% - Accent2 2 5 2 6 4" xfId="41991"/>
    <cellStyle name="20% - Accent2 2 5 2 7" xfId="1153"/>
    <cellStyle name="20% - Accent2 2 5 2 7 2" xfId="7595"/>
    <cellStyle name="20% - Accent2 2 5 2 7 2 2" xfId="29141"/>
    <cellStyle name="20% - Accent2 2 5 2 7 3" xfId="29140"/>
    <cellStyle name="20% - Accent2 2 5 2 7 4" xfId="41992"/>
    <cellStyle name="20% - Accent2 2 5 2 8" xfId="1154"/>
    <cellStyle name="20% - Accent2 2 5 2 8 2" xfId="7596"/>
    <cellStyle name="20% - Accent2 2 5 2 8 2 2" xfId="29143"/>
    <cellStyle name="20% - Accent2 2 5 2 8 3" xfId="29142"/>
    <cellStyle name="20% - Accent2 2 5 2 8 4" xfId="41993"/>
    <cellStyle name="20% - Accent2 2 5 2 9" xfId="1155"/>
    <cellStyle name="20% - Accent2 2 5 2 9 2" xfId="7597"/>
    <cellStyle name="20% - Accent2 2 5 2 9 2 2" xfId="29145"/>
    <cellStyle name="20% - Accent2 2 5 2 9 3" xfId="29144"/>
    <cellStyle name="20% - Accent2 2 5 2 9 4" xfId="41994"/>
    <cellStyle name="20% - Accent2 2 5 3" xfId="1156"/>
    <cellStyle name="20% - Accent2 2 5 3 2" xfId="1157"/>
    <cellStyle name="20% - Accent2 2 5 3 2 2" xfId="7599"/>
    <cellStyle name="20% - Accent2 2 5 3 2 2 2" xfId="29148"/>
    <cellStyle name="20% - Accent2 2 5 3 2 3" xfId="29147"/>
    <cellStyle name="20% - Accent2 2 5 3 2 4" xfId="41996"/>
    <cellStyle name="20% - Accent2 2 5 3 3" xfId="7598"/>
    <cellStyle name="20% - Accent2 2 5 3 3 2" xfId="29149"/>
    <cellStyle name="20% - Accent2 2 5 3 4" xfId="29146"/>
    <cellStyle name="20% - Accent2 2 5 3 5" xfId="41995"/>
    <cellStyle name="20% - Accent2 2 5 4" xfId="1158"/>
    <cellStyle name="20% - Accent2 2 5 4 2" xfId="7600"/>
    <cellStyle name="20% - Accent2 2 5 4 2 2" xfId="29151"/>
    <cellStyle name="20% - Accent2 2 5 4 3" xfId="29150"/>
    <cellStyle name="20% - Accent2 2 5 4 4" xfId="41997"/>
    <cellStyle name="20% - Accent2 2 5 5" xfId="1159"/>
    <cellStyle name="20% - Accent2 2 5 5 2" xfId="7601"/>
    <cellStyle name="20% - Accent2 2 5 5 2 2" xfId="29153"/>
    <cellStyle name="20% - Accent2 2 5 5 3" xfId="29152"/>
    <cellStyle name="20% - Accent2 2 5 5 4" xfId="41998"/>
    <cellStyle name="20% - Accent2 2 5 6" xfId="1160"/>
    <cellStyle name="20% - Accent2 2 5 6 2" xfId="7602"/>
    <cellStyle name="20% - Accent2 2 5 6 2 2" xfId="29155"/>
    <cellStyle name="20% - Accent2 2 5 6 3" xfId="29154"/>
    <cellStyle name="20% - Accent2 2 5 6 4" xfId="41999"/>
    <cellStyle name="20% - Accent2 2 5 7" xfId="1161"/>
    <cellStyle name="20% - Accent2 2 5 7 2" xfId="7603"/>
    <cellStyle name="20% - Accent2 2 5 7 2 2" xfId="29157"/>
    <cellStyle name="20% - Accent2 2 5 7 3" xfId="29156"/>
    <cellStyle name="20% - Accent2 2 5 7 4" xfId="42000"/>
    <cellStyle name="20% - Accent2 2 5 8" xfId="1162"/>
    <cellStyle name="20% - Accent2 2 5 8 2" xfId="7604"/>
    <cellStyle name="20% - Accent2 2 5 8 2 2" xfId="29159"/>
    <cellStyle name="20% - Accent2 2 5 8 3" xfId="29158"/>
    <cellStyle name="20% - Accent2 2 5 8 4" xfId="42001"/>
    <cellStyle name="20% - Accent2 2 5 9" xfId="1163"/>
    <cellStyle name="20% - Accent2 2 5 9 2" xfId="7605"/>
    <cellStyle name="20% - Accent2 2 5 9 2 2" xfId="29161"/>
    <cellStyle name="20% - Accent2 2 5 9 3" xfId="29160"/>
    <cellStyle name="20% - Accent2 2 5 9 4" xfId="42002"/>
    <cellStyle name="20% - Accent2 2 6" xfId="506"/>
    <cellStyle name="20% - Accent2 2 6 10" xfId="1164"/>
    <cellStyle name="20% - Accent2 2 6 10 2" xfId="7607"/>
    <cellStyle name="20% - Accent2 2 6 10 2 2" xfId="29164"/>
    <cellStyle name="20% - Accent2 2 6 10 3" xfId="29163"/>
    <cellStyle name="20% - Accent2 2 6 11" xfId="7606"/>
    <cellStyle name="20% - Accent2 2 6 11 2" xfId="29165"/>
    <cellStyle name="20% - Accent2 2 6 12" xfId="14331"/>
    <cellStyle name="20% - Accent2 2 6 13" xfId="29162"/>
    <cellStyle name="20% - Accent2 2 6 14" xfId="42003"/>
    <cellStyle name="20% - Accent2 2 6 2" xfId="1165"/>
    <cellStyle name="20% - Accent2 2 6 2 2" xfId="1166"/>
    <cellStyle name="20% - Accent2 2 6 2 2 2" xfId="7609"/>
    <cellStyle name="20% - Accent2 2 6 2 2 2 2" xfId="29168"/>
    <cellStyle name="20% - Accent2 2 6 2 2 3" xfId="29167"/>
    <cellStyle name="20% - Accent2 2 6 2 2 4" xfId="42005"/>
    <cellStyle name="20% - Accent2 2 6 2 3" xfId="7608"/>
    <cellStyle name="20% - Accent2 2 6 2 3 2" xfId="29169"/>
    <cellStyle name="20% - Accent2 2 6 2 4" xfId="29166"/>
    <cellStyle name="20% - Accent2 2 6 2 5" xfId="42004"/>
    <cellStyle name="20% - Accent2 2 6 3" xfId="1167"/>
    <cellStyle name="20% - Accent2 2 6 3 2" xfId="1168"/>
    <cellStyle name="20% - Accent2 2 6 3 2 2" xfId="7611"/>
    <cellStyle name="20% - Accent2 2 6 3 2 2 2" xfId="29172"/>
    <cellStyle name="20% - Accent2 2 6 3 2 3" xfId="29171"/>
    <cellStyle name="20% - Accent2 2 6 3 2 4" xfId="42007"/>
    <cellStyle name="20% - Accent2 2 6 3 3" xfId="7610"/>
    <cellStyle name="20% - Accent2 2 6 3 3 2" xfId="29173"/>
    <cellStyle name="20% - Accent2 2 6 3 4" xfId="29170"/>
    <cellStyle name="20% - Accent2 2 6 3 5" xfId="42006"/>
    <cellStyle name="20% - Accent2 2 6 4" xfId="1169"/>
    <cellStyle name="20% - Accent2 2 6 4 2" xfId="7612"/>
    <cellStyle name="20% - Accent2 2 6 4 2 2" xfId="29175"/>
    <cellStyle name="20% - Accent2 2 6 4 3" xfId="29174"/>
    <cellStyle name="20% - Accent2 2 6 4 4" xfId="42008"/>
    <cellStyle name="20% - Accent2 2 6 5" xfId="1170"/>
    <cellStyle name="20% - Accent2 2 6 5 2" xfId="7613"/>
    <cellStyle name="20% - Accent2 2 6 5 2 2" xfId="29177"/>
    <cellStyle name="20% - Accent2 2 6 5 3" xfId="29176"/>
    <cellStyle name="20% - Accent2 2 6 5 4" xfId="42009"/>
    <cellStyle name="20% - Accent2 2 6 6" xfId="1171"/>
    <cellStyle name="20% - Accent2 2 6 6 2" xfId="7614"/>
    <cellStyle name="20% - Accent2 2 6 6 2 2" xfId="29179"/>
    <cellStyle name="20% - Accent2 2 6 6 3" xfId="29178"/>
    <cellStyle name="20% - Accent2 2 6 6 4" xfId="42010"/>
    <cellStyle name="20% - Accent2 2 6 7" xfId="1172"/>
    <cellStyle name="20% - Accent2 2 6 7 2" xfId="7615"/>
    <cellStyle name="20% - Accent2 2 6 7 2 2" xfId="29181"/>
    <cellStyle name="20% - Accent2 2 6 7 3" xfId="29180"/>
    <cellStyle name="20% - Accent2 2 6 7 4" xfId="42011"/>
    <cellStyle name="20% - Accent2 2 6 8" xfId="1173"/>
    <cellStyle name="20% - Accent2 2 6 8 2" xfId="7616"/>
    <cellStyle name="20% - Accent2 2 6 8 2 2" xfId="29183"/>
    <cellStyle name="20% - Accent2 2 6 8 3" xfId="29182"/>
    <cellStyle name="20% - Accent2 2 6 8 4" xfId="42012"/>
    <cellStyle name="20% - Accent2 2 6 9" xfId="1174"/>
    <cellStyle name="20% - Accent2 2 6 9 2" xfId="7617"/>
    <cellStyle name="20% - Accent2 2 6 9 2 2" xfId="29185"/>
    <cellStyle name="20% - Accent2 2 6 9 3" xfId="29184"/>
    <cellStyle name="20% - Accent2 2 6 9 4" xfId="42013"/>
    <cellStyle name="20% - Accent2 2 7" xfId="600"/>
    <cellStyle name="20% - Accent2 2 7 2" xfId="1176"/>
    <cellStyle name="20% - Accent2 2 7 3" xfId="1175"/>
    <cellStyle name="20% - Accent2 2 7 3 2" xfId="7619"/>
    <cellStyle name="20% - Accent2 2 7 3 2 2" xfId="29188"/>
    <cellStyle name="20% - Accent2 2 7 3 3" xfId="29187"/>
    <cellStyle name="20% - Accent2 2 7 4" xfId="7618"/>
    <cellStyle name="20% - Accent2 2 7 4 2" xfId="29189"/>
    <cellStyle name="20% - Accent2 2 7 5" xfId="29186"/>
    <cellStyle name="20% - Accent2 2 7 6" xfId="42014"/>
    <cellStyle name="20% - Accent2 2 8" xfId="681"/>
    <cellStyle name="20% - Accent2 2 8 2" xfId="1177"/>
    <cellStyle name="20% - Accent2 2 8 2 2" xfId="7621"/>
    <cellStyle name="20% - Accent2 2 8 2 2 2" xfId="29192"/>
    <cellStyle name="20% - Accent2 2 8 2 3" xfId="29191"/>
    <cellStyle name="20% - Accent2 2 8 3" xfId="7620"/>
    <cellStyle name="20% - Accent2 2 8 3 2" xfId="29193"/>
    <cellStyle name="20% - Accent2 2 8 4" xfId="14332"/>
    <cellStyle name="20% - Accent2 2 8 5" xfId="29190"/>
    <cellStyle name="20% - Accent2 2 8 6" xfId="42015"/>
    <cellStyle name="20% - Accent2 2 9" xfId="1178"/>
    <cellStyle name="20% - Accent2 2 9 2" xfId="7622"/>
    <cellStyle name="20% - Accent2 2 9 2 2" xfId="29195"/>
    <cellStyle name="20% - Accent2 2 9 3" xfId="14333"/>
    <cellStyle name="20% - Accent2 2 9 4" xfId="29194"/>
    <cellStyle name="20% - Accent2 2 9 5" xfId="42016"/>
    <cellStyle name="20% - Accent2 20" xfId="14334"/>
    <cellStyle name="20% - Accent2 21" xfId="28055"/>
    <cellStyle name="20% - Accent2 3" xfId="159"/>
    <cellStyle name="20% - Accent2 3 10" xfId="1180"/>
    <cellStyle name="20% - Accent2 3 10 2" xfId="7624"/>
    <cellStyle name="20% - Accent2 3 10 2 2" xfId="29198"/>
    <cellStyle name="20% - Accent2 3 10 3" xfId="14336"/>
    <cellStyle name="20% - Accent2 3 10 4" xfId="29197"/>
    <cellStyle name="20% - Accent2 3 10 5" xfId="42018"/>
    <cellStyle name="20% - Accent2 3 11" xfId="1181"/>
    <cellStyle name="20% - Accent2 3 11 2" xfId="7625"/>
    <cellStyle name="20% - Accent2 3 11 2 2" xfId="29200"/>
    <cellStyle name="20% - Accent2 3 11 3" xfId="14337"/>
    <cellStyle name="20% - Accent2 3 11 4" xfId="29199"/>
    <cellStyle name="20% - Accent2 3 11 5" xfId="42019"/>
    <cellStyle name="20% - Accent2 3 12" xfId="1182"/>
    <cellStyle name="20% - Accent2 3 12 2" xfId="7626"/>
    <cellStyle name="20% - Accent2 3 12 2 2" xfId="29202"/>
    <cellStyle name="20% - Accent2 3 12 3" xfId="14338"/>
    <cellStyle name="20% - Accent2 3 12 4" xfId="29201"/>
    <cellStyle name="20% - Accent2 3 12 5" xfId="42020"/>
    <cellStyle name="20% - Accent2 3 13" xfId="1183"/>
    <cellStyle name="20% - Accent2 3 13 2" xfId="7627"/>
    <cellStyle name="20% - Accent2 3 13 2 2" xfId="29204"/>
    <cellStyle name="20% - Accent2 3 13 3" xfId="14339"/>
    <cellStyle name="20% - Accent2 3 13 4" xfId="29203"/>
    <cellStyle name="20% - Accent2 3 13 5" xfId="42021"/>
    <cellStyle name="20% - Accent2 3 14" xfId="1179"/>
    <cellStyle name="20% - Accent2 3 14 2" xfId="7628"/>
    <cellStyle name="20% - Accent2 3 14 2 2" xfId="29206"/>
    <cellStyle name="20% - Accent2 3 14 3" xfId="14340"/>
    <cellStyle name="20% - Accent2 3 14 4" xfId="29205"/>
    <cellStyle name="20% - Accent2 3 15" xfId="7623"/>
    <cellStyle name="20% - Accent2 3 15 2" xfId="14341"/>
    <cellStyle name="20% - Accent2 3 15 3" xfId="29207"/>
    <cellStyle name="20% - Accent2 3 16" xfId="14335"/>
    <cellStyle name="20% - Accent2 3 17" xfId="29196"/>
    <cellStyle name="20% - Accent2 3 18" xfId="42017"/>
    <cellStyle name="20% - Accent2 3 2" xfId="397"/>
    <cellStyle name="20% - Accent2 3 2 10" xfId="1185"/>
    <cellStyle name="20% - Accent2 3 2 10 2" xfId="7630"/>
    <cellStyle name="20% - Accent2 3 2 10 2 2" xfId="29210"/>
    <cellStyle name="20% - Accent2 3 2 10 3" xfId="29209"/>
    <cellStyle name="20% - Accent2 3 2 10 4" xfId="42023"/>
    <cellStyle name="20% - Accent2 3 2 11" xfId="1186"/>
    <cellStyle name="20% - Accent2 3 2 11 2" xfId="7631"/>
    <cellStyle name="20% - Accent2 3 2 11 2 2" xfId="29212"/>
    <cellStyle name="20% - Accent2 3 2 11 3" xfId="29211"/>
    <cellStyle name="20% - Accent2 3 2 11 4" xfId="42024"/>
    <cellStyle name="20% - Accent2 3 2 12" xfId="1184"/>
    <cellStyle name="20% - Accent2 3 2 12 2" xfId="7632"/>
    <cellStyle name="20% - Accent2 3 2 12 2 2" xfId="29214"/>
    <cellStyle name="20% - Accent2 3 2 12 3" xfId="29213"/>
    <cellStyle name="20% - Accent2 3 2 13" xfId="7629"/>
    <cellStyle name="20% - Accent2 3 2 13 2" xfId="29215"/>
    <cellStyle name="20% - Accent2 3 2 14" xfId="14342"/>
    <cellStyle name="20% - Accent2 3 2 15" xfId="29208"/>
    <cellStyle name="20% - Accent2 3 2 16" xfId="42022"/>
    <cellStyle name="20% - Accent2 3 2 2" xfId="1187"/>
    <cellStyle name="20% - Accent2 3 2 2 10" xfId="7633"/>
    <cellStyle name="20% - Accent2 3 2 2 10 2" xfId="29217"/>
    <cellStyle name="20% - Accent2 3 2 2 11" xfId="29216"/>
    <cellStyle name="20% - Accent2 3 2 2 12" xfId="42025"/>
    <cellStyle name="20% - Accent2 3 2 2 2" xfId="1188"/>
    <cellStyle name="20% - Accent2 3 2 2 2 2" xfId="1189"/>
    <cellStyle name="20% - Accent2 3 2 2 2 2 2" xfId="7635"/>
    <cellStyle name="20% - Accent2 3 2 2 2 2 2 2" xfId="29220"/>
    <cellStyle name="20% - Accent2 3 2 2 2 2 3" xfId="29219"/>
    <cellStyle name="20% - Accent2 3 2 2 2 2 4" xfId="42027"/>
    <cellStyle name="20% - Accent2 3 2 2 2 3" xfId="7634"/>
    <cellStyle name="20% - Accent2 3 2 2 2 3 2" xfId="29221"/>
    <cellStyle name="20% - Accent2 3 2 2 2 4" xfId="29218"/>
    <cellStyle name="20% - Accent2 3 2 2 2 5" xfId="42026"/>
    <cellStyle name="20% - Accent2 3 2 2 3" xfId="1190"/>
    <cellStyle name="20% - Accent2 3 2 2 3 2" xfId="1191"/>
    <cellStyle name="20% - Accent2 3 2 2 3 2 2" xfId="7637"/>
    <cellStyle name="20% - Accent2 3 2 2 3 2 2 2" xfId="29224"/>
    <cellStyle name="20% - Accent2 3 2 2 3 2 3" xfId="29223"/>
    <cellStyle name="20% - Accent2 3 2 2 3 2 4" xfId="42029"/>
    <cellStyle name="20% - Accent2 3 2 2 3 3" xfId="7636"/>
    <cellStyle name="20% - Accent2 3 2 2 3 3 2" xfId="29225"/>
    <cellStyle name="20% - Accent2 3 2 2 3 4" xfId="29222"/>
    <cellStyle name="20% - Accent2 3 2 2 3 5" xfId="42028"/>
    <cellStyle name="20% - Accent2 3 2 2 4" xfId="1192"/>
    <cellStyle name="20% - Accent2 3 2 2 4 2" xfId="7638"/>
    <cellStyle name="20% - Accent2 3 2 2 4 2 2" xfId="29227"/>
    <cellStyle name="20% - Accent2 3 2 2 4 3" xfId="29226"/>
    <cellStyle name="20% - Accent2 3 2 2 4 4" xfId="42030"/>
    <cellStyle name="20% - Accent2 3 2 2 5" xfId="1193"/>
    <cellStyle name="20% - Accent2 3 2 2 5 2" xfId="7639"/>
    <cellStyle name="20% - Accent2 3 2 2 5 2 2" xfId="29229"/>
    <cellStyle name="20% - Accent2 3 2 2 5 3" xfId="29228"/>
    <cellStyle name="20% - Accent2 3 2 2 5 4" xfId="42031"/>
    <cellStyle name="20% - Accent2 3 2 2 6" xfId="1194"/>
    <cellStyle name="20% - Accent2 3 2 2 6 2" xfId="7640"/>
    <cellStyle name="20% - Accent2 3 2 2 6 2 2" xfId="29231"/>
    <cellStyle name="20% - Accent2 3 2 2 6 3" xfId="29230"/>
    <cellStyle name="20% - Accent2 3 2 2 6 4" xfId="42032"/>
    <cellStyle name="20% - Accent2 3 2 2 7" xfId="1195"/>
    <cellStyle name="20% - Accent2 3 2 2 7 2" xfId="7641"/>
    <cellStyle name="20% - Accent2 3 2 2 7 2 2" xfId="29233"/>
    <cellStyle name="20% - Accent2 3 2 2 7 3" xfId="29232"/>
    <cellStyle name="20% - Accent2 3 2 2 7 4" xfId="42033"/>
    <cellStyle name="20% - Accent2 3 2 2 8" xfId="1196"/>
    <cellStyle name="20% - Accent2 3 2 2 8 2" xfId="7642"/>
    <cellStyle name="20% - Accent2 3 2 2 8 2 2" xfId="29235"/>
    <cellStyle name="20% - Accent2 3 2 2 8 3" xfId="29234"/>
    <cellStyle name="20% - Accent2 3 2 2 8 4" xfId="42034"/>
    <cellStyle name="20% - Accent2 3 2 2 9" xfId="1197"/>
    <cellStyle name="20% - Accent2 3 2 2 9 2" xfId="7643"/>
    <cellStyle name="20% - Accent2 3 2 2 9 2 2" xfId="29237"/>
    <cellStyle name="20% - Accent2 3 2 2 9 3" xfId="29236"/>
    <cellStyle name="20% - Accent2 3 2 2 9 4" xfId="42035"/>
    <cellStyle name="20% - Accent2 3 2 3" xfId="1198"/>
    <cellStyle name="20% - Accent2 3 2 3 10" xfId="29238"/>
    <cellStyle name="20% - Accent2 3 2 3 11" xfId="42036"/>
    <cellStyle name="20% - Accent2 3 2 3 2" xfId="1199"/>
    <cellStyle name="20% - Accent2 3 2 3 2 2" xfId="7645"/>
    <cellStyle name="20% - Accent2 3 2 3 2 2 2" xfId="29240"/>
    <cellStyle name="20% - Accent2 3 2 3 2 3" xfId="29239"/>
    <cellStyle name="20% - Accent2 3 2 3 2 4" xfId="42037"/>
    <cellStyle name="20% - Accent2 3 2 3 3" xfId="1200"/>
    <cellStyle name="20% - Accent2 3 2 3 3 2" xfId="7646"/>
    <cellStyle name="20% - Accent2 3 2 3 3 2 2" xfId="29242"/>
    <cellStyle name="20% - Accent2 3 2 3 3 3" xfId="29241"/>
    <cellStyle name="20% - Accent2 3 2 3 3 4" xfId="42038"/>
    <cellStyle name="20% - Accent2 3 2 3 4" xfId="1201"/>
    <cellStyle name="20% - Accent2 3 2 3 4 2" xfId="7647"/>
    <cellStyle name="20% - Accent2 3 2 3 4 2 2" xfId="29244"/>
    <cellStyle name="20% - Accent2 3 2 3 4 3" xfId="29243"/>
    <cellStyle name="20% - Accent2 3 2 3 4 4" xfId="42039"/>
    <cellStyle name="20% - Accent2 3 2 3 5" xfId="1202"/>
    <cellStyle name="20% - Accent2 3 2 3 5 2" xfId="7648"/>
    <cellStyle name="20% - Accent2 3 2 3 5 2 2" xfId="29246"/>
    <cellStyle name="20% - Accent2 3 2 3 5 3" xfId="29245"/>
    <cellStyle name="20% - Accent2 3 2 3 5 4" xfId="42040"/>
    <cellStyle name="20% - Accent2 3 2 3 6" xfId="1203"/>
    <cellStyle name="20% - Accent2 3 2 3 6 2" xfId="7649"/>
    <cellStyle name="20% - Accent2 3 2 3 6 2 2" xfId="29248"/>
    <cellStyle name="20% - Accent2 3 2 3 6 3" xfId="29247"/>
    <cellStyle name="20% - Accent2 3 2 3 6 4" xfId="42041"/>
    <cellStyle name="20% - Accent2 3 2 3 7" xfId="1204"/>
    <cellStyle name="20% - Accent2 3 2 3 7 2" xfId="7650"/>
    <cellStyle name="20% - Accent2 3 2 3 7 2 2" xfId="29250"/>
    <cellStyle name="20% - Accent2 3 2 3 7 3" xfId="29249"/>
    <cellStyle name="20% - Accent2 3 2 3 7 4" xfId="42042"/>
    <cellStyle name="20% - Accent2 3 2 3 8" xfId="1205"/>
    <cellStyle name="20% - Accent2 3 2 3 8 2" xfId="7651"/>
    <cellStyle name="20% - Accent2 3 2 3 8 2 2" xfId="29252"/>
    <cellStyle name="20% - Accent2 3 2 3 8 3" xfId="29251"/>
    <cellStyle name="20% - Accent2 3 2 3 8 4" xfId="42043"/>
    <cellStyle name="20% - Accent2 3 2 3 9" xfId="7644"/>
    <cellStyle name="20% - Accent2 3 2 3 9 2" xfId="29253"/>
    <cellStyle name="20% - Accent2 3 2 4" xfId="1206"/>
    <cellStyle name="20% - Accent2 3 2 4 2" xfId="1207"/>
    <cellStyle name="20% - Accent2 3 2 4 2 2" xfId="7653"/>
    <cellStyle name="20% - Accent2 3 2 4 2 2 2" xfId="29256"/>
    <cellStyle name="20% - Accent2 3 2 4 2 3" xfId="29255"/>
    <cellStyle name="20% - Accent2 3 2 4 2 4" xfId="42045"/>
    <cellStyle name="20% - Accent2 3 2 4 3" xfId="7652"/>
    <cellStyle name="20% - Accent2 3 2 4 3 2" xfId="29257"/>
    <cellStyle name="20% - Accent2 3 2 4 4" xfId="29254"/>
    <cellStyle name="20% - Accent2 3 2 4 5" xfId="42044"/>
    <cellStyle name="20% - Accent2 3 2 5" xfId="1208"/>
    <cellStyle name="20% - Accent2 3 2 5 2" xfId="7654"/>
    <cellStyle name="20% - Accent2 3 2 5 2 2" xfId="29259"/>
    <cellStyle name="20% - Accent2 3 2 5 3" xfId="29258"/>
    <cellStyle name="20% - Accent2 3 2 5 4" xfId="42046"/>
    <cellStyle name="20% - Accent2 3 2 6" xfId="1209"/>
    <cellStyle name="20% - Accent2 3 2 6 2" xfId="7655"/>
    <cellStyle name="20% - Accent2 3 2 6 2 2" xfId="29261"/>
    <cellStyle name="20% - Accent2 3 2 6 3" xfId="29260"/>
    <cellStyle name="20% - Accent2 3 2 6 4" xfId="42047"/>
    <cellStyle name="20% - Accent2 3 2 7" xfId="1210"/>
    <cellStyle name="20% - Accent2 3 2 7 2" xfId="7656"/>
    <cellStyle name="20% - Accent2 3 2 7 2 2" xfId="29263"/>
    <cellStyle name="20% - Accent2 3 2 7 3" xfId="29262"/>
    <cellStyle name="20% - Accent2 3 2 7 4" xfId="42048"/>
    <cellStyle name="20% - Accent2 3 2 8" xfId="1211"/>
    <cellStyle name="20% - Accent2 3 2 8 2" xfId="7657"/>
    <cellStyle name="20% - Accent2 3 2 8 2 2" xfId="29265"/>
    <cellStyle name="20% - Accent2 3 2 8 3" xfId="29264"/>
    <cellStyle name="20% - Accent2 3 2 8 4" xfId="42049"/>
    <cellStyle name="20% - Accent2 3 2 9" xfId="1212"/>
    <cellStyle name="20% - Accent2 3 2 9 2" xfId="7658"/>
    <cellStyle name="20% - Accent2 3 2 9 2 2" xfId="29267"/>
    <cellStyle name="20% - Accent2 3 2 9 3" xfId="29266"/>
    <cellStyle name="20% - Accent2 3 2 9 4" xfId="42050"/>
    <cellStyle name="20% - Accent2 3 3" xfId="601"/>
    <cellStyle name="20% - Accent2 3 3 10" xfId="1214"/>
    <cellStyle name="20% - Accent2 3 3 10 2" xfId="7660"/>
    <cellStyle name="20% - Accent2 3 3 10 2 2" xfId="29270"/>
    <cellStyle name="20% - Accent2 3 3 10 3" xfId="29269"/>
    <cellStyle name="20% - Accent2 3 3 10 4" xfId="42052"/>
    <cellStyle name="20% - Accent2 3 3 11" xfId="1215"/>
    <cellStyle name="20% - Accent2 3 3 11 2" xfId="7661"/>
    <cellStyle name="20% - Accent2 3 3 11 2 2" xfId="29272"/>
    <cellStyle name="20% - Accent2 3 3 11 3" xfId="29271"/>
    <cellStyle name="20% - Accent2 3 3 11 4" xfId="42053"/>
    <cellStyle name="20% - Accent2 3 3 12" xfId="1213"/>
    <cellStyle name="20% - Accent2 3 3 12 2" xfId="7662"/>
    <cellStyle name="20% - Accent2 3 3 12 2 2" xfId="29274"/>
    <cellStyle name="20% - Accent2 3 3 12 3" xfId="29273"/>
    <cellStyle name="20% - Accent2 3 3 13" xfId="7659"/>
    <cellStyle name="20% - Accent2 3 3 13 2" xfId="29275"/>
    <cellStyle name="20% - Accent2 3 3 14" xfId="14343"/>
    <cellStyle name="20% - Accent2 3 3 15" xfId="29268"/>
    <cellStyle name="20% - Accent2 3 3 16" xfId="42051"/>
    <cellStyle name="20% - Accent2 3 3 2" xfId="1216"/>
    <cellStyle name="20% - Accent2 3 3 2 10" xfId="7663"/>
    <cellStyle name="20% - Accent2 3 3 2 10 2" xfId="29277"/>
    <cellStyle name="20% - Accent2 3 3 2 11" xfId="29276"/>
    <cellStyle name="20% - Accent2 3 3 2 12" xfId="42054"/>
    <cellStyle name="20% - Accent2 3 3 2 2" xfId="1217"/>
    <cellStyle name="20% - Accent2 3 3 2 2 2" xfId="7664"/>
    <cellStyle name="20% - Accent2 3 3 2 2 2 2" xfId="29279"/>
    <cellStyle name="20% - Accent2 3 3 2 2 3" xfId="29278"/>
    <cellStyle name="20% - Accent2 3 3 2 2 4" xfId="42055"/>
    <cellStyle name="20% - Accent2 3 3 2 3" xfId="1218"/>
    <cellStyle name="20% - Accent2 3 3 2 3 2" xfId="7665"/>
    <cellStyle name="20% - Accent2 3 3 2 3 2 2" xfId="29281"/>
    <cellStyle name="20% - Accent2 3 3 2 3 3" xfId="29280"/>
    <cellStyle name="20% - Accent2 3 3 2 3 4" xfId="42056"/>
    <cellStyle name="20% - Accent2 3 3 2 4" xfId="1219"/>
    <cellStyle name="20% - Accent2 3 3 2 4 2" xfId="7666"/>
    <cellStyle name="20% - Accent2 3 3 2 4 2 2" xfId="29283"/>
    <cellStyle name="20% - Accent2 3 3 2 4 3" xfId="29282"/>
    <cellStyle name="20% - Accent2 3 3 2 4 4" xfId="42057"/>
    <cellStyle name="20% - Accent2 3 3 2 5" xfId="1220"/>
    <cellStyle name="20% - Accent2 3 3 2 5 2" xfId="7667"/>
    <cellStyle name="20% - Accent2 3 3 2 5 2 2" xfId="29285"/>
    <cellStyle name="20% - Accent2 3 3 2 5 3" xfId="29284"/>
    <cellStyle name="20% - Accent2 3 3 2 5 4" xfId="42058"/>
    <cellStyle name="20% - Accent2 3 3 2 6" xfId="1221"/>
    <cellStyle name="20% - Accent2 3 3 2 6 2" xfId="7668"/>
    <cellStyle name="20% - Accent2 3 3 2 6 2 2" xfId="29287"/>
    <cellStyle name="20% - Accent2 3 3 2 6 3" xfId="29286"/>
    <cellStyle name="20% - Accent2 3 3 2 6 4" xfId="42059"/>
    <cellStyle name="20% - Accent2 3 3 2 7" xfId="1222"/>
    <cellStyle name="20% - Accent2 3 3 2 7 2" xfId="7669"/>
    <cellStyle name="20% - Accent2 3 3 2 7 2 2" xfId="29289"/>
    <cellStyle name="20% - Accent2 3 3 2 7 3" xfId="29288"/>
    <cellStyle name="20% - Accent2 3 3 2 7 4" xfId="42060"/>
    <cellStyle name="20% - Accent2 3 3 2 8" xfId="1223"/>
    <cellStyle name="20% - Accent2 3 3 2 8 2" xfId="7670"/>
    <cellStyle name="20% - Accent2 3 3 2 8 2 2" xfId="29291"/>
    <cellStyle name="20% - Accent2 3 3 2 8 3" xfId="29290"/>
    <cellStyle name="20% - Accent2 3 3 2 8 4" xfId="42061"/>
    <cellStyle name="20% - Accent2 3 3 2 9" xfId="1224"/>
    <cellStyle name="20% - Accent2 3 3 2 9 2" xfId="7671"/>
    <cellStyle name="20% - Accent2 3 3 2 9 2 2" xfId="29293"/>
    <cellStyle name="20% - Accent2 3 3 2 9 3" xfId="29292"/>
    <cellStyle name="20% - Accent2 3 3 2 9 4" xfId="42062"/>
    <cellStyle name="20% - Accent2 3 3 3" xfId="1225"/>
    <cellStyle name="20% - Accent2 3 3 3 2" xfId="1226"/>
    <cellStyle name="20% - Accent2 3 3 3 2 2" xfId="7673"/>
    <cellStyle name="20% - Accent2 3 3 3 2 2 2" xfId="29296"/>
    <cellStyle name="20% - Accent2 3 3 3 2 3" xfId="29295"/>
    <cellStyle name="20% - Accent2 3 3 3 2 4" xfId="42064"/>
    <cellStyle name="20% - Accent2 3 3 3 3" xfId="7672"/>
    <cellStyle name="20% - Accent2 3 3 3 3 2" xfId="29297"/>
    <cellStyle name="20% - Accent2 3 3 3 4" xfId="29294"/>
    <cellStyle name="20% - Accent2 3 3 3 5" xfId="42063"/>
    <cellStyle name="20% - Accent2 3 3 4" xfId="1227"/>
    <cellStyle name="20% - Accent2 3 3 4 2" xfId="7674"/>
    <cellStyle name="20% - Accent2 3 3 4 2 2" xfId="29299"/>
    <cellStyle name="20% - Accent2 3 3 4 3" xfId="29298"/>
    <cellStyle name="20% - Accent2 3 3 4 4" xfId="42065"/>
    <cellStyle name="20% - Accent2 3 3 5" xfId="1228"/>
    <cellStyle name="20% - Accent2 3 3 5 2" xfId="7675"/>
    <cellStyle name="20% - Accent2 3 3 5 2 2" xfId="29301"/>
    <cellStyle name="20% - Accent2 3 3 5 3" xfId="29300"/>
    <cellStyle name="20% - Accent2 3 3 5 4" xfId="42066"/>
    <cellStyle name="20% - Accent2 3 3 6" xfId="1229"/>
    <cellStyle name="20% - Accent2 3 3 6 2" xfId="7676"/>
    <cellStyle name="20% - Accent2 3 3 6 2 2" xfId="29303"/>
    <cellStyle name="20% - Accent2 3 3 6 3" xfId="29302"/>
    <cellStyle name="20% - Accent2 3 3 6 4" xfId="42067"/>
    <cellStyle name="20% - Accent2 3 3 7" xfId="1230"/>
    <cellStyle name="20% - Accent2 3 3 7 2" xfId="7677"/>
    <cellStyle name="20% - Accent2 3 3 7 2 2" xfId="29305"/>
    <cellStyle name="20% - Accent2 3 3 7 3" xfId="29304"/>
    <cellStyle name="20% - Accent2 3 3 7 4" xfId="42068"/>
    <cellStyle name="20% - Accent2 3 3 8" xfId="1231"/>
    <cellStyle name="20% - Accent2 3 3 8 2" xfId="7678"/>
    <cellStyle name="20% - Accent2 3 3 8 2 2" xfId="29307"/>
    <cellStyle name="20% - Accent2 3 3 8 3" xfId="29306"/>
    <cellStyle name="20% - Accent2 3 3 8 4" xfId="42069"/>
    <cellStyle name="20% - Accent2 3 3 9" xfId="1232"/>
    <cellStyle name="20% - Accent2 3 3 9 2" xfId="7679"/>
    <cellStyle name="20% - Accent2 3 3 9 2 2" xfId="29309"/>
    <cellStyle name="20% - Accent2 3 3 9 3" xfId="29308"/>
    <cellStyle name="20% - Accent2 3 3 9 4" xfId="42070"/>
    <cellStyle name="20% - Accent2 3 4" xfId="682"/>
    <cellStyle name="20% - Accent2 3 4 10" xfId="1233"/>
    <cellStyle name="20% - Accent2 3 4 10 2" xfId="7681"/>
    <cellStyle name="20% - Accent2 3 4 10 2 2" xfId="29312"/>
    <cellStyle name="20% - Accent2 3 4 10 3" xfId="29311"/>
    <cellStyle name="20% - Accent2 3 4 11" xfId="7680"/>
    <cellStyle name="20% - Accent2 3 4 11 2" xfId="29313"/>
    <cellStyle name="20% - Accent2 3 4 12" xfId="14344"/>
    <cellStyle name="20% - Accent2 3 4 13" xfId="29310"/>
    <cellStyle name="20% - Accent2 3 4 14" xfId="42071"/>
    <cellStyle name="20% - Accent2 3 4 2" xfId="1234"/>
    <cellStyle name="20% - Accent2 3 4 2 2" xfId="1235"/>
    <cellStyle name="20% - Accent2 3 4 2 2 2" xfId="7683"/>
    <cellStyle name="20% - Accent2 3 4 2 2 2 2" xfId="29316"/>
    <cellStyle name="20% - Accent2 3 4 2 2 3" xfId="29315"/>
    <cellStyle name="20% - Accent2 3 4 2 2 4" xfId="42073"/>
    <cellStyle name="20% - Accent2 3 4 2 3" xfId="7682"/>
    <cellStyle name="20% - Accent2 3 4 2 3 2" xfId="29317"/>
    <cellStyle name="20% - Accent2 3 4 2 4" xfId="29314"/>
    <cellStyle name="20% - Accent2 3 4 2 5" xfId="42072"/>
    <cellStyle name="20% - Accent2 3 4 3" xfId="1236"/>
    <cellStyle name="20% - Accent2 3 4 3 2" xfId="1237"/>
    <cellStyle name="20% - Accent2 3 4 3 2 2" xfId="7685"/>
    <cellStyle name="20% - Accent2 3 4 3 2 2 2" xfId="29320"/>
    <cellStyle name="20% - Accent2 3 4 3 2 3" xfId="29319"/>
    <cellStyle name="20% - Accent2 3 4 3 2 4" xfId="42075"/>
    <cellStyle name="20% - Accent2 3 4 3 3" xfId="7684"/>
    <cellStyle name="20% - Accent2 3 4 3 3 2" xfId="29321"/>
    <cellStyle name="20% - Accent2 3 4 3 4" xfId="29318"/>
    <cellStyle name="20% - Accent2 3 4 3 5" xfId="42074"/>
    <cellStyle name="20% - Accent2 3 4 4" xfId="1238"/>
    <cellStyle name="20% - Accent2 3 4 4 2" xfId="7686"/>
    <cellStyle name="20% - Accent2 3 4 4 2 2" xfId="29323"/>
    <cellStyle name="20% - Accent2 3 4 4 3" xfId="29322"/>
    <cellStyle name="20% - Accent2 3 4 4 4" xfId="42076"/>
    <cellStyle name="20% - Accent2 3 4 5" xfId="1239"/>
    <cellStyle name="20% - Accent2 3 4 5 2" xfId="7687"/>
    <cellStyle name="20% - Accent2 3 4 5 2 2" xfId="29325"/>
    <cellStyle name="20% - Accent2 3 4 5 3" xfId="29324"/>
    <cellStyle name="20% - Accent2 3 4 5 4" xfId="42077"/>
    <cellStyle name="20% - Accent2 3 4 6" xfId="1240"/>
    <cellStyle name="20% - Accent2 3 4 6 2" xfId="7688"/>
    <cellStyle name="20% - Accent2 3 4 6 2 2" xfId="29327"/>
    <cellStyle name="20% - Accent2 3 4 6 3" xfId="29326"/>
    <cellStyle name="20% - Accent2 3 4 6 4" xfId="42078"/>
    <cellStyle name="20% - Accent2 3 4 7" xfId="1241"/>
    <cellStyle name="20% - Accent2 3 4 7 2" xfId="7689"/>
    <cellStyle name="20% - Accent2 3 4 7 2 2" xfId="29329"/>
    <cellStyle name="20% - Accent2 3 4 7 3" xfId="29328"/>
    <cellStyle name="20% - Accent2 3 4 7 4" xfId="42079"/>
    <cellStyle name="20% - Accent2 3 4 8" xfId="1242"/>
    <cellStyle name="20% - Accent2 3 4 8 2" xfId="7690"/>
    <cellStyle name="20% - Accent2 3 4 8 2 2" xfId="29331"/>
    <cellStyle name="20% - Accent2 3 4 8 3" xfId="29330"/>
    <cellStyle name="20% - Accent2 3 4 8 4" xfId="42080"/>
    <cellStyle name="20% - Accent2 3 4 9" xfId="1243"/>
    <cellStyle name="20% - Accent2 3 4 9 2" xfId="7691"/>
    <cellStyle name="20% - Accent2 3 4 9 2 2" xfId="29333"/>
    <cellStyle name="20% - Accent2 3 4 9 3" xfId="29332"/>
    <cellStyle name="20% - Accent2 3 4 9 4" xfId="42081"/>
    <cellStyle name="20% - Accent2 3 5" xfId="1244"/>
    <cellStyle name="20% - Accent2 3 5 2" xfId="1245"/>
    <cellStyle name="20% - Accent2 3 5 2 2" xfId="7693"/>
    <cellStyle name="20% - Accent2 3 5 2 2 2" xfId="29336"/>
    <cellStyle name="20% - Accent2 3 5 2 3" xfId="29335"/>
    <cellStyle name="20% - Accent2 3 5 2 4" xfId="42083"/>
    <cellStyle name="20% - Accent2 3 5 3" xfId="1246"/>
    <cellStyle name="20% - Accent2 3 5 3 2" xfId="7694"/>
    <cellStyle name="20% - Accent2 3 5 3 2 2" xfId="29338"/>
    <cellStyle name="20% - Accent2 3 5 3 3" xfId="29337"/>
    <cellStyle name="20% - Accent2 3 5 3 4" xfId="42084"/>
    <cellStyle name="20% - Accent2 3 5 4" xfId="7692"/>
    <cellStyle name="20% - Accent2 3 5 4 2" xfId="29339"/>
    <cellStyle name="20% - Accent2 3 5 5" xfId="14345"/>
    <cellStyle name="20% - Accent2 3 5 6" xfId="29334"/>
    <cellStyle name="20% - Accent2 3 5 7" xfId="42082"/>
    <cellStyle name="20% - Accent2 3 6" xfId="1247"/>
    <cellStyle name="20% - Accent2 3 6 2" xfId="1248"/>
    <cellStyle name="20% - Accent2 3 6 2 2" xfId="7696"/>
    <cellStyle name="20% - Accent2 3 6 2 2 2" xfId="29342"/>
    <cellStyle name="20% - Accent2 3 6 2 3" xfId="29341"/>
    <cellStyle name="20% - Accent2 3 6 2 4" xfId="42086"/>
    <cellStyle name="20% - Accent2 3 6 3" xfId="7695"/>
    <cellStyle name="20% - Accent2 3 6 3 2" xfId="29343"/>
    <cellStyle name="20% - Accent2 3 6 4" xfId="14346"/>
    <cellStyle name="20% - Accent2 3 6 5" xfId="29340"/>
    <cellStyle name="20% - Accent2 3 6 6" xfId="42085"/>
    <cellStyle name="20% - Accent2 3 7" xfId="1249"/>
    <cellStyle name="20% - Accent2 3 7 2" xfId="1250"/>
    <cellStyle name="20% - Accent2 3 7 2 2" xfId="7698"/>
    <cellStyle name="20% - Accent2 3 7 2 2 2" xfId="29346"/>
    <cellStyle name="20% - Accent2 3 7 2 3" xfId="29345"/>
    <cellStyle name="20% - Accent2 3 7 2 4" xfId="42088"/>
    <cellStyle name="20% - Accent2 3 7 3" xfId="7697"/>
    <cellStyle name="20% - Accent2 3 7 3 2" xfId="29347"/>
    <cellStyle name="20% - Accent2 3 7 4" xfId="14347"/>
    <cellStyle name="20% - Accent2 3 7 5" xfId="29344"/>
    <cellStyle name="20% - Accent2 3 7 6" xfId="42087"/>
    <cellStyle name="20% - Accent2 3 8" xfId="1251"/>
    <cellStyle name="20% - Accent2 3 8 2" xfId="1252"/>
    <cellStyle name="20% - Accent2 3 8 2 2" xfId="7700"/>
    <cellStyle name="20% - Accent2 3 8 2 2 2" xfId="29350"/>
    <cellStyle name="20% - Accent2 3 8 2 3" xfId="29349"/>
    <cellStyle name="20% - Accent2 3 8 2 4" xfId="42090"/>
    <cellStyle name="20% - Accent2 3 8 3" xfId="7699"/>
    <cellStyle name="20% - Accent2 3 8 3 2" xfId="29351"/>
    <cellStyle name="20% - Accent2 3 8 4" xfId="14348"/>
    <cellStyle name="20% - Accent2 3 8 5" xfId="29348"/>
    <cellStyle name="20% - Accent2 3 8 6" xfId="42089"/>
    <cellStyle name="20% - Accent2 3 9" xfId="1253"/>
    <cellStyle name="20% - Accent2 3 9 2" xfId="1254"/>
    <cellStyle name="20% - Accent2 3 9 2 2" xfId="7702"/>
    <cellStyle name="20% - Accent2 3 9 2 2 2" xfId="29354"/>
    <cellStyle name="20% - Accent2 3 9 2 3" xfId="29353"/>
    <cellStyle name="20% - Accent2 3 9 2 4" xfId="42092"/>
    <cellStyle name="20% - Accent2 3 9 3" xfId="7701"/>
    <cellStyle name="20% - Accent2 3 9 3 2" xfId="29355"/>
    <cellStyle name="20% - Accent2 3 9 4" xfId="14349"/>
    <cellStyle name="20% - Accent2 3 9 5" xfId="29352"/>
    <cellStyle name="20% - Accent2 3 9 6" xfId="42091"/>
    <cellStyle name="20% - Accent2 4" xfId="160"/>
    <cellStyle name="20% - Accent2 4 10" xfId="1256"/>
    <cellStyle name="20% - Accent2 4 10 2" xfId="7704"/>
    <cellStyle name="20% - Accent2 4 10 2 2" xfId="29358"/>
    <cellStyle name="20% - Accent2 4 10 3" xfId="29357"/>
    <cellStyle name="20% - Accent2 4 10 4" xfId="42094"/>
    <cellStyle name="20% - Accent2 4 11" xfId="1257"/>
    <cellStyle name="20% - Accent2 4 11 2" xfId="7705"/>
    <cellStyle name="20% - Accent2 4 11 2 2" xfId="29360"/>
    <cellStyle name="20% - Accent2 4 11 3" xfId="29359"/>
    <cellStyle name="20% - Accent2 4 11 4" xfId="42095"/>
    <cellStyle name="20% - Accent2 4 12" xfId="1255"/>
    <cellStyle name="20% - Accent2 4 12 2" xfId="7706"/>
    <cellStyle name="20% - Accent2 4 12 2 2" xfId="29362"/>
    <cellStyle name="20% - Accent2 4 12 3" xfId="29361"/>
    <cellStyle name="20% - Accent2 4 13" xfId="7703"/>
    <cellStyle name="20% - Accent2 4 13 2" xfId="29363"/>
    <cellStyle name="20% - Accent2 4 14" xfId="14350"/>
    <cellStyle name="20% - Accent2 4 15" xfId="29356"/>
    <cellStyle name="20% - Accent2 4 16" xfId="42093"/>
    <cellStyle name="20% - Accent2 4 2" xfId="398"/>
    <cellStyle name="20% - Accent2 4 2 10" xfId="1258"/>
    <cellStyle name="20% - Accent2 4 2 10 2" xfId="7708"/>
    <cellStyle name="20% - Accent2 4 2 10 2 2" xfId="29366"/>
    <cellStyle name="20% - Accent2 4 2 10 3" xfId="29365"/>
    <cellStyle name="20% - Accent2 4 2 11" xfId="7707"/>
    <cellStyle name="20% - Accent2 4 2 11 2" xfId="29367"/>
    <cellStyle name="20% - Accent2 4 2 12" xfId="14351"/>
    <cellStyle name="20% - Accent2 4 2 13" xfId="29364"/>
    <cellStyle name="20% - Accent2 4 2 14" xfId="42096"/>
    <cellStyle name="20% - Accent2 4 2 2" xfId="1259"/>
    <cellStyle name="20% - Accent2 4 2 2 2" xfId="1260"/>
    <cellStyle name="20% - Accent2 4 2 2 2 2" xfId="7710"/>
    <cellStyle name="20% - Accent2 4 2 2 2 2 2" xfId="29370"/>
    <cellStyle name="20% - Accent2 4 2 2 2 3" xfId="29369"/>
    <cellStyle name="20% - Accent2 4 2 2 2 4" xfId="42098"/>
    <cellStyle name="20% - Accent2 4 2 2 3" xfId="7709"/>
    <cellStyle name="20% - Accent2 4 2 2 3 2" xfId="29371"/>
    <cellStyle name="20% - Accent2 4 2 2 4" xfId="29368"/>
    <cellStyle name="20% - Accent2 4 2 2 5" xfId="42097"/>
    <cellStyle name="20% - Accent2 4 2 3" xfId="1261"/>
    <cellStyle name="20% - Accent2 4 2 3 2" xfId="1262"/>
    <cellStyle name="20% - Accent2 4 2 3 2 2" xfId="7712"/>
    <cellStyle name="20% - Accent2 4 2 3 2 2 2" xfId="29374"/>
    <cellStyle name="20% - Accent2 4 2 3 2 3" xfId="29373"/>
    <cellStyle name="20% - Accent2 4 2 3 2 4" xfId="42100"/>
    <cellStyle name="20% - Accent2 4 2 3 3" xfId="7711"/>
    <cellStyle name="20% - Accent2 4 2 3 3 2" xfId="29375"/>
    <cellStyle name="20% - Accent2 4 2 3 4" xfId="29372"/>
    <cellStyle name="20% - Accent2 4 2 3 5" xfId="42099"/>
    <cellStyle name="20% - Accent2 4 2 4" xfId="1263"/>
    <cellStyle name="20% - Accent2 4 2 4 2" xfId="7713"/>
    <cellStyle name="20% - Accent2 4 2 4 2 2" xfId="29377"/>
    <cellStyle name="20% - Accent2 4 2 4 3" xfId="29376"/>
    <cellStyle name="20% - Accent2 4 2 4 4" xfId="42101"/>
    <cellStyle name="20% - Accent2 4 2 5" xfId="1264"/>
    <cellStyle name="20% - Accent2 4 2 5 2" xfId="7714"/>
    <cellStyle name="20% - Accent2 4 2 5 2 2" xfId="29379"/>
    <cellStyle name="20% - Accent2 4 2 5 3" xfId="29378"/>
    <cellStyle name="20% - Accent2 4 2 5 4" xfId="42102"/>
    <cellStyle name="20% - Accent2 4 2 6" xfId="1265"/>
    <cellStyle name="20% - Accent2 4 2 6 2" xfId="7715"/>
    <cellStyle name="20% - Accent2 4 2 6 2 2" xfId="29381"/>
    <cellStyle name="20% - Accent2 4 2 6 3" xfId="29380"/>
    <cellStyle name="20% - Accent2 4 2 6 4" xfId="42103"/>
    <cellStyle name="20% - Accent2 4 2 7" xfId="1266"/>
    <cellStyle name="20% - Accent2 4 2 7 2" xfId="7716"/>
    <cellStyle name="20% - Accent2 4 2 7 2 2" xfId="29383"/>
    <cellStyle name="20% - Accent2 4 2 7 3" xfId="29382"/>
    <cellStyle name="20% - Accent2 4 2 7 4" xfId="42104"/>
    <cellStyle name="20% - Accent2 4 2 8" xfId="1267"/>
    <cellStyle name="20% - Accent2 4 2 8 2" xfId="7717"/>
    <cellStyle name="20% - Accent2 4 2 8 2 2" xfId="29385"/>
    <cellStyle name="20% - Accent2 4 2 8 3" xfId="29384"/>
    <cellStyle name="20% - Accent2 4 2 8 4" xfId="42105"/>
    <cellStyle name="20% - Accent2 4 2 9" xfId="1268"/>
    <cellStyle name="20% - Accent2 4 2 9 2" xfId="7718"/>
    <cellStyle name="20% - Accent2 4 2 9 2 2" xfId="29387"/>
    <cellStyle name="20% - Accent2 4 2 9 3" xfId="29386"/>
    <cellStyle name="20% - Accent2 4 2 9 4" xfId="42106"/>
    <cellStyle name="20% - Accent2 4 3" xfId="602"/>
    <cellStyle name="20% - Accent2 4 3 10" xfId="7719"/>
    <cellStyle name="20% - Accent2 4 3 10 2" xfId="29389"/>
    <cellStyle name="20% - Accent2 4 3 11" xfId="14352"/>
    <cellStyle name="20% - Accent2 4 3 12" xfId="29388"/>
    <cellStyle name="20% - Accent2 4 3 13" xfId="42107"/>
    <cellStyle name="20% - Accent2 4 3 2" xfId="1270"/>
    <cellStyle name="20% - Accent2 4 3 2 2" xfId="7720"/>
    <cellStyle name="20% - Accent2 4 3 2 2 2" xfId="29391"/>
    <cellStyle name="20% - Accent2 4 3 2 3" xfId="29390"/>
    <cellStyle name="20% - Accent2 4 3 2 4" xfId="42108"/>
    <cellStyle name="20% - Accent2 4 3 3" xfId="1271"/>
    <cellStyle name="20% - Accent2 4 3 3 2" xfId="7721"/>
    <cellStyle name="20% - Accent2 4 3 3 2 2" xfId="29393"/>
    <cellStyle name="20% - Accent2 4 3 3 3" xfId="29392"/>
    <cellStyle name="20% - Accent2 4 3 3 4" xfId="42109"/>
    <cellStyle name="20% - Accent2 4 3 4" xfId="1272"/>
    <cellStyle name="20% - Accent2 4 3 4 2" xfId="7722"/>
    <cellStyle name="20% - Accent2 4 3 4 2 2" xfId="29395"/>
    <cellStyle name="20% - Accent2 4 3 4 3" xfId="29394"/>
    <cellStyle name="20% - Accent2 4 3 4 4" xfId="42110"/>
    <cellStyle name="20% - Accent2 4 3 5" xfId="1273"/>
    <cellStyle name="20% - Accent2 4 3 5 2" xfId="7723"/>
    <cellStyle name="20% - Accent2 4 3 5 2 2" xfId="29397"/>
    <cellStyle name="20% - Accent2 4 3 5 3" xfId="29396"/>
    <cellStyle name="20% - Accent2 4 3 5 4" xfId="42111"/>
    <cellStyle name="20% - Accent2 4 3 6" xfId="1274"/>
    <cellStyle name="20% - Accent2 4 3 6 2" xfId="7724"/>
    <cellStyle name="20% - Accent2 4 3 6 2 2" xfId="29399"/>
    <cellStyle name="20% - Accent2 4 3 6 3" xfId="29398"/>
    <cellStyle name="20% - Accent2 4 3 6 4" xfId="42112"/>
    <cellStyle name="20% - Accent2 4 3 7" xfId="1275"/>
    <cellStyle name="20% - Accent2 4 3 7 2" xfId="7725"/>
    <cellStyle name="20% - Accent2 4 3 7 2 2" xfId="29401"/>
    <cellStyle name="20% - Accent2 4 3 7 3" xfId="29400"/>
    <cellStyle name="20% - Accent2 4 3 7 4" xfId="42113"/>
    <cellStyle name="20% - Accent2 4 3 8" xfId="1276"/>
    <cellStyle name="20% - Accent2 4 3 8 2" xfId="7726"/>
    <cellStyle name="20% - Accent2 4 3 8 2 2" xfId="29403"/>
    <cellStyle name="20% - Accent2 4 3 8 3" xfId="29402"/>
    <cellStyle name="20% - Accent2 4 3 8 4" xfId="42114"/>
    <cellStyle name="20% - Accent2 4 3 9" xfId="1269"/>
    <cellStyle name="20% - Accent2 4 3 9 2" xfId="7727"/>
    <cellStyle name="20% - Accent2 4 3 9 2 2" xfId="29405"/>
    <cellStyle name="20% - Accent2 4 3 9 3" xfId="29404"/>
    <cellStyle name="20% - Accent2 4 4" xfId="689"/>
    <cellStyle name="20% - Accent2 4 4 2" xfId="1278"/>
    <cellStyle name="20% - Accent2 4 4 2 2" xfId="7729"/>
    <cellStyle name="20% - Accent2 4 4 2 2 2" xfId="29408"/>
    <cellStyle name="20% - Accent2 4 4 2 3" xfId="29407"/>
    <cellStyle name="20% - Accent2 4 4 2 4" xfId="42116"/>
    <cellStyle name="20% - Accent2 4 4 3" xfId="1277"/>
    <cellStyle name="20% - Accent2 4 4 3 2" xfId="7730"/>
    <cellStyle name="20% - Accent2 4 4 3 2 2" xfId="29410"/>
    <cellStyle name="20% - Accent2 4 4 3 3" xfId="29409"/>
    <cellStyle name="20% - Accent2 4 4 4" xfId="7728"/>
    <cellStyle name="20% - Accent2 4 4 4 2" xfId="29411"/>
    <cellStyle name="20% - Accent2 4 4 5" xfId="14353"/>
    <cellStyle name="20% - Accent2 4 4 6" xfId="29406"/>
    <cellStyle name="20% - Accent2 4 4 7" xfId="42115"/>
    <cellStyle name="20% - Accent2 4 5" xfId="1279"/>
    <cellStyle name="20% - Accent2 4 5 2" xfId="7731"/>
    <cellStyle name="20% - Accent2 4 5 2 2" xfId="29413"/>
    <cellStyle name="20% - Accent2 4 5 3" xfId="29412"/>
    <cellStyle name="20% - Accent2 4 5 4" xfId="42117"/>
    <cellStyle name="20% - Accent2 4 6" xfId="1280"/>
    <cellStyle name="20% - Accent2 4 6 2" xfId="7732"/>
    <cellStyle name="20% - Accent2 4 6 2 2" xfId="29415"/>
    <cellStyle name="20% - Accent2 4 6 3" xfId="29414"/>
    <cellStyle name="20% - Accent2 4 6 4" xfId="42118"/>
    <cellStyle name="20% - Accent2 4 7" xfId="1281"/>
    <cellStyle name="20% - Accent2 4 7 2" xfId="7733"/>
    <cellStyle name="20% - Accent2 4 7 2 2" xfId="29417"/>
    <cellStyle name="20% - Accent2 4 7 3" xfId="29416"/>
    <cellStyle name="20% - Accent2 4 7 4" xfId="42119"/>
    <cellStyle name="20% - Accent2 4 8" xfId="1282"/>
    <cellStyle name="20% - Accent2 4 8 2" xfId="7734"/>
    <cellStyle name="20% - Accent2 4 8 2 2" xfId="29419"/>
    <cellStyle name="20% - Accent2 4 8 3" xfId="29418"/>
    <cellStyle name="20% - Accent2 4 8 4" xfId="42120"/>
    <cellStyle name="20% - Accent2 4 9" xfId="1283"/>
    <cellStyle name="20% - Accent2 4 9 2" xfId="7735"/>
    <cellStyle name="20% - Accent2 4 9 2 2" xfId="29421"/>
    <cellStyle name="20% - Accent2 4 9 3" xfId="29420"/>
    <cellStyle name="20% - Accent2 4 9 4" xfId="42121"/>
    <cellStyle name="20% - Accent2 5" xfId="161"/>
    <cellStyle name="20% - Accent2 5 10" xfId="1285"/>
    <cellStyle name="20% - Accent2 5 10 2" xfId="7737"/>
    <cellStyle name="20% - Accent2 5 10 2 2" xfId="29424"/>
    <cellStyle name="20% - Accent2 5 10 3" xfId="29423"/>
    <cellStyle name="20% - Accent2 5 10 4" xfId="42123"/>
    <cellStyle name="20% - Accent2 5 11" xfId="1286"/>
    <cellStyle name="20% - Accent2 5 11 2" xfId="7738"/>
    <cellStyle name="20% - Accent2 5 11 2 2" xfId="29426"/>
    <cellStyle name="20% - Accent2 5 11 3" xfId="29425"/>
    <cellStyle name="20% - Accent2 5 11 4" xfId="42124"/>
    <cellStyle name="20% - Accent2 5 12" xfId="1284"/>
    <cellStyle name="20% - Accent2 5 12 2" xfId="7739"/>
    <cellStyle name="20% - Accent2 5 12 2 2" xfId="29428"/>
    <cellStyle name="20% - Accent2 5 12 3" xfId="29427"/>
    <cellStyle name="20% - Accent2 5 13" xfId="7736"/>
    <cellStyle name="20% - Accent2 5 13 2" xfId="29429"/>
    <cellStyle name="20% - Accent2 5 14" xfId="14354"/>
    <cellStyle name="20% - Accent2 5 15" xfId="29422"/>
    <cellStyle name="20% - Accent2 5 16" xfId="42122"/>
    <cellStyle name="20% - Accent2 5 2" xfId="399"/>
    <cellStyle name="20% - Accent2 5 2 10" xfId="1287"/>
    <cellStyle name="20% - Accent2 5 2 10 2" xfId="7741"/>
    <cellStyle name="20% - Accent2 5 2 10 2 2" xfId="29432"/>
    <cellStyle name="20% - Accent2 5 2 10 3" xfId="29431"/>
    <cellStyle name="20% - Accent2 5 2 11" xfId="7740"/>
    <cellStyle name="20% - Accent2 5 2 11 2" xfId="29433"/>
    <cellStyle name="20% - Accent2 5 2 12" xfId="14355"/>
    <cellStyle name="20% - Accent2 5 2 13" xfId="29430"/>
    <cellStyle name="20% - Accent2 5 2 14" xfId="42125"/>
    <cellStyle name="20% - Accent2 5 2 2" xfId="1288"/>
    <cellStyle name="20% - Accent2 5 2 2 2" xfId="7742"/>
    <cellStyle name="20% - Accent2 5 2 2 2 2" xfId="29435"/>
    <cellStyle name="20% - Accent2 5 2 2 3" xfId="29434"/>
    <cellStyle name="20% - Accent2 5 2 2 4" xfId="42126"/>
    <cellStyle name="20% - Accent2 5 2 3" xfId="1289"/>
    <cellStyle name="20% - Accent2 5 2 3 2" xfId="7743"/>
    <cellStyle name="20% - Accent2 5 2 3 2 2" xfId="29437"/>
    <cellStyle name="20% - Accent2 5 2 3 3" xfId="29436"/>
    <cellStyle name="20% - Accent2 5 2 3 4" xfId="42127"/>
    <cellStyle name="20% - Accent2 5 2 4" xfId="1290"/>
    <cellStyle name="20% - Accent2 5 2 4 2" xfId="7744"/>
    <cellStyle name="20% - Accent2 5 2 4 2 2" xfId="29439"/>
    <cellStyle name="20% - Accent2 5 2 4 3" xfId="29438"/>
    <cellStyle name="20% - Accent2 5 2 4 4" xfId="42128"/>
    <cellStyle name="20% - Accent2 5 2 5" xfId="1291"/>
    <cellStyle name="20% - Accent2 5 2 5 2" xfId="7745"/>
    <cellStyle name="20% - Accent2 5 2 5 2 2" xfId="29441"/>
    <cellStyle name="20% - Accent2 5 2 5 3" xfId="29440"/>
    <cellStyle name="20% - Accent2 5 2 5 4" xfId="42129"/>
    <cellStyle name="20% - Accent2 5 2 6" xfId="1292"/>
    <cellStyle name="20% - Accent2 5 2 6 2" xfId="7746"/>
    <cellStyle name="20% - Accent2 5 2 6 2 2" xfId="29443"/>
    <cellStyle name="20% - Accent2 5 2 6 3" xfId="29442"/>
    <cellStyle name="20% - Accent2 5 2 6 4" xfId="42130"/>
    <cellStyle name="20% - Accent2 5 2 7" xfId="1293"/>
    <cellStyle name="20% - Accent2 5 2 7 2" xfId="7747"/>
    <cellStyle name="20% - Accent2 5 2 7 2 2" xfId="29445"/>
    <cellStyle name="20% - Accent2 5 2 7 3" xfId="29444"/>
    <cellStyle name="20% - Accent2 5 2 7 4" xfId="42131"/>
    <cellStyle name="20% - Accent2 5 2 8" xfId="1294"/>
    <cellStyle name="20% - Accent2 5 2 8 2" xfId="7748"/>
    <cellStyle name="20% - Accent2 5 2 8 2 2" xfId="29447"/>
    <cellStyle name="20% - Accent2 5 2 8 3" xfId="29446"/>
    <cellStyle name="20% - Accent2 5 2 8 4" xfId="42132"/>
    <cellStyle name="20% - Accent2 5 2 9" xfId="1295"/>
    <cellStyle name="20% - Accent2 5 2 9 2" xfId="7749"/>
    <cellStyle name="20% - Accent2 5 2 9 2 2" xfId="29449"/>
    <cellStyle name="20% - Accent2 5 2 9 3" xfId="29448"/>
    <cellStyle name="20% - Accent2 5 2 9 4" xfId="42133"/>
    <cellStyle name="20% - Accent2 5 3" xfId="603"/>
    <cellStyle name="20% - Accent2 5 3 2" xfId="1297"/>
    <cellStyle name="20% - Accent2 5 3 2 2" xfId="7751"/>
    <cellStyle name="20% - Accent2 5 3 2 2 2" xfId="29452"/>
    <cellStyle name="20% - Accent2 5 3 2 3" xfId="29451"/>
    <cellStyle name="20% - Accent2 5 3 2 4" xfId="42135"/>
    <cellStyle name="20% - Accent2 5 3 3" xfId="1296"/>
    <cellStyle name="20% - Accent2 5 3 3 2" xfId="7752"/>
    <cellStyle name="20% - Accent2 5 3 3 2 2" xfId="29454"/>
    <cellStyle name="20% - Accent2 5 3 3 3" xfId="29453"/>
    <cellStyle name="20% - Accent2 5 3 4" xfId="7750"/>
    <cellStyle name="20% - Accent2 5 3 4 2" xfId="29455"/>
    <cellStyle name="20% - Accent2 5 3 5" xfId="14356"/>
    <cellStyle name="20% - Accent2 5 3 6" xfId="29450"/>
    <cellStyle name="20% - Accent2 5 3 7" xfId="42134"/>
    <cellStyle name="20% - Accent2 5 4" xfId="690"/>
    <cellStyle name="20% - Accent2 5 4 2" xfId="1298"/>
    <cellStyle name="20% - Accent2 5 4 2 2" xfId="7754"/>
    <cellStyle name="20% - Accent2 5 4 2 2 2" xfId="29458"/>
    <cellStyle name="20% - Accent2 5 4 2 3" xfId="29457"/>
    <cellStyle name="20% - Accent2 5 4 3" xfId="7753"/>
    <cellStyle name="20% - Accent2 5 4 3 2" xfId="29459"/>
    <cellStyle name="20% - Accent2 5 4 4" xfId="14357"/>
    <cellStyle name="20% - Accent2 5 4 5" xfId="29456"/>
    <cellStyle name="20% - Accent2 5 4 6" xfId="42136"/>
    <cellStyle name="20% - Accent2 5 5" xfId="1299"/>
    <cellStyle name="20% - Accent2 5 5 2" xfId="7755"/>
    <cellStyle name="20% - Accent2 5 5 2 2" xfId="29461"/>
    <cellStyle name="20% - Accent2 5 5 3" xfId="29460"/>
    <cellStyle name="20% - Accent2 5 5 4" xfId="42137"/>
    <cellStyle name="20% - Accent2 5 6" xfId="1300"/>
    <cellStyle name="20% - Accent2 5 6 2" xfId="7756"/>
    <cellStyle name="20% - Accent2 5 6 2 2" xfId="29463"/>
    <cellStyle name="20% - Accent2 5 6 3" xfId="29462"/>
    <cellStyle name="20% - Accent2 5 6 4" xfId="42138"/>
    <cellStyle name="20% - Accent2 5 7" xfId="1301"/>
    <cellStyle name="20% - Accent2 5 7 2" xfId="7757"/>
    <cellStyle name="20% - Accent2 5 7 2 2" xfId="29465"/>
    <cellStyle name="20% - Accent2 5 7 3" xfId="29464"/>
    <cellStyle name="20% - Accent2 5 7 4" xfId="42139"/>
    <cellStyle name="20% - Accent2 5 8" xfId="1302"/>
    <cellStyle name="20% - Accent2 5 8 2" xfId="7758"/>
    <cellStyle name="20% - Accent2 5 8 2 2" xfId="29467"/>
    <cellStyle name="20% - Accent2 5 8 3" xfId="29466"/>
    <cellStyle name="20% - Accent2 5 8 4" xfId="42140"/>
    <cellStyle name="20% - Accent2 5 9" xfId="1303"/>
    <cellStyle name="20% - Accent2 5 9 2" xfId="7759"/>
    <cellStyle name="20% - Accent2 5 9 2 2" xfId="29469"/>
    <cellStyle name="20% - Accent2 5 9 3" xfId="29468"/>
    <cellStyle name="20% - Accent2 5 9 4" xfId="42141"/>
    <cellStyle name="20% - Accent2 6" xfId="162"/>
    <cellStyle name="20% - Accent2 6 10" xfId="1304"/>
    <cellStyle name="20% - Accent2 6 10 2" xfId="7761"/>
    <cellStyle name="20% - Accent2 6 10 2 2" xfId="29472"/>
    <cellStyle name="20% - Accent2 6 10 3" xfId="29471"/>
    <cellStyle name="20% - Accent2 6 11" xfId="7760"/>
    <cellStyle name="20% - Accent2 6 11 2" xfId="29473"/>
    <cellStyle name="20% - Accent2 6 12" xfId="14358"/>
    <cellStyle name="20% - Accent2 6 13" xfId="29470"/>
    <cellStyle name="20% - Accent2 6 14" xfId="42142"/>
    <cellStyle name="20% - Accent2 6 2" xfId="400"/>
    <cellStyle name="20% - Accent2 6 2 2" xfId="1306"/>
    <cellStyle name="20% - Accent2 6 2 2 2" xfId="7763"/>
    <cellStyle name="20% - Accent2 6 2 2 2 2" xfId="29476"/>
    <cellStyle name="20% - Accent2 6 2 2 3" xfId="29475"/>
    <cellStyle name="20% - Accent2 6 2 2 4" xfId="42144"/>
    <cellStyle name="20% - Accent2 6 2 3" xfId="1305"/>
    <cellStyle name="20% - Accent2 6 2 3 2" xfId="7764"/>
    <cellStyle name="20% - Accent2 6 2 3 2 2" xfId="29478"/>
    <cellStyle name="20% - Accent2 6 2 3 3" xfId="29477"/>
    <cellStyle name="20% - Accent2 6 2 4" xfId="7762"/>
    <cellStyle name="20% - Accent2 6 2 4 2" xfId="29479"/>
    <cellStyle name="20% - Accent2 6 2 5" xfId="14359"/>
    <cellStyle name="20% - Accent2 6 2 6" xfId="29474"/>
    <cellStyle name="20% - Accent2 6 2 7" xfId="42143"/>
    <cellStyle name="20% - Accent2 6 3" xfId="604"/>
    <cellStyle name="20% - Accent2 6 3 2" xfId="1308"/>
    <cellStyle name="20% - Accent2 6 3 2 2" xfId="7766"/>
    <cellStyle name="20% - Accent2 6 3 2 2 2" xfId="29482"/>
    <cellStyle name="20% - Accent2 6 3 2 3" xfId="29481"/>
    <cellStyle name="20% - Accent2 6 3 2 4" xfId="42146"/>
    <cellStyle name="20% - Accent2 6 3 3" xfId="1307"/>
    <cellStyle name="20% - Accent2 6 3 3 2" xfId="7767"/>
    <cellStyle name="20% - Accent2 6 3 3 2 2" xfId="29484"/>
    <cellStyle name="20% - Accent2 6 3 3 3" xfId="29483"/>
    <cellStyle name="20% - Accent2 6 3 4" xfId="7765"/>
    <cellStyle name="20% - Accent2 6 3 4 2" xfId="29485"/>
    <cellStyle name="20% - Accent2 6 3 5" xfId="14360"/>
    <cellStyle name="20% - Accent2 6 3 6" xfId="29480"/>
    <cellStyle name="20% - Accent2 6 3 7" xfId="42145"/>
    <cellStyle name="20% - Accent2 6 4" xfId="691"/>
    <cellStyle name="20% - Accent2 6 4 2" xfId="1309"/>
    <cellStyle name="20% - Accent2 6 4 2 2" xfId="7769"/>
    <cellStyle name="20% - Accent2 6 4 2 2 2" xfId="29488"/>
    <cellStyle name="20% - Accent2 6 4 2 3" xfId="29487"/>
    <cellStyle name="20% - Accent2 6 4 3" xfId="7768"/>
    <cellStyle name="20% - Accent2 6 4 3 2" xfId="29489"/>
    <cellStyle name="20% - Accent2 6 4 4" xfId="14361"/>
    <cellStyle name="20% - Accent2 6 4 5" xfId="29486"/>
    <cellStyle name="20% - Accent2 6 4 6" xfId="42147"/>
    <cellStyle name="20% - Accent2 6 5" xfId="1310"/>
    <cellStyle name="20% - Accent2 6 5 2" xfId="7770"/>
    <cellStyle name="20% - Accent2 6 5 2 2" xfId="29491"/>
    <cellStyle name="20% - Accent2 6 5 3" xfId="29490"/>
    <cellStyle name="20% - Accent2 6 5 4" xfId="42148"/>
    <cellStyle name="20% - Accent2 6 6" xfId="1311"/>
    <cellStyle name="20% - Accent2 6 6 2" xfId="7771"/>
    <cellStyle name="20% - Accent2 6 6 2 2" xfId="29493"/>
    <cellStyle name="20% - Accent2 6 6 3" xfId="29492"/>
    <cellStyle name="20% - Accent2 6 6 4" xfId="42149"/>
    <cellStyle name="20% - Accent2 6 7" xfId="1312"/>
    <cellStyle name="20% - Accent2 6 7 2" xfId="7772"/>
    <cellStyle name="20% - Accent2 6 7 2 2" xfId="29495"/>
    <cellStyle name="20% - Accent2 6 7 3" xfId="29494"/>
    <cellStyle name="20% - Accent2 6 7 4" xfId="42150"/>
    <cellStyle name="20% - Accent2 6 8" xfId="1313"/>
    <cellStyle name="20% - Accent2 6 8 2" xfId="7773"/>
    <cellStyle name="20% - Accent2 6 8 2 2" xfId="29497"/>
    <cellStyle name="20% - Accent2 6 8 3" xfId="29496"/>
    <cellStyle name="20% - Accent2 6 8 4" xfId="42151"/>
    <cellStyle name="20% - Accent2 6 9" xfId="1314"/>
    <cellStyle name="20% - Accent2 6 9 2" xfId="7774"/>
    <cellStyle name="20% - Accent2 6 9 2 2" xfId="29499"/>
    <cellStyle name="20% - Accent2 6 9 3" xfId="29498"/>
    <cellStyle name="20% - Accent2 6 9 4" xfId="42152"/>
    <cellStyle name="20% - Accent2 7" xfId="163"/>
    <cellStyle name="20% - Accent2 7 10" xfId="7775"/>
    <cellStyle name="20% - Accent2 7 10 2" xfId="29501"/>
    <cellStyle name="20% - Accent2 7 11" xfId="14362"/>
    <cellStyle name="20% - Accent2 7 12" xfId="29500"/>
    <cellStyle name="20% - Accent2 7 13" xfId="42153"/>
    <cellStyle name="20% - Accent2 7 2" xfId="401"/>
    <cellStyle name="20% - Accent2 7 2 2" xfId="1317"/>
    <cellStyle name="20% - Accent2 7 2 2 2" xfId="7777"/>
    <cellStyle name="20% - Accent2 7 2 2 2 2" xfId="29504"/>
    <cellStyle name="20% - Accent2 7 2 2 3" xfId="29503"/>
    <cellStyle name="20% - Accent2 7 2 2 4" xfId="42155"/>
    <cellStyle name="20% - Accent2 7 2 3" xfId="1316"/>
    <cellStyle name="20% - Accent2 7 2 3 2" xfId="7778"/>
    <cellStyle name="20% - Accent2 7 2 3 2 2" xfId="29506"/>
    <cellStyle name="20% - Accent2 7 2 3 3" xfId="29505"/>
    <cellStyle name="20% - Accent2 7 2 4" xfId="7776"/>
    <cellStyle name="20% - Accent2 7 2 4 2" xfId="29507"/>
    <cellStyle name="20% - Accent2 7 2 5" xfId="14363"/>
    <cellStyle name="20% - Accent2 7 2 6" xfId="29502"/>
    <cellStyle name="20% - Accent2 7 2 7" xfId="42154"/>
    <cellStyle name="20% - Accent2 7 3" xfId="605"/>
    <cellStyle name="20% - Accent2 7 3 2" xfId="1318"/>
    <cellStyle name="20% - Accent2 7 3 2 2" xfId="7780"/>
    <cellStyle name="20% - Accent2 7 3 2 2 2" xfId="29510"/>
    <cellStyle name="20% - Accent2 7 3 2 3" xfId="29509"/>
    <cellStyle name="20% - Accent2 7 3 3" xfId="7779"/>
    <cellStyle name="20% - Accent2 7 3 3 2" xfId="29511"/>
    <cellStyle name="20% - Accent2 7 3 4" xfId="14364"/>
    <cellStyle name="20% - Accent2 7 3 5" xfId="29508"/>
    <cellStyle name="20% - Accent2 7 3 6" xfId="42156"/>
    <cellStyle name="20% - Accent2 7 4" xfId="692"/>
    <cellStyle name="20% - Accent2 7 4 2" xfId="1319"/>
    <cellStyle name="20% - Accent2 7 4 2 2" xfId="7782"/>
    <cellStyle name="20% - Accent2 7 4 2 2 2" xfId="29514"/>
    <cellStyle name="20% - Accent2 7 4 2 3" xfId="29513"/>
    <cellStyle name="20% - Accent2 7 4 3" xfId="7781"/>
    <cellStyle name="20% - Accent2 7 4 3 2" xfId="29515"/>
    <cellStyle name="20% - Accent2 7 4 4" xfId="14365"/>
    <cellStyle name="20% - Accent2 7 4 5" xfId="29512"/>
    <cellStyle name="20% - Accent2 7 4 6" xfId="42157"/>
    <cellStyle name="20% - Accent2 7 5" xfId="1320"/>
    <cellStyle name="20% - Accent2 7 5 2" xfId="7783"/>
    <cellStyle name="20% - Accent2 7 5 2 2" xfId="29517"/>
    <cellStyle name="20% - Accent2 7 5 3" xfId="29516"/>
    <cellStyle name="20% - Accent2 7 5 4" xfId="42158"/>
    <cellStyle name="20% - Accent2 7 6" xfId="1321"/>
    <cellStyle name="20% - Accent2 7 6 2" xfId="7784"/>
    <cellStyle name="20% - Accent2 7 6 2 2" xfId="29519"/>
    <cellStyle name="20% - Accent2 7 6 3" xfId="29518"/>
    <cellStyle name="20% - Accent2 7 6 4" xfId="42159"/>
    <cellStyle name="20% - Accent2 7 7" xfId="1322"/>
    <cellStyle name="20% - Accent2 7 7 2" xfId="7785"/>
    <cellStyle name="20% - Accent2 7 7 2 2" xfId="29521"/>
    <cellStyle name="20% - Accent2 7 7 3" xfId="29520"/>
    <cellStyle name="20% - Accent2 7 7 4" xfId="42160"/>
    <cellStyle name="20% - Accent2 7 8" xfId="1323"/>
    <cellStyle name="20% - Accent2 7 8 2" xfId="7786"/>
    <cellStyle name="20% - Accent2 7 8 2 2" xfId="29523"/>
    <cellStyle name="20% - Accent2 7 8 3" xfId="29522"/>
    <cellStyle name="20% - Accent2 7 8 4" xfId="42161"/>
    <cellStyle name="20% - Accent2 7 9" xfId="1315"/>
    <cellStyle name="20% - Accent2 7 9 2" xfId="7787"/>
    <cellStyle name="20% - Accent2 7 9 2 2" xfId="29525"/>
    <cellStyle name="20% - Accent2 7 9 3" xfId="29524"/>
    <cellStyle name="20% - Accent2 8" xfId="309"/>
    <cellStyle name="20% - Accent2 8 2" xfId="1325"/>
    <cellStyle name="20% - Accent2 8 2 2" xfId="7788"/>
    <cellStyle name="20% - Accent2 8 2 2 2" xfId="29527"/>
    <cellStyle name="20% - Accent2 8 2 3" xfId="14366"/>
    <cellStyle name="20% - Accent2 8 2 4" xfId="29526"/>
    <cellStyle name="20% - Accent2 8 2 5" xfId="42163"/>
    <cellStyle name="20% - Accent2 8 3" xfId="1326"/>
    <cellStyle name="20% - Accent2 8 3 2" xfId="7789"/>
    <cellStyle name="20% - Accent2 8 3 2 2" xfId="29529"/>
    <cellStyle name="20% - Accent2 8 3 3" xfId="14367"/>
    <cellStyle name="20% - Accent2 8 3 4" xfId="29528"/>
    <cellStyle name="20% - Accent2 8 3 5" xfId="42164"/>
    <cellStyle name="20% - Accent2 8 4" xfId="1327"/>
    <cellStyle name="20% - Accent2 8 4 2" xfId="7790"/>
    <cellStyle name="20% - Accent2 8 4 2 2" xfId="29531"/>
    <cellStyle name="20% - Accent2 8 4 3" xfId="14368"/>
    <cellStyle name="20% - Accent2 8 4 4" xfId="29530"/>
    <cellStyle name="20% - Accent2 8 4 5" xfId="42165"/>
    <cellStyle name="20% - Accent2 8 5" xfId="1328"/>
    <cellStyle name="20% - Accent2 8 5 2" xfId="7791"/>
    <cellStyle name="20% - Accent2 8 5 2 2" xfId="29533"/>
    <cellStyle name="20% - Accent2 8 5 3" xfId="29532"/>
    <cellStyle name="20% - Accent2 8 5 4" xfId="42166"/>
    <cellStyle name="20% - Accent2 8 6" xfId="1324"/>
    <cellStyle name="20% - Accent2 8 6 2" xfId="7792"/>
    <cellStyle name="20% - Accent2 8 6 2 2" xfId="29535"/>
    <cellStyle name="20% - Accent2 8 6 3" xfId="29534"/>
    <cellStyle name="20% - Accent2 8 7" xfId="42162"/>
    <cellStyle name="20% - Accent2 9" xfId="297"/>
    <cellStyle name="20% - Accent2 9 2" xfId="1330"/>
    <cellStyle name="20% - Accent2 9 2 2" xfId="7794"/>
    <cellStyle name="20% - Accent2 9 2 2 2" xfId="29538"/>
    <cellStyle name="20% - Accent2 9 2 3" xfId="14370"/>
    <cellStyle name="20% - Accent2 9 2 4" xfId="29537"/>
    <cellStyle name="20% - Accent2 9 2 5" xfId="42168"/>
    <cellStyle name="20% - Accent2 9 3" xfId="1329"/>
    <cellStyle name="20% - Accent2 9 3 2" xfId="7795"/>
    <cellStyle name="20% - Accent2 9 3 2 2" xfId="29540"/>
    <cellStyle name="20% - Accent2 9 3 3" xfId="14371"/>
    <cellStyle name="20% - Accent2 9 3 4" xfId="29539"/>
    <cellStyle name="20% - Accent2 9 4" xfId="7793"/>
    <cellStyle name="20% - Accent2 9 4 2" xfId="14372"/>
    <cellStyle name="20% - Accent2 9 4 3" xfId="29541"/>
    <cellStyle name="20% - Accent2 9 5" xfId="14369"/>
    <cellStyle name="20% - Accent2 9 6" xfId="29536"/>
    <cellStyle name="20% - Accent2 9 7" xfId="42167"/>
    <cellStyle name="20% - Accent3" xfId="3" builtinId="38" customBuiltin="1"/>
    <cellStyle name="20% - Accent3 10" xfId="1331"/>
    <cellStyle name="20% - Accent3 10 2" xfId="1332"/>
    <cellStyle name="20% - Accent3 10 2 2" xfId="7797"/>
    <cellStyle name="20% - Accent3 10 2 2 2" xfId="29544"/>
    <cellStyle name="20% - Accent3 10 2 3" xfId="14374"/>
    <cellStyle name="20% - Accent3 10 2 4" xfId="29543"/>
    <cellStyle name="20% - Accent3 10 2 5" xfId="42170"/>
    <cellStyle name="20% - Accent3 10 3" xfId="7796"/>
    <cellStyle name="20% - Accent3 10 3 2" xfId="14375"/>
    <cellStyle name="20% - Accent3 10 3 3" xfId="29545"/>
    <cellStyle name="20% - Accent3 10 4" xfId="14376"/>
    <cellStyle name="20% - Accent3 10 5" xfId="14373"/>
    <cellStyle name="20% - Accent3 10 6" xfId="29542"/>
    <cellStyle name="20% - Accent3 10 7" xfId="42169"/>
    <cellStyle name="20% - Accent3 11" xfId="1333"/>
    <cellStyle name="20% - Accent3 11 2" xfId="1334"/>
    <cellStyle name="20% - Accent3 11 2 2" xfId="7799"/>
    <cellStyle name="20% - Accent3 11 2 2 2" xfId="29548"/>
    <cellStyle name="20% - Accent3 11 2 3" xfId="14378"/>
    <cellStyle name="20% - Accent3 11 2 4" xfId="29547"/>
    <cellStyle name="20% - Accent3 11 2 5" xfId="42172"/>
    <cellStyle name="20% - Accent3 11 3" xfId="7798"/>
    <cellStyle name="20% - Accent3 11 3 2" xfId="14379"/>
    <cellStyle name="20% - Accent3 11 3 3" xfId="29549"/>
    <cellStyle name="20% - Accent3 11 4" xfId="14380"/>
    <cellStyle name="20% - Accent3 11 5" xfId="14377"/>
    <cellStyle name="20% - Accent3 11 6" xfId="29546"/>
    <cellStyle name="20% - Accent3 11 7" xfId="42171"/>
    <cellStyle name="20% - Accent3 12" xfId="1335"/>
    <cellStyle name="20% - Accent3 12 2" xfId="7800"/>
    <cellStyle name="20% - Accent3 12 2 2" xfId="14382"/>
    <cellStyle name="20% - Accent3 12 2 3" xfId="29551"/>
    <cellStyle name="20% - Accent3 12 3" xfId="14383"/>
    <cellStyle name="20% - Accent3 12 4" xfId="14384"/>
    <cellStyle name="20% - Accent3 12 5" xfId="14385"/>
    <cellStyle name="20% - Accent3 12 6" xfId="14381"/>
    <cellStyle name="20% - Accent3 12 7" xfId="29550"/>
    <cellStyle name="20% - Accent3 12 8" xfId="42173"/>
    <cellStyle name="20% - Accent3 13" xfId="1336"/>
    <cellStyle name="20% - Accent3 13 2" xfId="7801"/>
    <cellStyle name="20% - Accent3 13 2 2" xfId="29553"/>
    <cellStyle name="20% - Accent3 13 3" xfId="14386"/>
    <cellStyle name="20% - Accent3 13 4" xfId="29552"/>
    <cellStyle name="20% - Accent3 13 5" xfId="42174"/>
    <cellStyle name="20% - Accent3 14" xfId="1337"/>
    <cellStyle name="20% - Accent3 14 2" xfId="7802"/>
    <cellStyle name="20% - Accent3 14 2 2" xfId="29555"/>
    <cellStyle name="20% - Accent3 14 3" xfId="14387"/>
    <cellStyle name="20% - Accent3 14 4" xfId="29554"/>
    <cellStyle name="20% - Accent3 14 5" xfId="42175"/>
    <cellStyle name="20% - Accent3 15" xfId="1338"/>
    <cellStyle name="20% - Accent3 15 2" xfId="7803"/>
    <cellStyle name="20% - Accent3 15 2 2" xfId="29557"/>
    <cellStyle name="20% - Accent3 15 3" xfId="14388"/>
    <cellStyle name="20% - Accent3 15 4" xfId="29556"/>
    <cellStyle name="20% - Accent3 15 5" xfId="42176"/>
    <cellStyle name="20% - Accent3 16" xfId="13862"/>
    <cellStyle name="20% - Accent3 16 2" xfId="14389"/>
    <cellStyle name="20% - Accent3 17" xfId="14390"/>
    <cellStyle name="20% - Accent3 18" xfId="14391"/>
    <cellStyle name="20% - Accent3 19" xfId="14392"/>
    <cellStyle name="20% - Accent3 2" xfId="111"/>
    <cellStyle name="20% - Accent3 2 10" xfId="1340"/>
    <cellStyle name="20% - Accent3 2 11" xfId="1341"/>
    <cellStyle name="20% - Accent3 2 11 2" xfId="7805"/>
    <cellStyle name="20% - Accent3 2 11 2 2" xfId="29559"/>
    <cellStyle name="20% - Accent3 2 11 3" xfId="14393"/>
    <cellStyle name="20% - Accent3 2 11 4" xfId="29558"/>
    <cellStyle name="20% - Accent3 2 11 5" xfId="42177"/>
    <cellStyle name="20% - Accent3 2 12" xfId="1342"/>
    <cellStyle name="20% - Accent3 2 12 2" xfId="7806"/>
    <cellStyle name="20% - Accent3 2 12 2 2" xfId="29561"/>
    <cellStyle name="20% - Accent3 2 12 3" xfId="14394"/>
    <cellStyle name="20% - Accent3 2 12 4" xfId="29560"/>
    <cellStyle name="20% - Accent3 2 12 5" xfId="42178"/>
    <cellStyle name="20% - Accent3 2 13" xfId="1343"/>
    <cellStyle name="20% - Accent3 2 13 2" xfId="7807"/>
    <cellStyle name="20% - Accent3 2 13 2 2" xfId="29563"/>
    <cellStyle name="20% - Accent3 2 13 3" xfId="14395"/>
    <cellStyle name="20% - Accent3 2 13 4" xfId="29562"/>
    <cellStyle name="20% - Accent3 2 13 5" xfId="42179"/>
    <cellStyle name="20% - Accent3 2 14" xfId="1344"/>
    <cellStyle name="20% - Accent3 2 14 2" xfId="7808"/>
    <cellStyle name="20% - Accent3 2 14 2 2" xfId="29565"/>
    <cellStyle name="20% - Accent3 2 14 3" xfId="14396"/>
    <cellStyle name="20% - Accent3 2 14 4" xfId="29564"/>
    <cellStyle name="20% - Accent3 2 14 5" xfId="42180"/>
    <cellStyle name="20% - Accent3 2 15" xfId="1345"/>
    <cellStyle name="20% - Accent3 2 15 2" xfId="7809"/>
    <cellStyle name="20% - Accent3 2 15 2 2" xfId="29567"/>
    <cellStyle name="20% - Accent3 2 15 3" xfId="14397"/>
    <cellStyle name="20% - Accent3 2 15 4" xfId="29566"/>
    <cellStyle name="20% - Accent3 2 15 5" xfId="42181"/>
    <cellStyle name="20% - Accent3 2 16" xfId="1339"/>
    <cellStyle name="20% - Accent3 2 16 2" xfId="7810"/>
    <cellStyle name="20% - Accent3 2 16 2 2" xfId="29569"/>
    <cellStyle name="20% - Accent3 2 16 3" xfId="28036"/>
    <cellStyle name="20% - Accent3 2 16 4" xfId="29568"/>
    <cellStyle name="20% - Accent3 2 17" xfId="7804"/>
    <cellStyle name="20% - Accent3 2 17 2" xfId="29570"/>
    <cellStyle name="20% - Accent3 2 18" xfId="41598"/>
    <cellStyle name="20% - Accent3 2 2" xfId="165"/>
    <cellStyle name="20% - Accent3 2 2 2" xfId="1346"/>
    <cellStyle name="20% - Accent3 2 2 2 10" xfId="1347"/>
    <cellStyle name="20% - Accent3 2 2 2 10 2" xfId="7812"/>
    <cellStyle name="20% - Accent3 2 2 2 10 2 2" xfId="29573"/>
    <cellStyle name="20% - Accent3 2 2 2 10 3" xfId="29572"/>
    <cellStyle name="20% - Accent3 2 2 2 10 4" xfId="42183"/>
    <cellStyle name="20% - Accent3 2 2 2 11" xfId="1348"/>
    <cellStyle name="20% - Accent3 2 2 2 11 2" xfId="7813"/>
    <cellStyle name="20% - Accent3 2 2 2 11 2 2" xfId="29575"/>
    <cellStyle name="20% - Accent3 2 2 2 11 3" xfId="29574"/>
    <cellStyle name="20% - Accent3 2 2 2 11 4" xfId="42184"/>
    <cellStyle name="20% - Accent3 2 2 2 12" xfId="7811"/>
    <cellStyle name="20% - Accent3 2 2 2 12 2" xfId="29576"/>
    <cellStyle name="20% - Accent3 2 2 2 13" xfId="29571"/>
    <cellStyle name="20% - Accent3 2 2 2 14" xfId="42182"/>
    <cellStyle name="20% - Accent3 2 2 2 2" xfId="1349"/>
    <cellStyle name="20% - Accent3 2 2 2 2 10" xfId="7814"/>
    <cellStyle name="20% - Accent3 2 2 2 2 10 2" xfId="29578"/>
    <cellStyle name="20% - Accent3 2 2 2 2 11" xfId="29577"/>
    <cellStyle name="20% - Accent3 2 2 2 2 12" xfId="42185"/>
    <cellStyle name="20% - Accent3 2 2 2 2 2" xfId="1350"/>
    <cellStyle name="20% - Accent3 2 2 2 2 2 2" xfId="1351"/>
    <cellStyle name="20% - Accent3 2 2 2 2 2 2 2" xfId="7816"/>
    <cellStyle name="20% - Accent3 2 2 2 2 2 2 2 2" xfId="29581"/>
    <cellStyle name="20% - Accent3 2 2 2 2 2 2 3" xfId="29580"/>
    <cellStyle name="20% - Accent3 2 2 2 2 2 2 4" xfId="42187"/>
    <cellStyle name="20% - Accent3 2 2 2 2 2 3" xfId="7815"/>
    <cellStyle name="20% - Accent3 2 2 2 2 2 3 2" xfId="29582"/>
    <cellStyle name="20% - Accent3 2 2 2 2 2 4" xfId="29579"/>
    <cellStyle name="20% - Accent3 2 2 2 2 2 5" xfId="42186"/>
    <cellStyle name="20% - Accent3 2 2 2 2 3" xfId="1352"/>
    <cellStyle name="20% - Accent3 2 2 2 2 3 2" xfId="1353"/>
    <cellStyle name="20% - Accent3 2 2 2 2 3 2 2" xfId="7818"/>
    <cellStyle name="20% - Accent3 2 2 2 2 3 2 2 2" xfId="29585"/>
    <cellStyle name="20% - Accent3 2 2 2 2 3 2 3" xfId="29584"/>
    <cellStyle name="20% - Accent3 2 2 2 2 3 2 4" xfId="42189"/>
    <cellStyle name="20% - Accent3 2 2 2 2 3 3" xfId="7817"/>
    <cellStyle name="20% - Accent3 2 2 2 2 3 3 2" xfId="29586"/>
    <cellStyle name="20% - Accent3 2 2 2 2 3 4" xfId="29583"/>
    <cellStyle name="20% - Accent3 2 2 2 2 3 5" xfId="42188"/>
    <cellStyle name="20% - Accent3 2 2 2 2 4" xfId="1354"/>
    <cellStyle name="20% - Accent3 2 2 2 2 4 2" xfId="7819"/>
    <cellStyle name="20% - Accent3 2 2 2 2 4 2 2" xfId="29588"/>
    <cellStyle name="20% - Accent3 2 2 2 2 4 3" xfId="29587"/>
    <cellStyle name="20% - Accent3 2 2 2 2 4 4" xfId="42190"/>
    <cellStyle name="20% - Accent3 2 2 2 2 5" xfId="1355"/>
    <cellStyle name="20% - Accent3 2 2 2 2 5 2" xfId="7820"/>
    <cellStyle name="20% - Accent3 2 2 2 2 5 2 2" xfId="29590"/>
    <cellStyle name="20% - Accent3 2 2 2 2 5 3" xfId="29589"/>
    <cellStyle name="20% - Accent3 2 2 2 2 5 4" xfId="42191"/>
    <cellStyle name="20% - Accent3 2 2 2 2 6" xfId="1356"/>
    <cellStyle name="20% - Accent3 2 2 2 2 6 2" xfId="7821"/>
    <cellStyle name="20% - Accent3 2 2 2 2 6 2 2" xfId="29592"/>
    <cellStyle name="20% - Accent3 2 2 2 2 6 3" xfId="29591"/>
    <cellStyle name="20% - Accent3 2 2 2 2 6 4" xfId="42192"/>
    <cellStyle name="20% - Accent3 2 2 2 2 7" xfId="1357"/>
    <cellStyle name="20% - Accent3 2 2 2 2 7 2" xfId="7822"/>
    <cellStyle name="20% - Accent3 2 2 2 2 7 2 2" xfId="29594"/>
    <cellStyle name="20% - Accent3 2 2 2 2 7 3" xfId="29593"/>
    <cellStyle name="20% - Accent3 2 2 2 2 7 4" xfId="42193"/>
    <cellStyle name="20% - Accent3 2 2 2 2 8" xfId="1358"/>
    <cellStyle name="20% - Accent3 2 2 2 2 8 2" xfId="7823"/>
    <cellStyle name="20% - Accent3 2 2 2 2 8 2 2" xfId="29596"/>
    <cellStyle name="20% - Accent3 2 2 2 2 8 3" xfId="29595"/>
    <cellStyle name="20% - Accent3 2 2 2 2 8 4" xfId="42194"/>
    <cellStyle name="20% - Accent3 2 2 2 2 9" xfId="1359"/>
    <cellStyle name="20% - Accent3 2 2 2 2 9 2" xfId="7824"/>
    <cellStyle name="20% - Accent3 2 2 2 2 9 2 2" xfId="29598"/>
    <cellStyle name="20% - Accent3 2 2 2 2 9 3" xfId="29597"/>
    <cellStyle name="20% - Accent3 2 2 2 2 9 4" xfId="42195"/>
    <cellStyle name="20% - Accent3 2 2 2 3" xfId="1360"/>
    <cellStyle name="20% - Accent3 2 2 2 3 10" xfId="29599"/>
    <cellStyle name="20% - Accent3 2 2 2 3 11" xfId="42196"/>
    <cellStyle name="20% - Accent3 2 2 2 3 2" xfId="1361"/>
    <cellStyle name="20% - Accent3 2 2 2 3 2 2" xfId="7826"/>
    <cellStyle name="20% - Accent3 2 2 2 3 2 2 2" xfId="29601"/>
    <cellStyle name="20% - Accent3 2 2 2 3 2 3" xfId="29600"/>
    <cellStyle name="20% - Accent3 2 2 2 3 2 4" xfId="42197"/>
    <cellStyle name="20% - Accent3 2 2 2 3 3" xfId="1362"/>
    <cellStyle name="20% - Accent3 2 2 2 3 3 2" xfId="7827"/>
    <cellStyle name="20% - Accent3 2 2 2 3 3 2 2" xfId="29603"/>
    <cellStyle name="20% - Accent3 2 2 2 3 3 3" xfId="29602"/>
    <cellStyle name="20% - Accent3 2 2 2 3 3 4" xfId="42198"/>
    <cellStyle name="20% - Accent3 2 2 2 3 4" xfId="1363"/>
    <cellStyle name="20% - Accent3 2 2 2 3 4 2" xfId="7828"/>
    <cellStyle name="20% - Accent3 2 2 2 3 4 2 2" xfId="29605"/>
    <cellStyle name="20% - Accent3 2 2 2 3 4 3" xfId="29604"/>
    <cellStyle name="20% - Accent3 2 2 2 3 4 4" xfId="42199"/>
    <cellStyle name="20% - Accent3 2 2 2 3 5" xfId="1364"/>
    <cellStyle name="20% - Accent3 2 2 2 3 5 2" xfId="7829"/>
    <cellStyle name="20% - Accent3 2 2 2 3 5 2 2" xfId="29607"/>
    <cellStyle name="20% - Accent3 2 2 2 3 5 3" xfId="29606"/>
    <cellStyle name="20% - Accent3 2 2 2 3 5 4" xfId="42200"/>
    <cellStyle name="20% - Accent3 2 2 2 3 6" xfId="1365"/>
    <cellStyle name="20% - Accent3 2 2 2 3 6 2" xfId="7830"/>
    <cellStyle name="20% - Accent3 2 2 2 3 6 2 2" xfId="29609"/>
    <cellStyle name="20% - Accent3 2 2 2 3 6 3" xfId="29608"/>
    <cellStyle name="20% - Accent3 2 2 2 3 6 4" xfId="42201"/>
    <cellStyle name="20% - Accent3 2 2 2 3 7" xfId="1366"/>
    <cellStyle name="20% - Accent3 2 2 2 3 7 2" xfId="7831"/>
    <cellStyle name="20% - Accent3 2 2 2 3 7 2 2" xfId="29611"/>
    <cellStyle name="20% - Accent3 2 2 2 3 7 3" xfId="29610"/>
    <cellStyle name="20% - Accent3 2 2 2 3 7 4" xfId="42202"/>
    <cellStyle name="20% - Accent3 2 2 2 3 8" xfId="1367"/>
    <cellStyle name="20% - Accent3 2 2 2 3 8 2" xfId="7832"/>
    <cellStyle name="20% - Accent3 2 2 2 3 8 2 2" xfId="29613"/>
    <cellStyle name="20% - Accent3 2 2 2 3 8 3" xfId="29612"/>
    <cellStyle name="20% - Accent3 2 2 2 3 8 4" xfId="42203"/>
    <cellStyle name="20% - Accent3 2 2 2 3 9" xfId="7825"/>
    <cellStyle name="20% - Accent3 2 2 2 3 9 2" xfId="29614"/>
    <cellStyle name="20% - Accent3 2 2 2 4" xfId="1368"/>
    <cellStyle name="20% - Accent3 2 2 2 4 2" xfId="1369"/>
    <cellStyle name="20% - Accent3 2 2 2 4 2 2" xfId="7834"/>
    <cellStyle name="20% - Accent3 2 2 2 4 2 2 2" xfId="29617"/>
    <cellStyle name="20% - Accent3 2 2 2 4 2 3" xfId="29616"/>
    <cellStyle name="20% - Accent3 2 2 2 4 2 4" xfId="42205"/>
    <cellStyle name="20% - Accent3 2 2 2 4 3" xfId="7833"/>
    <cellStyle name="20% - Accent3 2 2 2 4 3 2" xfId="29618"/>
    <cellStyle name="20% - Accent3 2 2 2 4 4" xfId="29615"/>
    <cellStyle name="20% - Accent3 2 2 2 4 5" xfId="42204"/>
    <cellStyle name="20% - Accent3 2 2 2 5" xfId="1370"/>
    <cellStyle name="20% - Accent3 2 2 2 5 2" xfId="7835"/>
    <cellStyle name="20% - Accent3 2 2 2 5 2 2" xfId="29620"/>
    <cellStyle name="20% - Accent3 2 2 2 5 3" xfId="29619"/>
    <cellStyle name="20% - Accent3 2 2 2 5 4" xfId="42206"/>
    <cellStyle name="20% - Accent3 2 2 2 6" xfId="1371"/>
    <cellStyle name="20% - Accent3 2 2 2 6 2" xfId="7836"/>
    <cellStyle name="20% - Accent3 2 2 2 6 2 2" xfId="29622"/>
    <cellStyle name="20% - Accent3 2 2 2 6 3" xfId="29621"/>
    <cellStyle name="20% - Accent3 2 2 2 6 4" xfId="42207"/>
    <cellStyle name="20% - Accent3 2 2 2 7" xfId="1372"/>
    <cellStyle name="20% - Accent3 2 2 2 7 2" xfId="7837"/>
    <cellStyle name="20% - Accent3 2 2 2 7 2 2" xfId="29624"/>
    <cellStyle name="20% - Accent3 2 2 2 7 3" xfId="29623"/>
    <cellStyle name="20% - Accent3 2 2 2 7 4" xfId="42208"/>
    <cellStyle name="20% - Accent3 2 2 2 8" xfId="1373"/>
    <cellStyle name="20% - Accent3 2 2 2 8 2" xfId="7838"/>
    <cellStyle name="20% - Accent3 2 2 2 8 2 2" xfId="29626"/>
    <cellStyle name="20% - Accent3 2 2 2 8 3" xfId="29625"/>
    <cellStyle name="20% - Accent3 2 2 2 8 4" xfId="42209"/>
    <cellStyle name="20% - Accent3 2 2 2 9" xfId="1374"/>
    <cellStyle name="20% - Accent3 2 2 2 9 2" xfId="7839"/>
    <cellStyle name="20% - Accent3 2 2 2 9 2 2" xfId="29628"/>
    <cellStyle name="20% - Accent3 2 2 2 9 3" xfId="29627"/>
    <cellStyle name="20% - Accent3 2 2 2 9 4" xfId="42210"/>
    <cellStyle name="20% - Accent3 2 2 3" xfId="1375"/>
    <cellStyle name="20% - Accent3 2 2 3 10" xfId="42211"/>
    <cellStyle name="20% - Accent3 2 2 3 2" xfId="1376"/>
    <cellStyle name="20% - Accent3 2 2 3 2 2" xfId="1377"/>
    <cellStyle name="20% - Accent3 2 2 3 2 2 2" xfId="7842"/>
    <cellStyle name="20% - Accent3 2 2 3 2 2 2 2" xfId="29632"/>
    <cellStyle name="20% - Accent3 2 2 3 2 2 3" xfId="29631"/>
    <cellStyle name="20% - Accent3 2 2 3 2 2 4" xfId="42213"/>
    <cellStyle name="20% - Accent3 2 2 3 2 3" xfId="7841"/>
    <cellStyle name="20% - Accent3 2 2 3 2 3 2" xfId="29633"/>
    <cellStyle name="20% - Accent3 2 2 3 2 4" xfId="29630"/>
    <cellStyle name="20% - Accent3 2 2 3 2 5" xfId="42212"/>
    <cellStyle name="20% - Accent3 2 2 3 3" xfId="1378"/>
    <cellStyle name="20% - Accent3 2 2 3 3 2" xfId="1379"/>
    <cellStyle name="20% - Accent3 2 2 3 3 2 2" xfId="7844"/>
    <cellStyle name="20% - Accent3 2 2 3 3 2 2 2" xfId="29636"/>
    <cellStyle name="20% - Accent3 2 2 3 3 2 3" xfId="29635"/>
    <cellStyle name="20% - Accent3 2 2 3 3 2 4" xfId="42215"/>
    <cellStyle name="20% - Accent3 2 2 3 3 3" xfId="7843"/>
    <cellStyle name="20% - Accent3 2 2 3 3 3 2" xfId="29637"/>
    <cellStyle name="20% - Accent3 2 2 3 3 4" xfId="29634"/>
    <cellStyle name="20% - Accent3 2 2 3 3 5" xfId="42214"/>
    <cellStyle name="20% - Accent3 2 2 3 4" xfId="1380"/>
    <cellStyle name="20% - Accent3 2 2 3 4 2" xfId="7845"/>
    <cellStyle name="20% - Accent3 2 2 3 4 2 2" xfId="29639"/>
    <cellStyle name="20% - Accent3 2 2 3 4 3" xfId="29638"/>
    <cellStyle name="20% - Accent3 2 2 3 4 4" xfId="42216"/>
    <cellStyle name="20% - Accent3 2 2 3 5" xfId="1381"/>
    <cellStyle name="20% - Accent3 2 2 3 5 2" xfId="7846"/>
    <cellStyle name="20% - Accent3 2 2 3 5 2 2" xfId="29641"/>
    <cellStyle name="20% - Accent3 2 2 3 5 3" xfId="29640"/>
    <cellStyle name="20% - Accent3 2 2 3 5 4" xfId="42217"/>
    <cellStyle name="20% - Accent3 2 2 3 6" xfId="1382"/>
    <cellStyle name="20% - Accent3 2 2 3 6 2" xfId="7847"/>
    <cellStyle name="20% - Accent3 2 2 3 6 2 2" xfId="29643"/>
    <cellStyle name="20% - Accent3 2 2 3 6 3" xfId="29642"/>
    <cellStyle name="20% - Accent3 2 2 3 6 4" xfId="42218"/>
    <cellStyle name="20% - Accent3 2 2 3 7" xfId="1383"/>
    <cellStyle name="20% - Accent3 2 2 3 7 2" xfId="7848"/>
    <cellStyle name="20% - Accent3 2 2 3 7 2 2" xfId="29645"/>
    <cellStyle name="20% - Accent3 2 2 3 7 3" xfId="29644"/>
    <cellStyle name="20% - Accent3 2 2 3 7 4" xfId="42219"/>
    <cellStyle name="20% - Accent3 2 2 3 8" xfId="7840"/>
    <cellStyle name="20% - Accent3 2 2 3 8 2" xfId="29646"/>
    <cellStyle name="20% - Accent3 2 2 3 9" xfId="29629"/>
    <cellStyle name="20% - Accent3 2 2 4" xfId="1384"/>
    <cellStyle name="20% - Accent3 2 2 4 10" xfId="42220"/>
    <cellStyle name="20% - Accent3 2 2 4 2" xfId="1385"/>
    <cellStyle name="20% - Accent3 2 2 4 2 2" xfId="7850"/>
    <cellStyle name="20% - Accent3 2 2 4 2 2 2" xfId="29649"/>
    <cellStyle name="20% - Accent3 2 2 4 2 3" xfId="29648"/>
    <cellStyle name="20% - Accent3 2 2 4 2 4" xfId="42221"/>
    <cellStyle name="20% - Accent3 2 2 4 3" xfId="1386"/>
    <cellStyle name="20% - Accent3 2 2 4 3 2" xfId="7851"/>
    <cellStyle name="20% - Accent3 2 2 4 3 2 2" xfId="29651"/>
    <cellStyle name="20% - Accent3 2 2 4 3 3" xfId="29650"/>
    <cellStyle name="20% - Accent3 2 2 4 3 4" xfId="42222"/>
    <cellStyle name="20% - Accent3 2 2 4 4" xfId="1387"/>
    <cellStyle name="20% - Accent3 2 2 4 4 2" xfId="7852"/>
    <cellStyle name="20% - Accent3 2 2 4 4 2 2" xfId="29653"/>
    <cellStyle name="20% - Accent3 2 2 4 4 3" xfId="29652"/>
    <cellStyle name="20% - Accent3 2 2 4 4 4" xfId="42223"/>
    <cellStyle name="20% - Accent3 2 2 4 5" xfId="1388"/>
    <cellStyle name="20% - Accent3 2 2 4 5 2" xfId="7853"/>
    <cellStyle name="20% - Accent3 2 2 4 5 2 2" xfId="29655"/>
    <cellStyle name="20% - Accent3 2 2 4 5 3" xfId="29654"/>
    <cellStyle name="20% - Accent3 2 2 4 5 4" xfId="42224"/>
    <cellStyle name="20% - Accent3 2 2 4 6" xfId="1389"/>
    <cellStyle name="20% - Accent3 2 2 4 6 2" xfId="7854"/>
    <cellStyle name="20% - Accent3 2 2 4 6 2 2" xfId="29657"/>
    <cellStyle name="20% - Accent3 2 2 4 6 3" xfId="29656"/>
    <cellStyle name="20% - Accent3 2 2 4 6 4" xfId="42225"/>
    <cellStyle name="20% - Accent3 2 2 4 7" xfId="1390"/>
    <cellStyle name="20% - Accent3 2 2 4 7 2" xfId="7855"/>
    <cellStyle name="20% - Accent3 2 2 4 7 2 2" xfId="29659"/>
    <cellStyle name="20% - Accent3 2 2 4 7 3" xfId="29658"/>
    <cellStyle name="20% - Accent3 2 2 4 7 4" xfId="42226"/>
    <cellStyle name="20% - Accent3 2 2 4 8" xfId="7849"/>
    <cellStyle name="20% - Accent3 2 2 4 8 2" xfId="29660"/>
    <cellStyle name="20% - Accent3 2 2 4 9" xfId="29647"/>
    <cellStyle name="20% - Accent3 2 2 5" xfId="1391"/>
    <cellStyle name="20% - Accent3 2 2 5 2" xfId="7856"/>
    <cellStyle name="20% - Accent3 2 2 5 2 2" xfId="29662"/>
    <cellStyle name="20% - Accent3 2 2 5 3" xfId="29661"/>
    <cellStyle name="20% - Accent3 2 2 5 4" xfId="42227"/>
    <cellStyle name="20% - Accent3 2 2 6" xfId="1392"/>
    <cellStyle name="20% - Accent3 2 2 6 2" xfId="7857"/>
    <cellStyle name="20% - Accent3 2 2 6 2 2" xfId="29664"/>
    <cellStyle name="20% - Accent3 2 2 6 3" xfId="29663"/>
    <cellStyle name="20% - Accent3 2 2 6 4" xfId="42228"/>
    <cellStyle name="20% - Accent3 2 2 7" xfId="14398"/>
    <cellStyle name="20% - Accent3 2 3" xfId="164"/>
    <cellStyle name="20% - Accent3 2 3 2" xfId="402"/>
    <cellStyle name="20% - Accent3 2 3 2 2" xfId="7125"/>
    <cellStyle name="20% - Accent3 2 3 2 2 2" xfId="7860"/>
    <cellStyle name="20% - Accent3 2 3 2 2 2 2" xfId="29668"/>
    <cellStyle name="20% - Accent3 2 3 2 2 3" xfId="29667"/>
    <cellStyle name="20% - Accent3 2 3 2 3" xfId="7859"/>
    <cellStyle name="20% - Accent3 2 3 2 3 2" xfId="29669"/>
    <cellStyle name="20% - Accent3 2 3 2 4" xfId="29666"/>
    <cellStyle name="20% - Accent3 2 3 3" xfId="1393"/>
    <cellStyle name="20% - Accent3 2 3 4" xfId="7858"/>
    <cellStyle name="20% - Accent3 2 3 4 2" xfId="29670"/>
    <cellStyle name="20% - Accent3 2 3 5" xfId="14399"/>
    <cellStyle name="20% - Accent3 2 3 6" xfId="29665"/>
    <cellStyle name="20% - Accent3 2 4" xfId="366"/>
    <cellStyle name="20% - Accent3 2 4 10" xfId="1395"/>
    <cellStyle name="20% - Accent3 2 4 10 2" xfId="7862"/>
    <cellStyle name="20% - Accent3 2 4 10 2 2" xfId="29673"/>
    <cellStyle name="20% - Accent3 2 4 10 3" xfId="29672"/>
    <cellStyle name="20% - Accent3 2 4 10 4" xfId="42230"/>
    <cellStyle name="20% - Accent3 2 4 11" xfId="1396"/>
    <cellStyle name="20% - Accent3 2 4 11 2" xfId="7863"/>
    <cellStyle name="20% - Accent3 2 4 11 2 2" xfId="29675"/>
    <cellStyle name="20% - Accent3 2 4 11 3" xfId="29674"/>
    <cellStyle name="20% - Accent3 2 4 11 4" xfId="42231"/>
    <cellStyle name="20% - Accent3 2 4 12" xfId="1394"/>
    <cellStyle name="20% - Accent3 2 4 12 2" xfId="7864"/>
    <cellStyle name="20% - Accent3 2 4 12 2 2" xfId="29677"/>
    <cellStyle name="20% - Accent3 2 4 12 3" xfId="29676"/>
    <cellStyle name="20% - Accent3 2 4 13" xfId="7861"/>
    <cellStyle name="20% - Accent3 2 4 13 2" xfId="29678"/>
    <cellStyle name="20% - Accent3 2 4 14" xfId="14400"/>
    <cellStyle name="20% - Accent3 2 4 15" xfId="29671"/>
    <cellStyle name="20% - Accent3 2 4 16" xfId="42229"/>
    <cellStyle name="20% - Accent3 2 4 2" xfId="1397"/>
    <cellStyle name="20% - Accent3 2 4 2 10" xfId="7865"/>
    <cellStyle name="20% - Accent3 2 4 2 10 2" xfId="29680"/>
    <cellStyle name="20% - Accent3 2 4 2 11" xfId="14401"/>
    <cellStyle name="20% - Accent3 2 4 2 12" xfId="29679"/>
    <cellStyle name="20% - Accent3 2 4 2 13" xfId="42232"/>
    <cellStyle name="20% - Accent3 2 4 2 2" xfId="1398"/>
    <cellStyle name="20% - Accent3 2 4 2 2 2" xfId="1399"/>
    <cellStyle name="20% - Accent3 2 4 2 2 2 2" xfId="7867"/>
    <cellStyle name="20% - Accent3 2 4 2 2 2 2 2" xfId="29683"/>
    <cellStyle name="20% - Accent3 2 4 2 2 2 3" xfId="29682"/>
    <cellStyle name="20% - Accent3 2 4 2 2 2 4" xfId="42234"/>
    <cellStyle name="20% - Accent3 2 4 2 2 3" xfId="7866"/>
    <cellStyle name="20% - Accent3 2 4 2 2 3 2" xfId="29684"/>
    <cellStyle name="20% - Accent3 2 4 2 2 4" xfId="29681"/>
    <cellStyle name="20% - Accent3 2 4 2 2 5" xfId="42233"/>
    <cellStyle name="20% - Accent3 2 4 2 3" xfId="1400"/>
    <cellStyle name="20% - Accent3 2 4 2 3 2" xfId="1401"/>
    <cellStyle name="20% - Accent3 2 4 2 3 2 2" xfId="7869"/>
    <cellStyle name="20% - Accent3 2 4 2 3 2 2 2" xfId="29687"/>
    <cellStyle name="20% - Accent3 2 4 2 3 2 3" xfId="29686"/>
    <cellStyle name="20% - Accent3 2 4 2 3 2 4" xfId="42236"/>
    <cellStyle name="20% - Accent3 2 4 2 3 3" xfId="7868"/>
    <cellStyle name="20% - Accent3 2 4 2 3 3 2" xfId="29688"/>
    <cellStyle name="20% - Accent3 2 4 2 3 4" xfId="29685"/>
    <cellStyle name="20% - Accent3 2 4 2 3 5" xfId="42235"/>
    <cellStyle name="20% - Accent3 2 4 2 4" xfId="1402"/>
    <cellStyle name="20% - Accent3 2 4 2 4 2" xfId="7870"/>
    <cellStyle name="20% - Accent3 2 4 2 4 2 2" xfId="29690"/>
    <cellStyle name="20% - Accent3 2 4 2 4 3" xfId="29689"/>
    <cellStyle name="20% - Accent3 2 4 2 4 4" xfId="42237"/>
    <cellStyle name="20% - Accent3 2 4 2 5" xfId="1403"/>
    <cellStyle name="20% - Accent3 2 4 2 5 2" xfId="7871"/>
    <cellStyle name="20% - Accent3 2 4 2 5 2 2" xfId="29692"/>
    <cellStyle name="20% - Accent3 2 4 2 5 3" xfId="29691"/>
    <cellStyle name="20% - Accent3 2 4 2 5 4" xfId="42238"/>
    <cellStyle name="20% - Accent3 2 4 2 6" xfId="1404"/>
    <cellStyle name="20% - Accent3 2 4 2 6 2" xfId="7872"/>
    <cellStyle name="20% - Accent3 2 4 2 6 2 2" xfId="29694"/>
    <cellStyle name="20% - Accent3 2 4 2 6 3" xfId="29693"/>
    <cellStyle name="20% - Accent3 2 4 2 6 4" xfId="42239"/>
    <cellStyle name="20% - Accent3 2 4 2 7" xfId="1405"/>
    <cellStyle name="20% - Accent3 2 4 2 7 2" xfId="7873"/>
    <cellStyle name="20% - Accent3 2 4 2 7 2 2" xfId="29696"/>
    <cellStyle name="20% - Accent3 2 4 2 7 3" xfId="29695"/>
    <cellStyle name="20% - Accent3 2 4 2 7 4" xfId="42240"/>
    <cellStyle name="20% - Accent3 2 4 2 8" xfId="1406"/>
    <cellStyle name="20% - Accent3 2 4 2 8 2" xfId="7874"/>
    <cellStyle name="20% - Accent3 2 4 2 8 2 2" xfId="29698"/>
    <cellStyle name="20% - Accent3 2 4 2 8 3" xfId="29697"/>
    <cellStyle name="20% - Accent3 2 4 2 8 4" xfId="42241"/>
    <cellStyle name="20% - Accent3 2 4 2 9" xfId="1407"/>
    <cellStyle name="20% - Accent3 2 4 2 9 2" xfId="7875"/>
    <cellStyle name="20% - Accent3 2 4 2 9 2 2" xfId="29700"/>
    <cellStyle name="20% - Accent3 2 4 2 9 3" xfId="29699"/>
    <cellStyle name="20% - Accent3 2 4 2 9 4" xfId="42242"/>
    <cellStyle name="20% - Accent3 2 4 3" xfId="1408"/>
    <cellStyle name="20% - Accent3 2 4 3 10" xfId="29701"/>
    <cellStyle name="20% - Accent3 2 4 3 11" xfId="42243"/>
    <cellStyle name="20% - Accent3 2 4 3 2" xfId="1409"/>
    <cellStyle name="20% - Accent3 2 4 3 2 2" xfId="7877"/>
    <cellStyle name="20% - Accent3 2 4 3 2 2 2" xfId="29703"/>
    <cellStyle name="20% - Accent3 2 4 3 2 3" xfId="29702"/>
    <cellStyle name="20% - Accent3 2 4 3 2 4" xfId="42244"/>
    <cellStyle name="20% - Accent3 2 4 3 3" xfId="1410"/>
    <cellStyle name="20% - Accent3 2 4 3 3 2" xfId="7878"/>
    <cellStyle name="20% - Accent3 2 4 3 3 2 2" xfId="29705"/>
    <cellStyle name="20% - Accent3 2 4 3 3 3" xfId="29704"/>
    <cellStyle name="20% - Accent3 2 4 3 3 4" xfId="42245"/>
    <cellStyle name="20% - Accent3 2 4 3 4" xfId="1411"/>
    <cellStyle name="20% - Accent3 2 4 3 4 2" xfId="7879"/>
    <cellStyle name="20% - Accent3 2 4 3 4 2 2" xfId="29707"/>
    <cellStyle name="20% - Accent3 2 4 3 4 3" xfId="29706"/>
    <cellStyle name="20% - Accent3 2 4 3 4 4" xfId="42246"/>
    <cellStyle name="20% - Accent3 2 4 3 5" xfId="1412"/>
    <cellStyle name="20% - Accent3 2 4 3 5 2" xfId="7880"/>
    <cellStyle name="20% - Accent3 2 4 3 5 2 2" xfId="29709"/>
    <cellStyle name="20% - Accent3 2 4 3 5 3" xfId="29708"/>
    <cellStyle name="20% - Accent3 2 4 3 5 4" xfId="42247"/>
    <cellStyle name="20% - Accent3 2 4 3 6" xfId="1413"/>
    <cellStyle name="20% - Accent3 2 4 3 6 2" xfId="7881"/>
    <cellStyle name="20% - Accent3 2 4 3 6 2 2" xfId="29711"/>
    <cellStyle name="20% - Accent3 2 4 3 6 3" xfId="29710"/>
    <cellStyle name="20% - Accent3 2 4 3 6 4" xfId="42248"/>
    <cellStyle name="20% - Accent3 2 4 3 7" xfId="1414"/>
    <cellStyle name="20% - Accent3 2 4 3 7 2" xfId="7882"/>
    <cellStyle name="20% - Accent3 2 4 3 7 2 2" xfId="29713"/>
    <cellStyle name="20% - Accent3 2 4 3 7 3" xfId="29712"/>
    <cellStyle name="20% - Accent3 2 4 3 7 4" xfId="42249"/>
    <cellStyle name="20% - Accent3 2 4 3 8" xfId="1415"/>
    <cellStyle name="20% - Accent3 2 4 3 8 2" xfId="7883"/>
    <cellStyle name="20% - Accent3 2 4 3 8 2 2" xfId="29715"/>
    <cellStyle name="20% - Accent3 2 4 3 8 3" xfId="29714"/>
    <cellStyle name="20% - Accent3 2 4 3 8 4" xfId="42250"/>
    <cellStyle name="20% - Accent3 2 4 3 9" xfId="7876"/>
    <cellStyle name="20% - Accent3 2 4 3 9 2" xfId="29716"/>
    <cellStyle name="20% - Accent3 2 4 4" xfId="1416"/>
    <cellStyle name="20% - Accent3 2 4 4 2" xfId="1417"/>
    <cellStyle name="20% - Accent3 2 4 4 2 2" xfId="7885"/>
    <cellStyle name="20% - Accent3 2 4 4 2 2 2" xfId="29719"/>
    <cellStyle name="20% - Accent3 2 4 4 2 3" xfId="29718"/>
    <cellStyle name="20% - Accent3 2 4 4 2 4" xfId="42252"/>
    <cellStyle name="20% - Accent3 2 4 4 3" xfId="7884"/>
    <cellStyle name="20% - Accent3 2 4 4 3 2" xfId="29720"/>
    <cellStyle name="20% - Accent3 2 4 4 4" xfId="29717"/>
    <cellStyle name="20% - Accent3 2 4 4 5" xfId="42251"/>
    <cellStyle name="20% - Accent3 2 4 5" xfId="1418"/>
    <cellStyle name="20% - Accent3 2 4 5 2" xfId="7886"/>
    <cellStyle name="20% - Accent3 2 4 5 2 2" xfId="29722"/>
    <cellStyle name="20% - Accent3 2 4 5 3" xfId="29721"/>
    <cellStyle name="20% - Accent3 2 4 5 4" xfId="42253"/>
    <cellStyle name="20% - Accent3 2 4 6" xfId="1419"/>
    <cellStyle name="20% - Accent3 2 4 6 2" xfId="7887"/>
    <cellStyle name="20% - Accent3 2 4 6 2 2" xfId="29724"/>
    <cellStyle name="20% - Accent3 2 4 6 3" xfId="29723"/>
    <cellStyle name="20% - Accent3 2 4 6 4" xfId="42254"/>
    <cellStyle name="20% - Accent3 2 4 7" xfId="1420"/>
    <cellStyle name="20% - Accent3 2 4 7 2" xfId="7888"/>
    <cellStyle name="20% - Accent3 2 4 7 2 2" xfId="29726"/>
    <cellStyle name="20% - Accent3 2 4 7 3" xfId="29725"/>
    <cellStyle name="20% - Accent3 2 4 7 4" xfId="42255"/>
    <cellStyle name="20% - Accent3 2 4 8" xfId="1421"/>
    <cellStyle name="20% - Accent3 2 4 8 2" xfId="7889"/>
    <cellStyle name="20% - Accent3 2 4 8 2 2" xfId="29728"/>
    <cellStyle name="20% - Accent3 2 4 8 3" xfId="29727"/>
    <cellStyle name="20% - Accent3 2 4 8 4" xfId="42256"/>
    <cellStyle name="20% - Accent3 2 4 9" xfId="1422"/>
    <cellStyle name="20% - Accent3 2 4 9 2" xfId="7890"/>
    <cellStyle name="20% - Accent3 2 4 9 2 2" xfId="29730"/>
    <cellStyle name="20% - Accent3 2 4 9 3" xfId="29729"/>
    <cellStyle name="20% - Accent3 2 4 9 4" xfId="42257"/>
    <cellStyle name="20% - Accent3 2 5" xfId="480"/>
    <cellStyle name="20% - Accent3 2 5 10" xfId="1424"/>
    <cellStyle name="20% - Accent3 2 5 10 2" xfId="7892"/>
    <cellStyle name="20% - Accent3 2 5 10 2 2" xfId="29733"/>
    <cellStyle name="20% - Accent3 2 5 10 3" xfId="29732"/>
    <cellStyle name="20% - Accent3 2 5 10 4" xfId="42259"/>
    <cellStyle name="20% - Accent3 2 5 11" xfId="1425"/>
    <cellStyle name="20% - Accent3 2 5 11 2" xfId="7893"/>
    <cellStyle name="20% - Accent3 2 5 11 2 2" xfId="29735"/>
    <cellStyle name="20% - Accent3 2 5 11 3" xfId="29734"/>
    <cellStyle name="20% - Accent3 2 5 11 4" xfId="42260"/>
    <cellStyle name="20% - Accent3 2 5 12" xfId="1423"/>
    <cellStyle name="20% - Accent3 2 5 12 2" xfId="7894"/>
    <cellStyle name="20% - Accent3 2 5 12 2 2" xfId="29737"/>
    <cellStyle name="20% - Accent3 2 5 12 3" xfId="29736"/>
    <cellStyle name="20% - Accent3 2 5 13" xfId="7891"/>
    <cellStyle name="20% - Accent3 2 5 13 2" xfId="29738"/>
    <cellStyle name="20% - Accent3 2 5 14" xfId="14402"/>
    <cellStyle name="20% - Accent3 2 5 15" xfId="29731"/>
    <cellStyle name="20% - Accent3 2 5 16" xfId="42258"/>
    <cellStyle name="20% - Accent3 2 5 2" xfId="1426"/>
    <cellStyle name="20% - Accent3 2 5 2 10" xfId="7895"/>
    <cellStyle name="20% - Accent3 2 5 2 10 2" xfId="29740"/>
    <cellStyle name="20% - Accent3 2 5 2 11" xfId="29739"/>
    <cellStyle name="20% - Accent3 2 5 2 12" xfId="42261"/>
    <cellStyle name="20% - Accent3 2 5 2 2" xfId="1427"/>
    <cellStyle name="20% - Accent3 2 5 2 2 2" xfId="7896"/>
    <cellStyle name="20% - Accent3 2 5 2 2 2 2" xfId="29742"/>
    <cellStyle name="20% - Accent3 2 5 2 2 3" xfId="29741"/>
    <cellStyle name="20% - Accent3 2 5 2 2 4" xfId="42262"/>
    <cellStyle name="20% - Accent3 2 5 2 3" xfId="1428"/>
    <cellStyle name="20% - Accent3 2 5 2 3 2" xfId="7897"/>
    <cellStyle name="20% - Accent3 2 5 2 3 2 2" xfId="29744"/>
    <cellStyle name="20% - Accent3 2 5 2 3 3" xfId="29743"/>
    <cellStyle name="20% - Accent3 2 5 2 3 4" xfId="42263"/>
    <cellStyle name="20% - Accent3 2 5 2 4" xfId="1429"/>
    <cellStyle name="20% - Accent3 2 5 2 4 2" xfId="7898"/>
    <cellStyle name="20% - Accent3 2 5 2 4 2 2" xfId="29746"/>
    <cellStyle name="20% - Accent3 2 5 2 4 3" xfId="29745"/>
    <cellStyle name="20% - Accent3 2 5 2 4 4" xfId="42264"/>
    <cellStyle name="20% - Accent3 2 5 2 5" xfId="1430"/>
    <cellStyle name="20% - Accent3 2 5 2 5 2" xfId="7899"/>
    <cellStyle name="20% - Accent3 2 5 2 5 2 2" xfId="29748"/>
    <cellStyle name="20% - Accent3 2 5 2 5 3" xfId="29747"/>
    <cellStyle name="20% - Accent3 2 5 2 5 4" xfId="42265"/>
    <cellStyle name="20% - Accent3 2 5 2 6" xfId="1431"/>
    <cellStyle name="20% - Accent3 2 5 2 6 2" xfId="7900"/>
    <cellStyle name="20% - Accent3 2 5 2 6 2 2" xfId="29750"/>
    <cellStyle name="20% - Accent3 2 5 2 6 3" xfId="29749"/>
    <cellStyle name="20% - Accent3 2 5 2 6 4" xfId="42266"/>
    <cellStyle name="20% - Accent3 2 5 2 7" xfId="1432"/>
    <cellStyle name="20% - Accent3 2 5 2 7 2" xfId="7901"/>
    <cellStyle name="20% - Accent3 2 5 2 7 2 2" xfId="29752"/>
    <cellStyle name="20% - Accent3 2 5 2 7 3" xfId="29751"/>
    <cellStyle name="20% - Accent3 2 5 2 7 4" xfId="42267"/>
    <cellStyle name="20% - Accent3 2 5 2 8" xfId="1433"/>
    <cellStyle name="20% - Accent3 2 5 2 8 2" xfId="7902"/>
    <cellStyle name="20% - Accent3 2 5 2 8 2 2" xfId="29754"/>
    <cellStyle name="20% - Accent3 2 5 2 8 3" xfId="29753"/>
    <cellStyle name="20% - Accent3 2 5 2 8 4" xfId="42268"/>
    <cellStyle name="20% - Accent3 2 5 2 9" xfId="1434"/>
    <cellStyle name="20% - Accent3 2 5 2 9 2" xfId="7903"/>
    <cellStyle name="20% - Accent3 2 5 2 9 2 2" xfId="29756"/>
    <cellStyle name="20% - Accent3 2 5 2 9 3" xfId="29755"/>
    <cellStyle name="20% - Accent3 2 5 2 9 4" xfId="42269"/>
    <cellStyle name="20% - Accent3 2 5 3" xfId="1435"/>
    <cellStyle name="20% - Accent3 2 5 3 2" xfId="1436"/>
    <cellStyle name="20% - Accent3 2 5 3 2 2" xfId="7905"/>
    <cellStyle name="20% - Accent3 2 5 3 2 2 2" xfId="29759"/>
    <cellStyle name="20% - Accent3 2 5 3 2 3" xfId="29758"/>
    <cellStyle name="20% - Accent3 2 5 3 2 4" xfId="42271"/>
    <cellStyle name="20% - Accent3 2 5 3 3" xfId="7904"/>
    <cellStyle name="20% - Accent3 2 5 3 3 2" xfId="29760"/>
    <cellStyle name="20% - Accent3 2 5 3 4" xfId="29757"/>
    <cellStyle name="20% - Accent3 2 5 3 5" xfId="42270"/>
    <cellStyle name="20% - Accent3 2 5 4" xfId="1437"/>
    <cellStyle name="20% - Accent3 2 5 4 2" xfId="7906"/>
    <cellStyle name="20% - Accent3 2 5 4 2 2" xfId="29762"/>
    <cellStyle name="20% - Accent3 2 5 4 3" xfId="29761"/>
    <cellStyle name="20% - Accent3 2 5 4 4" xfId="42272"/>
    <cellStyle name="20% - Accent3 2 5 5" xfId="1438"/>
    <cellStyle name="20% - Accent3 2 5 5 2" xfId="7907"/>
    <cellStyle name="20% - Accent3 2 5 5 2 2" xfId="29764"/>
    <cellStyle name="20% - Accent3 2 5 5 3" xfId="29763"/>
    <cellStyle name="20% - Accent3 2 5 5 4" xfId="42273"/>
    <cellStyle name="20% - Accent3 2 5 6" xfId="1439"/>
    <cellStyle name="20% - Accent3 2 5 6 2" xfId="7908"/>
    <cellStyle name="20% - Accent3 2 5 6 2 2" xfId="29766"/>
    <cellStyle name="20% - Accent3 2 5 6 3" xfId="29765"/>
    <cellStyle name="20% - Accent3 2 5 6 4" xfId="42274"/>
    <cellStyle name="20% - Accent3 2 5 7" xfId="1440"/>
    <cellStyle name="20% - Accent3 2 5 7 2" xfId="7909"/>
    <cellStyle name="20% - Accent3 2 5 7 2 2" xfId="29768"/>
    <cellStyle name="20% - Accent3 2 5 7 3" xfId="29767"/>
    <cellStyle name="20% - Accent3 2 5 7 4" xfId="42275"/>
    <cellStyle name="20% - Accent3 2 5 8" xfId="1441"/>
    <cellStyle name="20% - Accent3 2 5 8 2" xfId="7910"/>
    <cellStyle name="20% - Accent3 2 5 8 2 2" xfId="29770"/>
    <cellStyle name="20% - Accent3 2 5 8 3" xfId="29769"/>
    <cellStyle name="20% - Accent3 2 5 8 4" xfId="42276"/>
    <cellStyle name="20% - Accent3 2 5 9" xfId="1442"/>
    <cellStyle name="20% - Accent3 2 5 9 2" xfId="7911"/>
    <cellStyle name="20% - Accent3 2 5 9 2 2" xfId="29772"/>
    <cellStyle name="20% - Accent3 2 5 9 3" xfId="29771"/>
    <cellStyle name="20% - Accent3 2 5 9 4" xfId="42277"/>
    <cellStyle name="20% - Accent3 2 6" xfId="507"/>
    <cellStyle name="20% - Accent3 2 6 10" xfId="1443"/>
    <cellStyle name="20% - Accent3 2 6 10 2" xfId="7913"/>
    <cellStyle name="20% - Accent3 2 6 10 2 2" xfId="29775"/>
    <cellStyle name="20% - Accent3 2 6 10 3" xfId="29774"/>
    <cellStyle name="20% - Accent3 2 6 11" xfId="7912"/>
    <cellStyle name="20% - Accent3 2 6 11 2" xfId="29776"/>
    <cellStyle name="20% - Accent3 2 6 12" xfId="14403"/>
    <cellStyle name="20% - Accent3 2 6 13" xfId="29773"/>
    <cellStyle name="20% - Accent3 2 6 14" xfId="42278"/>
    <cellStyle name="20% - Accent3 2 6 2" xfId="1444"/>
    <cellStyle name="20% - Accent3 2 6 2 2" xfId="1445"/>
    <cellStyle name="20% - Accent3 2 6 2 2 2" xfId="7915"/>
    <cellStyle name="20% - Accent3 2 6 2 2 2 2" xfId="29779"/>
    <cellStyle name="20% - Accent3 2 6 2 2 3" xfId="29778"/>
    <cellStyle name="20% - Accent3 2 6 2 2 4" xfId="42280"/>
    <cellStyle name="20% - Accent3 2 6 2 3" xfId="7914"/>
    <cellStyle name="20% - Accent3 2 6 2 3 2" xfId="29780"/>
    <cellStyle name="20% - Accent3 2 6 2 4" xfId="29777"/>
    <cellStyle name="20% - Accent3 2 6 2 5" xfId="42279"/>
    <cellStyle name="20% - Accent3 2 6 3" xfId="1446"/>
    <cellStyle name="20% - Accent3 2 6 3 2" xfId="1447"/>
    <cellStyle name="20% - Accent3 2 6 3 2 2" xfId="7917"/>
    <cellStyle name="20% - Accent3 2 6 3 2 2 2" xfId="29783"/>
    <cellStyle name="20% - Accent3 2 6 3 2 3" xfId="29782"/>
    <cellStyle name="20% - Accent3 2 6 3 2 4" xfId="42282"/>
    <cellStyle name="20% - Accent3 2 6 3 3" xfId="7916"/>
    <cellStyle name="20% - Accent3 2 6 3 3 2" xfId="29784"/>
    <cellStyle name="20% - Accent3 2 6 3 4" xfId="29781"/>
    <cellStyle name="20% - Accent3 2 6 3 5" xfId="42281"/>
    <cellStyle name="20% - Accent3 2 6 4" xfId="1448"/>
    <cellStyle name="20% - Accent3 2 6 4 2" xfId="7918"/>
    <cellStyle name="20% - Accent3 2 6 4 2 2" xfId="29786"/>
    <cellStyle name="20% - Accent3 2 6 4 3" xfId="29785"/>
    <cellStyle name="20% - Accent3 2 6 4 4" xfId="42283"/>
    <cellStyle name="20% - Accent3 2 6 5" xfId="1449"/>
    <cellStyle name="20% - Accent3 2 6 5 2" xfId="7919"/>
    <cellStyle name="20% - Accent3 2 6 5 2 2" xfId="29788"/>
    <cellStyle name="20% - Accent3 2 6 5 3" xfId="29787"/>
    <cellStyle name="20% - Accent3 2 6 5 4" xfId="42284"/>
    <cellStyle name="20% - Accent3 2 6 6" xfId="1450"/>
    <cellStyle name="20% - Accent3 2 6 6 2" xfId="7920"/>
    <cellStyle name="20% - Accent3 2 6 6 2 2" xfId="29790"/>
    <cellStyle name="20% - Accent3 2 6 6 3" xfId="29789"/>
    <cellStyle name="20% - Accent3 2 6 6 4" xfId="42285"/>
    <cellStyle name="20% - Accent3 2 6 7" xfId="1451"/>
    <cellStyle name="20% - Accent3 2 6 7 2" xfId="7921"/>
    <cellStyle name="20% - Accent3 2 6 7 2 2" xfId="29792"/>
    <cellStyle name="20% - Accent3 2 6 7 3" xfId="29791"/>
    <cellStyle name="20% - Accent3 2 6 7 4" xfId="42286"/>
    <cellStyle name="20% - Accent3 2 6 8" xfId="1452"/>
    <cellStyle name="20% - Accent3 2 6 8 2" xfId="7922"/>
    <cellStyle name="20% - Accent3 2 6 8 2 2" xfId="29794"/>
    <cellStyle name="20% - Accent3 2 6 8 3" xfId="29793"/>
    <cellStyle name="20% - Accent3 2 6 8 4" xfId="42287"/>
    <cellStyle name="20% - Accent3 2 6 9" xfId="1453"/>
    <cellStyle name="20% - Accent3 2 6 9 2" xfId="7923"/>
    <cellStyle name="20% - Accent3 2 6 9 2 2" xfId="29796"/>
    <cellStyle name="20% - Accent3 2 6 9 3" xfId="29795"/>
    <cellStyle name="20% - Accent3 2 6 9 4" xfId="42288"/>
    <cellStyle name="20% - Accent3 2 7" xfId="606"/>
    <cellStyle name="20% - Accent3 2 7 2" xfId="1455"/>
    <cellStyle name="20% - Accent3 2 7 3" xfId="1454"/>
    <cellStyle name="20% - Accent3 2 7 3 2" xfId="7925"/>
    <cellStyle name="20% - Accent3 2 7 3 2 2" xfId="29799"/>
    <cellStyle name="20% - Accent3 2 7 3 3" xfId="29798"/>
    <cellStyle name="20% - Accent3 2 7 4" xfId="7924"/>
    <cellStyle name="20% - Accent3 2 7 4 2" xfId="29800"/>
    <cellStyle name="20% - Accent3 2 7 5" xfId="29797"/>
    <cellStyle name="20% - Accent3 2 7 6" xfId="42289"/>
    <cellStyle name="20% - Accent3 2 8" xfId="693"/>
    <cellStyle name="20% - Accent3 2 8 2" xfId="1456"/>
    <cellStyle name="20% - Accent3 2 8 2 2" xfId="7927"/>
    <cellStyle name="20% - Accent3 2 8 2 2 2" xfId="29803"/>
    <cellStyle name="20% - Accent3 2 8 2 3" xfId="29802"/>
    <cellStyle name="20% - Accent3 2 8 3" xfId="7926"/>
    <cellStyle name="20% - Accent3 2 8 3 2" xfId="29804"/>
    <cellStyle name="20% - Accent3 2 8 4" xfId="14404"/>
    <cellStyle name="20% - Accent3 2 8 5" xfId="29801"/>
    <cellStyle name="20% - Accent3 2 8 6" xfId="42290"/>
    <cellStyle name="20% - Accent3 2 9" xfId="1457"/>
    <cellStyle name="20% - Accent3 2 9 2" xfId="7928"/>
    <cellStyle name="20% - Accent3 2 9 2 2" xfId="29806"/>
    <cellStyle name="20% - Accent3 2 9 3" xfId="14405"/>
    <cellStyle name="20% - Accent3 2 9 4" xfId="29805"/>
    <cellStyle name="20% - Accent3 2 9 5" xfId="42291"/>
    <cellStyle name="20% - Accent3 20" xfId="14406"/>
    <cellStyle name="20% - Accent3 21" xfId="28057"/>
    <cellStyle name="20% - Accent3 3" xfId="166"/>
    <cellStyle name="20% - Accent3 3 10" xfId="1459"/>
    <cellStyle name="20% - Accent3 3 10 2" xfId="7930"/>
    <cellStyle name="20% - Accent3 3 10 2 2" xfId="29809"/>
    <cellStyle name="20% - Accent3 3 10 3" xfId="14408"/>
    <cellStyle name="20% - Accent3 3 10 4" xfId="29808"/>
    <cellStyle name="20% - Accent3 3 10 5" xfId="42293"/>
    <cellStyle name="20% - Accent3 3 11" xfId="1460"/>
    <cellStyle name="20% - Accent3 3 11 2" xfId="7931"/>
    <cellStyle name="20% - Accent3 3 11 2 2" xfId="29811"/>
    <cellStyle name="20% - Accent3 3 11 3" xfId="14409"/>
    <cellStyle name="20% - Accent3 3 11 4" xfId="29810"/>
    <cellStyle name="20% - Accent3 3 11 5" xfId="42294"/>
    <cellStyle name="20% - Accent3 3 12" xfId="1461"/>
    <cellStyle name="20% - Accent3 3 12 2" xfId="7932"/>
    <cellStyle name="20% - Accent3 3 12 2 2" xfId="29813"/>
    <cellStyle name="20% - Accent3 3 12 3" xfId="14410"/>
    <cellStyle name="20% - Accent3 3 12 4" xfId="29812"/>
    <cellStyle name="20% - Accent3 3 12 5" xfId="42295"/>
    <cellStyle name="20% - Accent3 3 13" xfId="1462"/>
    <cellStyle name="20% - Accent3 3 13 2" xfId="7933"/>
    <cellStyle name="20% - Accent3 3 13 2 2" xfId="29815"/>
    <cellStyle name="20% - Accent3 3 13 3" xfId="14411"/>
    <cellStyle name="20% - Accent3 3 13 4" xfId="29814"/>
    <cellStyle name="20% - Accent3 3 13 5" xfId="42296"/>
    <cellStyle name="20% - Accent3 3 14" xfId="1458"/>
    <cellStyle name="20% - Accent3 3 14 2" xfId="7934"/>
    <cellStyle name="20% - Accent3 3 14 2 2" xfId="29817"/>
    <cellStyle name="20% - Accent3 3 14 3" xfId="14412"/>
    <cellStyle name="20% - Accent3 3 14 4" xfId="29816"/>
    <cellStyle name="20% - Accent3 3 15" xfId="7929"/>
    <cellStyle name="20% - Accent3 3 15 2" xfId="14413"/>
    <cellStyle name="20% - Accent3 3 15 3" xfId="29818"/>
    <cellStyle name="20% - Accent3 3 16" xfId="14407"/>
    <cellStyle name="20% - Accent3 3 17" xfId="29807"/>
    <cellStyle name="20% - Accent3 3 18" xfId="42292"/>
    <cellStyle name="20% - Accent3 3 2" xfId="403"/>
    <cellStyle name="20% - Accent3 3 2 10" xfId="1464"/>
    <cellStyle name="20% - Accent3 3 2 10 2" xfId="7936"/>
    <cellStyle name="20% - Accent3 3 2 10 2 2" xfId="29821"/>
    <cellStyle name="20% - Accent3 3 2 10 3" xfId="29820"/>
    <cellStyle name="20% - Accent3 3 2 10 4" xfId="42298"/>
    <cellStyle name="20% - Accent3 3 2 11" xfId="1465"/>
    <cellStyle name="20% - Accent3 3 2 11 2" xfId="7937"/>
    <cellStyle name="20% - Accent3 3 2 11 2 2" xfId="29823"/>
    <cellStyle name="20% - Accent3 3 2 11 3" xfId="29822"/>
    <cellStyle name="20% - Accent3 3 2 11 4" xfId="42299"/>
    <cellStyle name="20% - Accent3 3 2 12" xfId="1463"/>
    <cellStyle name="20% - Accent3 3 2 12 2" xfId="7938"/>
    <cellStyle name="20% - Accent3 3 2 12 2 2" xfId="29825"/>
    <cellStyle name="20% - Accent3 3 2 12 3" xfId="29824"/>
    <cellStyle name="20% - Accent3 3 2 13" xfId="7935"/>
    <cellStyle name="20% - Accent3 3 2 13 2" xfId="29826"/>
    <cellStyle name="20% - Accent3 3 2 14" xfId="14414"/>
    <cellStyle name="20% - Accent3 3 2 15" xfId="29819"/>
    <cellStyle name="20% - Accent3 3 2 16" xfId="42297"/>
    <cellStyle name="20% - Accent3 3 2 2" xfId="1466"/>
    <cellStyle name="20% - Accent3 3 2 2 10" xfId="7939"/>
    <cellStyle name="20% - Accent3 3 2 2 10 2" xfId="29828"/>
    <cellStyle name="20% - Accent3 3 2 2 11" xfId="29827"/>
    <cellStyle name="20% - Accent3 3 2 2 12" xfId="42300"/>
    <cellStyle name="20% - Accent3 3 2 2 2" xfId="1467"/>
    <cellStyle name="20% - Accent3 3 2 2 2 2" xfId="1468"/>
    <cellStyle name="20% - Accent3 3 2 2 2 2 2" xfId="7941"/>
    <cellStyle name="20% - Accent3 3 2 2 2 2 2 2" xfId="29831"/>
    <cellStyle name="20% - Accent3 3 2 2 2 2 3" xfId="29830"/>
    <cellStyle name="20% - Accent3 3 2 2 2 2 4" xfId="42302"/>
    <cellStyle name="20% - Accent3 3 2 2 2 3" xfId="7940"/>
    <cellStyle name="20% - Accent3 3 2 2 2 3 2" xfId="29832"/>
    <cellStyle name="20% - Accent3 3 2 2 2 4" xfId="29829"/>
    <cellStyle name="20% - Accent3 3 2 2 2 5" xfId="42301"/>
    <cellStyle name="20% - Accent3 3 2 2 3" xfId="1469"/>
    <cellStyle name="20% - Accent3 3 2 2 3 2" xfId="1470"/>
    <cellStyle name="20% - Accent3 3 2 2 3 2 2" xfId="7943"/>
    <cellStyle name="20% - Accent3 3 2 2 3 2 2 2" xfId="29835"/>
    <cellStyle name="20% - Accent3 3 2 2 3 2 3" xfId="29834"/>
    <cellStyle name="20% - Accent3 3 2 2 3 2 4" xfId="42304"/>
    <cellStyle name="20% - Accent3 3 2 2 3 3" xfId="7942"/>
    <cellStyle name="20% - Accent3 3 2 2 3 3 2" xfId="29836"/>
    <cellStyle name="20% - Accent3 3 2 2 3 4" xfId="29833"/>
    <cellStyle name="20% - Accent3 3 2 2 3 5" xfId="42303"/>
    <cellStyle name="20% - Accent3 3 2 2 4" xfId="1471"/>
    <cellStyle name="20% - Accent3 3 2 2 4 2" xfId="7944"/>
    <cellStyle name="20% - Accent3 3 2 2 4 2 2" xfId="29838"/>
    <cellStyle name="20% - Accent3 3 2 2 4 3" xfId="29837"/>
    <cellStyle name="20% - Accent3 3 2 2 4 4" xfId="42305"/>
    <cellStyle name="20% - Accent3 3 2 2 5" xfId="1472"/>
    <cellStyle name="20% - Accent3 3 2 2 5 2" xfId="7945"/>
    <cellStyle name="20% - Accent3 3 2 2 5 2 2" xfId="29840"/>
    <cellStyle name="20% - Accent3 3 2 2 5 3" xfId="29839"/>
    <cellStyle name="20% - Accent3 3 2 2 5 4" xfId="42306"/>
    <cellStyle name="20% - Accent3 3 2 2 6" xfId="1473"/>
    <cellStyle name="20% - Accent3 3 2 2 6 2" xfId="7946"/>
    <cellStyle name="20% - Accent3 3 2 2 6 2 2" xfId="29842"/>
    <cellStyle name="20% - Accent3 3 2 2 6 3" xfId="29841"/>
    <cellStyle name="20% - Accent3 3 2 2 6 4" xfId="42307"/>
    <cellStyle name="20% - Accent3 3 2 2 7" xfId="1474"/>
    <cellStyle name="20% - Accent3 3 2 2 7 2" xfId="7947"/>
    <cellStyle name="20% - Accent3 3 2 2 7 2 2" xfId="29844"/>
    <cellStyle name="20% - Accent3 3 2 2 7 3" xfId="29843"/>
    <cellStyle name="20% - Accent3 3 2 2 7 4" xfId="42308"/>
    <cellStyle name="20% - Accent3 3 2 2 8" xfId="1475"/>
    <cellStyle name="20% - Accent3 3 2 2 8 2" xfId="7948"/>
    <cellStyle name="20% - Accent3 3 2 2 8 2 2" xfId="29846"/>
    <cellStyle name="20% - Accent3 3 2 2 8 3" xfId="29845"/>
    <cellStyle name="20% - Accent3 3 2 2 8 4" xfId="42309"/>
    <cellStyle name="20% - Accent3 3 2 2 9" xfId="1476"/>
    <cellStyle name="20% - Accent3 3 2 2 9 2" xfId="7949"/>
    <cellStyle name="20% - Accent3 3 2 2 9 2 2" xfId="29848"/>
    <cellStyle name="20% - Accent3 3 2 2 9 3" xfId="29847"/>
    <cellStyle name="20% - Accent3 3 2 2 9 4" xfId="42310"/>
    <cellStyle name="20% - Accent3 3 2 3" xfId="1477"/>
    <cellStyle name="20% - Accent3 3 2 3 10" xfId="29849"/>
    <cellStyle name="20% - Accent3 3 2 3 11" xfId="42311"/>
    <cellStyle name="20% - Accent3 3 2 3 2" xfId="1478"/>
    <cellStyle name="20% - Accent3 3 2 3 2 2" xfId="7951"/>
    <cellStyle name="20% - Accent3 3 2 3 2 2 2" xfId="29851"/>
    <cellStyle name="20% - Accent3 3 2 3 2 3" xfId="29850"/>
    <cellStyle name="20% - Accent3 3 2 3 2 4" xfId="42312"/>
    <cellStyle name="20% - Accent3 3 2 3 3" xfId="1479"/>
    <cellStyle name="20% - Accent3 3 2 3 3 2" xfId="7952"/>
    <cellStyle name="20% - Accent3 3 2 3 3 2 2" xfId="29853"/>
    <cellStyle name="20% - Accent3 3 2 3 3 3" xfId="29852"/>
    <cellStyle name="20% - Accent3 3 2 3 3 4" xfId="42313"/>
    <cellStyle name="20% - Accent3 3 2 3 4" xfId="1480"/>
    <cellStyle name="20% - Accent3 3 2 3 4 2" xfId="7953"/>
    <cellStyle name="20% - Accent3 3 2 3 4 2 2" xfId="29855"/>
    <cellStyle name="20% - Accent3 3 2 3 4 3" xfId="29854"/>
    <cellStyle name="20% - Accent3 3 2 3 4 4" xfId="42314"/>
    <cellStyle name="20% - Accent3 3 2 3 5" xfId="1481"/>
    <cellStyle name="20% - Accent3 3 2 3 5 2" xfId="7954"/>
    <cellStyle name="20% - Accent3 3 2 3 5 2 2" xfId="29857"/>
    <cellStyle name="20% - Accent3 3 2 3 5 3" xfId="29856"/>
    <cellStyle name="20% - Accent3 3 2 3 5 4" xfId="42315"/>
    <cellStyle name="20% - Accent3 3 2 3 6" xfId="1482"/>
    <cellStyle name="20% - Accent3 3 2 3 6 2" xfId="7955"/>
    <cellStyle name="20% - Accent3 3 2 3 6 2 2" xfId="29859"/>
    <cellStyle name="20% - Accent3 3 2 3 6 3" xfId="29858"/>
    <cellStyle name="20% - Accent3 3 2 3 6 4" xfId="42316"/>
    <cellStyle name="20% - Accent3 3 2 3 7" xfId="1483"/>
    <cellStyle name="20% - Accent3 3 2 3 7 2" xfId="7956"/>
    <cellStyle name="20% - Accent3 3 2 3 7 2 2" xfId="29861"/>
    <cellStyle name="20% - Accent3 3 2 3 7 3" xfId="29860"/>
    <cellStyle name="20% - Accent3 3 2 3 7 4" xfId="42317"/>
    <cellStyle name="20% - Accent3 3 2 3 8" xfId="1484"/>
    <cellStyle name="20% - Accent3 3 2 3 8 2" xfId="7957"/>
    <cellStyle name="20% - Accent3 3 2 3 8 2 2" xfId="29863"/>
    <cellStyle name="20% - Accent3 3 2 3 8 3" xfId="29862"/>
    <cellStyle name="20% - Accent3 3 2 3 8 4" xfId="42318"/>
    <cellStyle name="20% - Accent3 3 2 3 9" xfId="7950"/>
    <cellStyle name="20% - Accent3 3 2 3 9 2" xfId="29864"/>
    <cellStyle name="20% - Accent3 3 2 4" xfId="1485"/>
    <cellStyle name="20% - Accent3 3 2 4 2" xfId="1486"/>
    <cellStyle name="20% - Accent3 3 2 4 2 2" xfId="7959"/>
    <cellStyle name="20% - Accent3 3 2 4 2 2 2" xfId="29867"/>
    <cellStyle name="20% - Accent3 3 2 4 2 3" xfId="29866"/>
    <cellStyle name="20% - Accent3 3 2 4 2 4" xfId="42320"/>
    <cellStyle name="20% - Accent3 3 2 4 3" xfId="7958"/>
    <cellStyle name="20% - Accent3 3 2 4 3 2" xfId="29868"/>
    <cellStyle name="20% - Accent3 3 2 4 4" xfId="29865"/>
    <cellStyle name="20% - Accent3 3 2 4 5" xfId="42319"/>
    <cellStyle name="20% - Accent3 3 2 5" xfId="1487"/>
    <cellStyle name="20% - Accent3 3 2 5 2" xfId="7960"/>
    <cellStyle name="20% - Accent3 3 2 5 2 2" xfId="29870"/>
    <cellStyle name="20% - Accent3 3 2 5 3" xfId="29869"/>
    <cellStyle name="20% - Accent3 3 2 5 4" xfId="42321"/>
    <cellStyle name="20% - Accent3 3 2 6" xfId="1488"/>
    <cellStyle name="20% - Accent3 3 2 6 2" xfId="7961"/>
    <cellStyle name="20% - Accent3 3 2 6 2 2" xfId="29872"/>
    <cellStyle name="20% - Accent3 3 2 6 3" xfId="29871"/>
    <cellStyle name="20% - Accent3 3 2 6 4" xfId="42322"/>
    <cellStyle name="20% - Accent3 3 2 7" xfId="1489"/>
    <cellStyle name="20% - Accent3 3 2 7 2" xfId="7962"/>
    <cellStyle name="20% - Accent3 3 2 7 2 2" xfId="29874"/>
    <cellStyle name="20% - Accent3 3 2 7 3" xfId="29873"/>
    <cellStyle name="20% - Accent3 3 2 7 4" xfId="42323"/>
    <cellStyle name="20% - Accent3 3 2 8" xfId="1490"/>
    <cellStyle name="20% - Accent3 3 2 8 2" xfId="7963"/>
    <cellStyle name="20% - Accent3 3 2 8 2 2" xfId="29876"/>
    <cellStyle name="20% - Accent3 3 2 8 3" xfId="29875"/>
    <cellStyle name="20% - Accent3 3 2 8 4" xfId="42324"/>
    <cellStyle name="20% - Accent3 3 2 9" xfId="1491"/>
    <cellStyle name="20% - Accent3 3 2 9 2" xfId="7964"/>
    <cellStyle name="20% - Accent3 3 2 9 2 2" xfId="29878"/>
    <cellStyle name="20% - Accent3 3 2 9 3" xfId="29877"/>
    <cellStyle name="20% - Accent3 3 2 9 4" xfId="42325"/>
    <cellStyle name="20% - Accent3 3 3" xfId="607"/>
    <cellStyle name="20% - Accent3 3 3 10" xfId="1493"/>
    <cellStyle name="20% - Accent3 3 3 10 2" xfId="7966"/>
    <cellStyle name="20% - Accent3 3 3 10 2 2" xfId="29881"/>
    <cellStyle name="20% - Accent3 3 3 10 3" xfId="29880"/>
    <cellStyle name="20% - Accent3 3 3 10 4" xfId="42327"/>
    <cellStyle name="20% - Accent3 3 3 11" xfId="1494"/>
    <cellStyle name="20% - Accent3 3 3 11 2" xfId="7967"/>
    <cellStyle name="20% - Accent3 3 3 11 2 2" xfId="29883"/>
    <cellStyle name="20% - Accent3 3 3 11 3" xfId="29882"/>
    <cellStyle name="20% - Accent3 3 3 11 4" xfId="42328"/>
    <cellStyle name="20% - Accent3 3 3 12" xfId="1492"/>
    <cellStyle name="20% - Accent3 3 3 12 2" xfId="7968"/>
    <cellStyle name="20% - Accent3 3 3 12 2 2" xfId="29885"/>
    <cellStyle name="20% - Accent3 3 3 12 3" xfId="29884"/>
    <cellStyle name="20% - Accent3 3 3 13" xfId="7965"/>
    <cellStyle name="20% - Accent3 3 3 13 2" xfId="29886"/>
    <cellStyle name="20% - Accent3 3 3 14" xfId="14415"/>
    <cellStyle name="20% - Accent3 3 3 15" xfId="29879"/>
    <cellStyle name="20% - Accent3 3 3 16" xfId="42326"/>
    <cellStyle name="20% - Accent3 3 3 2" xfId="1495"/>
    <cellStyle name="20% - Accent3 3 3 2 10" xfId="7969"/>
    <cellStyle name="20% - Accent3 3 3 2 10 2" xfId="29888"/>
    <cellStyle name="20% - Accent3 3 3 2 11" xfId="29887"/>
    <cellStyle name="20% - Accent3 3 3 2 12" xfId="42329"/>
    <cellStyle name="20% - Accent3 3 3 2 2" xfId="1496"/>
    <cellStyle name="20% - Accent3 3 3 2 2 2" xfId="7970"/>
    <cellStyle name="20% - Accent3 3 3 2 2 2 2" xfId="29890"/>
    <cellStyle name="20% - Accent3 3 3 2 2 3" xfId="29889"/>
    <cellStyle name="20% - Accent3 3 3 2 2 4" xfId="42330"/>
    <cellStyle name="20% - Accent3 3 3 2 3" xfId="1497"/>
    <cellStyle name="20% - Accent3 3 3 2 3 2" xfId="7971"/>
    <cellStyle name="20% - Accent3 3 3 2 3 2 2" xfId="29892"/>
    <cellStyle name="20% - Accent3 3 3 2 3 3" xfId="29891"/>
    <cellStyle name="20% - Accent3 3 3 2 3 4" xfId="42331"/>
    <cellStyle name="20% - Accent3 3 3 2 4" xfId="1498"/>
    <cellStyle name="20% - Accent3 3 3 2 4 2" xfId="7972"/>
    <cellStyle name="20% - Accent3 3 3 2 4 2 2" xfId="29894"/>
    <cellStyle name="20% - Accent3 3 3 2 4 3" xfId="29893"/>
    <cellStyle name="20% - Accent3 3 3 2 4 4" xfId="42332"/>
    <cellStyle name="20% - Accent3 3 3 2 5" xfId="1499"/>
    <cellStyle name="20% - Accent3 3 3 2 5 2" xfId="7973"/>
    <cellStyle name="20% - Accent3 3 3 2 5 2 2" xfId="29896"/>
    <cellStyle name="20% - Accent3 3 3 2 5 3" xfId="29895"/>
    <cellStyle name="20% - Accent3 3 3 2 5 4" xfId="42333"/>
    <cellStyle name="20% - Accent3 3 3 2 6" xfId="1500"/>
    <cellStyle name="20% - Accent3 3 3 2 6 2" xfId="7974"/>
    <cellStyle name="20% - Accent3 3 3 2 6 2 2" xfId="29898"/>
    <cellStyle name="20% - Accent3 3 3 2 6 3" xfId="29897"/>
    <cellStyle name="20% - Accent3 3 3 2 6 4" xfId="42334"/>
    <cellStyle name="20% - Accent3 3 3 2 7" xfId="1501"/>
    <cellStyle name="20% - Accent3 3 3 2 7 2" xfId="7975"/>
    <cellStyle name="20% - Accent3 3 3 2 7 2 2" xfId="29900"/>
    <cellStyle name="20% - Accent3 3 3 2 7 3" xfId="29899"/>
    <cellStyle name="20% - Accent3 3 3 2 7 4" xfId="42335"/>
    <cellStyle name="20% - Accent3 3 3 2 8" xfId="1502"/>
    <cellStyle name="20% - Accent3 3 3 2 8 2" xfId="7976"/>
    <cellStyle name="20% - Accent3 3 3 2 8 2 2" xfId="29902"/>
    <cellStyle name="20% - Accent3 3 3 2 8 3" xfId="29901"/>
    <cellStyle name="20% - Accent3 3 3 2 8 4" xfId="42336"/>
    <cellStyle name="20% - Accent3 3 3 2 9" xfId="1503"/>
    <cellStyle name="20% - Accent3 3 3 2 9 2" xfId="7977"/>
    <cellStyle name="20% - Accent3 3 3 2 9 2 2" xfId="29904"/>
    <cellStyle name="20% - Accent3 3 3 2 9 3" xfId="29903"/>
    <cellStyle name="20% - Accent3 3 3 2 9 4" xfId="42337"/>
    <cellStyle name="20% - Accent3 3 3 3" xfId="1504"/>
    <cellStyle name="20% - Accent3 3 3 3 2" xfId="1505"/>
    <cellStyle name="20% - Accent3 3 3 3 2 2" xfId="7979"/>
    <cellStyle name="20% - Accent3 3 3 3 2 2 2" xfId="29907"/>
    <cellStyle name="20% - Accent3 3 3 3 2 3" xfId="29906"/>
    <cellStyle name="20% - Accent3 3 3 3 2 4" xfId="42339"/>
    <cellStyle name="20% - Accent3 3 3 3 3" xfId="7978"/>
    <cellStyle name="20% - Accent3 3 3 3 3 2" xfId="29908"/>
    <cellStyle name="20% - Accent3 3 3 3 4" xfId="29905"/>
    <cellStyle name="20% - Accent3 3 3 3 5" xfId="42338"/>
    <cellStyle name="20% - Accent3 3 3 4" xfId="1506"/>
    <cellStyle name="20% - Accent3 3 3 4 2" xfId="7980"/>
    <cellStyle name="20% - Accent3 3 3 4 2 2" xfId="29910"/>
    <cellStyle name="20% - Accent3 3 3 4 3" xfId="29909"/>
    <cellStyle name="20% - Accent3 3 3 4 4" xfId="42340"/>
    <cellStyle name="20% - Accent3 3 3 5" xfId="1507"/>
    <cellStyle name="20% - Accent3 3 3 5 2" xfId="7981"/>
    <cellStyle name="20% - Accent3 3 3 5 2 2" xfId="29912"/>
    <cellStyle name="20% - Accent3 3 3 5 3" xfId="29911"/>
    <cellStyle name="20% - Accent3 3 3 5 4" xfId="42341"/>
    <cellStyle name="20% - Accent3 3 3 6" xfId="1508"/>
    <cellStyle name="20% - Accent3 3 3 6 2" xfId="7982"/>
    <cellStyle name="20% - Accent3 3 3 6 2 2" xfId="29914"/>
    <cellStyle name="20% - Accent3 3 3 6 3" xfId="29913"/>
    <cellStyle name="20% - Accent3 3 3 6 4" xfId="42342"/>
    <cellStyle name="20% - Accent3 3 3 7" xfId="1509"/>
    <cellStyle name="20% - Accent3 3 3 7 2" xfId="7983"/>
    <cellStyle name="20% - Accent3 3 3 7 2 2" xfId="29916"/>
    <cellStyle name="20% - Accent3 3 3 7 3" xfId="29915"/>
    <cellStyle name="20% - Accent3 3 3 7 4" xfId="42343"/>
    <cellStyle name="20% - Accent3 3 3 8" xfId="1510"/>
    <cellStyle name="20% - Accent3 3 3 8 2" xfId="7984"/>
    <cellStyle name="20% - Accent3 3 3 8 2 2" xfId="29918"/>
    <cellStyle name="20% - Accent3 3 3 8 3" xfId="29917"/>
    <cellStyle name="20% - Accent3 3 3 8 4" xfId="42344"/>
    <cellStyle name="20% - Accent3 3 3 9" xfId="1511"/>
    <cellStyle name="20% - Accent3 3 3 9 2" xfId="7985"/>
    <cellStyle name="20% - Accent3 3 3 9 2 2" xfId="29920"/>
    <cellStyle name="20% - Accent3 3 3 9 3" xfId="29919"/>
    <cellStyle name="20% - Accent3 3 3 9 4" xfId="42345"/>
    <cellStyle name="20% - Accent3 3 4" xfId="694"/>
    <cellStyle name="20% - Accent3 3 4 10" xfId="1512"/>
    <cellStyle name="20% - Accent3 3 4 10 2" xfId="7987"/>
    <cellStyle name="20% - Accent3 3 4 10 2 2" xfId="29923"/>
    <cellStyle name="20% - Accent3 3 4 10 3" xfId="29922"/>
    <cellStyle name="20% - Accent3 3 4 11" xfId="7986"/>
    <cellStyle name="20% - Accent3 3 4 11 2" xfId="29924"/>
    <cellStyle name="20% - Accent3 3 4 12" xfId="14416"/>
    <cellStyle name="20% - Accent3 3 4 13" xfId="29921"/>
    <cellStyle name="20% - Accent3 3 4 14" xfId="42346"/>
    <cellStyle name="20% - Accent3 3 4 2" xfId="1513"/>
    <cellStyle name="20% - Accent3 3 4 2 2" xfId="1514"/>
    <cellStyle name="20% - Accent3 3 4 2 2 2" xfId="7989"/>
    <cellStyle name="20% - Accent3 3 4 2 2 2 2" xfId="29927"/>
    <cellStyle name="20% - Accent3 3 4 2 2 3" xfId="29926"/>
    <cellStyle name="20% - Accent3 3 4 2 2 4" xfId="42348"/>
    <cellStyle name="20% - Accent3 3 4 2 3" xfId="7988"/>
    <cellStyle name="20% - Accent3 3 4 2 3 2" xfId="29928"/>
    <cellStyle name="20% - Accent3 3 4 2 4" xfId="29925"/>
    <cellStyle name="20% - Accent3 3 4 2 5" xfId="42347"/>
    <cellStyle name="20% - Accent3 3 4 3" xfId="1515"/>
    <cellStyle name="20% - Accent3 3 4 3 2" xfId="1516"/>
    <cellStyle name="20% - Accent3 3 4 3 2 2" xfId="7991"/>
    <cellStyle name="20% - Accent3 3 4 3 2 2 2" xfId="29931"/>
    <cellStyle name="20% - Accent3 3 4 3 2 3" xfId="29930"/>
    <cellStyle name="20% - Accent3 3 4 3 2 4" xfId="42350"/>
    <cellStyle name="20% - Accent3 3 4 3 3" xfId="7990"/>
    <cellStyle name="20% - Accent3 3 4 3 3 2" xfId="29932"/>
    <cellStyle name="20% - Accent3 3 4 3 4" xfId="29929"/>
    <cellStyle name="20% - Accent3 3 4 3 5" xfId="42349"/>
    <cellStyle name="20% - Accent3 3 4 4" xfId="1517"/>
    <cellStyle name="20% - Accent3 3 4 4 2" xfId="7992"/>
    <cellStyle name="20% - Accent3 3 4 4 2 2" xfId="29934"/>
    <cellStyle name="20% - Accent3 3 4 4 3" xfId="29933"/>
    <cellStyle name="20% - Accent3 3 4 4 4" xfId="42351"/>
    <cellStyle name="20% - Accent3 3 4 5" xfId="1518"/>
    <cellStyle name="20% - Accent3 3 4 5 2" xfId="7993"/>
    <cellStyle name="20% - Accent3 3 4 5 2 2" xfId="29936"/>
    <cellStyle name="20% - Accent3 3 4 5 3" xfId="29935"/>
    <cellStyle name="20% - Accent3 3 4 5 4" xfId="42352"/>
    <cellStyle name="20% - Accent3 3 4 6" xfId="1519"/>
    <cellStyle name="20% - Accent3 3 4 6 2" xfId="7994"/>
    <cellStyle name="20% - Accent3 3 4 6 2 2" xfId="29938"/>
    <cellStyle name="20% - Accent3 3 4 6 3" xfId="29937"/>
    <cellStyle name="20% - Accent3 3 4 6 4" xfId="42353"/>
    <cellStyle name="20% - Accent3 3 4 7" xfId="1520"/>
    <cellStyle name="20% - Accent3 3 4 7 2" xfId="7995"/>
    <cellStyle name="20% - Accent3 3 4 7 2 2" xfId="29940"/>
    <cellStyle name="20% - Accent3 3 4 7 3" xfId="29939"/>
    <cellStyle name="20% - Accent3 3 4 7 4" xfId="42354"/>
    <cellStyle name="20% - Accent3 3 4 8" xfId="1521"/>
    <cellStyle name="20% - Accent3 3 4 8 2" xfId="7996"/>
    <cellStyle name="20% - Accent3 3 4 8 2 2" xfId="29942"/>
    <cellStyle name="20% - Accent3 3 4 8 3" xfId="29941"/>
    <cellStyle name="20% - Accent3 3 4 8 4" xfId="42355"/>
    <cellStyle name="20% - Accent3 3 4 9" xfId="1522"/>
    <cellStyle name="20% - Accent3 3 4 9 2" xfId="7997"/>
    <cellStyle name="20% - Accent3 3 4 9 2 2" xfId="29944"/>
    <cellStyle name="20% - Accent3 3 4 9 3" xfId="29943"/>
    <cellStyle name="20% - Accent3 3 4 9 4" xfId="42356"/>
    <cellStyle name="20% - Accent3 3 5" xfId="1523"/>
    <cellStyle name="20% - Accent3 3 5 2" xfId="1524"/>
    <cellStyle name="20% - Accent3 3 5 2 2" xfId="7999"/>
    <cellStyle name="20% - Accent3 3 5 2 2 2" xfId="29947"/>
    <cellStyle name="20% - Accent3 3 5 2 3" xfId="29946"/>
    <cellStyle name="20% - Accent3 3 5 2 4" xfId="42358"/>
    <cellStyle name="20% - Accent3 3 5 3" xfId="1525"/>
    <cellStyle name="20% - Accent3 3 5 3 2" xfId="8000"/>
    <cellStyle name="20% - Accent3 3 5 3 2 2" xfId="29949"/>
    <cellStyle name="20% - Accent3 3 5 3 3" xfId="29948"/>
    <cellStyle name="20% - Accent3 3 5 3 4" xfId="42359"/>
    <cellStyle name="20% - Accent3 3 5 4" xfId="7998"/>
    <cellStyle name="20% - Accent3 3 5 4 2" xfId="29950"/>
    <cellStyle name="20% - Accent3 3 5 5" xfId="14417"/>
    <cellStyle name="20% - Accent3 3 5 6" xfId="29945"/>
    <cellStyle name="20% - Accent3 3 5 7" xfId="42357"/>
    <cellStyle name="20% - Accent3 3 6" xfId="1526"/>
    <cellStyle name="20% - Accent3 3 6 2" xfId="1527"/>
    <cellStyle name="20% - Accent3 3 6 2 2" xfId="8002"/>
    <cellStyle name="20% - Accent3 3 6 2 2 2" xfId="29953"/>
    <cellStyle name="20% - Accent3 3 6 2 3" xfId="29952"/>
    <cellStyle name="20% - Accent3 3 6 2 4" xfId="42361"/>
    <cellStyle name="20% - Accent3 3 6 3" xfId="8001"/>
    <cellStyle name="20% - Accent3 3 6 3 2" xfId="29954"/>
    <cellStyle name="20% - Accent3 3 6 4" xfId="14418"/>
    <cellStyle name="20% - Accent3 3 6 5" xfId="29951"/>
    <cellStyle name="20% - Accent3 3 6 6" xfId="42360"/>
    <cellStyle name="20% - Accent3 3 7" xfId="1528"/>
    <cellStyle name="20% - Accent3 3 7 2" xfId="1529"/>
    <cellStyle name="20% - Accent3 3 7 2 2" xfId="8004"/>
    <cellStyle name="20% - Accent3 3 7 2 2 2" xfId="29957"/>
    <cellStyle name="20% - Accent3 3 7 2 3" xfId="29956"/>
    <cellStyle name="20% - Accent3 3 7 2 4" xfId="42363"/>
    <cellStyle name="20% - Accent3 3 7 3" xfId="8003"/>
    <cellStyle name="20% - Accent3 3 7 3 2" xfId="29958"/>
    <cellStyle name="20% - Accent3 3 7 4" xfId="14419"/>
    <cellStyle name="20% - Accent3 3 7 5" xfId="29955"/>
    <cellStyle name="20% - Accent3 3 7 6" xfId="42362"/>
    <cellStyle name="20% - Accent3 3 8" xfId="1530"/>
    <cellStyle name="20% - Accent3 3 8 2" xfId="1531"/>
    <cellStyle name="20% - Accent3 3 8 2 2" xfId="8006"/>
    <cellStyle name="20% - Accent3 3 8 2 2 2" xfId="29961"/>
    <cellStyle name="20% - Accent3 3 8 2 3" xfId="29960"/>
    <cellStyle name="20% - Accent3 3 8 2 4" xfId="42365"/>
    <cellStyle name="20% - Accent3 3 8 3" xfId="8005"/>
    <cellStyle name="20% - Accent3 3 8 3 2" xfId="29962"/>
    <cellStyle name="20% - Accent3 3 8 4" xfId="14420"/>
    <cellStyle name="20% - Accent3 3 8 5" xfId="29959"/>
    <cellStyle name="20% - Accent3 3 8 6" xfId="42364"/>
    <cellStyle name="20% - Accent3 3 9" xfId="1532"/>
    <cellStyle name="20% - Accent3 3 9 2" xfId="1533"/>
    <cellStyle name="20% - Accent3 3 9 2 2" xfId="8008"/>
    <cellStyle name="20% - Accent3 3 9 2 2 2" xfId="29965"/>
    <cellStyle name="20% - Accent3 3 9 2 3" xfId="29964"/>
    <cellStyle name="20% - Accent3 3 9 2 4" xfId="42367"/>
    <cellStyle name="20% - Accent3 3 9 3" xfId="8007"/>
    <cellStyle name="20% - Accent3 3 9 3 2" xfId="29966"/>
    <cellStyle name="20% - Accent3 3 9 4" xfId="14421"/>
    <cellStyle name="20% - Accent3 3 9 5" xfId="29963"/>
    <cellStyle name="20% - Accent3 3 9 6" xfId="42366"/>
    <cellStyle name="20% - Accent3 4" xfId="167"/>
    <cellStyle name="20% - Accent3 4 10" xfId="1535"/>
    <cellStyle name="20% - Accent3 4 10 2" xfId="8010"/>
    <cellStyle name="20% - Accent3 4 10 2 2" xfId="29969"/>
    <cellStyle name="20% - Accent3 4 10 3" xfId="29968"/>
    <cellStyle name="20% - Accent3 4 10 4" xfId="42369"/>
    <cellStyle name="20% - Accent3 4 11" xfId="1536"/>
    <cellStyle name="20% - Accent3 4 11 2" xfId="8011"/>
    <cellStyle name="20% - Accent3 4 11 2 2" xfId="29971"/>
    <cellStyle name="20% - Accent3 4 11 3" xfId="29970"/>
    <cellStyle name="20% - Accent3 4 11 4" xfId="42370"/>
    <cellStyle name="20% - Accent3 4 12" xfId="1534"/>
    <cellStyle name="20% - Accent3 4 12 2" xfId="8012"/>
    <cellStyle name="20% - Accent3 4 12 2 2" xfId="29973"/>
    <cellStyle name="20% - Accent3 4 12 3" xfId="29972"/>
    <cellStyle name="20% - Accent3 4 13" xfId="8009"/>
    <cellStyle name="20% - Accent3 4 13 2" xfId="29974"/>
    <cellStyle name="20% - Accent3 4 14" xfId="14422"/>
    <cellStyle name="20% - Accent3 4 15" xfId="29967"/>
    <cellStyle name="20% - Accent3 4 16" xfId="42368"/>
    <cellStyle name="20% - Accent3 4 2" xfId="404"/>
    <cellStyle name="20% - Accent3 4 2 10" xfId="1537"/>
    <cellStyle name="20% - Accent3 4 2 10 2" xfId="8014"/>
    <cellStyle name="20% - Accent3 4 2 10 2 2" xfId="29977"/>
    <cellStyle name="20% - Accent3 4 2 10 3" xfId="29976"/>
    <cellStyle name="20% - Accent3 4 2 11" xfId="8013"/>
    <cellStyle name="20% - Accent3 4 2 11 2" xfId="29978"/>
    <cellStyle name="20% - Accent3 4 2 12" xfId="14423"/>
    <cellStyle name="20% - Accent3 4 2 13" xfId="29975"/>
    <cellStyle name="20% - Accent3 4 2 14" xfId="42371"/>
    <cellStyle name="20% - Accent3 4 2 2" xfId="1538"/>
    <cellStyle name="20% - Accent3 4 2 2 2" xfId="1539"/>
    <cellStyle name="20% - Accent3 4 2 2 2 2" xfId="8016"/>
    <cellStyle name="20% - Accent3 4 2 2 2 2 2" xfId="29981"/>
    <cellStyle name="20% - Accent3 4 2 2 2 3" xfId="29980"/>
    <cellStyle name="20% - Accent3 4 2 2 2 4" xfId="42373"/>
    <cellStyle name="20% - Accent3 4 2 2 3" xfId="8015"/>
    <cellStyle name="20% - Accent3 4 2 2 3 2" xfId="29982"/>
    <cellStyle name="20% - Accent3 4 2 2 4" xfId="29979"/>
    <cellStyle name="20% - Accent3 4 2 2 5" xfId="42372"/>
    <cellStyle name="20% - Accent3 4 2 3" xfId="1540"/>
    <cellStyle name="20% - Accent3 4 2 3 2" xfId="1541"/>
    <cellStyle name="20% - Accent3 4 2 3 2 2" xfId="8018"/>
    <cellStyle name="20% - Accent3 4 2 3 2 2 2" xfId="29985"/>
    <cellStyle name="20% - Accent3 4 2 3 2 3" xfId="29984"/>
    <cellStyle name="20% - Accent3 4 2 3 2 4" xfId="42375"/>
    <cellStyle name="20% - Accent3 4 2 3 3" xfId="8017"/>
    <cellStyle name="20% - Accent3 4 2 3 3 2" xfId="29986"/>
    <cellStyle name="20% - Accent3 4 2 3 4" xfId="29983"/>
    <cellStyle name="20% - Accent3 4 2 3 5" xfId="42374"/>
    <cellStyle name="20% - Accent3 4 2 4" xfId="1542"/>
    <cellStyle name="20% - Accent3 4 2 4 2" xfId="8019"/>
    <cellStyle name="20% - Accent3 4 2 4 2 2" xfId="29988"/>
    <cellStyle name="20% - Accent3 4 2 4 3" xfId="29987"/>
    <cellStyle name="20% - Accent3 4 2 4 4" xfId="42376"/>
    <cellStyle name="20% - Accent3 4 2 5" xfId="1543"/>
    <cellStyle name="20% - Accent3 4 2 5 2" xfId="8020"/>
    <cellStyle name="20% - Accent3 4 2 5 2 2" xfId="29990"/>
    <cellStyle name="20% - Accent3 4 2 5 3" xfId="29989"/>
    <cellStyle name="20% - Accent3 4 2 5 4" xfId="42377"/>
    <cellStyle name="20% - Accent3 4 2 6" xfId="1544"/>
    <cellStyle name="20% - Accent3 4 2 6 2" xfId="8021"/>
    <cellStyle name="20% - Accent3 4 2 6 2 2" xfId="29992"/>
    <cellStyle name="20% - Accent3 4 2 6 3" xfId="29991"/>
    <cellStyle name="20% - Accent3 4 2 6 4" xfId="42378"/>
    <cellStyle name="20% - Accent3 4 2 7" xfId="1545"/>
    <cellStyle name="20% - Accent3 4 2 7 2" xfId="8022"/>
    <cellStyle name="20% - Accent3 4 2 7 2 2" xfId="29994"/>
    <cellStyle name="20% - Accent3 4 2 7 3" xfId="29993"/>
    <cellStyle name="20% - Accent3 4 2 7 4" xfId="42379"/>
    <cellStyle name="20% - Accent3 4 2 8" xfId="1546"/>
    <cellStyle name="20% - Accent3 4 2 8 2" xfId="8023"/>
    <cellStyle name="20% - Accent3 4 2 8 2 2" xfId="29996"/>
    <cellStyle name="20% - Accent3 4 2 8 3" xfId="29995"/>
    <cellStyle name="20% - Accent3 4 2 8 4" xfId="42380"/>
    <cellStyle name="20% - Accent3 4 2 9" xfId="1547"/>
    <cellStyle name="20% - Accent3 4 2 9 2" xfId="8024"/>
    <cellStyle name="20% - Accent3 4 2 9 2 2" xfId="29998"/>
    <cellStyle name="20% - Accent3 4 2 9 3" xfId="29997"/>
    <cellStyle name="20% - Accent3 4 2 9 4" xfId="42381"/>
    <cellStyle name="20% - Accent3 4 3" xfId="608"/>
    <cellStyle name="20% - Accent3 4 3 10" xfId="8025"/>
    <cellStyle name="20% - Accent3 4 3 10 2" xfId="30000"/>
    <cellStyle name="20% - Accent3 4 3 11" xfId="14424"/>
    <cellStyle name="20% - Accent3 4 3 12" xfId="29999"/>
    <cellStyle name="20% - Accent3 4 3 13" xfId="42382"/>
    <cellStyle name="20% - Accent3 4 3 2" xfId="1549"/>
    <cellStyle name="20% - Accent3 4 3 2 2" xfId="8026"/>
    <cellStyle name="20% - Accent3 4 3 2 2 2" xfId="30002"/>
    <cellStyle name="20% - Accent3 4 3 2 3" xfId="30001"/>
    <cellStyle name="20% - Accent3 4 3 2 4" xfId="42383"/>
    <cellStyle name="20% - Accent3 4 3 3" xfId="1550"/>
    <cellStyle name="20% - Accent3 4 3 3 2" xfId="8027"/>
    <cellStyle name="20% - Accent3 4 3 3 2 2" xfId="30004"/>
    <cellStyle name="20% - Accent3 4 3 3 3" xfId="30003"/>
    <cellStyle name="20% - Accent3 4 3 3 4" xfId="42384"/>
    <cellStyle name="20% - Accent3 4 3 4" xfId="1551"/>
    <cellStyle name="20% - Accent3 4 3 4 2" xfId="8028"/>
    <cellStyle name="20% - Accent3 4 3 4 2 2" xfId="30006"/>
    <cellStyle name="20% - Accent3 4 3 4 3" xfId="30005"/>
    <cellStyle name="20% - Accent3 4 3 4 4" xfId="42385"/>
    <cellStyle name="20% - Accent3 4 3 5" xfId="1552"/>
    <cellStyle name="20% - Accent3 4 3 5 2" xfId="8029"/>
    <cellStyle name="20% - Accent3 4 3 5 2 2" xfId="30008"/>
    <cellStyle name="20% - Accent3 4 3 5 3" xfId="30007"/>
    <cellStyle name="20% - Accent3 4 3 5 4" xfId="42386"/>
    <cellStyle name="20% - Accent3 4 3 6" xfId="1553"/>
    <cellStyle name="20% - Accent3 4 3 6 2" xfId="8030"/>
    <cellStyle name="20% - Accent3 4 3 6 2 2" xfId="30010"/>
    <cellStyle name="20% - Accent3 4 3 6 3" xfId="30009"/>
    <cellStyle name="20% - Accent3 4 3 6 4" xfId="42387"/>
    <cellStyle name="20% - Accent3 4 3 7" xfId="1554"/>
    <cellStyle name="20% - Accent3 4 3 7 2" xfId="8031"/>
    <cellStyle name="20% - Accent3 4 3 7 2 2" xfId="30012"/>
    <cellStyle name="20% - Accent3 4 3 7 3" xfId="30011"/>
    <cellStyle name="20% - Accent3 4 3 7 4" xfId="42388"/>
    <cellStyle name="20% - Accent3 4 3 8" xfId="1555"/>
    <cellStyle name="20% - Accent3 4 3 8 2" xfId="8032"/>
    <cellStyle name="20% - Accent3 4 3 8 2 2" xfId="30014"/>
    <cellStyle name="20% - Accent3 4 3 8 3" xfId="30013"/>
    <cellStyle name="20% - Accent3 4 3 8 4" xfId="42389"/>
    <cellStyle name="20% - Accent3 4 3 9" xfId="1548"/>
    <cellStyle name="20% - Accent3 4 3 9 2" xfId="8033"/>
    <cellStyle name="20% - Accent3 4 3 9 2 2" xfId="30016"/>
    <cellStyle name="20% - Accent3 4 3 9 3" xfId="30015"/>
    <cellStyle name="20% - Accent3 4 4" xfId="695"/>
    <cellStyle name="20% - Accent3 4 4 2" xfId="1557"/>
    <cellStyle name="20% - Accent3 4 4 2 2" xfId="8035"/>
    <cellStyle name="20% - Accent3 4 4 2 2 2" xfId="30019"/>
    <cellStyle name="20% - Accent3 4 4 2 3" xfId="30018"/>
    <cellStyle name="20% - Accent3 4 4 2 4" xfId="42391"/>
    <cellStyle name="20% - Accent3 4 4 3" xfId="1556"/>
    <cellStyle name="20% - Accent3 4 4 3 2" xfId="8036"/>
    <cellStyle name="20% - Accent3 4 4 3 2 2" xfId="30021"/>
    <cellStyle name="20% - Accent3 4 4 3 3" xfId="30020"/>
    <cellStyle name="20% - Accent3 4 4 4" xfId="8034"/>
    <cellStyle name="20% - Accent3 4 4 4 2" xfId="30022"/>
    <cellStyle name="20% - Accent3 4 4 5" xfId="14425"/>
    <cellStyle name="20% - Accent3 4 4 6" xfId="30017"/>
    <cellStyle name="20% - Accent3 4 4 7" xfId="42390"/>
    <cellStyle name="20% - Accent3 4 5" xfId="1558"/>
    <cellStyle name="20% - Accent3 4 5 2" xfId="8037"/>
    <cellStyle name="20% - Accent3 4 5 2 2" xfId="30024"/>
    <cellStyle name="20% - Accent3 4 5 3" xfId="30023"/>
    <cellStyle name="20% - Accent3 4 5 4" xfId="42392"/>
    <cellStyle name="20% - Accent3 4 6" xfId="1559"/>
    <cellStyle name="20% - Accent3 4 6 2" xfId="8038"/>
    <cellStyle name="20% - Accent3 4 6 2 2" xfId="30026"/>
    <cellStyle name="20% - Accent3 4 6 3" xfId="30025"/>
    <cellStyle name="20% - Accent3 4 6 4" xfId="42393"/>
    <cellStyle name="20% - Accent3 4 7" xfId="1560"/>
    <cellStyle name="20% - Accent3 4 7 2" xfId="8039"/>
    <cellStyle name="20% - Accent3 4 7 2 2" xfId="30028"/>
    <cellStyle name="20% - Accent3 4 7 3" xfId="30027"/>
    <cellStyle name="20% - Accent3 4 7 4" xfId="42394"/>
    <cellStyle name="20% - Accent3 4 8" xfId="1561"/>
    <cellStyle name="20% - Accent3 4 8 2" xfId="8040"/>
    <cellStyle name="20% - Accent3 4 8 2 2" xfId="30030"/>
    <cellStyle name="20% - Accent3 4 8 3" xfId="30029"/>
    <cellStyle name="20% - Accent3 4 8 4" xfId="42395"/>
    <cellStyle name="20% - Accent3 4 9" xfId="1562"/>
    <cellStyle name="20% - Accent3 4 9 2" xfId="8041"/>
    <cellStyle name="20% - Accent3 4 9 2 2" xfId="30032"/>
    <cellStyle name="20% - Accent3 4 9 3" xfId="30031"/>
    <cellStyle name="20% - Accent3 4 9 4" xfId="42396"/>
    <cellStyle name="20% - Accent3 5" xfId="168"/>
    <cellStyle name="20% - Accent3 5 10" xfId="1564"/>
    <cellStyle name="20% - Accent3 5 10 2" xfId="8043"/>
    <cellStyle name="20% - Accent3 5 10 2 2" xfId="30035"/>
    <cellStyle name="20% - Accent3 5 10 3" xfId="30034"/>
    <cellStyle name="20% - Accent3 5 10 4" xfId="42398"/>
    <cellStyle name="20% - Accent3 5 11" xfId="1565"/>
    <cellStyle name="20% - Accent3 5 11 2" xfId="8044"/>
    <cellStyle name="20% - Accent3 5 11 2 2" xfId="30037"/>
    <cellStyle name="20% - Accent3 5 11 3" xfId="30036"/>
    <cellStyle name="20% - Accent3 5 11 4" xfId="42399"/>
    <cellStyle name="20% - Accent3 5 12" xfId="1563"/>
    <cellStyle name="20% - Accent3 5 12 2" xfId="8045"/>
    <cellStyle name="20% - Accent3 5 12 2 2" xfId="30039"/>
    <cellStyle name="20% - Accent3 5 12 3" xfId="30038"/>
    <cellStyle name="20% - Accent3 5 13" xfId="8042"/>
    <cellStyle name="20% - Accent3 5 13 2" xfId="30040"/>
    <cellStyle name="20% - Accent3 5 14" xfId="14426"/>
    <cellStyle name="20% - Accent3 5 15" xfId="30033"/>
    <cellStyle name="20% - Accent3 5 16" xfId="42397"/>
    <cellStyle name="20% - Accent3 5 2" xfId="405"/>
    <cellStyle name="20% - Accent3 5 2 10" xfId="1566"/>
    <cellStyle name="20% - Accent3 5 2 10 2" xfId="8047"/>
    <cellStyle name="20% - Accent3 5 2 10 2 2" xfId="30043"/>
    <cellStyle name="20% - Accent3 5 2 10 3" xfId="30042"/>
    <cellStyle name="20% - Accent3 5 2 11" xfId="8046"/>
    <cellStyle name="20% - Accent3 5 2 11 2" xfId="30044"/>
    <cellStyle name="20% - Accent3 5 2 12" xfId="14427"/>
    <cellStyle name="20% - Accent3 5 2 13" xfId="30041"/>
    <cellStyle name="20% - Accent3 5 2 14" xfId="42400"/>
    <cellStyle name="20% - Accent3 5 2 2" xfId="1567"/>
    <cellStyle name="20% - Accent3 5 2 2 2" xfId="8048"/>
    <cellStyle name="20% - Accent3 5 2 2 2 2" xfId="30046"/>
    <cellStyle name="20% - Accent3 5 2 2 3" xfId="30045"/>
    <cellStyle name="20% - Accent3 5 2 2 4" xfId="42401"/>
    <cellStyle name="20% - Accent3 5 2 3" xfId="1568"/>
    <cellStyle name="20% - Accent3 5 2 3 2" xfId="8049"/>
    <cellStyle name="20% - Accent3 5 2 3 2 2" xfId="30048"/>
    <cellStyle name="20% - Accent3 5 2 3 3" xfId="30047"/>
    <cellStyle name="20% - Accent3 5 2 3 4" xfId="42402"/>
    <cellStyle name="20% - Accent3 5 2 4" xfId="1569"/>
    <cellStyle name="20% - Accent3 5 2 4 2" xfId="8050"/>
    <cellStyle name="20% - Accent3 5 2 4 2 2" xfId="30050"/>
    <cellStyle name="20% - Accent3 5 2 4 3" xfId="30049"/>
    <cellStyle name="20% - Accent3 5 2 4 4" xfId="42403"/>
    <cellStyle name="20% - Accent3 5 2 5" xfId="1570"/>
    <cellStyle name="20% - Accent3 5 2 5 2" xfId="8051"/>
    <cellStyle name="20% - Accent3 5 2 5 2 2" xfId="30052"/>
    <cellStyle name="20% - Accent3 5 2 5 3" xfId="30051"/>
    <cellStyle name="20% - Accent3 5 2 5 4" xfId="42404"/>
    <cellStyle name="20% - Accent3 5 2 6" xfId="1571"/>
    <cellStyle name="20% - Accent3 5 2 6 2" xfId="8052"/>
    <cellStyle name="20% - Accent3 5 2 6 2 2" xfId="30054"/>
    <cellStyle name="20% - Accent3 5 2 6 3" xfId="30053"/>
    <cellStyle name="20% - Accent3 5 2 6 4" xfId="42405"/>
    <cellStyle name="20% - Accent3 5 2 7" xfId="1572"/>
    <cellStyle name="20% - Accent3 5 2 7 2" xfId="8053"/>
    <cellStyle name="20% - Accent3 5 2 7 2 2" xfId="30056"/>
    <cellStyle name="20% - Accent3 5 2 7 3" xfId="30055"/>
    <cellStyle name="20% - Accent3 5 2 7 4" xfId="42406"/>
    <cellStyle name="20% - Accent3 5 2 8" xfId="1573"/>
    <cellStyle name="20% - Accent3 5 2 8 2" xfId="8054"/>
    <cellStyle name="20% - Accent3 5 2 8 2 2" xfId="30058"/>
    <cellStyle name="20% - Accent3 5 2 8 3" xfId="30057"/>
    <cellStyle name="20% - Accent3 5 2 8 4" xfId="42407"/>
    <cellStyle name="20% - Accent3 5 2 9" xfId="1574"/>
    <cellStyle name="20% - Accent3 5 2 9 2" xfId="8055"/>
    <cellStyle name="20% - Accent3 5 2 9 2 2" xfId="30060"/>
    <cellStyle name="20% - Accent3 5 2 9 3" xfId="30059"/>
    <cellStyle name="20% - Accent3 5 2 9 4" xfId="42408"/>
    <cellStyle name="20% - Accent3 5 3" xfId="609"/>
    <cellStyle name="20% - Accent3 5 3 2" xfId="1576"/>
    <cellStyle name="20% - Accent3 5 3 2 2" xfId="8057"/>
    <cellStyle name="20% - Accent3 5 3 2 2 2" xfId="30063"/>
    <cellStyle name="20% - Accent3 5 3 2 3" xfId="30062"/>
    <cellStyle name="20% - Accent3 5 3 2 4" xfId="42410"/>
    <cellStyle name="20% - Accent3 5 3 3" xfId="1575"/>
    <cellStyle name="20% - Accent3 5 3 3 2" xfId="8058"/>
    <cellStyle name="20% - Accent3 5 3 3 2 2" xfId="30065"/>
    <cellStyle name="20% - Accent3 5 3 3 3" xfId="30064"/>
    <cellStyle name="20% - Accent3 5 3 4" xfId="8056"/>
    <cellStyle name="20% - Accent3 5 3 4 2" xfId="30066"/>
    <cellStyle name="20% - Accent3 5 3 5" xfId="14428"/>
    <cellStyle name="20% - Accent3 5 3 6" xfId="30061"/>
    <cellStyle name="20% - Accent3 5 3 7" xfId="42409"/>
    <cellStyle name="20% - Accent3 5 4" xfId="696"/>
    <cellStyle name="20% - Accent3 5 4 2" xfId="1577"/>
    <cellStyle name="20% - Accent3 5 4 2 2" xfId="8060"/>
    <cellStyle name="20% - Accent3 5 4 2 2 2" xfId="30069"/>
    <cellStyle name="20% - Accent3 5 4 2 3" xfId="30068"/>
    <cellStyle name="20% - Accent3 5 4 3" xfId="8059"/>
    <cellStyle name="20% - Accent3 5 4 3 2" xfId="30070"/>
    <cellStyle name="20% - Accent3 5 4 4" xfId="14429"/>
    <cellStyle name="20% - Accent3 5 4 5" xfId="30067"/>
    <cellStyle name="20% - Accent3 5 4 6" xfId="42411"/>
    <cellStyle name="20% - Accent3 5 5" xfId="1578"/>
    <cellStyle name="20% - Accent3 5 5 2" xfId="8061"/>
    <cellStyle name="20% - Accent3 5 5 2 2" xfId="30072"/>
    <cellStyle name="20% - Accent3 5 5 3" xfId="30071"/>
    <cellStyle name="20% - Accent3 5 5 4" xfId="42412"/>
    <cellStyle name="20% - Accent3 5 6" xfId="1579"/>
    <cellStyle name="20% - Accent3 5 6 2" xfId="8062"/>
    <cellStyle name="20% - Accent3 5 6 2 2" xfId="30074"/>
    <cellStyle name="20% - Accent3 5 6 3" xfId="30073"/>
    <cellStyle name="20% - Accent3 5 6 4" xfId="42413"/>
    <cellStyle name="20% - Accent3 5 7" xfId="1580"/>
    <cellStyle name="20% - Accent3 5 7 2" xfId="8063"/>
    <cellStyle name="20% - Accent3 5 7 2 2" xfId="30076"/>
    <cellStyle name="20% - Accent3 5 7 3" xfId="30075"/>
    <cellStyle name="20% - Accent3 5 7 4" xfId="42414"/>
    <cellStyle name="20% - Accent3 5 8" xfId="1581"/>
    <cellStyle name="20% - Accent3 5 8 2" xfId="8064"/>
    <cellStyle name="20% - Accent3 5 8 2 2" xfId="30078"/>
    <cellStyle name="20% - Accent3 5 8 3" xfId="30077"/>
    <cellStyle name="20% - Accent3 5 8 4" xfId="42415"/>
    <cellStyle name="20% - Accent3 5 9" xfId="1582"/>
    <cellStyle name="20% - Accent3 5 9 2" xfId="8065"/>
    <cellStyle name="20% - Accent3 5 9 2 2" xfId="30080"/>
    <cellStyle name="20% - Accent3 5 9 3" xfId="30079"/>
    <cellStyle name="20% - Accent3 5 9 4" xfId="42416"/>
    <cellStyle name="20% - Accent3 6" xfId="169"/>
    <cellStyle name="20% - Accent3 6 10" xfId="1583"/>
    <cellStyle name="20% - Accent3 6 10 2" xfId="8067"/>
    <cellStyle name="20% - Accent3 6 10 2 2" xfId="30083"/>
    <cellStyle name="20% - Accent3 6 10 3" xfId="30082"/>
    <cellStyle name="20% - Accent3 6 11" xfId="8066"/>
    <cellStyle name="20% - Accent3 6 11 2" xfId="30084"/>
    <cellStyle name="20% - Accent3 6 12" xfId="14430"/>
    <cellStyle name="20% - Accent3 6 13" xfId="30081"/>
    <cellStyle name="20% - Accent3 6 14" xfId="42417"/>
    <cellStyle name="20% - Accent3 6 2" xfId="406"/>
    <cellStyle name="20% - Accent3 6 2 2" xfId="1585"/>
    <cellStyle name="20% - Accent3 6 2 2 2" xfId="8069"/>
    <cellStyle name="20% - Accent3 6 2 2 2 2" xfId="30087"/>
    <cellStyle name="20% - Accent3 6 2 2 3" xfId="30086"/>
    <cellStyle name="20% - Accent3 6 2 2 4" xfId="42419"/>
    <cellStyle name="20% - Accent3 6 2 3" xfId="1584"/>
    <cellStyle name="20% - Accent3 6 2 3 2" xfId="8070"/>
    <cellStyle name="20% - Accent3 6 2 3 2 2" xfId="30089"/>
    <cellStyle name="20% - Accent3 6 2 3 3" xfId="30088"/>
    <cellStyle name="20% - Accent3 6 2 4" xfId="8068"/>
    <cellStyle name="20% - Accent3 6 2 4 2" xfId="30090"/>
    <cellStyle name="20% - Accent3 6 2 5" xfId="14431"/>
    <cellStyle name="20% - Accent3 6 2 6" xfId="30085"/>
    <cellStyle name="20% - Accent3 6 2 7" xfId="42418"/>
    <cellStyle name="20% - Accent3 6 3" xfId="610"/>
    <cellStyle name="20% - Accent3 6 3 2" xfId="1587"/>
    <cellStyle name="20% - Accent3 6 3 2 2" xfId="8072"/>
    <cellStyle name="20% - Accent3 6 3 2 2 2" xfId="30093"/>
    <cellStyle name="20% - Accent3 6 3 2 3" xfId="30092"/>
    <cellStyle name="20% - Accent3 6 3 2 4" xfId="42421"/>
    <cellStyle name="20% - Accent3 6 3 3" xfId="1586"/>
    <cellStyle name="20% - Accent3 6 3 3 2" xfId="8073"/>
    <cellStyle name="20% - Accent3 6 3 3 2 2" xfId="30095"/>
    <cellStyle name="20% - Accent3 6 3 3 3" xfId="30094"/>
    <cellStyle name="20% - Accent3 6 3 4" xfId="8071"/>
    <cellStyle name="20% - Accent3 6 3 4 2" xfId="30096"/>
    <cellStyle name="20% - Accent3 6 3 5" xfId="14432"/>
    <cellStyle name="20% - Accent3 6 3 6" xfId="30091"/>
    <cellStyle name="20% - Accent3 6 3 7" xfId="42420"/>
    <cellStyle name="20% - Accent3 6 4" xfId="697"/>
    <cellStyle name="20% - Accent3 6 4 2" xfId="1588"/>
    <cellStyle name="20% - Accent3 6 4 2 2" xfId="8075"/>
    <cellStyle name="20% - Accent3 6 4 2 2 2" xfId="30099"/>
    <cellStyle name="20% - Accent3 6 4 2 3" xfId="30098"/>
    <cellStyle name="20% - Accent3 6 4 3" xfId="8074"/>
    <cellStyle name="20% - Accent3 6 4 3 2" xfId="30100"/>
    <cellStyle name="20% - Accent3 6 4 4" xfId="14433"/>
    <cellStyle name="20% - Accent3 6 4 5" xfId="30097"/>
    <cellStyle name="20% - Accent3 6 4 6" xfId="42422"/>
    <cellStyle name="20% - Accent3 6 5" xfId="1589"/>
    <cellStyle name="20% - Accent3 6 5 2" xfId="8076"/>
    <cellStyle name="20% - Accent3 6 5 2 2" xfId="30102"/>
    <cellStyle name="20% - Accent3 6 5 3" xfId="30101"/>
    <cellStyle name="20% - Accent3 6 5 4" xfId="42423"/>
    <cellStyle name="20% - Accent3 6 6" xfId="1590"/>
    <cellStyle name="20% - Accent3 6 6 2" xfId="8077"/>
    <cellStyle name="20% - Accent3 6 6 2 2" xfId="30104"/>
    <cellStyle name="20% - Accent3 6 6 3" xfId="30103"/>
    <cellStyle name="20% - Accent3 6 6 4" xfId="42424"/>
    <cellStyle name="20% - Accent3 6 7" xfId="1591"/>
    <cellStyle name="20% - Accent3 6 7 2" xfId="8078"/>
    <cellStyle name="20% - Accent3 6 7 2 2" xfId="30106"/>
    <cellStyle name="20% - Accent3 6 7 3" xfId="30105"/>
    <cellStyle name="20% - Accent3 6 7 4" xfId="42425"/>
    <cellStyle name="20% - Accent3 6 8" xfId="1592"/>
    <cellStyle name="20% - Accent3 6 8 2" xfId="8079"/>
    <cellStyle name="20% - Accent3 6 8 2 2" xfId="30108"/>
    <cellStyle name="20% - Accent3 6 8 3" xfId="30107"/>
    <cellStyle name="20% - Accent3 6 8 4" xfId="42426"/>
    <cellStyle name="20% - Accent3 6 9" xfId="1593"/>
    <cellStyle name="20% - Accent3 6 9 2" xfId="8080"/>
    <cellStyle name="20% - Accent3 6 9 2 2" xfId="30110"/>
    <cellStyle name="20% - Accent3 6 9 3" xfId="30109"/>
    <cellStyle name="20% - Accent3 6 9 4" xfId="42427"/>
    <cellStyle name="20% - Accent3 7" xfId="170"/>
    <cellStyle name="20% - Accent3 7 10" xfId="8081"/>
    <cellStyle name="20% - Accent3 7 10 2" xfId="30112"/>
    <cellStyle name="20% - Accent3 7 11" xfId="14434"/>
    <cellStyle name="20% - Accent3 7 12" xfId="30111"/>
    <cellStyle name="20% - Accent3 7 13" xfId="42428"/>
    <cellStyle name="20% - Accent3 7 2" xfId="407"/>
    <cellStyle name="20% - Accent3 7 2 2" xfId="1596"/>
    <cellStyle name="20% - Accent3 7 2 2 2" xfId="8083"/>
    <cellStyle name="20% - Accent3 7 2 2 2 2" xfId="30115"/>
    <cellStyle name="20% - Accent3 7 2 2 3" xfId="30114"/>
    <cellStyle name="20% - Accent3 7 2 2 4" xfId="42430"/>
    <cellStyle name="20% - Accent3 7 2 3" xfId="1595"/>
    <cellStyle name="20% - Accent3 7 2 3 2" xfId="8084"/>
    <cellStyle name="20% - Accent3 7 2 3 2 2" xfId="30117"/>
    <cellStyle name="20% - Accent3 7 2 3 3" xfId="30116"/>
    <cellStyle name="20% - Accent3 7 2 4" xfId="8082"/>
    <cellStyle name="20% - Accent3 7 2 4 2" xfId="30118"/>
    <cellStyle name="20% - Accent3 7 2 5" xfId="14435"/>
    <cellStyle name="20% - Accent3 7 2 6" xfId="30113"/>
    <cellStyle name="20% - Accent3 7 2 7" xfId="42429"/>
    <cellStyle name="20% - Accent3 7 3" xfId="611"/>
    <cellStyle name="20% - Accent3 7 3 2" xfId="1597"/>
    <cellStyle name="20% - Accent3 7 3 2 2" xfId="8086"/>
    <cellStyle name="20% - Accent3 7 3 2 2 2" xfId="30121"/>
    <cellStyle name="20% - Accent3 7 3 2 3" xfId="30120"/>
    <cellStyle name="20% - Accent3 7 3 3" xfId="8085"/>
    <cellStyle name="20% - Accent3 7 3 3 2" xfId="30122"/>
    <cellStyle name="20% - Accent3 7 3 4" xfId="14436"/>
    <cellStyle name="20% - Accent3 7 3 5" xfId="30119"/>
    <cellStyle name="20% - Accent3 7 3 6" xfId="42431"/>
    <cellStyle name="20% - Accent3 7 4" xfId="698"/>
    <cellStyle name="20% - Accent3 7 4 2" xfId="1598"/>
    <cellStyle name="20% - Accent3 7 4 2 2" xfId="8088"/>
    <cellStyle name="20% - Accent3 7 4 2 2 2" xfId="30125"/>
    <cellStyle name="20% - Accent3 7 4 2 3" xfId="30124"/>
    <cellStyle name="20% - Accent3 7 4 3" xfId="8087"/>
    <cellStyle name="20% - Accent3 7 4 3 2" xfId="30126"/>
    <cellStyle name="20% - Accent3 7 4 4" xfId="14437"/>
    <cellStyle name="20% - Accent3 7 4 5" xfId="30123"/>
    <cellStyle name="20% - Accent3 7 4 6" xfId="42432"/>
    <cellStyle name="20% - Accent3 7 5" xfId="1599"/>
    <cellStyle name="20% - Accent3 7 5 2" xfId="8089"/>
    <cellStyle name="20% - Accent3 7 5 2 2" xfId="30128"/>
    <cellStyle name="20% - Accent3 7 5 3" xfId="30127"/>
    <cellStyle name="20% - Accent3 7 5 4" xfId="42433"/>
    <cellStyle name="20% - Accent3 7 6" xfId="1600"/>
    <cellStyle name="20% - Accent3 7 6 2" xfId="8090"/>
    <cellStyle name="20% - Accent3 7 6 2 2" xfId="30130"/>
    <cellStyle name="20% - Accent3 7 6 3" xfId="30129"/>
    <cellStyle name="20% - Accent3 7 6 4" xfId="42434"/>
    <cellStyle name="20% - Accent3 7 7" xfId="1601"/>
    <cellStyle name="20% - Accent3 7 7 2" xfId="8091"/>
    <cellStyle name="20% - Accent3 7 7 2 2" xfId="30132"/>
    <cellStyle name="20% - Accent3 7 7 3" xfId="30131"/>
    <cellStyle name="20% - Accent3 7 7 4" xfId="42435"/>
    <cellStyle name="20% - Accent3 7 8" xfId="1602"/>
    <cellStyle name="20% - Accent3 7 8 2" xfId="8092"/>
    <cellStyle name="20% - Accent3 7 8 2 2" xfId="30134"/>
    <cellStyle name="20% - Accent3 7 8 3" xfId="30133"/>
    <cellStyle name="20% - Accent3 7 8 4" xfId="42436"/>
    <cellStyle name="20% - Accent3 7 9" xfId="1594"/>
    <cellStyle name="20% - Accent3 7 9 2" xfId="8093"/>
    <cellStyle name="20% - Accent3 7 9 2 2" xfId="30136"/>
    <cellStyle name="20% - Accent3 7 9 3" xfId="30135"/>
    <cellStyle name="20% - Accent3 8" xfId="310"/>
    <cellStyle name="20% - Accent3 8 2" xfId="1604"/>
    <cellStyle name="20% - Accent3 8 2 2" xfId="8094"/>
    <cellStyle name="20% - Accent3 8 2 2 2" xfId="30138"/>
    <cellStyle name="20% - Accent3 8 2 3" xfId="14438"/>
    <cellStyle name="20% - Accent3 8 2 4" xfId="30137"/>
    <cellStyle name="20% - Accent3 8 2 5" xfId="42438"/>
    <cellStyle name="20% - Accent3 8 3" xfId="1605"/>
    <cellStyle name="20% - Accent3 8 3 2" xfId="8095"/>
    <cellStyle name="20% - Accent3 8 3 2 2" xfId="30140"/>
    <cellStyle name="20% - Accent3 8 3 3" xfId="14439"/>
    <cellStyle name="20% - Accent3 8 3 4" xfId="30139"/>
    <cellStyle name="20% - Accent3 8 3 5" xfId="42439"/>
    <cellStyle name="20% - Accent3 8 4" xfId="1606"/>
    <cellStyle name="20% - Accent3 8 4 2" xfId="8096"/>
    <cellStyle name="20% - Accent3 8 4 2 2" xfId="30142"/>
    <cellStyle name="20% - Accent3 8 4 3" xfId="14440"/>
    <cellStyle name="20% - Accent3 8 4 4" xfId="30141"/>
    <cellStyle name="20% - Accent3 8 4 5" xfId="42440"/>
    <cellStyle name="20% - Accent3 8 5" xfId="1607"/>
    <cellStyle name="20% - Accent3 8 5 2" xfId="8097"/>
    <cellStyle name="20% - Accent3 8 5 2 2" xfId="30144"/>
    <cellStyle name="20% - Accent3 8 5 3" xfId="30143"/>
    <cellStyle name="20% - Accent3 8 5 4" xfId="42441"/>
    <cellStyle name="20% - Accent3 8 6" xfId="1603"/>
    <cellStyle name="20% - Accent3 8 6 2" xfId="8098"/>
    <cellStyle name="20% - Accent3 8 6 2 2" xfId="30146"/>
    <cellStyle name="20% - Accent3 8 6 3" xfId="30145"/>
    <cellStyle name="20% - Accent3 8 7" xfId="42437"/>
    <cellStyle name="20% - Accent3 9" xfId="299"/>
    <cellStyle name="20% - Accent3 9 2" xfId="1609"/>
    <cellStyle name="20% - Accent3 9 2 2" xfId="8100"/>
    <cellStyle name="20% - Accent3 9 2 2 2" xfId="30149"/>
    <cellStyle name="20% - Accent3 9 2 3" xfId="14442"/>
    <cellStyle name="20% - Accent3 9 2 4" xfId="30148"/>
    <cellStyle name="20% - Accent3 9 2 5" xfId="42443"/>
    <cellStyle name="20% - Accent3 9 3" xfId="1608"/>
    <cellStyle name="20% - Accent3 9 3 2" xfId="8101"/>
    <cellStyle name="20% - Accent3 9 3 2 2" xfId="30151"/>
    <cellStyle name="20% - Accent3 9 3 3" xfId="14443"/>
    <cellStyle name="20% - Accent3 9 3 4" xfId="30150"/>
    <cellStyle name="20% - Accent3 9 4" xfId="8099"/>
    <cellStyle name="20% - Accent3 9 4 2" xfId="14444"/>
    <cellStyle name="20% - Accent3 9 4 3" xfId="30152"/>
    <cellStyle name="20% - Accent3 9 5" xfId="14441"/>
    <cellStyle name="20% - Accent3 9 6" xfId="30147"/>
    <cellStyle name="20% - Accent3 9 7" xfId="42442"/>
    <cellStyle name="20% - Accent4" xfId="4" builtinId="42" customBuiltin="1"/>
    <cellStyle name="20% - Accent4 10" xfId="1610"/>
    <cellStyle name="20% - Accent4 10 2" xfId="1611"/>
    <cellStyle name="20% - Accent4 10 2 2" xfId="8103"/>
    <cellStyle name="20% - Accent4 10 2 2 2" xfId="30155"/>
    <cellStyle name="20% - Accent4 10 2 3" xfId="14446"/>
    <cellStyle name="20% - Accent4 10 2 4" xfId="30154"/>
    <cellStyle name="20% - Accent4 10 2 5" xfId="42445"/>
    <cellStyle name="20% - Accent4 10 3" xfId="8102"/>
    <cellStyle name="20% - Accent4 10 3 2" xfId="14447"/>
    <cellStyle name="20% - Accent4 10 3 3" xfId="30156"/>
    <cellStyle name="20% - Accent4 10 4" xfId="14448"/>
    <cellStyle name="20% - Accent4 10 5" xfId="14445"/>
    <cellStyle name="20% - Accent4 10 6" xfId="30153"/>
    <cellStyle name="20% - Accent4 10 7" xfId="42444"/>
    <cellStyle name="20% - Accent4 11" xfId="1612"/>
    <cellStyle name="20% - Accent4 11 2" xfId="1613"/>
    <cellStyle name="20% - Accent4 11 2 2" xfId="8105"/>
    <cellStyle name="20% - Accent4 11 2 2 2" xfId="30159"/>
    <cellStyle name="20% - Accent4 11 2 3" xfId="14450"/>
    <cellStyle name="20% - Accent4 11 2 4" xfId="30158"/>
    <cellStyle name="20% - Accent4 11 2 5" xfId="42447"/>
    <cellStyle name="20% - Accent4 11 3" xfId="8104"/>
    <cellStyle name="20% - Accent4 11 3 2" xfId="14451"/>
    <cellStyle name="20% - Accent4 11 3 3" xfId="30160"/>
    <cellStyle name="20% - Accent4 11 4" xfId="14452"/>
    <cellStyle name="20% - Accent4 11 5" xfId="14449"/>
    <cellStyle name="20% - Accent4 11 6" xfId="30157"/>
    <cellStyle name="20% - Accent4 11 7" xfId="42446"/>
    <cellStyle name="20% - Accent4 12" xfId="1614"/>
    <cellStyle name="20% - Accent4 12 2" xfId="8106"/>
    <cellStyle name="20% - Accent4 12 2 2" xfId="14454"/>
    <cellStyle name="20% - Accent4 12 2 3" xfId="30162"/>
    <cellStyle name="20% - Accent4 12 3" xfId="14455"/>
    <cellStyle name="20% - Accent4 12 4" xfId="14456"/>
    <cellStyle name="20% - Accent4 12 5" xfId="14457"/>
    <cellStyle name="20% - Accent4 12 6" xfId="14453"/>
    <cellStyle name="20% - Accent4 12 7" xfId="30161"/>
    <cellStyle name="20% - Accent4 12 8" xfId="42448"/>
    <cellStyle name="20% - Accent4 13" xfId="1615"/>
    <cellStyle name="20% - Accent4 13 2" xfId="8107"/>
    <cellStyle name="20% - Accent4 13 2 2" xfId="30164"/>
    <cellStyle name="20% - Accent4 13 3" xfId="14458"/>
    <cellStyle name="20% - Accent4 13 4" xfId="30163"/>
    <cellStyle name="20% - Accent4 13 5" xfId="42449"/>
    <cellStyle name="20% - Accent4 14" xfId="1616"/>
    <cellStyle name="20% - Accent4 14 2" xfId="8108"/>
    <cellStyle name="20% - Accent4 14 2 2" xfId="30166"/>
    <cellStyle name="20% - Accent4 14 3" xfId="14459"/>
    <cellStyle name="20% - Accent4 14 4" xfId="30165"/>
    <cellStyle name="20% - Accent4 14 5" xfId="42450"/>
    <cellStyle name="20% - Accent4 15" xfId="1617"/>
    <cellStyle name="20% - Accent4 15 2" xfId="8109"/>
    <cellStyle name="20% - Accent4 15 2 2" xfId="30168"/>
    <cellStyle name="20% - Accent4 15 3" xfId="14460"/>
    <cellStyle name="20% - Accent4 15 4" xfId="30167"/>
    <cellStyle name="20% - Accent4 15 5" xfId="42451"/>
    <cellStyle name="20% - Accent4 16" xfId="13864"/>
    <cellStyle name="20% - Accent4 16 2" xfId="14461"/>
    <cellStyle name="20% - Accent4 17" xfId="14462"/>
    <cellStyle name="20% - Accent4 18" xfId="14463"/>
    <cellStyle name="20% - Accent4 19" xfId="14464"/>
    <cellStyle name="20% - Accent4 2" xfId="115"/>
    <cellStyle name="20% - Accent4 2 10" xfId="1619"/>
    <cellStyle name="20% - Accent4 2 11" xfId="1620"/>
    <cellStyle name="20% - Accent4 2 11 2" xfId="8111"/>
    <cellStyle name="20% - Accent4 2 11 2 2" xfId="30170"/>
    <cellStyle name="20% - Accent4 2 11 3" xfId="14465"/>
    <cellStyle name="20% - Accent4 2 11 4" xfId="30169"/>
    <cellStyle name="20% - Accent4 2 11 5" xfId="42452"/>
    <cellStyle name="20% - Accent4 2 12" xfId="1621"/>
    <cellStyle name="20% - Accent4 2 12 2" xfId="8112"/>
    <cellStyle name="20% - Accent4 2 12 2 2" xfId="30172"/>
    <cellStyle name="20% - Accent4 2 12 3" xfId="14466"/>
    <cellStyle name="20% - Accent4 2 12 4" xfId="30171"/>
    <cellStyle name="20% - Accent4 2 12 5" xfId="42453"/>
    <cellStyle name="20% - Accent4 2 13" xfId="1622"/>
    <cellStyle name="20% - Accent4 2 13 2" xfId="8113"/>
    <cellStyle name="20% - Accent4 2 13 2 2" xfId="30174"/>
    <cellStyle name="20% - Accent4 2 13 3" xfId="14467"/>
    <cellStyle name="20% - Accent4 2 13 4" xfId="30173"/>
    <cellStyle name="20% - Accent4 2 13 5" xfId="42454"/>
    <cellStyle name="20% - Accent4 2 14" xfId="1623"/>
    <cellStyle name="20% - Accent4 2 14 2" xfId="8114"/>
    <cellStyle name="20% - Accent4 2 14 2 2" xfId="30176"/>
    <cellStyle name="20% - Accent4 2 14 3" xfId="14468"/>
    <cellStyle name="20% - Accent4 2 14 4" xfId="30175"/>
    <cellStyle name="20% - Accent4 2 14 5" xfId="42455"/>
    <cellStyle name="20% - Accent4 2 15" xfId="1624"/>
    <cellStyle name="20% - Accent4 2 15 2" xfId="8115"/>
    <cellStyle name="20% - Accent4 2 15 2 2" xfId="30178"/>
    <cellStyle name="20% - Accent4 2 15 3" xfId="14469"/>
    <cellStyle name="20% - Accent4 2 15 4" xfId="30177"/>
    <cellStyle name="20% - Accent4 2 15 5" xfId="42456"/>
    <cellStyle name="20% - Accent4 2 16" xfId="1618"/>
    <cellStyle name="20% - Accent4 2 16 2" xfId="8116"/>
    <cellStyle name="20% - Accent4 2 16 2 2" xfId="30180"/>
    <cellStyle name="20% - Accent4 2 16 3" xfId="28037"/>
    <cellStyle name="20% - Accent4 2 16 4" xfId="30179"/>
    <cellStyle name="20% - Accent4 2 17" xfId="8110"/>
    <cellStyle name="20% - Accent4 2 17 2" xfId="30181"/>
    <cellStyle name="20% - Accent4 2 18" xfId="41599"/>
    <cellStyle name="20% - Accent4 2 2" xfId="172"/>
    <cellStyle name="20% - Accent4 2 2 2" xfId="1625"/>
    <cellStyle name="20% - Accent4 2 2 2 10" xfId="1626"/>
    <cellStyle name="20% - Accent4 2 2 2 10 2" xfId="8118"/>
    <cellStyle name="20% - Accent4 2 2 2 10 2 2" xfId="30184"/>
    <cellStyle name="20% - Accent4 2 2 2 10 3" xfId="30183"/>
    <cellStyle name="20% - Accent4 2 2 2 10 4" xfId="42458"/>
    <cellStyle name="20% - Accent4 2 2 2 11" xfId="1627"/>
    <cellStyle name="20% - Accent4 2 2 2 11 2" xfId="8119"/>
    <cellStyle name="20% - Accent4 2 2 2 11 2 2" xfId="30186"/>
    <cellStyle name="20% - Accent4 2 2 2 11 3" xfId="30185"/>
    <cellStyle name="20% - Accent4 2 2 2 11 4" xfId="42459"/>
    <cellStyle name="20% - Accent4 2 2 2 12" xfId="8117"/>
    <cellStyle name="20% - Accent4 2 2 2 12 2" xfId="30187"/>
    <cellStyle name="20% - Accent4 2 2 2 13" xfId="30182"/>
    <cellStyle name="20% - Accent4 2 2 2 14" xfId="42457"/>
    <cellStyle name="20% - Accent4 2 2 2 2" xfId="1628"/>
    <cellStyle name="20% - Accent4 2 2 2 2 10" xfId="8120"/>
    <cellStyle name="20% - Accent4 2 2 2 2 10 2" xfId="30189"/>
    <cellStyle name="20% - Accent4 2 2 2 2 11" xfId="30188"/>
    <cellStyle name="20% - Accent4 2 2 2 2 12" xfId="42460"/>
    <cellStyle name="20% - Accent4 2 2 2 2 2" xfId="1629"/>
    <cellStyle name="20% - Accent4 2 2 2 2 2 2" xfId="1630"/>
    <cellStyle name="20% - Accent4 2 2 2 2 2 2 2" xfId="8122"/>
    <cellStyle name="20% - Accent4 2 2 2 2 2 2 2 2" xfId="30192"/>
    <cellStyle name="20% - Accent4 2 2 2 2 2 2 3" xfId="30191"/>
    <cellStyle name="20% - Accent4 2 2 2 2 2 2 4" xfId="42462"/>
    <cellStyle name="20% - Accent4 2 2 2 2 2 3" xfId="8121"/>
    <cellStyle name="20% - Accent4 2 2 2 2 2 3 2" xfId="30193"/>
    <cellStyle name="20% - Accent4 2 2 2 2 2 4" xfId="30190"/>
    <cellStyle name="20% - Accent4 2 2 2 2 2 5" xfId="42461"/>
    <cellStyle name="20% - Accent4 2 2 2 2 3" xfId="1631"/>
    <cellStyle name="20% - Accent4 2 2 2 2 3 2" xfId="1632"/>
    <cellStyle name="20% - Accent4 2 2 2 2 3 2 2" xfId="8124"/>
    <cellStyle name="20% - Accent4 2 2 2 2 3 2 2 2" xfId="30196"/>
    <cellStyle name="20% - Accent4 2 2 2 2 3 2 3" xfId="30195"/>
    <cellStyle name="20% - Accent4 2 2 2 2 3 2 4" xfId="42464"/>
    <cellStyle name="20% - Accent4 2 2 2 2 3 3" xfId="8123"/>
    <cellStyle name="20% - Accent4 2 2 2 2 3 3 2" xfId="30197"/>
    <cellStyle name="20% - Accent4 2 2 2 2 3 4" xfId="30194"/>
    <cellStyle name="20% - Accent4 2 2 2 2 3 5" xfId="42463"/>
    <cellStyle name="20% - Accent4 2 2 2 2 4" xfId="1633"/>
    <cellStyle name="20% - Accent4 2 2 2 2 4 2" xfId="8125"/>
    <cellStyle name="20% - Accent4 2 2 2 2 4 2 2" xfId="30199"/>
    <cellStyle name="20% - Accent4 2 2 2 2 4 3" xfId="30198"/>
    <cellStyle name="20% - Accent4 2 2 2 2 4 4" xfId="42465"/>
    <cellStyle name="20% - Accent4 2 2 2 2 5" xfId="1634"/>
    <cellStyle name="20% - Accent4 2 2 2 2 5 2" xfId="8126"/>
    <cellStyle name="20% - Accent4 2 2 2 2 5 2 2" xfId="30201"/>
    <cellStyle name="20% - Accent4 2 2 2 2 5 3" xfId="30200"/>
    <cellStyle name="20% - Accent4 2 2 2 2 5 4" xfId="42466"/>
    <cellStyle name="20% - Accent4 2 2 2 2 6" xfId="1635"/>
    <cellStyle name="20% - Accent4 2 2 2 2 6 2" xfId="8127"/>
    <cellStyle name="20% - Accent4 2 2 2 2 6 2 2" xfId="30203"/>
    <cellStyle name="20% - Accent4 2 2 2 2 6 3" xfId="30202"/>
    <cellStyle name="20% - Accent4 2 2 2 2 6 4" xfId="42467"/>
    <cellStyle name="20% - Accent4 2 2 2 2 7" xfId="1636"/>
    <cellStyle name="20% - Accent4 2 2 2 2 7 2" xfId="8128"/>
    <cellStyle name="20% - Accent4 2 2 2 2 7 2 2" xfId="30205"/>
    <cellStyle name="20% - Accent4 2 2 2 2 7 3" xfId="30204"/>
    <cellStyle name="20% - Accent4 2 2 2 2 7 4" xfId="42468"/>
    <cellStyle name="20% - Accent4 2 2 2 2 8" xfId="1637"/>
    <cellStyle name="20% - Accent4 2 2 2 2 8 2" xfId="8129"/>
    <cellStyle name="20% - Accent4 2 2 2 2 8 2 2" xfId="30207"/>
    <cellStyle name="20% - Accent4 2 2 2 2 8 3" xfId="30206"/>
    <cellStyle name="20% - Accent4 2 2 2 2 8 4" xfId="42469"/>
    <cellStyle name="20% - Accent4 2 2 2 2 9" xfId="1638"/>
    <cellStyle name="20% - Accent4 2 2 2 2 9 2" xfId="8130"/>
    <cellStyle name="20% - Accent4 2 2 2 2 9 2 2" xfId="30209"/>
    <cellStyle name="20% - Accent4 2 2 2 2 9 3" xfId="30208"/>
    <cellStyle name="20% - Accent4 2 2 2 2 9 4" xfId="42470"/>
    <cellStyle name="20% - Accent4 2 2 2 3" xfId="1639"/>
    <cellStyle name="20% - Accent4 2 2 2 3 10" xfId="30210"/>
    <cellStyle name="20% - Accent4 2 2 2 3 11" xfId="42471"/>
    <cellStyle name="20% - Accent4 2 2 2 3 2" xfId="1640"/>
    <cellStyle name="20% - Accent4 2 2 2 3 2 2" xfId="8132"/>
    <cellStyle name="20% - Accent4 2 2 2 3 2 2 2" xfId="30212"/>
    <cellStyle name="20% - Accent4 2 2 2 3 2 3" xfId="30211"/>
    <cellStyle name="20% - Accent4 2 2 2 3 2 4" xfId="42472"/>
    <cellStyle name="20% - Accent4 2 2 2 3 3" xfId="1641"/>
    <cellStyle name="20% - Accent4 2 2 2 3 3 2" xfId="8133"/>
    <cellStyle name="20% - Accent4 2 2 2 3 3 2 2" xfId="30214"/>
    <cellStyle name="20% - Accent4 2 2 2 3 3 3" xfId="30213"/>
    <cellStyle name="20% - Accent4 2 2 2 3 3 4" xfId="42473"/>
    <cellStyle name="20% - Accent4 2 2 2 3 4" xfId="1642"/>
    <cellStyle name="20% - Accent4 2 2 2 3 4 2" xfId="8134"/>
    <cellStyle name="20% - Accent4 2 2 2 3 4 2 2" xfId="30216"/>
    <cellStyle name="20% - Accent4 2 2 2 3 4 3" xfId="30215"/>
    <cellStyle name="20% - Accent4 2 2 2 3 4 4" xfId="42474"/>
    <cellStyle name="20% - Accent4 2 2 2 3 5" xfId="1643"/>
    <cellStyle name="20% - Accent4 2 2 2 3 5 2" xfId="8135"/>
    <cellStyle name="20% - Accent4 2 2 2 3 5 2 2" xfId="30218"/>
    <cellStyle name="20% - Accent4 2 2 2 3 5 3" xfId="30217"/>
    <cellStyle name="20% - Accent4 2 2 2 3 5 4" xfId="42475"/>
    <cellStyle name="20% - Accent4 2 2 2 3 6" xfId="1644"/>
    <cellStyle name="20% - Accent4 2 2 2 3 6 2" xfId="8136"/>
    <cellStyle name="20% - Accent4 2 2 2 3 6 2 2" xfId="30220"/>
    <cellStyle name="20% - Accent4 2 2 2 3 6 3" xfId="30219"/>
    <cellStyle name="20% - Accent4 2 2 2 3 6 4" xfId="42476"/>
    <cellStyle name="20% - Accent4 2 2 2 3 7" xfId="1645"/>
    <cellStyle name="20% - Accent4 2 2 2 3 7 2" xfId="8137"/>
    <cellStyle name="20% - Accent4 2 2 2 3 7 2 2" xfId="30222"/>
    <cellStyle name="20% - Accent4 2 2 2 3 7 3" xfId="30221"/>
    <cellStyle name="20% - Accent4 2 2 2 3 7 4" xfId="42477"/>
    <cellStyle name="20% - Accent4 2 2 2 3 8" xfId="1646"/>
    <cellStyle name="20% - Accent4 2 2 2 3 8 2" xfId="8138"/>
    <cellStyle name="20% - Accent4 2 2 2 3 8 2 2" xfId="30224"/>
    <cellStyle name="20% - Accent4 2 2 2 3 8 3" xfId="30223"/>
    <cellStyle name="20% - Accent4 2 2 2 3 8 4" xfId="42478"/>
    <cellStyle name="20% - Accent4 2 2 2 3 9" xfId="8131"/>
    <cellStyle name="20% - Accent4 2 2 2 3 9 2" xfId="30225"/>
    <cellStyle name="20% - Accent4 2 2 2 4" xfId="1647"/>
    <cellStyle name="20% - Accent4 2 2 2 4 2" xfId="1648"/>
    <cellStyle name="20% - Accent4 2 2 2 4 2 2" xfId="8140"/>
    <cellStyle name="20% - Accent4 2 2 2 4 2 2 2" xfId="30228"/>
    <cellStyle name="20% - Accent4 2 2 2 4 2 3" xfId="30227"/>
    <cellStyle name="20% - Accent4 2 2 2 4 2 4" xfId="42480"/>
    <cellStyle name="20% - Accent4 2 2 2 4 3" xfId="8139"/>
    <cellStyle name="20% - Accent4 2 2 2 4 3 2" xfId="30229"/>
    <cellStyle name="20% - Accent4 2 2 2 4 4" xfId="30226"/>
    <cellStyle name="20% - Accent4 2 2 2 4 5" xfId="42479"/>
    <cellStyle name="20% - Accent4 2 2 2 5" xfId="1649"/>
    <cellStyle name="20% - Accent4 2 2 2 5 2" xfId="8141"/>
    <cellStyle name="20% - Accent4 2 2 2 5 2 2" xfId="30231"/>
    <cellStyle name="20% - Accent4 2 2 2 5 3" xfId="30230"/>
    <cellStyle name="20% - Accent4 2 2 2 5 4" xfId="42481"/>
    <cellStyle name="20% - Accent4 2 2 2 6" xfId="1650"/>
    <cellStyle name="20% - Accent4 2 2 2 6 2" xfId="8142"/>
    <cellStyle name="20% - Accent4 2 2 2 6 2 2" xfId="30233"/>
    <cellStyle name="20% - Accent4 2 2 2 6 3" xfId="30232"/>
    <cellStyle name="20% - Accent4 2 2 2 6 4" xfId="42482"/>
    <cellStyle name="20% - Accent4 2 2 2 7" xfId="1651"/>
    <cellStyle name="20% - Accent4 2 2 2 7 2" xfId="8143"/>
    <cellStyle name="20% - Accent4 2 2 2 7 2 2" xfId="30235"/>
    <cellStyle name="20% - Accent4 2 2 2 7 3" xfId="30234"/>
    <cellStyle name="20% - Accent4 2 2 2 7 4" xfId="42483"/>
    <cellStyle name="20% - Accent4 2 2 2 8" xfId="1652"/>
    <cellStyle name="20% - Accent4 2 2 2 8 2" xfId="8144"/>
    <cellStyle name="20% - Accent4 2 2 2 8 2 2" xfId="30237"/>
    <cellStyle name="20% - Accent4 2 2 2 8 3" xfId="30236"/>
    <cellStyle name="20% - Accent4 2 2 2 8 4" xfId="42484"/>
    <cellStyle name="20% - Accent4 2 2 2 9" xfId="1653"/>
    <cellStyle name="20% - Accent4 2 2 2 9 2" xfId="8145"/>
    <cellStyle name="20% - Accent4 2 2 2 9 2 2" xfId="30239"/>
    <cellStyle name="20% - Accent4 2 2 2 9 3" xfId="30238"/>
    <cellStyle name="20% - Accent4 2 2 2 9 4" xfId="42485"/>
    <cellStyle name="20% - Accent4 2 2 3" xfId="1654"/>
    <cellStyle name="20% - Accent4 2 2 3 10" xfId="42486"/>
    <cellStyle name="20% - Accent4 2 2 3 2" xfId="1655"/>
    <cellStyle name="20% - Accent4 2 2 3 2 2" xfId="1656"/>
    <cellStyle name="20% - Accent4 2 2 3 2 2 2" xfId="8148"/>
    <cellStyle name="20% - Accent4 2 2 3 2 2 2 2" xfId="30243"/>
    <cellStyle name="20% - Accent4 2 2 3 2 2 3" xfId="30242"/>
    <cellStyle name="20% - Accent4 2 2 3 2 2 4" xfId="42488"/>
    <cellStyle name="20% - Accent4 2 2 3 2 3" xfId="8147"/>
    <cellStyle name="20% - Accent4 2 2 3 2 3 2" xfId="30244"/>
    <cellStyle name="20% - Accent4 2 2 3 2 4" xfId="30241"/>
    <cellStyle name="20% - Accent4 2 2 3 2 5" xfId="42487"/>
    <cellStyle name="20% - Accent4 2 2 3 3" xfId="1657"/>
    <cellStyle name="20% - Accent4 2 2 3 3 2" xfId="1658"/>
    <cellStyle name="20% - Accent4 2 2 3 3 2 2" xfId="8150"/>
    <cellStyle name="20% - Accent4 2 2 3 3 2 2 2" xfId="30247"/>
    <cellStyle name="20% - Accent4 2 2 3 3 2 3" xfId="30246"/>
    <cellStyle name="20% - Accent4 2 2 3 3 2 4" xfId="42490"/>
    <cellStyle name="20% - Accent4 2 2 3 3 3" xfId="8149"/>
    <cellStyle name="20% - Accent4 2 2 3 3 3 2" xfId="30248"/>
    <cellStyle name="20% - Accent4 2 2 3 3 4" xfId="30245"/>
    <cellStyle name="20% - Accent4 2 2 3 3 5" xfId="42489"/>
    <cellStyle name="20% - Accent4 2 2 3 4" xfId="1659"/>
    <cellStyle name="20% - Accent4 2 2 3 4 2" xfId="8151"/>
    <cellStyle name="20% - Accent4 2 2 3 4 2 2" xfId="30250"/>
    <cellStyle name="20% - Accent4 2 2 3 4 3" xfId="30249"/>
    <cellStyle name="20% - Accent4 2 2 3 4 4" xfId="42491"/>
    <cellStyle name="20% - Accent4 2 2 3 5" xfId="1660"/>
    <cellStyle name="20% - Accent4 2 2 3 5 2" xfId="8152"/>
    <cellStyle name="20% - Accent4 2 2 3 5 2 2" xfId="30252"/>
    <cellStyle name="20% - Accent4 2 2 3 5 3" xfId="30251"/>
    <cellStyle name="20% - Accent4 2 2 3 5 4" xfId="42492"/>
    <cellStyle name="20% - Accent4 2 2 3 6" xfId="1661"/>
    <cellStyle name="20% - Accent4 2 2 3 6 2" xfId="8153"/>
    <cellStyle name="20% - Accent4 2 2 3 6 2 2" xfId="30254"/>
    <cellStyle name="20% - Accent4 2 2 3 6 3" xfId="30253"/>
    <cellStyle name="20% - Accent4 2 2 3 6 4" xfId="42493"/>
    <cellStyle name="20% - Accent4 2 2 3 7" xfId="1662"/>
    <cellStyle name="20% - Accent4 2 2 3 7 2" xfId="8154"/>
    <cellStyle name="20% - Accent4 2 2 3 7 2 2" xfId="30256"/>
    <cellStyle name="20% - Accent4 2 2 3 7 3" xfId="30255"/>
    <cellStyle name="20% - Accent4 2 2 3 7 4" xfId="42494"/>
    <cellStyle name="20% - Accent4 2 2 3 8" xfId="8146"/>
    <cellStyle name="20% - Accent4 2 2 3 8 2" xfId="30257"/>
    <cellStyle name="20% - Accent4 2 2 3 9" xfId="30240"/>
    <cellStyle name="20% - Accent4 2 2 4" xfId="1663"/>
    <cellStyle name="20% - Accent4 2 2 4 10" xfId="42495"/>
    <cellStyle name="20% - Accent4 2 2 4 2" xfId="1664"/>
    <cellStyle name="20% - Accent4 2 2 4 2 2" xfId="8156"/>
    <cellStyle name="20% - Accent4 2 2 4 2 2 2" xfId="30260"/>
    <cellStyle name="20% - Accent4 2 2 4 2 3" xfId="30259"/>
    <cellStyle name="20% - Accent4 2 2 4 2 4" xfId="42496"/>
    <cellStyle name="20% - Accent4 2 2 4 3" xfId="1665"/>
    <cellStyle name="20% - Accent4 2 2 4 3 2" xfId="8157"/>
    <cellStyle name="20% - Accent4 2 2 4 3 2 2" xfId="30262"/>
    <cellStyle name="20% - Accent4 2 2 4 3 3" xfId="30261"/>
    <cellStyle name="20% - Accent4 2 2 4 3 4" xfId="42497"/>
    <cellStyle name="20% - Accent4 2 2 4 4" xfId="1666"/>
    <cellStyle name="20% - Accent4 2 2 4 4 2" xfId="8158"/>
    <cellStyle name="20% - Accent4 2 2 4 4 2 2" xfId="30264"/>
    <cellStyle name="20% - Accent4 2 2 4 4 3" xfId="30263"/>
    <cellStyle name="20% - Accent4 2 2 4 4 4" xfId="42498"/>
    <cellStyle name="20% - Accent4 2 2 4 5" xfId="1667"/>
    <cellStyle name="20% - Accent4 2 2 4 5 2" xfId="8159"/>
    <cellStyle name="20% - Accent4 2 2 4 5 2 2" xfId="30266"/>
    <cellStyle name="20% - Accent4 2 2 4 5 3" xfId="30265"/>
    <cellStyle name="20% - Accent4 2 2 4 5 4" xfId="42499"/>
    <cellStyle name="20% - Accent4 2 2 4 6" xfId="1668"/>
    <cellStyle name="20% - Accent4 2 2 4 6 2" xfId="8160"/>
    <cellStyle name="20% - Accent4 2 2 4 6 2 2" xfId="30268"/>
    <cellStyle name="20% - Accent4 2 2 4 6 3" xfId="30267"/>
    <cellStyle name="20% - Accent4 2 2 4 6 4" xfId="42500"/>
    <cellStyle name="20% - Accent4 2 2 4 7" xfId="1669"/>
    <cellStyle name="20% - Accent4 2 2 4 7 2" xfId="8161"/>
    <cellStyle name="20% - Accent4 2 2 4 7 2 2" xfId="30270"/>
    <cellStyle name="20% - Accent4 2 2 4 7 3" xfId="30269"/>
    <cellStyle name="20% - Accent4 2 2 4 7 4" xfId="42501"/>
    <cellStyle name="20% - Accent4 2 2 4 8" xfId="8155"/>
    <cellStyle name="20% - Accent4 2 2 4 8 2" xfId="30271"/>
    <cellStyle name="20% - Accent4 2 2 4 9" xfId="30258"/>
    <cellStyle name="20% - Accent4 2 2 5" xfId="1670"/>
    <cellStyle name="20% - Accent4 2 2 5 2" xfId="8162"/>
    <cellStyle name="20% - Accent4 2 2 5 2 2" xfId="30273"/>
    <cellStyle name="20% - Accent4 2 2 5 3" xfId="30272"/>
    <cellStyle name="20% - Accent4 2 2 5 4" xfId="42502"/>
    <cellStyle name="20% - Accent4 2 2 6" xfId="1671"/>
    <cellStyle name="20% - Accent4 2 2 6 2" xfId="8163"/>
    <cellStyle name="20% - Accent4 2 2 6 2 2" xfId="30275"/>
    <cellStyle name="20% - Accent4 2 2 6 3" xfId="30274"/>
    <cellStyle name="20% - Accent4 2 2 6 4" xfId="42503"/>
    <cellStyle name="20% - Accent4 2 2 7" xfId="14470"/>
    <cellStyle name="20% - Accent4 2 3" xfId="171"/>
    <cellStyle name="20% - Accent4 2 3 2" xfId="408"/>
    <cellStyle name="20% - Accent4 2 3 2 2" xfId="7126"/>
    <cellStyle name="20% - Accent4 2 3 2 2 2" xfId="8166"/>
    <cellStyle name="20% - Accent4 2 3 2 2 2 2" xfId="30279"/>
    <cellStyle name="20% - Accent4 2 3 2 2 3" xfId="30278"/>
    <cellStyle name="20% - Accent4 2 3 2 3" xfId="8165"/>
    <cellStyle name="20% - Accent4 2 3 2 3 2" xfId="30280"/>
    <cellStyle name="20% - Accent4 2 3 2 4" xfId="30277"/>
    <cellStyle name="20% - Accent4 2 3 3" xfId="1672"/>
    <cellStyle name="20% - Accent4 2 3 4" xfId="8164"/>
    <cellStyle name="20% - Accent4 2 3 4 2" xfId="30281"/>
    <cellStyle name="20% - Accent4 2 3 5" xfId="14471"/>
    <cellStyle name="20% - Accent4 2 3 6" xfId="30276"/>
    <cellStyle name="20% - Accent4 2 4" xfId="368"/>
    <cellStyle name="20% - Accent4 2 4 10" xfId="1674"/>
    <cellStyle name="20% - Accent4 2 4 10 2" xfId="8168"/>
    <cellStyle name="20% - Accent4 2 4 10 2 2" xfId="30284"/>
    <cellStyle name="20% - Accent4 2 4 10 3" xfId="30283"/>
    <cellStyle name="20% - Accent4 2 4 10 4" xfId="42505"/>
    <cellStyle name="20% - Accent4 2 4 11" xfId="1675"/>
    <cellStyle name="20% - Accent4 2 4 11 2" xfId="8169"/>
    <cellStyle name="20% - Accent4 2 4 11 2 2" xfId="30286"/>
    <cellStyle name="20% - Accent4 2 4 11 3" xfId="30285"/>
    <cellStyle name="20% - Accent4 2 4 11 4" xfId="42506"/>
    <cellStyle name="20% - Accent4 2 4 12" xfId="1673"/>
    <cellStyle name="20% - Accent4 2 4 12 2" xfId="8170"/>
    <cellStyle name="20% - Accent4 2 4 12 2 2" xfId="30288"/>
    <cellStyle name="20% - Accent4 2 4 12 3" xfId="30287"/>
    <cellStyle name="20% - Accent4 2 4 13" xfId="8167"/>
    <cellStyle name="20% - Accent4 2 4 13 2" xfId="30289"/>
    <cellStyle name="20% - Accent4 2 4 14" xfId="14472"/>
    <cellStyle name="20% - Accent4 2 4 15" xfId="30282"/>
    <cellStyle name="20% - Accent4 2 4 16" xfId="42504"/>
    <cellStyle name="20% - Accent4 2 4 2" xfId="1676"/>
    <cellStyle name="20% - Accent4 2 4 2 10" xfId="8171"/>
    <cellStyle name="20% - Accent4 2 4 2 10 2" xfId="30291"/>
    <cellStyle name="20% - Accent4 2 4 2 11" xfId="14473"/>
    <cellStyle name="20% - Accent4 2 4 2 12" xfId="30290"/>
    <cellStyle name="20% - Accent4 2 4 2 13" xfId="42507"/>
    <cellStyle name="20% - Accent4 2 4 2 2" xfId="1677"/>
    <cellStyle name="20% - Accent4 2 4 2 2 2" xfId="1678"/>
    <cellStyle name="20% - Accent4 2 4 2 2 2 2" xfId="8173"/>
    <cellStyle name="20% - Accent4 2 4 2 2 2 2 2" xfId="30294"/>
    <cellStyle name="20% - Accent4 2 4 2 2 2 3" xfId="30293"/>
    <cellStyle name="20% - Accent4 2 4 2 2 2 4" xfId="42509"/>
    <cellStyle name="20% - Accent4 2 4 2 2 3" xfId="8172"/>
    <cellStyle name="20% - Accent4 2 4 2 2 3 2" xfId="30295"/>
    <cellStyle name="20% - Accent4 2 4 2 2 4" xfId="30292"/>
    <cellStyle name="20% - Accent4 2 4 2 2 5" xfId="42508"/>
    <cellStyle name="20% - Accent4 2 4 2 3" xfId="1679"/>
    <cellStyle name="20% - Accent4 2 4 2 3 2" xfId="1680"/>
    <cellStyle name="20% - Accent4 2 4 2 3 2 2" xfId="8175"/>
    <cellStyle name="20% - Accent4 2 4 2 3 2 2 2" xfId="30298"/>
    <cellStyle name="20% - Accent4 2 4 2 3 2 3" xfId="30297"/>
    <cellStyle name="20% - Accent4 2 4 2 3 2 4" xfId="42511"/>
    <cellStyle name="20% - Accent4 2 4 2 3 3" xfId="8174"/>
    <cellStyle name="20% - Accent4 2 4 2 3 3 2" xfId="30299"/>
    <cellStyle name="20% - Accent4 2 4 2 3 4" xfId="30296"/>
    <cellStyle name="20% - Accent4 2 4 2 3 5" xfId="42510"/>
    <cellStyle name="20% - Accent4 2 4 2 4" xfId="1681"/>
    <cellStyle name="20% - Accent4 2 4 2 4 2" xfId="8176"/>
    <cellStyle name="20% - Accent4 2 4 2 4 2 2" xfId="30301"/>
    <cellStyle name="20% - Accent4 2 4 2 4 3" xfId="30300"/>
    <cellStyle name="20% - Accent4 2 4 2 4 4" xfId="42512"/>
    <cellStyle name="20% - Accent4 2 4 2 5" xfId="1682"/>
    <cellStyle name="20% - Accent4 2 4 2 5 2" xfId="8177"/>
    <cellStyle name="20% - Accent4 2 4 2 5 2 2" xfId="30303"/>
    <cellStyle name="20% - Accent4 2 4 2 5 3" xfId="30302"/>
    <cellStyle name="20% - Accent4 2 4 2 5 4" xfId="42513"/>
    <cellStyle name="20% - Accent4 2 4 2 6" xfId="1683"/>
    <cellStyle name="20% - Accent4 2 4 2 6 2" xfId="8178"/>
    <cellStyle name="20% - Accent4 2 4 2 6 2 2" xfId="30305"/>
    <cellStyle name="20% - Accent4 2 4 2 6 3" xfId="30304"/>
    <cellStyle name="20% - Accent4 2 4 2 6 4" xfId="42514"/>
    <cellStyle name="20% - Accent4 2 4 2 7" xfId="1684"/>
    <cellStyle name="20% - Accent4 2 4 2 7 2" xfId="8179"/>
    <cellStyle name="20% - Accent4 2 4 2 7 2 2" xfId="30307"/>
    <cellStyle name="20% - Accent4 2 4 2 7 3" xfId="30306"/>
    <cellStyle name="20% - Accent4 2 4 2 7 4" xfId="42515"/>
    <cellStyle name="20% - Accent4 2 4 2 8" xfId="1685"/>
    <cellStyle name="20% - Accent4 2 4 2 8 2" xfId="8180"/>
    <cellStyle name="20% - Accent4 2 4 2 8 2 2" xfId="30309"/>
    <cellStyle name="20% - Accent4 2 4 2 8 3" xfId="30308"/>
    <cellStyle name="20% - Accent4 2 4 2 8 4" xfId="42516"/>
    <cellStyle name="20% - Accent4 2 4 2 9" xfId="1686"/>
    <cellStyle name="20% - Accent4 2 4 2 9 2" xfId="8181"/>
    <cellStyle name="20% - Accent4 2 4 2 9 2 2" xfId="30311"/>
    <cellStyle name="20% - Accent4 2 4 2 9 3" xfId="30310"/>
    <cellStyle name="20% - Accent4 2 4 2 9 4" xfId="42517"/>
    <cellStyle name="20% - Accent4 2 4 3" xfId="1687"/>
    <cellStyle name="20% - Accent4 2 4 3 10" xfId="30312"/>
    <cellStyle name="20% - Accent4 2 4 3 11" xfId="42518"/>
    <cellStyle name="20% - Accent4 2 4 3 2" xfId="1688"/>
    <cellStyle name="20% - Accent4 2 4 3 2 2" xfId="8183"/>
    <cellStyle name="20% - Accent4 2 4 3 2 2 2" xfId="30314"/>
    <cellStyle name="20% - Accent4 2 4 3 2 3" xfId="30313"/>
    <cellStyle name="20% - Accent4 2 4 3 2 4" xfId="42519"/>
    <cellStyle name="20% - Accent4 2 4 3 3" xfId="1689"/>
    <cellStyle name="20% - Accent4 2 4 3 3 2" xfId="8184"/>
    <cellStyle name="20% - Accent4 2 4 3 3 2 2" xfId="30316"/>
    <cellStyle name="20% - Accent4 2 4 3 3 3" xfId="30315"/>
    <cellStyle name="20% - Accent4 2 4 3 3 4" xfId="42520"/>
    <cellStyle name="20% - Accent4 2 4 3 4" xfId="1690"/>
    <cellStyle name="20% - Accent4 2 4 3 4 2" xfId="8185"/>
    <cellStyle name="20% - Accent4 2 4 3 4 2 2" xfId="30318"/>
    <cellStyle name="20% - Accent4 2 4 3 4 3" xfId="30317"/>
    <cellStyle name="20% - Accent4 2 4 3 4 4" xfId="42521"/>
    <cellStyle name="20% - Accent4 2 4 3 5" xfId="1691"/>
    <cellStyle name="20% - Accent4 2 4 3 5 2" xfId="8186"/>
    <cellStyle name="20% - Accent4 2 4 3 5 2 2" xfId="30320"/>
    <cellStyle name="20% - Accent4 2 4 3 5 3" xfId="30319"/>
    <cellStyle name="20% - Accent4 2 4 3 5 4" xfId="42522"/>
    <cellStyle name="20% - Accent4 2 4 3 6" xfId="1692"/>
    <cellStyle name="20% - Accent4 2 4 3 6 2" xfId="8187"/>
    <cellStyle name="20% - Accent4 2 4 3 6 2 2" xfId="30322"/>
    <cellStyle name="20% - Accent4 2 4 3 6 3" xfId="30321"/>
    <cellStyle name="20% - Accent4 2 4 3 6 4" xfId="42523"/>
    <cellStyle name="20% - Accent4 2 4 3 7" xfId="1693"/>
    <cellStyle name="20% - Accent4 2 4 3 7 2" xfId="8188"/>
    <cellStyle name="20% - Accent4 2 4 3 7 2 2" xfId="30324"/>
    <cellStyle name="20% - Accent4 2 4 3 7 3" xfId="30323"/>
    <cellStyle name="20% - Accent4 2 4 3 7 4" xfId="42524"/>
    <cellStyle name="20% - Accent4 2 4 3 8" xfId="1694"/>
    <cellStyle name="20% - Accent4 2 4 3 8 2" xfId="8189"/>
    <cellStyle name="20% - Accent4 2 4 3 8 2 2" xfId="30326"/>
    <cellStyle name="20% - Accent4 2 4 3 8 3" xfId="30325"/>
    <cellStyle name="20% - Accent4 2 4 3 8 4" xfId="42525"/>
    <cellStyle name="20% - Accent4 2 4 3 9" xfId="8182"/>
    <cellStyle name="20% - Accent4 2 4 3 9 2" xfId="30327"/>
    <cellStyle name="20% - Accent4 2 4 4" xfId="1695"/>
    <cellStyle name="20% - Accent4 2 4 4 2" xfId="1696"/>
    <cellStyle name="20% - Accent4 2 4 4 2 2" xfId="8191"/>
    <cellStyle name="20% - Accent4 2 4 4 2 2 2" xfId="30330"/>
    <cellStyle name="20% - Accent4 2 4 4 2 3" xfId="30329"/>
    <cellStyle name="20% - Accent4 2 4 4 2 4" xfId="42527"/>
    <cellStyle name="20% - Accent4 2 4 4 3" xfId="8190"/>
    <cellStyle name="20% - Accent4 2 4 4 3 2" xfId="30331"/>
    <cellStyle name="20% - Accent4 2 4 4 4" xfId="30328"/>
    <cellStyle name="20% - Accent4 2 4 4 5" xfId="42526"/>
    <cellStyle name="20% - Accent4 2 4 5" xfId="1697"/>
    <cellStyle name="20% - Accent4 2 4 5 2" xfId="8192"/>
    <cellStyle name="20% - Accent4 2 4 5 2 2" xfId="30333"/>
    <cellStyle name="20% - Accent4 2 4 5 3" xfId="30332"/>
    <cellStyle name="20% - Accent4 2 4 5 4" xfId="42528"/>
    <cellStyle name="20% - Accent4 2 4 6" xfId="1698"/>
    <cellStyle name="20% - Accent4 2 4 6 2" xfId="8193"/>
    <cellStyle name="20% - Accent4 2 4 6 2 2" xfId="30335"/>
    <cellStyle name="20% - Accent4 2 4 6 3" xfId="30334"/>
    <cellStyle name="20% - Accent4 2 4 6 4" xfId="42529"/>
    <cellStyle name="20% - Accent4 2 4 7" xfId="1699"/>
    <cellStyle name="20% - Accent4 2 4 7 2" xfId="8194"/>
    <cellStyle name="20% - Accent4 2 4 7 2 2" xfId="30337"/>
    <cellStyle name="20% - Accent4 2 4 7 3" xfId="30336"/>
    <cellStyle name="20% - Accent4 2 4 7 4" xfId="42530"/>
    <cellStyle name="20% - Accent4 2 4 8" xfId="1700"/>
    <cellStyle name="20% - Accent4 2 4 8 2" xfId="8195"/>
    <cellStyle name="20% - Accent4 2 4 8 2 2" xfId="30339"/>
    <cellStyle name="20% - Accent4 2 4 8 3" xfId="30338"/>
    <cellStyle name="20% - Accent4 2 4 8 4" xfId="42531"/>
    <cellStyle name="20% - Accent4 2 4 9" xfId="1701"/>
    <cellStyle name="20% - Accent4 2 4 9 2" xfId="8196"/>
    <cellStyle name="20% - Accent4 2 4 9 2 2" xfId="30341"/>
    <cellStyle name="20% - Accent4 2 4 9 3" xfId="30340"/>
    <cellStyle name="20% - Accent4 2 4 9 4" xfId="42532"/>
    <cellStyle name="20% - Accent4 2 5" xfId="481"/>
    <cellStyle name="20% - Accent4 2 5 10" xfId="1703"/>
    <cellStyle name="20% - Accent4 2 5 10 2" xfId="8198"/>
    <cellStyle name="20% - Accent4 2 5 10 2 2" xfId="30344"/>
    <cellStyle name="20% - Accent4 2 5 10 3" xfId="30343"/>
    <cellStyle name="20% - Accent4 2 5 10 4" xfId="42534"/>
    <cellStyle name="20% - Accent4 2 5 11" xfId="1704"/>
    <cellStyle name="20% - Accent4 2 5 11 2" xfId="8199"/>
    <cellStyle name="20% - Accent4 2 5 11 2 2" xfId="30346"/>
    <cellStyle name="20% - Accent4 2 5 11 3" xfId="30345"/>
    <cellStyle name="20% - Accent4 2 5 11 4" xfId="42535"/>
    <cellStyle name="20% - Accent4 2 5 12" xfId="1702"/>
    <cellStyle name="20% - Accent4 2 5 12 2" xfId="8200"/>
    <cellStyle name="20% - Accent4 2 5 12 2 2" xfId="30348"/>
    <cellStyle name="20% - Accent4 2 5 12 3" xfId="30347"/>
    <cellStyle name="20% - Accent4 2 5 13" xfId="8197"/>
    <cellStyle name="20% - Accent4 2 5 13 2" xfId="30349"/>
    <cellStyle name="20% - Accent4 2 5 14" xfId="14474"/>
    <cellStyle name="20% - Accent4 2 5 15" xfId="30342"/>
    <cellStyle name="20% - Accent4 2 5 16" xfId="42533"/>
    <cellStyle name="20% - Accent4 2 5 2" xfId="1705"/>
    <cellStyle name="20% - Accent4 2 5 2 10" xfId="8201"/>
    <cellStyle name="20% - Accent4 2 5 2 10 2" xfId="30351"/>
    <cellStyle name="20% - Accent4 2 5 2 11" xfId="30350"/>
    <cellStyle name="20% - Accent4 2 5 2 12" xfId="42536"/>
    <cellStyle name="20% - Accent4 2 5 2 2" xfId="1706"/>
    <cellStyle name="20% - Accent4 2 5 2 2 2" xfId="8202"/>
    <cellStyle name="20% - Accent4 2 5 2 2 2 2" xfId="30353"/>
    <cellStyle name="20% - Accent4 2 5 2 2 3" xfId="30352"/>
    <cellStyle name="20% - Accent4 2 5 2 2 4" xfId="42537"/>
    <cellStyle name="20% - Accent4 2 5 2 3" xfId="1707"/>
    <cellStyle name="20% - Accent4 2 5 2 3 2" xfId="8203"/>
    <cellStyle name="20% - Accent4 2 5 2 3 2 2" xfId="30355"/>
    <cellStyle name="20% - Accent4 2 5 2 3 3" xfId="30354"/>
    <cellStyle name="20% - Accent4 2 5 2 3 4" xfId="42538"/>
    <cellStyle name="20% - Accent4 2 5 2 4" xfId="1708"/>
    <cellStyle name="20% - Accent4 2 5 2 4 2" xfId="8204"/>
    <cellStyle name="20% - Accent4 2 5 2 4 2 2" xfId="30357"/>
    <cellStyle name="20% - Accent4 2 5 2 4 3" xfId="30356"/>
    <cellStyle name="20% - Accent4 2 5 2 4 4" xfId="42539"/>
    <cellStyle name="20% - Accent4 2 5 2 5" xfId="1709"/>
    <cellStyle name="20% - Accent4 2 5 2 5 2" xfId="8205"/>
    <cellStyle name="20% - Accent4 2 5 2 5 2 2" xfId="30359"/>
    <cellStyle name="20% - Accent4 2 5 2 5 3" xfId="30358"/>
    <cellStyle name="20% - Accent4 2 5 2 5 4" xfId="42540"/>
    <cellStyle name="20% - Accent4 2 5 2 6" xfId="1710"/>
    <cellStyle name="20% - Accent4 2 5 2 6 2" xfId="8206"/>
    <cellStyle name="20% - Accent4 2 5 2 6 2 2" xfId="30361"/>
    <cellStyle name="20% - Accent4 2 5 2 6 3" xfId="30360"/>
    <cellStyle name="20% - Accent4 2 5 2 6 4" xfId="42541"/>
    <cellStyle name="20% - Accent4 2 5 2 7" xfId="1711"/>
    <cellStyle name="20% - Accent4 2 5 2 7 2" xfId="8207"/>
    <cellStyle name="20% - Accent4 2 5 2 7 2 2" xfId="30363"/>
    <cellStyle name="20% - Accent4 2 5 2 7 3" xfId="30362"/>
    <cellStyle name="20% - Accent4 2 5 2 7 4" xfId="42542"/>
    <cellStyle name="20% - Accent4 2 5 2 8" xfId="1712"/>
    <cellStyle name="20% - Accent4 2 5 2 8 2" xfId="8208"/>
    <cellStyle name="20% - Accent4 2 5 2 8 2 2" xfId="30365"/>
    <cellStyle name="20% - Accent4 2 5 2 8 3" xfId="30364"/>
    <cellStyle name="20% - Accent4 2 5 2 8 4" xfId="42543"/>
    <cellStyle name="20% - Accent4 2 5 2 9" xfId="1713"/>
    <cellStyle name="20% - Accent4 2 5 2 9 2" xfId="8209"/>
    <cellStyle name="20% - Accent4 2 5 2 9 2 2" xfId="30367"/>
    <cellStyle name="20% - Accent4 2 5 2 9 3" xfId="30366"/>
    <cellStyle name="20% - Accent4 2 5 2 9 4" xfId="42544"/>
    <cellStyle name="20% - Accent4 2 5 3" xfId="1714"/>
    <cellStyle name="20% - Accent4 2 5 3 2" xfId="1715"/>
    <cellStyle name="20% - Accent4 2 5 3 2 2" xfId="8211"/>
    <cellStyle name="20% - Accent4 2 5 3 2 2 2" xfId="30370"/>
    <cellStyle name="20% - Accent4 2 5 3 2 3" xfId="30369"/>
    <cellStyle name="20% - Accent4 2 5 3 2 4" xfId="42546"/>
    <cellStyle name="20% - Accent4 2 5 3 3" xfId="8210"/>
    <cellStyle name="20% - Accent4 2 5 3 3 2" xfId="30371"/>
    <cellStyle name="20% - Accent4 2 5 3 4" xfId="30368"/>
    <cellStyle name="20% - Accent4 2 5 3 5" xfId="42545"/>
    <cellStyle name="20% - Accent4 2 5 4" xfId="1716"/>
    <cellStyle name="20% - Accent4 2 5 4 2" xfId="8212"/>
    <cellStyle name="20% - Accent4 2 5 4 2 2" xfId="30373"/>
    <cellStyle name="20% - Accent4 2 5 4 3" xfId="30372"/>
    <cellStyle name="20% - Accent4 2 5 4 4" xfId="42547"/>
    <cellStyle name="20% - Accent4 2 5 5" xfId="1717"/>
    <cellStyle name="20% - Accent4 2 5 5 2" xfId="8213"/>
    <cellStyle name="20% - Accent4 2 5 5 2 2" xfId="30375"/>
    <cellStyle name="20% - Accent4 2 5 5 3" xfId="30374"/>
    <cellStyle name="20% - Accent4 2 5 5 4" xfId="42548"/>
    <cellStyle name="20% - Accent4 2 5 6" xfId="1718"/>
    <cellStyle name="20% - Accent4 2 5 6 2" xfId="8214"/>
    <cellStyle name="20% - Accent4 2 5 6 2 2" xfId="30377"/>
    <cellStyle name="20% - Accent4 2 5 6 3" xfId="30376"/>
    <cellStyle name="20% - Accent4 2 5 6 4" xfId="42549"/>
    <cellStyle name="20% - Accent4 2 5 7" xfId="1719"/>
    <cellStyle name="20% - Accent4 2 5 7 2" xfId="8215"/>
    <cellStyle name="20% - Accent4 2 5 7 2 2" xfId="30379"/>
    <cellStyle name="20% - Accent4 2 5 7 3" xfId="30378"/>
    <cellStyle name="20% - Accent4 2 5 7 4" xfId="42550"/>
    <cellStyle name="20% - Accent4 2 5 8" xfId="1720"/>
    <cellStyle name="20% - Accent4 2 5 8 2" xfId="8216"/>
    <cellStyle name="20% - Accent4 2 5 8 2 2" xfId="30381"/>
    <cellStyle name="20% - Accent4 2 5 8 3" xfId="30380"/>
    <cellStyle name="20% - Accent4 2 5 8 4" xfId="42551"/>
    <cellStyle name="20% - Accent4 2 5 9" xfId="1721"/>
    <cellStyle name="20% - Accent4 2 5 9 2" xfId="8217"/>
    <cellStyle name="20% - Accent4 2 5 9 2 2" xfId="30383"/>
    <cellStyle name="20% - Accent4 2 5 9 3" xfId="30382"/>
    <cellStyle name="20% - Accent4 2 5 9 4" xfId="42552"/>
    <cellStyle name="20% - Accent4 2 6" xfId="508"/>
    <cellStyle name="20% - Accent4 2 6 10" xfId="1722"/>
    <cellStyle name="20% - Accent4 2 6 10 2" xfId="8219"/>
    <cellStyle name="20% - Accent4 2 6 10 2 2" xfId="30386"/>
    <cellStyle name="20% - Accent4 2 6 10 3" xfId="30385"/>
    <cellStyle name="20% - Accent4 2 6 11" xfId="8218"/>
    <cellStyle name="20% - Accent4 2 6 11 2" xfId="30387"/>
    <cellStyle name="20% - Accent4 2 6 12" xfId="14475"/>
    <cellStyle name="20% - Accent4 2 6 13" xfId="30384"/>
    <cellStyle name="20% - Accent4 2 6 14" xfId="42553"/>
    <cellStyle name="20% - Accent4 2 6 2" xfId="1723"/>
    <cellStyle name="20% - Accent4 2 6 2 2" xfId="1724"/>
    <cellStyle name="20% - Accent4 2 6 2 2 2" xfId="8221"/>
    <cellStyle name="20% - Accent4 2 6 2 2 2 2" xfId="30390"/>
    <cellStyle name="20% - Accent4 2 6 2 2 3" xfId="30389"/>
    <cellStyle name="20% - Accent4 2 6 2 2 4" xfId="42555"/>
    <cellStyle name="20% - Accent4 2 6 2 3" xfId="8220"/>
    <cellStyle name="20% - Accent4 2 6 2 3 2" xfId="30391"/>
    <cellStyle name="20% - Accent4 2 6 2 4" xfId="30388"/>
    <cellStyle name="20% - Accent4 2 6 2 5" xfId="42554"/>
    <cellStyle name="20% - Accent4 2 6 3" xfId="1725"/>
    <cellStyle name="20% - Accent4 2 6 3 2" xfId="1726"/>
    <cellStyle name="20% - Accent4 2 6 3 2 2" xfId="8223"/>
    <cellStyle name="20% - Accent4 2 6 3 2 2 2" xfId="30394"/>
    <cellStyle name="20% - Accent4 2 6 3 2 3" xfId="30393"/>
    <cellStyle name="20% - Accent4 2 6 3 2 4" xfId="42557"/>
    <cellStyle name="20% - Accent4 2 6 3 3" xfId="8222"/>
    <cellStyle name="20% - Accent4 2 6 3 3 2" xfId="30395"/>
    <cellStyle name="20% - Accent4 2 6 3 4" xfId="30392"/>
    <cellStyle name="20% - Accent4 2 6 3 5" xfId="42556"/>
    <cellStyle name="20% - Accent4 2 6 4" xfId="1727"/>
    <cellStyle name="20% - Accent4 2 6 4 2" xfId="8224"/>
    <cellStyle name="20% - Accent4 2 6 4 2 2" xfId="30397"/>
    <cellStyle name="20% - Accent4 2 6 4 3" xfId="30396"/>
    <cellStyle name="20% - Accent4 2 6 4 4" xfId="42558"/>
    <cellStyle name="20% - Accent4 2 6 5" xfId="1728"/>
    <cellStyle name="20% - Accent4 2 6 5 2" xfId="8225"/>
    <cellStyle name="20% - Accent4 2 6 5 2 2" xfId="30399"/>
    <cellStyle name="20% - Accent4 2 6 5 3" xfId="30398"/>
    <cellStyle name="20% - Accent4 2 6 5 4" xfId="42559"/>
    <cellStyle name="20% - Accent4 2 6 6" xfId="1729"/>
    <cellStyle name="20% - Accent4 2 6 6 2" xfId="8226"/>
    <cellStyle name="20% - Accent4 2 6 6 2 2" xfId="30401"/>
    <cellStyle name="20% - Accent4 2 6 6 3" xfId="30400"/>
    <cellStyle name="20% - Accent4 2 6 6 4" xfId="42560"/>
    <cellStyle name="20% - Accent4 2 6 7" xfId="1730"/>
    <cellStyle name="20% - Accent4 2 6 7 2" xfId="8227"/>
    <cellStyle name="20% - Accent4 2 6 7 2 2" xfId="30403"/>
    <cellStyle name="20% - Accent4 2 6 7 3" xfId="30402"/>
    <cellStyle name="20% - Accent4 2 6 7 4" xfId="42561"/>
    <cellStyle name="20% - Accent4 2 6 8" xfId="1731"/>
    <cellStyle name="20% - Accent4 2 6 8 2" xfId="8228"/>
    <cellStyle name="20% - Accent4 2 6 8 2 2" xfId="30405"/>
    <cellStyle name="20% - Accent4 2 6 8 3" xfId="30404"/>
    <cellStyle name="20% - Accent4 2 6 8 4" xfId="42562"/>
    <cellStyle name="20% - Accent4 2 6 9" xfId="1732"/>
    <cellStyle name="20% - Accent4 2 6 9 2" xfId="8229"/>
    <cellStyle name="20% - Accent4 2 6 9 2 2" xfId="30407"/>
    <cellStyle name="20% - Accent4 2 6 9 3" xfId="30406"/>
    <cellStyle name="20% - Accent4 2 6 9 4" xfId="42563"/>
    <cellStyle name="20% - Accent4 2 7" xfId="612"/>
    <cellStyle name="20% - Accent4 2 7 2" xfId="1734"/>
    <cellStyle name="20% - Accent4 2 7 3" xfId="1733"/>
    <cellStyle name="20% - Accent4 2 7 3 2" xfId="8231"/>
    <cellStyle name="20% - Accent4 2 7 3 2 2" xfId="30410"/>
    <cellStyle name="20% - Accent4 2 7 3 3" xfId="30409"/>
    <cellStyle name="20% - Accent4 2 7 4" xfId="8230"/>
    <cellStyle name="20% - Accent4 2 7 4 2" xfId="30411"/>
    <cellStyle name="20% - Accent4 2 7 5" xfId="30408"/>
    <cellStyle name="20% - Accent4 2 7 6" xfId="42564"/>
    <cellStyle name="20% - Accent4 2 8" xfId="699"/>
    <cellStyle name="20% - Accent4 2 8 2" xfId="1735"/>
    <cellStyle name="20% - Accent4 2 8 2 2" xfId="8233"/>
    <cellStyle name="20% - Accent4 2 8 2 2 2" xfId="30414"/>
    <cellStyle name="20% - Accent4 2 8 2 3" xfId="30413"/>
    <cellStyle name="20% - Accent4 2 8 3" xfId="8232"/>
    <cellStyle name="20% - Accent4 2 8 3 2" xfId="30415"/>
    <cellStyle name="20% - Accent4 2 8 4" xfId="14476"/>
    <cellStyle name="20% - Accent4 2 8 5" xfId="30412"/>
    <cellStyle name="20% - Accent4 2 8 6" xfId="42565"/>
    <cellStyle name="20% - Accent4 2 9" xfId="1736"/>
    <cellStyle name="20% - Accent4 2 9 2" xfId="8234"/>
    <cellStyle name="20% - Accent4 2 9 2 2" xfId="30417"/>
    <cellStyle name="20% - Accent4 2 9 3" xfId="14477"/>
    <cellStyle name="20% - Accent4 2 9 4" xfId="30416"/>
    <cellStyle name="20% - Accent4 2 9 5" xfId="42566"/>
    <cellStyle name="20% - Accent4 20" xfId="14478"/>
    <cellStyle name="20% - Accent4 21" xfId="28059"/>
    <cellStyle name="20% - Accent4 3" xfId="173"/>
    <cellStyle name="20% - Accent4 3 10" xfId="1738"/>
    <cellStyle name="20% - Accent4 3 10 2" xfId="8236"/>
    <cellStyle name="20% - Accent4 3 10 2 2" xfId="30420"/>
    <cellStyle name="20% - Accent4 3 10 3" xfId="14480"/>
    <cellStyle name="20% - Accent4 3 10 4" xfId="30419"/>
    <cellStyle name="20% - Accent4 3 10 5" xfId="42568"/>
    <cellStyle name="20% - Accent4 3 11" xfId="1739"/>
    <cellStyle name="20% - Accent4 3 11 2" xfId="8237"/>
    <cellStyle name="20% - Accent4 3 11 2 2" xfId="30422"/>
    <cellStyle name="20% - Accent4 3 11 3" xfId="14481"/>
    <cellStyle name="20% - Accent4 3 11 4" xfId="30421"/>
    <cellStyle name="20% - Accent4 3 11 5" xfId="42569"/>
    <cellStyle name="20% - Accent4 3 12" xfId="1740"/>
    <cellStyle name="20% - Accent4 3 12 2" xfId="8238"/>
    <cellStyle name="20% - Accent4 3 12 2 2" xfId="30424"/>
    <cellStyle name="20% - Accent4 3 12 3" xfId="14482"/>
    <cellStyle name="20% - Accent4 3 12 4" xfId="30423"/>
    <cellStyle name="20% - Accent4 3 12 5" xfId="42570"/>
    <cellStyle name="20% - Accent4 3 13" xfId="1741"/>
    <cellStyle name="20% - Accent4 3 13 2" xfId="8239"/>
    <cellStyle name="20% - Accent4 3 13 2 2" xfId="30426"/>
    <cellStyle name="20% - Accent4 3 13 3" xfId="14483"/>
    <cellStyle name="20% - Accent4 3 13 4" xfId="30425"/>
    <cellStyle name="20% - Accent4 3 13 5" xfId="42571"/>
    <cellStyle name="20% - Accent4 3 14" xfId="1737"/>
    <cellStyle name="20% - Accent4 3 14 2" xfId="8240"/>
    <cellStyle name="20% - Accent4 3 14 2 2" xfId="30428"/>
    <cellStyle name="20% - Accent4 3 14 3" xfId="14484"/>
    <cellStyle name="20% - Accent4 3 14 4" xfId="30427"/>
    <cellStyle name="20% - Accent4 3 15" xfId="8235"/>
    <cellStyle name="20% - Accent4 3 15 2" xfId="14485"/>
    <cellStyle name="20% - Accent4 3 15 3" xfId="30429"/>
    <cellStyle name="20% - Accent4 3 16" xfId="14479"/>
    <cellStyle name="20% - Accent4 3 17" xfId="30418"/>
    <cellStyle name="20% - Accent4 3 18" xfId="42567"/>
    <cellStyle name="20% - Accent4 3 2" xfId="409"/>
    <cellStyle name="20% - Accent4 3 2 10" xfId="1743"/>
    <cellStyle name="20% - Accent4 3 2 10 2" xfId="8242"/>
    <cellStyle name="20% - Accent4 3 2 10 2 2" xfId="30432"/>
    <cellStyle name="20% - Accent4 3 2 10 3" xfId="30431"/>
    <cellStyle name="20% - Accent4 3 2 10 4" xfId="42573"/>
    <cellStyle name="20% - Accent4 3 2 11" xfId="1744"/>
    <cellStyle name="20% - Accent4 3 2 11 2" xfId="8243"/>
    <cellStyle name="20% - Accent4 3 2 11 2 2" xfId="30434"/>
    <cellStyle name="20% - Accent4 3 2 11 3" xfId="30433"/>
    <cellStyle name="20% - Accent4 3 2 11 4" xfId="42574"/>
    <cellStyle name="20% - Accent4 3 2 12" xfId="1742"/>
    <cellStyle name="20% - Accent4 3 2 12 2" xfId="8244"/>
    <cellStyle name="20% - Accent4 3 2 12 2 2" xfId="30436"/>
    <cellStyle name="20% - Accent4 3 2 12 3" xfId="30435"/>
    <cellStyle name="20% - Accent4 3 2 13" xfId="8241"/>
    <cellStyle name="20% - Accent4 3 2 13 2" xfId="30437"/>
    <cellStyle name="20% - Accent4 3 2 14" xfId="14486"/>
    <cellStyle name="20% - Accent4 3 2 15" xfId="30430"/>
    <cellStyle name="20% - Accent4 3 2 16" xfId="42572"/>
    <cellStyle name="20% - Accent4 3 2 2" xfId="1745"/>
    <cellStyle name="20% - Accent4 3 2 2 10" xfId="8245"/>
    <cellStyle name="20% - Accent4 3 2 2 10 2" xfId="30439"/>
    <cellStyle name="20% - Accent4 3 2 2 11" xfId="30438"/>
    <cellStyle name="20% - Accent4 3 2 2 12" xfId="42575"/>
    <cellStyle name="20% - Accent4 3 2 2 2" xfId="1746"/>
    <cellStyle name="20% - Accent4 3 2 2 2 2" xfId="1747"/>
    <cellStyle name="20% - Accent4 3 2 2 2 2 2" xfId="8247"/>
    <cellStyle name="20% - Accent4 3 2 2 2 2 2 2" xfId="30442"/>
    <cellStyle name="20% - Accent4 3 2 2 2 2 3" xfId="30441"/>
    <cellStyle name="20% - Accent4 3 2 2 2 2 4" xfId="42577"/>
    <cellStyle name="20% - Accent4 3 2 2 2 3" xfId="8246"/>
    <cellStyle name="20% - Accent4 3 2 2 2 3 2" xfId="30443"/>
    <cellStyle name="20% - Accent4 3 2 2 2 4" xfId="30440"/>
    <cellStyle name="20% - Accent4 3 2 2 2 5" xfId="42576"/>
    <cellStyle name="20% - Accent4 3 2 2 3" xfId="1748"/>
    <cellStyle name="20% - Accent4 3 2 2 3 2" xfId="1749"/>
    <cellStyle name="20% - Accent4 3 2 2 3 2 2" xfId="8249"/>
    <cellStyle name="20% - Accent4 3 2 2 3 2 2 2" xfId="30446"/>
    <cellStyle name="20% - Accent4 3 2 2 3 2 3" xfId="30445"/>
    <cellStyle name="20% - Accent4 3 2 2 3 2 4" xfId="42579"/>
    <cellStyle name="20% - Accent4 3 2 2 3 3" xfId="8248"/>
    <cellStyle name="20% - Accent4 3 2 2 3 3 2" xfId="30447"/>
    <cellStyle name="20% - Accent4 3 2 2 3 4" xfId="30444"/>
    <cellStyle name="20% - Accent4 3 2 2 3 5" xfId="42578"/>
    <cellStyle name="20% - Accent4 3 2 2 4" xfId="1750"/>
    <cellStyle name="20% - Accent4 3 2 2 4 2" xfId="8250"/>
    <cellStyle name="20% - Accent4 3 2 2 4 2 2" xfId="30449"/>
    <cellStyle name="20% - Accent4 3 2 2 4 3" xfId="30448"/>
    <cellStyle name="20% - Accent4 3 2 2 4 4" xfId="42580"/>
    <cellStyle name="20% - Accent4 3 2 2 5" xfId="1751"/>
    <cellStyle name="20% - Accent4 3 2 2 5 2" xfId="8251"/>
    <cellStyle name="20% - Accent4 3 2 2 5 2 2" xfId="30451"/>
    <cellStyle name="20% - Accent4 3 2 2 5 3" xfId="30450"/>
    <cellStyle name="20% - Accent4 3 2 2 5 4" xfId="42581"/>
    <cellStyle name="20% - Accent4 3 2 2 6" xfId="1752"/>
    <cellStyle name="20% - Accent4 3 2 2 6 2" xfId="8252"/>
    <cellStyle name="20% - Accent4 3 2 2 6 2 2" xfId="30453"/>
    <cellStyle name="20% - Accent4 3 2 2 6 3" xfId="30452"/>
    <cellStyle name="20% - Accent4 3 2 2 6 4" xfId="42582"/>
    <cellStyle name="20% - Accent4 3 2 2 7" xfId="1753"/>
    <cellStyle name="20% - Accent4 3 2 2 7 2" xfId="8253"/>
    <cellStyle name="20% - Accent4 3 2 2 7 2 2" xfId="30455"/>
    <cellStyle name="20% - Accent4 3 2 2 7 3" xfId="30454"/>
    <cellStyle name="20% - Accent4 3 2 2 7 4" xfId="42583"/>
    <cellStyle name="20% - Accent4 3 2 2 8" xfId="1754"/>
    <cellStyle name="20% - Accent4 3 2 2 8 2" xfId="8254"/>
    <cellStyle name="20% - Accent4 3 2 2 8 2 2" xfId="30457"/>
    <cellStyle name="20% - Accent4 3 2 2 8 3" xfId="30456"/>
    <cellStyle name="20% - Accent4 3 2 2 8 4" xfId="42584"/>
    <cellStyle name="20% - Accent4 3 2 2 9" xfId="1755"/>
    <cellStyle name="20% - Accent4 3 2 2 9 2" xfId="8255"/>
    <cellStyle name="20% - Accent4 3 2 2 9 2 2" xfId="30459"/>
    <cellStyle name="20% - Accent4 3 2 2 9 3" xfId="30458"/>
    <cellStyle name="20% - Accent4 3 2 2 9 4" xfId="42585"/>
    <cellStyle name="20% - Accent4 3 2 3" xfId="1756"/>
    <cellStyle name="20% - Accent4 3 2 3 10" xfId="30460"/>
    <cellStyle name="20% - Accent4 3 2 3 11" xfId="42586"/>
    <cellStyle name="20% - Accent4 3 2 3 2" xfId="1757"/>
    <cellStyle name="20% - Accent4 3 2 3 2 2" xfId="8257"/>
    <cellStyle name="20% - Accent4 3 2 3 2 2 2" xfId="30462"/>
    <cellStyle name="20% - Accent4 3 2 3 2 3" xfId="30461"/>
    <cellStyle name="20% - Accent4 3 2 3 2 4" xfId="42587"/>
    <cellStyle name="20% - Accent4 3 2 3 3" xfId="1758"/>
    <cellStyle name="20% - Accent4 3 2 3 3 2" xfId="8258"/>
    <cellStyle name="20% - Accent4 3 2 3 3 2 2" xfId="30464"/>
    <cellStyle name="20% - Accent4 3 2 3 3 3" xfId="30463"/>
    <cellStyle name="20% - Accent4 3 2 3 3 4" xfId="42588"/>
    <cellStyle name="20% - Accent4 3 2 3 4" xfId="1759"/>
    <cellStyle name="20% - Accent4 3 2 3 4 2" xfId="8259"/>
    <cellStyle name="20% - Accent4 3 2 3 4 2 2" xfId="30466"/>
    <cellStyle name="20% - Accent4 3 2 3 4 3" xfId="30465"/>
    <cellStyle name="20% - Accent4 3 2 3 4 4" xfId="42589"/>
    <cellStyle name="20% - Accent4 3 2 3 5" xfId="1760"/>
    <cellStyle name="20% - Accent4 3 2 3 5 2" xfId="8260"/>
    <cellStyle name="20% - Accent4 3 2 3 5 2 2" xfId="30468"/>
    <cellStyle name="20% - Accent4 3 2 3 5 3" xfId="30467"/>
    <cellStyle name="20% - Accent4 3 2 3 5 4" xfId="42590"/>
    <cellStyle name="20% - Accent4 3 2 3 6" xfId="1761"/>
    <cellStyle name="20% - Accent4 3 2 3 6 2" xfId="8261"/>
    <cellStyle name="20% - Accent4 3 2 3 6 2 2" xfId="30470"/>
    <cellStyle name="20% - Accent4 3 2 3 6 3" xfId="30469"/>
    <cellStyle name="20% - Accent4 3 2 3 6 4" xfId="42591"/>
    <cellStyle name="20% - Accent4 3 2 3 7" xfId="1762"/>
    <cellStyle name="20% - Accent4 3 2 3 7 2" xfId="8262"/>
    <cellStyle name="20% - Accent4 3 2 3 7 2 2" xfId="30472"/>
    <cellStyle name="20% - Accent4 3 2 3 7 3" xfId="30471"/>
    <cellStyle name="20% - Accent4 3 2 3 7 4" xfId="42592"/>
    <cellStyle name="20% - Accent4 3 2 3 8" xfId="1763"/>
    <cellStyle name="20% - Accent4 3 2 3 8 2" xfId="8263"/>
    <cellStyle name="20% - Accent4 3 2 3 8 2 2" xfId="30474"/>
    <cellStyle name="20% - Accent4 3 2 3 8 3" xfId="30473"/>
    <cellStyle name="20% - Accent4 3 2 3 8 4" xfId="42593"/>
    <cellStyle name="20% - Accent4 3 2 3 9" xfId="8256"/>
    <cellStyle name="20% - Accent4 3 2 3 9 2" xfId="30475"/>
    <cellStyle name="20% - Accent4 3 2 4" xfId="1764"/>
    <cellStyle name="20% - Accent4 3 2 4 2" xfId="1765"/>
    <cellStyle name="20% - Accent4 3 2 4 2 2" xfId="8265"/>
    <cellStyle name="20% - Accent4 3 2 4 2 2 2" xfId="30478"/>
    <cellStyle name="20% - Accent4 3 2 4 2 3" xfId="30477"/>
    <cellStyle name="20% - Accent4 3 2 4 2 4" xfId="42595"/>
    <cellStyle name="20% - Accent4 3 2 4 3" xfId="8264"/>
    <cellStyle name="20% - Accent4 3 2 4 3 2" xfId="30479"/>
    <cellStyle name="20% - Accent4 3 2 4 4" xfId="30476"/>
    <cellStyle name="20% - Accent4 3 2 4 5" xfId="42594"/>
    <cellStyle name="20% - Accent4 3 2 5" xfId="1766"/>
    <cellStyle name="20% - Accent4 3 2 5 2" xfId="8266"/>
    <cellStyle name="20% - Accent4 3 2 5 2 2" xfId="30481"/>
    <cellStyle name="20% - Accent4 3 2 5 3" xfId="30480"/>
    <cellStyle name="20% - Accent4 3 2 5 4" xfId="42596"/>
    <cellStyle name="20% - Accent4 3 2 6" xfId="1767"/>
    <cellStyle name="20% - Accent4 3 2 6 2" xfId="8267"/>
    <cellStyle name="20% - Accent4 3 2 6 2 2" xfId="30483"/>
    <cellStyle name="20% - Accent4 3 2 6 3" xfId="30482"/>
    <cellStyle name="20% - Accent4 3 2 6 4" xfId="42597"/>
    <cellStyle name="20% - Accent4 3 2 7" xfId="1768"/>
    <cellStyle name="20% - Accent4 3 2 7 2" xfId="8268"/>
    <cellStyle name="20% - Accent4 3 2 7 2 2" xfId="30485"/>
    <cellStyle name="20% - Accent4 3 2 7 3" xfId="30484"/>
    <cellStyle name="20% - Accent4 3 2 7 4" xfId="42598"/>
    <cellStyle name="20% - Accent4 3 2 8" xfId="1769"/>
    <cellStyle name="20% - Accent4 3 2 8 2" xfId="8269"/>
    <cellStyle name="20% - Accent4 3 2 8 2 2" xfId="30487"/>
    <cellStyle name="20% - Accent4 3 2 8 3" xfId="30486"/>
    <cellStyle name="20% - Accent4 3 2 8 4" xfId="42599"/>
    <cellStyle name="20% - Accent4 3 2 9" xfId="1770"/>
    <cellStyle name="20% - Accent4 3 2 9 2" xfId="8270"/>
    <cellStyle name="20% - Accent4 3 2 9 2 2" xfId="30489"/>
    <cellStyle name="20% - Accent4 3 2 9 3" xfId="30488"/>
    <cellStyle name="20% - Accent4 3 2 9 4" xfId="42600"/>
    <cellStyle name="20% - Accent4 3 3" xfId="613"/>
    <cellStyle name="20% - Accent4 3 3 10" xfId="1772"/>
    <cellStyle name="20% - Accent4 3 3 10 2" xfId="8272"/>
    <cellStyle name="20% - Accent4 3 3 10 2 2" xfId="30492"/>
    <cellStyle name="20% - Accent4 3 3 10 3" xfId="30491"/>
    <cellStyle name="20% - Accent4 3 3 10 4" xfId="42602"/>
    <cellStyle name="20% - Accent4 3 3 11" xfId="1773"/>
    <cellStyle name="20% - Accent4 3 3 11 2" xfId="8273"/>
    <cellStyle name="20% - Accent4 3 3 11 2 2" xfId="30494"/>
    <cellStyle name="20% - Accent4 3 3 11 3" xfId="30493"/>
    <cellStyle name="20% - Accent4 3 3 11 4" xfId="42603"/>
    <cellStyle name="20% - Accent4 3 3 12" xfId="1771"/>
    <cellStyle name="20% - Accent4 3 3 12 2" xfId="8274"/>
    <cellStyle name="20% - Accent4 3 3 12 2 2" xfId="30496"/>
    <cellStyle name="20% - Accent4 3 3 12 3" xfId="30495"/>
    <cellStyle name="20% - Accent4 3 3 13" xfId="8271"/>
    <cellStyle name="20% - Accent4 3 3 13 2" xfId="30497"/>
    <cellStyle name="20% - Accent4 3 3 14" xfId="14487"/>
    <cellStyle name="20% - Accent4 3 3 15" xfId="30490"/>
    <cellStyle name="20% - Accent4 3 3 16" xfId="42601"/>
    <cellStyle name="20% - Accent4 3 3 2" xfId="1774"/>
    <cellStyle name="20% - Accent4 3 3 2 10" xfId="8275"/>
    <cellStyle name="20% - Accent4 3 3 2 10 2" xfId="30499"/>
    <cellStyle name="20% - Accent4 3 3 2 11" xfId="30498"/>
    <cellStyle name="20% - Accent4 3 3 2 12" xfId="42604"/>
    <cellStyle name="20% - Accent4 3 3 2 2" xfId="1775"/>
    <cellStyle name="20% - Accent4 3 3 2 2 2" xfId="8276"/>
    <cellStyle name="20% - Accent4 3 3 2 2 2 2" xfId="30501"/>
    <cellStyle name="20% - Accent4 3 3 2 2 3" xfId="30500"/>
    <cellStyle name="20% - Accent4 3 3 2 2 4" xfId="42605"/>
    <cellStyle name="20% - Accent4 3 3 2 3" xfId="1776"/>
    <cellStyle name="20% - Accent4 3 3 2 3 2" xfId="8277"/>
    <cellStyle name="20% - Accent4 3 3 2 3 2 2" xfId="30503"/>
    <cellStyle name="20% - Accent4 3 3 2 3 3" xfId="30502"/>
    <cellStyle name="20% - Accent4 3 3 2 3 4" xfId="42606"/>
    <cellStyle name="20% - Accent4 3 3 2 4" xfId="1777"/>
    <cellStyle name="20% - Accent4 3 3 2 4 2" xfId="8278"/>
    <cellStyle name="20% - Accent4 3 3 2 4 2 2" xfId="30505"/>
    <cellStyle name="20% - Accent4 3 3 2 4 3" xfId="30504"/>
    <cellStyle name="20% - Accent4 3 3 2 4 4" xfId="42607"/>
    <cellStyle name="20% - Accent4 3 3 2 5" xfId="1778"/>
    <cellStyle name="20% - Accent4 3 3 2 5 2" xfId="8279"/>
    <cellStyle name="20% - Accent4 3 3 2 5 2 2" xfId="30507"/>
    <cellStyle name="20% - Accent4 3 3 2 5 3" xfId="30506"/>
    <cellStyle name="20% - Accent4 3 3 2 5 4" xfId="42608"/>
    <cellStyle name="20% - Accent4 3 3 2 6" xfId="1779"/>
    <cellStyle name="20% - Accent4 3 3 2 6 2" xfId="8280"/>
    <cellStyle name="20% - Accent4 3 3 2 6 2 2" xfId="30509"/>
    <cellStyle name="20% - Accent4 3 3 2 6 3" xfId="30508"/>
    <cellStyle name="20% - Accent4 3 3 2 6 4" xfId="42609"/>
    <cellStyle name="20% - Accent4 3 3 2 7" xfId="1780"/>
    <cellStyle name="20% - Accent4 3 3 2 7 2" xfId="8281"/>
    <cellStyle name="20% - Accent4 3 3 2 7 2 2" xfId="30511"/>
    <cellStyle name="20% - Accent4 3 3 2 7 3" xfId="30510"/>
    <cellStyle name="20% - Accent4 3 3 2 7 4" xfId="42610"/>
    <cellStyle name="20% - Accent4 3 3 2 8" xfId="1781"/>
    <cellStyle name="20% - Accent4 3 3 2 8 2" xfId="8282"/>
    <cellStyle name="20% - Accent4 3 3 2 8 2 2" xfId="30513"/>
    <cellStyle name="20% - Accent4 3 3 2 8 3" xfId="30512"/>
    <cellStyle name="20% - Accent4 3 3 2 8 4" xfId="42611"/>
    <cellStyle name="20% - Accent4 3 3 2 9" xfId="1782"/>
    <cellStyle name="20% - Accent4 3 3 2 9 2" xfId="8283"/>
    <cellStyle name="20% - Accent4 3 3 2 9 2 2" xfId="30515"/>
    <cellStyle name="20% - Accent4 3 3 2 9 3" xfId="30514"/>
    <cellStyle name="20% - Accent4 3 3 2 9 4" xfId="42612"/>
    <cellStyle name="20% - Accent4 3 3 3" xfId="1783"/>
    <cellStyle name="20% - Accent4 3 3 3 2" xfId="1784"/>
    <cellStyle name="20% - Accent4 3 3 3 2 2" xfId="8285"/>
    <cellStyle name="20% - Accent4 3 3 3 2 2 2" xfId="30518"/>
    <cellStyle name="20% - Accent4 3 3 3 2 3" xfId="30517"/>
    <cellStyle name="20% - Accent4 3 3 3 2 4" xfId="42614"/>
    <cellStyle name="20% - Accent4 3 3 3 3" xfId="8284"/>
    <cellStyle name="20% - Accent4 3 3 3 3 2" xfId="30519"/>
    <cellStyle name="20% - Accent4 3 3 3 4" xfId="30516"/>
    <cellStyle name="20% - Accent4 3 3 3 5" xfId="42613"/>
    <cellStyle name="20% - Accent4 3 3 4" xfId="1785"/>
    <cellStyle name="20% - Accent4 3 3 4 2" xfId="8286"/>
    <cellStyle name="20% - Accent4 3 3 4 2 2" xfId="30521"/>
    <cellStyle name="20% - Accent4 3 3 4 3" xfId="30520"/>
    <cellStyle name="20% - Accent4 3 3 4 4" xfId="42615"/>
    <cellStyle name="20% - Accent4 3 3 5" xfId="1786"/>
    <cellStyle name="20% - Accent4 3 3 5 2" xfId="8287"/>
    <cellStyle name="20% - Accent4 3 3 5 2 2" xfId="30523"/>
    <cellStyle name="20% - Accent4 3 3 5 3" xfId="30522"/>
    <cellStyle name="20% - Accent4 3 3 5 4" xfId="42616"/>
    <cellStyle name="20% - Accent4 3 3 6" xfId="1787"/>
    <cellStyle name="20% - Accent4 3 3 6 2" xfId="8288"/>
    <cellStyle name="20% - Accent4 3 3 6 2 2" xfId="30525"/>
    <cellStyle name="20% - Accent4 3 3 6 3" xfId="30524"/>
    <cellStyle name="20% - Accent4 3 3 6 4" xfId="42617"/>
    <cellStyle name="20% - Accent4 3 3 7" xfId="1788"/>
    <cellStyle name="20% - Accent4 3 3 7 2" xfId="8289"/>
    <cellStyle name="20% - Accent4 3 3 7 2 2" xfId="30527"/>
    <cellStyle name="20% - Accent4 3 3 7 3" xfId="30526"/>
    <cellStyle name="20% - Accent4 3 3 7 4" xfId="42618"/>
    <cellStyle name="20% - Accent4 3 3 8" xfId="1789"/>
    <cellStyle name="20% - Accent4 3 3 8 2" xfId="8290"/>
    <cellStyle name="20% - Accent4 3 3 8 2 2" xfId="30529"/>
    <cellStyle name="20% - Accent4 3 3 8 3" xfId="30528"/>
    <cellStyle name="20% - Accent4 3 3 8 4" xfId="42619"/>
    <cellStyle name="20% - Accent4 3 3 9" xfId="1790"/>
    <cellStyle name="20% - Accent4 3 3 9 2" xfId="8291"/>
    <cellStyle name="20% - Accent4 3 3 9 2 2" xfId="30531"/>
    <cellStyle name="20% - Accent4 3 3 9 3" xfId="30530"/>
    <cellStyle name="20% - Accent4 3 3 9 4" xfId="42620"/>
    <cellStyle name="20% - Accent4 3 4" xfId="700"/>
    <cellStyle name="20% - Accent4 3 4 10" xfId="1791"/>
    <cellStyle name="20% - Accent4 3 4 10 2" xfId="8293"/>
    <cellStyle name="20% - Accent4 3 4 10 2 2" xfId="30534"/>
    <cellStyle name="20% - Accent4 3 4 10 3" xfId="30533"/>
    <cellStyle name="20% - Accent4 3 4 11" xfId="8292"/>
    <cellStyle name="20% - Accent4 3 4 11 2" xfId="30535"/>
    <cellStyle name="20% - Accent4 3 4 12" xfId="14488"/>
    <cellStyle name="20% - Accent4 3 4 13" xfId="30532"/>
    <cellStyle name="20% - Accent4 3 4 14" xfId="42621"/>
    <cellStyle name="20% - Accent4 3 4 2" xfId="1792"/>
    <cellStyle name="20% - Accent4 3 4 2 2" xfId="1793"/>
    <cellStyle name="20% - Accent4 3 4 2 2 2" xfId="8295"/>
    <cellStyle name="20% - Accent4 3 4 2 2 2 2" xfId="30538"/>
    <cellStyle name="20% - Accent4 3 4 2 2 3" xfId="30537"/>
    <cellStyle name="20% - Accent4 3 4 2 2 4" xfId="42623"/>
    <cellStyle name="20% - Accent4 3 4 2 3" xfId="8294"/>
    <cellStyle name="20% - Accent4 3 4 2 3 2" xfId="30539"/>
    <cellStyle name="20% - Accent4 3 4 2 4" xfId="30536"/>
    <cellStyle name="20% - Accent4 3 4 2 5" xfId="42622"/>
    <cellStyle name="20% - Accent4 3 4 3" xfId="1794"/>
    <cellStyle name="20% - Accent4 3 4 3 2" xfId="1795"/>
    <cellStyle name="20% - Accent4 3 4 3 2 2" xfId="8297"/>
    <cellStyle name="20% - Accent4 3 4 3 2 2 2" xfId="30542"/>
    <cellStyle name="20% - Accent4 3 4 3 2 3" xfId="30541"/>
    <cellStyle name="20% - Accent4 3 4 3 2 4" xfId="42625"/>
    <cellStyle name="20% - Accent4 3 4 3 3" xfId="8296"/>
    <cellStyle name="20% - Accent4 3 4 3 3 2" xfId="30543"/>
    <cellStyle name="20% - Accent4 3 4 3 4" xfId="30540"/>
    <cellStyle name="20% - Accent4 3 4 3 5" xfId="42624"/>
    <cellStyle name="20% - Accent4 3 4 4" xfId="1796"/>
    <cellStyle name="20% - Accent4 3 4 4 2" xfId="8298"/>
    <cellStyle name="20% - Accent4 3 4 4 2 2" xfId="30545"/>
    <cellStyle name="20% - Accent4 3 4 4 3" xfId="30544"/>
    <cellStyle name="20% - Accent4 3 4 4 4" xfId="42626"/>
    <cellStyle name="20% - Accent4 3 4 5" xfId="1797"/>
    <cellStyle name="20% - Accent4 3 4 5 2" xfId="8299"/>
    <cellStyle name="20% - Accent4 3 4 5 2 2" xfId="30547"/>
    <cellStyle name="20% - Accent4 3 4 5 3" xfId="30546"/>
    <cellStyle name="20% - Accent4 3 4 5 4" xfId="42627"/>
    <cellStyle name="20% - Accent4 3 4 6" xfId="1798"/>
    <cellStyle name="20% - Accent4 3 4 6 2" xfId="8300"/>
    <cellStyle name="20% - Accent4 3 4 6 2 2" xfId="30549"/>
    <cellStyle name="20% - Accent4 3 4 6 3" xfId="30548"/>
    <cellStyle name="20% - Accent4 3 4 6 4" xfId="42628"/>
    <cellStyle name="20% - Accent4 3 4 7" xfId="1799"/>
    <cellStyle name="20% - Accent4 3 4 7 2" xfId="8301"/>
    <cellStyle name="20% - Accent4 3 4 7 2 2" xfId="30551"/>
    <cellStyle name="20% - Accent4 3 4 7 3" xfId="30550"/>
    <cellStyle name="20% - Accent4 3 4 7 4" xfId="42629"/>
    <cellStyle name="20% - Accent4 3 4 8" xfId="1800"/>
    <cellStyle name="20% - Accent4 3 4 8 2" xfId="8302"/>
    <cellStyle name="20% - Accent4 3 4 8 2 2" xfId="30553"/>
    <cellStyle name="20% - Accent4 3 4 8 3" xfId="30552"/>
    <cellStyle name="20% - Accent4 3 4 8 4" xfId="42630"/>
    <cellStyle name="20% - Accent4 3 4 9" xfId="1801"/>
    <cellStyle name="20% - Accent4 3 4 9 2" xfId="8303"/>
    <cellStyle name="20% - Accent4 3 4 9 2 2" xfId="30555"/>
    <cellStyle name="20% - Accent4 3 4 9 3" xfId="30554"/>
    <cellStyle name="20% - Accent4 3 4 9 4" xfId="42631"/>
    <cellStyle name="20% - Accent4 3 5" xfId="1802"/>
    <cellStyle name="20% - Accent4 3 5 2" xfId="1803"/>
    <cellStyle name="20% - Accent4 3 5 2 2" xfId="8305"/>
    <cellStyle name="20% - Accent4 3 5 2 2 2" xfId="30558"/>
    <cellStyle name="20% - Accent4 3 5 2 3" xfId="30557"/>
    <cellStyle name="20% - Accent4 3 5 2 4" xfId="42633"/>
    <cellStyle name="20% - Accent4 3 5 3" xfId="1804"/>
    <cellStyle name="20% - Accent4 3 5 3 2" xfId="8306"/>
    <cellStyle name="20% - Accent4 3 5 3 2 2" xfId="30560"/>
    <cellStyle name="20% - Accent4 3 5 3 3" xfId="30559"/>
    <cellStyle name="20% - Accent4 3 5 3 4" xfId="42634"/>
    <cellStyle name="20% - Accent4 3 5 4" xfId="8304"/>
    <cellStyle name="20% - Accent4 3 5 4 2" xfId="30561"/>
    <cellStyle name="20% - Accent4 3 5 5" xfId="14489"/>
    <cellStyle name="20% - Accent4 3 5 6" xfId="30556"/>
    <cellStyle name="20% - Accent4 3 5 7" xfId="42632"/>
    <cellStyle name="20% - Accent4 3 6" xfId="1805"/>
    <cellStyle name="20% - Accent4 3 6 2" xfId="1806"/>
    <cellStyle name="20% - Accent4 3 6 2 2" xfId="8308"/>
    <cellStyle name="20% - Accent4 3 6 2 2 2" xfId="30564"/>
    <cellStyle name="20% - Accent4 3 6 2 3" xfId="30563"/>
    <cellStyle name="20% - Accent4 3 6 2 4" xfId="42636"/>
    <cellStyle name="20% - Accent4 3 6 3" xfId="8307"/>
    <cellStyle name="20% - Accent4 3 6 3 2" xfId="30565"/>
    <cellStyle name="20% - Accent4 3 6 4" xfId="14490"/>
    <cellStyle name="20% - Accent4 3 6 5" xfId="30562"/>
    <cellStyle name="20% - Accent4 3 6 6" xfId="42635"/>
    <cellStyle name="20% - Accent4 3 7" xfId="1807"/>
    <cellStyle name="20% - Accent4 3 7 2" xfId="1808"/>
    <cellStyle name="20% - Accent4 3 7 2 2" xfId="8310"/>
    <cellStyle name="20% - Accent4 3 7 2 2 2" xfId="30568"/>
    <cellStyle name="20% - Accent4 3 7 2 3" xfId="30567"/>
    <cellStyle name="20% - Accent4 3 7 2 4" xfId="42638"/>
    <cellStyle name="20% - Accent4 3 7 3" xfId="8309"/>
    <cellStyle name="20% - Accent4 3 7 3 2" xfId="30569"/>
    <cellStyle name="20% - Accent4 3 7 4" xfId="14491"/>
    <cellStyle name="20% - Accent4 3 7 5" xfId="30566"/>
    <cellStyle name="20% - Accent4 3 7 6" xfId="42637"/>
    <cellStyle name="20% - Accent4 3 8" xfId="1809"/>
    <cellStyle name="20% - Accent4 3 8 2" xfId="1810"/>
    <cellStyle name="20% - Accent4 3 8 2 2" xfId="8312"/>
    <cellStyle name="20% - Accent4 3 8 2 2 2" xfId="30572"/>
    <cellStyle name="20% - Accent4 3 8 2 3" xfId="30571"/>
    <cellStyle name="20% - Accent4 3 8 2 4" xfId="42640"/>
    <cellStyle name="20% - Accent4 3 8 3" xfId="8311"/>
    <cellStyle name="20% - Accent4 3 8 3 2" xfId="30573"/>
    <cellStyle name="20% - Accent4 3 8 4" xfId="14492"/>
    <cellStyle name="20% - Accent4 3 8 5" xfId="30570"/>
    <cellStyle name="20% - Accent4 3 8 6" xfId="42639"/>
    <cellStyle name="20% - Accent4 3 9" xfId="1811"/>
    <cellStyle name="20% - Accent4 3 9 2" xfId="1812"/>
    <cellStyle name="20% - Accent4 3 9 2 2" xfId="8314"/>
    <cellStyle name="20% - Accent4 3 9 2 2 2" xfId="30576"/>
    <cellStyle name="20% - Accent4 3 9 2 3" xfId="30575"/>
    <cellStyle name="20% - Accent4 3 9 2 4" xfId="42642"/>
    <cellStyle name="20% - Accent4 3 9 3" xfId="8313"/>
    <cellStyle name="20% - Accent4 3 9 3 2" xfId="30577"/>
    <cellStyle name="20% - Accent4 3 9 4" xfId="14493"/>
    <cellStyle name="20% - Accent4 3 9 5" xfId="30574"/>
    <cellStyle name="20% - Accent4 3 9 6" xfId="42641"/>
    <cellStyle name="20% - Accent4 4" xfId="174"/>
    <cellStyle name="20% - Accent4 4 10" xfId="1814"/>
    <cellStyle name="20% - Accent4 4 10 2" xfId="8316"/>
    <cellStyle name="20% - Accent4 4 10 2 2" xfId="30580"/>
    <cellStyle name="20% - Accent4 4 10 3" xfId="30579"/>
    <cellStyle name="20% - Accent4 4 10 4" xfId="42644"/>
    <cellStyle name="20% - Accent4 4 11" xfId="1815"/>
    <cellStyle name="20% - Accent4 4 11 2" xfId="8317"/>
    <cellStyle name="20% - Accent4 4 11 2 2" xfId="30582"/>
    <cellStyle name="20% - Accent4 4 11 3" xfId="30581"/>
    <cellStyle name="20% - Accent4 4 11 4" xfId="42645"/>
    <cellStyle name="20% - Accent4 4 12" xfId="1813"/>
    <cellStyle name="20% - Accent4 4 12 2" xfId="8318"/>
    <cellStyle name="20% - Accent4 4 12 2 2" xfId="30584"/>
    <cellStyle name="20% - Accent4 4 12 3" xfId="30583"/>
    <cellStyle name="20% - Accent4 4 13" xfId="8315"/>
    <cellStyle name="20% - Accent4 4 13 2" xfId="30585"/>
    <cellStyle name="20% - Accent4 4 14" xfId="14494"/>
    <cellStyle name="20% - Accent4 4 15" xfId="30578"/>
    <cellStyle name="20% - Accent4 4 16" xfId="42643"/>
    <cellStyle name="20% - Accent4 4 2" xfId="410"/>
    <cellStyle name="20% - Accent4 4 2 10" xfId="1816"/>
    <cellStyle name="20% - Accent4 4 2 10 2" xfId="8320"/>
    <cellStyle name="20% - Accent4 4 2 10 2 2" xfId="30588"/>
    <cellStyle name="20% - Accent4 4 2 10 3" xfId="30587"/>
    <cellStyle name="20% - Accent4 4 2 11" xfId="8319"/>
    <cellStyle name="20% - Accent4 4 2 11 2" xfId="30589"/>
    <cellStyle name="20% - Accent4 4 2 12" xfId="14495"/>
    <cellStyle name="20% - Accent4 4 2 13" xfId="30586"/>
    <cellStyle name="20% - Accent4 4 2 14" xfId="42646"/>
    <cellStyle name="20% - Accent4 4 2 2" xfId="1817"/>
    <cellStyle name="20% - Accent4 4 2 2 2" xfId="1818"/>
    <cellStyle name="20% - Accent4 4 2 2 2 2" xfId="8322"/>
    <cellStyle name="20% - Accent4 4 2 2 2 2 2" xfId="30592"/>
    <cellStyle name="20% - Accent4 4 2 2 2 3" xfId="30591"/>
    <cellStyle name="20% - Accent4 4 2 2 2 4" xfId="42648"/>
    <cellStyle name="20% - Accent4 4 2 2 3" xfId="8321"/>
    <cellStyle name="20% - Accent4 4 2 2 3 2" xfId="30593"/>
    <cellStyle name="20% - Accent4 4 2 2 4" xfId="30590"/>
    <cellStyle name="20% - Accent4 4 2 2 5" xfId="42647"/>
    <cellStyle name="20% - Accent4 4 2 3" xfId="1819"/>
    <cellStyle name="20% - Accent4 4 2 3 2" xfId="1820"/>
    <cellStyle name="20% - Accent4 4 2 3 2 2" xfId="8324"/>
    <cellStyle name="20% - Accent4 4 2 3 2 2 2" xfId="30596"/>
    <cellStyle name="20% - Accent4 4 2 3 2 3" xfId="30595"/>
    <cellStyle name="20% - Accent4 4 2 3 2 4" xfId="42650"/>
    <cellStyle name="20% - Accent4 4 2 3 3" xfId="8323"/>
    <cellStyle name="20% - Accent4 4 2 3 3 2" xfId="30597"/>
    <cellStyle name="20% - Accent4 4 2 3 4" xfId="30594"/>
    <cellStyle name="20% - Accent4 4 2 3 5" xfId="42649"/>
    <cellStyle name="20% - Accent4 4 2 4" xfId="1821"/>
    <cellStyle name="20% - Accent4 4 2 4 2" xfId="8325"/>
    <cellStyle name="20% - Accent4 4 2 4 2 2" xfId="30599"/>
    <cellStyle name="20% - Accent4 4 2 4 3" xfId="30598"/>
    <cellStyle name="20% - Accent4 4 2 4 4" xfId="42651"/>
    <cellStyle name="20% - Accent4 4 2 5" xfId="1822"/>
    <cellStyle name="20% - Accent4 4 2 5 2" xfId="8326"/>
    <cellStyle name="20% - Accent4 4 2 5 2 2" xfId="30601"/>
    <cellStyle name="20% - Accent4 4 2 5 3" xfId="30600"/>
    <cellStyle name="20% - Accent4 4 2 5 4" xfId="42652"/>
    <cellStyle name="20% - Accent4 4 2 6" xfId="1823"/>
    <cellStyle name="20% - Accent4 4 2 6 2" xfId="8327"/>
    <cellStyle name="20% - Accent4 4 2 6 2 2" xfId="30603"/>
    <cellStyle name="20% - Accent4 4 2 6 3" xfId="30602"/>
    <cellStyle name="20% - Accent4 4 2 6 4" xfId="42653"/>
    <cellStyle name="20% - Accent4 4 2 7" xfId="1824"/>
    <cellStyle name="20% - Accent4 4 2 7 2" xfId="8328"/>
    <cellStyle name="20% - Accent4 4 2 7 2 2" xfId="30605"/>
    <cellStyle name="20% - Accent4 4 2 7 3" xfId="30604"/>
    <cellStyle name="20% - Accent4 4 2 7 4" xfId="42654"/>
    <cellStyle name="20% - Accent4 4 2 8" xfId="1825"/>
    <cellStyle name="20% - Accent4 4 2 8 2" xfId="8329"/>
    <cellStyle name="20% - Accent4 4 2 8 2 2" xfId="30607"/>
    <cellStyle name="20% - Accent4 4 2 8 3" xfId="30606"/>
    <cellStyle name="20% - Accent4 4 2 8 4" xfId="42655"/>
    <cellStyle name="20% - Accent4 4 2 9" xfId="1826"/>
    <cellStyle name="20% - Accent4 4 2 9 2" xfId="8330"/>
    <cellStyle name="20% - Accent4 4 2 9 2 2" xfId="30609"/>
    <cellStyle name="20% - Accent4 4 2 9 3" xfId="30608"/>
    <cellStyle name="20% - Accent4 4 2 9 4" xfId="42656"/>
    <cellStyle name="20% - Accent4 4 3" xfId="614"/>
    <cellStyle name="20% - Accent4 4 3 10" xfId="8331"/>
    <cellStyle name="20% - Accent4 4 3 10 2" xfId="30611"/>
    <cellStyle name="20% - Accent4 4 3 11" xfId="14496"/>
    <cellStyle name="20% - Accent4 4 3 12" xfId="30610"/>
    <cellStyle name="20% - Accent4 4 3 13" xfId="42657"/>
    <cellStyle name="20% - Accent4 4 3 2" xfId="1828"/>
    <cellStyle name="20% - Accent4 4 3 2 2" xfId="8332"/>
    <cellStyle name="20% - Accent4 4 3 2 2 2" xfId="30613"/>
    <cellStyle name="20% - Accent4 4 3 2 3" xfId="30612"/>
    <cellStyle name="20% - Accent4 4 3 2 4" xfId="42658"/>
    <cellStyle name="20% - Accent4 4 3 3" xfId="1829"/>
    <cellStyle name="20% - Accent4 4 3 3 2" xfId="8333"/>
    <cellStyle name="20% - Accent4 4 3 3 2 2" xfId="30615"/>
    <cellStyle name="20% - Accent4 4 3 3 3" xfId="30614"/>
    <cellStyle name="20% - Accent4 4 3 3 4" xfId="42659"/>
    <cellStyle name="20% - Accent4 4 3 4" xfId="1830"/>
    <cellStyle name="20% - Accent4 4 3 4 2" xfId="8334"/>
    <cellStyle name="20% - Accent4 4 3 4 2 2" xfId="30617"/>
    <cellStyle name="20% - Accent4 4 3 4 3" xfId="30616"/>
    <cellStyle name="20% - Accent4 4 3 4 4" xfId="42660"/>
    <cellStyle name="20% - Accent4 4 3 5" xfId="1831"/>
    <cellStyle name="20% - Accent4 4 3 5 2" xfId="8335"/>
    <cellStyle name="20% - Accent4 4 3 5 2 2" xfId="30619"/>
    <cellStyle name="20% - Accent4 4 3 5 3" xfId="30618"/>
    <cellStyle name="20% - Accent4 4 3 5 4" xfId="42661"/>
    <cellStyle name="20% - Accent4 4 3 6" xfId="1832"/>
    <cellStyle name="20% - Accent4 4 3 6 2" xfId="8336"/>
    <cellStyle name="20% - Accent4 4 3 6 2 2" xfId="30621"/>
    <cellStyle name="20% - Accent4 4 3 6 3" xfId="30620"/>
    <cellStyle name="20% - Accent4 4 3 6 4" xfId="42662"/>
    <cellStyle name="20% - Accent4 4 3 7" xfId="1833"/>
    <cellStyle name="20% - Accent4 4 3 7 2" xfId="8337"/>
    <cellStyle name="20% - Accent4 4 3 7 2 2" xfId="30623"/>
    <cellStyle name="20% - Accent4 4 3 7 3" xfId="30622"/>
    <cellStyle name="20% - Accent4 4 3 7 4" xfId="42663"/>
    <cellStyle name="20% - Accent4 4 3 8" xfId="1834"/>
    <cellStyle name="20% - Accent4 4 3 8 2" xfId="8338"/>
    <cellStyle name="20% - Accent4 4 3 8 2 2" xfId="30625"/>
    <cellStyle name="20% - Accent4 4 3 8 3" xfId="30624"/>
    <cellStyle name="20% - Accent4 4 3 8 4" xfId="42664"/>
    <cellStyle name="20% - Accent4 4 3 9" xfId="1827"/>
    <cellStyle name="20% - Accent4 4 3 9 2" xfId="8339"/>
    <cellStyle name="20% - Accent4 4 3 9 2 2" xfId="30627"/>
    <cellStyle name="20% - Accent4 4 3 9 3" xfId="30626"/>
    <cellStyle name="20% - Accent4 4 4" xfId="701"/>
    <cellStyle name="20% - Accent4 4 4 2" xfId="1836"/>
    <cellStyle name="20% - Accent4 4 4 2 2" xfId="8341"/>
    <cellStyle name="20% - Accent4 4 4 2 2 2" xfId="30630"/>
    <cellStyle name="20% - Accent4 4 4 2 3" xfId="30629"/>
    <cellStyle name="20% - Accent4 4 4 2 4" xfId="42666"/>
    <cellStyle name="20% - Accent4 4 4 3" xfId="1835"/>
    <cellStyle name="20% - Accent4 4 4 3 2" xfId="8342"/>
    <cellStyle name="20% - Accent4 4 4 3 2 2" xfId="30632"/>
    <cellStyle name="20% - Accent4 4 4 3 3" xfId="30631"/>
    <cellStyle name="20% - Accent4 4 4 4" xfId="8340"/>
    <cellStyle name="20% - Accent4 4 4 4 2" xfId="30633"/>
    <cellStyle name="20% - Accent4 4 4 5" xfId="14497"/>
    <cellStyle name="20% - Accent4 4 4 6" xfId="30628"/>
    <cellStyle name="20% - Accent4 4 4 7" xfId="42665"/>
    <cellStyle name="20% - Accent4 4 5" xfId="1837"/>
    <cellStyle name="20% - Accent4 4 5 2" xfId="8343"/>
    <cellStyle name="20% - Accent4 4 5 2 2" xfId="30635"/>
    <cellStyle name="20% - Accent4 4 5 3" xfId="30634"/>
    <cellStyle name="20% - Accent4 4 5 4" xfId="42667"/>
    <cellStyle name="20% - Accent4 4 6" xfId="1838"/>
    <cellStyle name="20% - Accent4 4 6 2" xfId="8344"/>
    <cellStyle name="20% - Accent4 4 6 2 2" xfId="30637"/>
    <cellStyle name="20% - Accent4 4 6 3" xfId="30636"/>
    <cellStyle name="20% - Accent4 4 6 4" xfId="42668"/>
    <cellStyle name="20% - Accent4 4 7" xfId="1839"/>
    <cellStyle name="20% - Accent4 4 7 2" xfId="8345"/>
    <cellStyle name="20% - Accent4 4 7 2 2" xfId="30639"/>
    <cellStyle name="20% - Accent4 4 7 3" xfId="30638"/>
    <cellStyle name="20% - Accent4 4 7 4" xfId="42669"/>
    <cellStyle name="20% - Accent4 4 8" xfId="1840"/>
    <cellStyle name="20% - Accent4 4 8 2" xfId="8346"/>
    <cellStyle name="20% - Accent4 4 8 2 2" xfId="30641"/>
    <cellStyle name="20% - Accent4 4 8 3" xfId="30640"/>
    <cellStyle name="20% - Accent4 4 8 4" xfId="42670"/>
    <cellStyle name="20% - Accent4 4 9" xfId="1841"/>
    <cellStyle name="20% - Accent4 4 9 2" xfId="8347"/>
    <cellStyle name="20% - Accent4 4 9 2 2" xfId="30643"/>
    <cellStyle name="20% - Accent4 4 9 3" xfId="30642"/>
    <cellStyle name="20% - Accent4 4 9 4" xfId="42671"/>
    <cellStyle name="20% - Accent4 5" xfId="175"/>
    <cellStyle name="20% - Accent4 5 10" xfId="1843"/>
    <cellStyle name="20% - Accent4 5 10 2" xfId="8349"/>
    <cellStyle name="20% - Accent4 5 10 2 2" xfId="30646"/>
    <cellStyle name="20% - Accent4 5 10 3" xfId="30645"/>
    <cellStyle name="20% - Accent4 5 10 4" xfId="42673"/>
    <cellStyle name="20% - Accent4 5 11" xfId="1844"/>
    <cellStyle name="20% - Accent4 5 11 2" xfId="8350"/>
    <cellStyle name="20% - Accent4 5 11 2 2" xfId="30648"/>
    <cellStyle name="20% - Accent4 5 11 3" xfId="30647"/>
    <cellStyle name="20% - Accent4 5 11 4" xfId="42674"/>
    <cellStyle name="20% - Accent4 5 12" xfId="1842"/>
    <cellStyle name="20% - Accent4 5 12 2" xfId="8351"/>
    <cellStyle name="20% - Accent4 5 12 2 2" xfId="30650"/>
    <cellStyle name="20% - Accent4 5 12 3" xfId="30649"/>
    <cellStyle name="20% - Accent4 5 13" xfId="8348"/>
    <cellStyle name="20% - Accent4 5 13 2" xfId="30651"/>
    <cellStyle name="20% - Accent4 5 14" xfId="14498"/>
    <cellStyle name="20% - Accent4 5 15" xfId="30644"/>
    <cellStyle name="20% - Accent4 5 16" xfId="42672"/>
    <cellStyle name="20% - Accent4 5 2" xfId="411"/>
    <cellStyle name="20% - Accent4 5 2 10" xfId="1845"/>
    <cellStyle name="20% - Accent4 5 2 10 2" xfId="8353"/>
    <cellStyle name="20% - Accent4 5 2 10 2 2" xfId="30654"/>
    <cellStyle name="20% - Accent4 5 2 10 3" xfId="30653"/>
    <cellStyle name="20% - Accent4 5 2 11" xfId="8352"/>
    <cellStyle name="20% - Accent4 5 2 11 2" xfId="30655"/>
    <cellStyle name="20% - Accent4 5 2 12" xfId="14499"/>
    <cellStyle name="20% - Accent4 5 2 13" xfId="30652"/>
    <cellStyle name="20% - Accent4 5 2 14" xfId="42675"/>
    <cellStyle name="20% - Accent4 5 2 2" xfId="1846"/>
    <cellStyle name="20% - Accent4 5 2 2 2" xfId="8354"/>
    <cellStyle name="20% - Accent4 5 2 2 2 2" xfId="30657"/>
    <cellStyle name="20% - Accent4 5 2 2 3" xfId="30656"/>
    <cellStyle name="20% - Accent4 5 2 2 4" xfId="42676"/>
    <cellStyle name="20% - Accent4 5 2 3" xfId="1847"/>
    <cellStyle name="20% - Accent4 5 2 3 2" xfId="8355"/>
    <cellStyle name="20% - Accent4 5 2 3 2 2" xfId="30659"/>
    <cellStyle name="20% - Accent4 5 2 3 3" xfId="30658"/>
    <cellStyle name="20% - Accent4 5 2 3 4" xfId="42677"/>
    <cellStyle name="20% - Accent4 5 2 4" xfId="1848"/>
    <cellStyle name="20% - Accent4 5 2 4 2" xfId="8356"/>
    <cellStyle name="20% - Accent4 5 2 4 2 2" xfId="30661"/>
    <cellStyle name="20% - Accent4 5 2 4 3" xfId="30660"/>
    <cellStyle name="20% - Accent4 5 2 4 4" xfId="42678"/>
    <cellStyle name="20% - Accent4 5 2 5" xfId="1849"/>
    <cellStyle name="20% - Accent4 5 2 5 2" xfId="8357"/>
    <cellStyle name="20% - Accent4 5 2 5 2 2" xfId="30663"/>
    <cellStyle name="20% - Accent4 5 2 5 3" xfId="30662"/>
    <cellStyle name="20% - Accent4 5 2 5 4" xfId="42679"/>
    <cellStyle name="20% - Accent4 5 2 6" xfId="1850"/>
    <cellStyle name="20% - Accent4 5 2 6 2" xfId="8358"/>
    <cellStyle name="20% - Accent4 5 2 6 2 2" xfId="30665"/>
    <cellStyle name="20% - Accent4 5 2 6 3" xfId="30664"/>
    <cellStyle name="20% - Accent4 5 2 6 4" xfId="42680"/>
    <cellStyle name="20% - Accent4 5 2 7" xfId="1851"/>
    <cellStyle name="20% - Accent4 5 2 7 2" xfId="8359"/>
    <cellStyle name="20% - Accent4 5 2 7 2 2" xfId="30667"/>
    <cellStyle name="20% - Accent4 5 2 7 3" xfId="30666"/>
    <cellStyle name="20% - Accent4 5 2 7 4" xfId="42681"/>
    <cellStyle name="20% - Accent4 5 2 8" xfId="1852"/>
    <cellStyle name="20% - Accent4 5 2 8 2" xfId="8360"/>
    <cellStyle name="20% - Accent4 5 2 8 2 2" xfId="30669"/>
    <cellStyle name="20% - Accent4 5 2 8 3" xfId="30668"/>
    <cellStyle name="20% - Accent4 5 2 8 4" xfId="42682"/>
    <cellStyle name="20% - Accent4 5 2 9" xfId="1853"/>
    <cellStyle name="20% - Accent4 5 2 9 2" xfId="8361"/>
    <cellStyle name="20% - Accent4 5 2 9 2 2" xfId="30671"/>
    <cellStyle name="20% - Accent4 5 2 9 3" xfId="30670"/>
    <cellStyle name="20% - Accent4 5 2 9 4" xfId="42683"/>
    <cellStyle name="20% - Accent4 5 3" xfId="615"/>
    <cellStyle name="20% - Accent4 5 3 2" xfId="1855"/>
    <cellStyle name="20% - Accent4 5 3 2 2" xfId="8363"/>
    <cellStyle name="20% - Accent4 5 3 2 2 2" xfId="30674"/>
    <cellStyle name="20% - Accent4 5 3 2 3" xfId="30673"/>
    <cellStyle name="20% - Accent4 5 3 2 4" xfId="42685"/>
    <cellStyle name="20% - Accent4 5 3 3" xfId="1854"/>
    <cellStyle name="20% - Accent4 5 3 3 2" xfId="8364"/>
    <cellStyle name="20% - Accent4 5 3 3 2 2" xfId="30676"/>
    <cellStyle name="20% - Accent4 5 3 3 3" xfId="30675"/>
    <cellStyle name="20% - Accent4 5 3 4" xfId="8362"/>
    <cellStyle name="20% - Accent4 5 3 4 2" xfId="30677"/>
    <cellStyle name="20% - Accent4 5 3 5" xfId="14500"/>
    <cellStyle name="20% - Accent4 5 3 6" xfId="30672"/>
    <cellStyle name="20% - Accent4 5 3 7" xfId="42684"/>
    <cellStyle name="20% - Accent4 5 4" xfId="702"/>
    <cellStyle name="20% - Accent4 5 4 2" xfId="1856"/>
    <cellStyle name="20% - Accent4 5 4 2 2" xfId="8366"/>
    <cellStyle name="20% - Accent4 5 4 2 2 2" xfId="30680"/>
    <cellStyle name="20% - Accent4 5 4 2 3" xfId="30679"/>
    <cellStyle name="20% - Accent4 5 4 3" xfId="8365"/>
    <cellStyle name="20% - Accent4 5 4 3 2" xfId="30681"/>
    <cellStyle name="20% - Accent4 5 4 4" xfId="14501"/>
    <cellStyle name="20% - Accent4 5 4 5" xfId="30678"/>
    <cellStyle name="20% - Accent4 5 4 6" xfId="42686"/>
    <cellStyle name="20% - Accent4 5 5" xfId="1857"/>
    <cellStyle name="20% - Accent4 5 5 2" xfId="8367"/>
    <cellStyle name="20% - Accent4 5 5 2 2" xfId="30683"/>
    <cellStyle name="20% - Accent4 5 5 3" xfId="30682"/>
    <cellStyle name="20% - Accent4 5 5 4" xfId="42687"/>
    <cellStyle name="20% - Accent4 5 6" xfId="1858"/>
    <cellStyle name="20% - Accent4 5 6 2" xfId="8368"/>
    <cellStyle name="20% - Accent4 5 6 2 2" xfId="30685"/>
    <cellStyle name="20% - Accent4 5 6 3" xfId="30684"/>
    <cellStyle name="20% - Accent4 5 6 4" xfId="42688"/>
    <cellStyle name="20% - Accent4 5 7" xfId="1859"/>
    <cellStyle name="20% - Accent4 5 7 2" xfId="8369"/>
    <cellStyle name="20% - Accent4 5 7 2 2" xfId="30687"/>
    <cellStyle name="20% - Accent4 5 7 3" xfId="30686"/>
    <cellStyle name="20% - Accent4 5 7 4" xfId="42689"/>
    <cellStyle name="20% - Accent4 5 8" xfId="1860"/>
    <cellStyle name="20% - Accent4 5 8 2" xfId="8370"/>
    <cellStyle name="20% - Accent4 5 8 2 2" xfId="30689"/>
    <cellStyle name="20% - Accent4 5 8 3" xfId="30688"/>
    <cellStyle name="20% - Accent4 5 8 4" xfId="42690"/>
    <cellStyle name="20% - Accent4 5 9" xfId="1861"/>
    <cellStyle name="20% - Accent4 5 9 2" xfId="8371"/>
    <cellStyle name="20% - Accent4 5 9 2 2" xfId="30691"/>
    <cellStyle name="20% - Accent4 5 9 3" xfId="30690"/>
    <cellStyle name="20% - Accent4 5 9 4" xfId="42691"/>
    <cellStyle name="20% - Accent4 6" xfId="176"/>
    <cellStyle name="20% - Accent4 6 10" xfId="1862"/>
    <cellStyle name="20% - Accent4 6 10 2" xfId="8373"/>
    <cellStyle name="20% - Accent4 6 10 2 2" xfId="30694"/>
    <cellStyle name="20% - Accent4 6 10 3" xfId="30693"/>
    <cellStyle name="20% - Accent4 6 11" xfId="8372"/>
    <cellStyle name="20% - Accent4 6 11 2" xfId="30695"/>
    <cellStyle name="20% - Accent4 6 12" xfId="14502"/>
    <cellStyle name="20% - Accent4 6 13" xfId="30692"/>
    <cellStyle name="20% - Accent4 6 14" xfId="42692"/>
    <cellStyle name="20% - Accent4 6 2" xfId="412"/>
    <cellStyle name="20% - Accent4 6 2 2" xfId="1864"/>
    <cellStyle name="20% - Accent4 6 2 2 2" xfId="8375"/>
    <cellStyle name="20% - Accent4 6 2 2 2 2" xfId="30698"/>
    <cellStyle name="20% - Accent4 6 2 2 3" xfId="30697"/>
    <cellStyle name="20% - Accent4 6 2 2 4" xfId="42694"/>
    <cellStyle name="20% - Accent4 6 2 3" xfId="1863"/>
    <cellStyle name="20% - Accent4 6 2 3 2" xfId="8376"/>
    <cellStyle name="20% - Accent4 6 2 3 2 2" xfId="30700"/>
    <cellStyle name="20% - Accent4 6 2 3 3" xfId="30699"/>
    <cellStyle name="20% - Accent4 6 2 4" xfId="8374"/>
    <cellStyle name="20% - Accent4 6 2 4 2" xfId="30701"/>
    <cellStyle name="20% - Accent4 6 2 5" xfId="14503"/>
    <cellStyle name="20% - Accent4 6 2 6" xfId="30696"/>
    <cellStyle name="20% - Accent4 6 2 7" xfId="42693"/>
    <cellStyle name="20% - Accent4 6 3" xfId="616"/>
    <cellStyle name="20% - Accent4 6 3 2" xfId="1866"/>
    <cellStyle name="20% - Accent4 6 3 2 2" xfId="8378"/>
    <cellStyle name="20% - Accent4 6 3 2 2 2" xfId="30704"/>
    <cellStyle name="20% - Accent4 6 3 2 3" xfId="30703"/>
    <cellStyle name="20% - Accent4 6 3 2 4" xfId="42696"/>
    <cellStyle name="20% - Accent4 6 3 3" xfId="1865"/>
    <cellStyle name="20% - Accent4 6 3 3 2" xfId="8379"/>
    <cellStyle name="20% - Accent4 6 3 3 2 2" xfId="30706"/>
    <cellStyle name="20% - Accent4 6 3 3 3" xfId="30705"/>
    <cellStyle name="20% - Accent4 6 3 4" xfId="8377"/>
    <cellStyle name="20% - Accent4 6 3 4 2" xfId="30707"/>
    <cellStyle name="20% - Accent4 6 3 5" xfId="14504"/>
    <cellStyle name="20% - Accent4 6 3 6" xfId="30702"/>
    <cellStyle name="20% - Accent4 6 3 7" xfId="42695"/>
    <cellStyle name="20% - Accent4 6 4" xfId="703"/>
    <cellStyle name="20% - Accent4 6 4 2" xfId="1867"/>
    <cellStyle name="20% - Accent4 6 4 2 2" xfId="8381"/>
    <cellStyle name="20% - Accent4 6 4 2 2 2" xfId="30710"/>
    <cellStyle name="20% - Accent4 6 4 2 3" xfId="30709"/>
    <cellStyle name="20% - Accent4 6 4 3" xfId="8380"/>
    <cellStyle name="20% - Accent4 6 4 3 2" xfId="30711"/>
    <cellStyle name="20% - Accent4 6 4 4" xfId="14505"/>
    <cellStyle name="20% - Accent4 6 4 5" xfId="30708"/>
    <cellStyle name="20% - Accent4 6 4 6" xfId="42697"/>
    <cellStyle name="20% - Accent4 6 5" xfId="1868"/>
    <cellStyle name="20% - Accent4 6 5 2" xfId="8382"/>
    <cellStyle name="20% - Accent4 6 5 2 2" xfId="30713"/>
    <cellStyle name="20% - Accent4 6 5 3" xfId="30712"/>
    <cellStyle name="20% - Accent4 6 5 4" xfId="42698"/>
    <cellStyle name="20% - Accent4 6 6" xfId="1869"/>
    <cellStyle name="20% - Accent4 6 6 2" xfId="8383"/>
    <cellStyle name="20% - Accent4 6 6 2 2" xfId="30715"/>
    <cellStyle name="20% - Accent4 6 6 3" xfId="30714"/>
    <cellStyle name="20% - Accent4 6 6 4" xfId="42699"/>
    <cellStyle name="20% - Accent4 6 7" xfId="1870"/>
    <cellStyle name="20% - Accent4 6 7 2" xfId="8384"/>
    <cellStyle name="20% - Accent4 6 7 2 2" xfId="30717"/>
    <cellStyle name="20% - Accent4 6 7 3" xfId="30716"/>
    <cellStyle name="20% - Accent4 6 7 4" xfId="42700"/>
    <cellStyle name="20% - Accent4 6 8" xfId="1871"/>
    <cellStyle name="20% - Accent4 6 8 2" xfId="8385"/>
    <cellStyle name="20% - Accent4 6 8 2 2" xfId="30719"/>
    <cellStyle name="20% - Accent4 6 8 3" xfId="30718"/>
    <cellStyle name="20% - Accent4 6 8 4" xfId="42701"/>
    <cellStyle name="20% - Accent4 6 9" xfId="1872"/>
    <cellStyle name="20% - Accent4 6 9 2" xfId="8386"/>
    <cellStyle name="20% - Accent4 6 9 2 2" xfId="30721"/>
    <cellStyle name="20% - Accent4 6 9 3" xfId="30720"/>
    <cellStyle name="20% - Accent4 6 9 4" xfId="42702"/>
    <cellStyle name="20% - Accent4 7" xfId="177"/>
    <cellStyle name="20% - Accent4 7 10" xfId="8387"/>
    <cellStyle name="20% - Accent4 7 10 2" xfId="30723"/>
    <cellStyle name="20% - Accent4 7 11" xfId="14506"/>
    <cellStyle name="20% - Accent4 7 12" xfId="30722"/>
    <cellStyle name="20% - Accent4 7 13" xfId="42703"/>
    <cellStyle name="20% - Accent4 7 2" xfId="413"/>
    <cellStyle name="20% - Accent4 7 2 2" xfId="1875"/>
    <cellStyle name="20% - Accent4 7 2 2 2" xfId="8389"/>
    <cellStyle name="20% - Accent4 7 2 2 2 2" xfId="30726"/>
    <cellStyle name="20% - Accent4 7 2 2 3" xfId="30725"/>
    <cellStyle name="20% - Accent4 7 2 2 4" xfId="42705"/>
    <cellStyle name="20% - Accent4 7 2 3" xfId="1874"/>
    <cellStyle name="20% - Accent4 7 2 3 2" xfId="8390"/>
    <cellStyle name="20% - Accent4 7 2 3 2 2" xfId="30728"/>
    <cellStyle name="20% - Accent4 7 2 3 3" xfId="30727"/>
    <cellStyle name="20% - Accent4 7 2 4" xfId="8388"/>
    <cellStyle name="20% - Accent4 7 2 4 2" xfId="30729"/>
    <cellStyle name="20% - Accent4 7 2 5" xfId="14507"/>
    <cellStyle name="20% - Accent4 7 2 6" xfId="30724"/>
    <cellStyle name="20% - Accent4 7 2 7" xfId="42704"/>
    <cellStyle name="20% - Accent4 7 3" xfId="617"/>
    <cellStyle name="20% - Accent4 7 3 2" xfId="1876"/>
    <cellStyle name="20% - Accent4 7 3 2 2" xfId="8392"/>
    <cellStyle name="20% - Accent4 7 3 2 2 2" xfId="30732"/>
    <cellStyle name="20% - Accent4 7 3 2 3" xfId="30731"/>
    <cellStyle name="20% - Accent4 7 3 3" xfId="8391"/>
    <cellStyle name="20% - Accent4 7 3 3 2" xfId="30733"/>
    <cellStyle name="20% - Accent4 7 3 4" xfId="14508"/>
    <cellStyle name="20% - Accent4 7 3 5" xfId="30730"/>
    <cellStyle name="20% - Accent4 7 3 6" xfId="42706"/>
    <cellStyle name="20% - Accent4 7 4" xfId="704"/>
    <cellStyle name="20% - Accent4 7 4 2" xfId="1877"/>
    <cellStyle name="20% - Accent4 7 4 2 2" xfId="8394"/>
    <cellStyle name="20% - Accent4 7 4 2 2 2" xfId="30736"/>
    <cellStyle name="20% - Accent4 7 4 2 3" xfId="30735"/>
    <cellStyle name="20% - Accent4 7 4 3" xfId="8393"/>
    <cellStyle name="20% - Accent4 7 4 3 2" xfId="30737"/>
    <cellStyle name="20% - Accent4 7 4 4" xfId="14509"/>
    <cellStyle name="20% - Accent4 7 4 5" xfId="30734"/>
    <cellStyle name="20% - Accent4 7 4 6" xfId="42707"/>
    <cellStyle name="20% - Accent4 7 5" xfId="1878"/>
    <cellStyle name="20% - Accent4 7 5 2" xfId="8395"/>
    <cellStyle name="20% - Accent4 7 5 2 2" xfId="30739"/>
    <cellStyle name="20% - Accent4 7 5 3" xfId="30738"/>
    <cellStyle name="20% - Accent4 7 5 4" xfId="42708"/>
    <cellStyle name="20% - Accent4 7 6" xfId="1879"/>
    <cellStyle name="20% - Accent4 7 6 2" xfId="8396"/>
    <cellStyle name="20% - Accent4 7 6 2 2" xfId="30741"/>
    <cellStyle name="20% - Accent4 7 6 3" xfId="30740"/>
    <cellStyle name="20% - Accent4 7 6 4" xfId="42709"/>
    <cellStyle name="20% - Accent4 7 7" xfId="1880"/>
    <cellStyle name="20% - Accent4 7 7 2" xfId="8397"/>
    <cellStyle name="20% - Accent4 7 7 2 2" xfId="30743"/>
    <cellStyle name="20% - Accent4 7 7 3" xfId="30742"/>
    <cellStyle name="20% - Accent4 7 7 4" xfId="42710"/>
    <cellStyle name="20% - Accent4 7 8" xfId="1881"/>
    <cellStyle name="20% - Accent4 7 8 2" xfId="8398"/>
    <cellStyle name="20% - Accent4 7 8 2 2" xfId="30745"/>
    <cellStyle name="20% - Accent4 7 8 3" xfId="30744"/>
    <cellStyle name="20% - Accent4 7 8 4" xfId="42711"/>
    <cellStyle name="20% - Accent4 7 9" xfId="1873"/>
    <cellStyle name="20% - Accent4 7 9 2" xfId="8399"/>
    <cellStyle name="20% - Accent4 7 9 2 2" xfId="30747"/>
    <cellStyle name="20% - Accent4 7 9 3" xfId="30746"/>
    <cellStyle name="20% - Accent4 8" xfId="311"/>
    <cellStyle name="20% - Accent4 8 2" xfId="1883"/>
    <cellStyle name="20% - Accent4 8 2 2" xfId="8400"/>
    <cellStyle name="20% - Accent4 8 2 2 2" xfId="30749"/>
    <cellStyle name="20% - Accent4 8 2 3" xfId="14510"/>
    <cellStyle name="20% - Accent4 8 2 4" xfId="30748"/>
    <cellStyle name="20% - Accent4 8 2 5" xfId="42713"/>
    <cellStyle name="20% - Accent4 8 3" xfId="1884"/>
    <cellStyle name="20% - Accent4 8 3 2" xfId="8401"/>
    <cellStyle name="20% - Accent4 8 3 2 2" xfId="30751"/>
    <cellStyle name="20% - Accent4 8 3 3" xfId="14511"/>
    <cellStyle name="20% - Accent4 8 3 4" xfId="30750"/>
    <cellStyle name="20% - Accent4 8 3 5" xfId="42714"/>
    <cellStyle name="20% - Accent4 8 4" xfId="1885"/>
    <cellStyle name="20% - Accent4 8 4 2" xfId="8402"/>
    <cellStyle name="20% - Accent4 8 4 2 2" xfId="30753"/>
    <cellStyle name="20% - Accent4 8 4 3" xfId="14512"/>
    <cellStyle name="20% - Accent4 8 4 4" xfId="30752"/>
    <cellStyle name="20% - Accent4 8 4 5" xfId="42715"/>
    <cellStyle name="20% - Accent4 8 5" xfId="1886"/>
    <cellStyle name="20% - Accent4 8 5 2" xfId="8403"/>
    <cellStyle name="20% - Accent4 8 5 2 2" xfId="30755"/>
    <cellStyle name="20% - Accent4 8 5 3" xfId="30754"/>
    <cellStyle name="20% - Accent4 8 5 4" xfId="42716"/>
    <cellStyle name="20% - Accent4 8 6" xfId="1882"/>
    <cellStyle name="20% - Accent4 8 6 2" xfId="8404"/>
    <cellStyle name="20% - Accent4 8 6 2 2" xfId="30757"/>
    <cellStyle name="20% - Accent4 8 6 3" xfId="30756"/>
    <cellStyle name="20% - Accent4 8 7" xfId="42712"/>
    <cellStyle name="20% - Accent4 9" xfId="301"/>
    <cellStyle name="20% - Accent4 9 2" xfId="1888"/>
    <cellStyle name="20% - Accent4 9 2 2" xfId="8406"/>
    <cellStyle name="20% - Accent4 9 2 2 2" xfId="30760"/>
    <cellStyle name="20% - Accent4 9 2 3" xfId="14514"/>
    <cellStyle name="20% - Accent4 9 2 4" xfId="30759"/>
    <cellStyle name="20% - Accent4 9 2 5" xfId="42718"/>
    <cellStyle name="20% - Accent4 9 3" xfId="1887"/>
    <cellStyle name="20% - Accent4 9 3 2" xfId="8407"/>
    <cellStyle name="20% - Accent4 9 3 2 2" xfId="30762"/>
    <cellStyle name="20% - Accent4 9 3 3" xfId="14515"/>
    <cellStyle name="20% - Accent4 9 3 4" xfId="30761"/>
    <cellStyle name="20% - Accent4 9 4" xfId="8405"/>
    <cellStyle name="20% - Accent4 9 4 2" xfId="14516"/>
    <cellStyle name="20% - Accent4 9 4 3" xfId="30763"/>
    <cellStyle name="20% - Accent4 9 5" xfId="14513"/>
    <cellStyle name="20% - Accent4 9 6" xfId="30758"/>
    <cellStyle name="20% - Accent4 9 7" xfId="42717"/>
    <cellStyle name="20% - Accent5" xfId="5" builtinId="46" customBuiltin="1"/>
    <cellStyle name="20% - Accent5 10" xfId="1889"/>
    <cellStyle name="20% - Accent5 10 2" xfId="1890"/>
    <cellStyle name="20% - Accent5 10 2 2" xfId="8409"/>
    <cellStyle name="20% - Accent5 10 2 2 2" xfId="30766"/>
    <cellStyle name="20% - Accent5 10 2 3" xfId="14518"/>
    <cellStyle name="20% - Accent5 10 2 4" xfId="30765"/>
    <cellStyle name="20% - Accent5 10 2 5" xfId="42720"/>
    <cellStyle name="20% - Accent5 10 3" xfId="8408"/>
    <cellStyle name="20% - Accent5 10 3 2" xfId="14519"/>
    <cellStyle name="20% - Accent5 10 3 3" xfId="30767"/>
    <cellStyle name="20% - Accent5 10 4" xfId="14520"/>
    <cellStyle name="20% - Accent5 10 5" xfId="14517"/>
    <cellStyle name="20% - Accent5 10 6" xfId="30764"/>
    <cellStyle name="20% - Accent5 10 7" xfId="42719"/>
    <cellStyle name="20% - Accent5 11" xfId="1891"/>
    <cellStyle name="20% - Accent5 11 2" xfId="1892"/>
    <cellStyle name="20% - Accent5 11 2 2" xfId="8411"/>
    <cellStyle name="20% - Accent5 11 2 2 2" xfId="30770"/>
    <cellStyle name="20% - Accent5 11 2 3" xfId="14522"/>
    <cellStyle name="20% - Accent5 11 2 4" xfId="30769"/>
    <cellStyle name="20% - Accent5 11 2 5" xfId="42722"/>
    <cellStyle name="20% - Accent5 11 3" xfId="8410"/>
    <cellStyle name="20% - Accent5 11 3 2" xfId="14523"/>
    <cellStyle name="20% - Accent5 11 3 3" xfId="30771"/>
    <cellStyle name="20% - Accent5 11 4" xfId="14524"/>
    <cellStyle name="20% - Accent5 11 5" xfId="14521"/>
    <cellStyle name="20% - Accent5 11 6" xfId="30768"/>
    <cellStyle name="20% - Accent5 11 7" xfId="42721"/>
    <cellStyle name="20% - Accent5 12" xfId="1893"/>
    <cellStyle name="20% - Accent5 12 2" xfId="8412"/>
    <cellStyle name="20% - Accent5 12 2 2" xfId="14526"/>
    <cellStyle name="20% - Accent5 12 2 3" xfId="30773"/>
    <cellStyle name="20% - Accent5 12 3" xfId="14527"/>
    <cellStyle name="20% - Accent5 12 4" xfId="14528"/>
    <cellStyle name="20% - Accent5 12 5" xfId="14525"/>
    <cellStyle name="20% - Accent5 12 6" xfId="30772"/>
    <cellStyle name="20% - Accent5 12 7" xfId="42723"/>
    <cellStyle name="20% - Accent5 13" xfId="1894"/>
    <cellStyle name="20% - Accent5 13 2" xfId="8413"/>
    <cellStyle name="20% - Accent5 13 2 2" xfId="30775"/>
    <cellStyle name="20% - Accent5 13 3" xfId="14529"/>
    <cellStyle name="20% - Accent5 13 4" xfId="30774"/>
    <cellStyle name="20% - Accent5 13 5" xfId="42724"/>
    <cellStyle name="20% - Accent5 14" xfId="1895"/>
    <cellStyle name="20% - Accent5 14 2" xfId="8414"/>
    <cellStyle name="20% - Accent5 14 2 2" xfId="30777"/>
    <cellStyle name="20% - Accent5 14 3" xfId="14530"/>
    <cellStyle name="20% - Accent5 14 4" xfId="30776"/>
    <cellStyle name="20% - Accent5 14 5" xfId="42725"/>
    <cellStyle name="20% - Accent5 15" xfId="1896"/>
    <cellStyle name="20% - Accent5 15 2" xfId="8415"/>
    <cellStyle name="20% - Accent5 15 2 2" xfId="30779"/>
    <cellStyle name="20% - Accent5 15 3" xfId="14531"/>
    <cellStyle name="20% - Accent5 15 4" xfId="30778"/>
    <cellStyle name="20% - Accent5 15 5" xfId="42726"/>
    <cellStyle name="20% - Accent5 16" xfId="13866"/>
    <cellStyle name="20% - Accent5 16 2" xfId="14532"/>
    <cellStyle name="20% - Accent5 17" xfId="14533"/>
    <cellStyle name="20% - Accent5 18" xfId="14534"/>
    <cellStyle name="20% - Accent5 19" xfId="14535"/>
    <cellStyle name="20% - Accent5 2" xfId="119"/>
    <cellStyle name="20% - Accent5 2 10" xfId="1898"/>
    <cellStyle name="20% - Accent5 2 10 2" xfId="8417"/>
    <cellStyle name="20% - Accent5 2 10 2 2" xfId="30781"/>
    <cellStyle name="20% - Accent5 2 10 3" xfId="14536"/>
    <cellStyle name="20% - Accent5 2 10 4" xfId="30780"/>
    <cellStyle name="20% - Accent5 2 10 5" xfId="42727"/>
    <cellStyle name="20% - Accent5 2 11" xfId="1899"/>
    <cellStyle name="20% - Accent5 2 11 2" xfId="8418"/>
    <cellStyle name="20% - Accent5 2 11 2 2" xfId="30783"/>
    <cellStyle name="20% - Accent5 2 11 3" xfId="14537"/>
    <cellStyle name="20% - Accent5 2 11 4" xfId="30782"/>
    <cellStyle name="20% - Accent5 2 11 5" xfId="42728"/>
    <cellStyle name="20% - Accent5 2 12" xfId="1900"/>
    <cellStyle name="20% - Accent5 2 12 2" xfId="8419"/>
    <cellStyle name="20% - Accent5 2 12 2 2" xfId="30785"/>
    <cellStyle name="20% - Accent5 2 12 3" xfId="14538"/>
    <cellStyle name="20% - Accent5 2 12 4" xfId="30784"/>
    <cellStyle name="20% - Accent5 2 12 5" xfId="42729"/>
    <cellStyle name="20% - Accent5 2 13" xfId="1901"/>
    <cellStyle name="20% - Accent5 2 13 2" xfId="8420"/>
    <cellStyle name="20% - Accent5 2 13 2 2" xfId="30787"/>
    <cellStyle name="20% - Accent5 2 13 3" xfId="14539"/>
    <cellStyle name="20% - Accent5 2 13 4" xfId="30786"/>
    <cellStyle name="20% - Accent5 2 13 5" xfId="42730"/>
    <cellStyle name="20% - Accent5 2 14" xfId="1902"/>
    <cellStyle name="20% - Accent5 2 14 2" xfId="8421"/>
    <cellStyle name="20% - Accent5 2 14 2 2" xfId="30789"/>
    <cellStyle name="20% - Accent5 2 14 3" xfId="30788"/>
    <cellStyle name="20% - Accent5 2 14 4" xfId="42731"/>
    <cellStyle name="20% - Accent5 2 15" xfId="1897"/>
    <cellStyle name="20% - Accent5 2 15 2" xfId="8422"/>
    <cellStyle name="20% - Accent5 2 15 2 2" xfId="30791"/>
    <cellStyle name="20% - Accent5 2 15 3" xfId="30790"/>
    <cellStyle name="20% - Accent5 2 16" xfId="8416"/>
    <cellStyle name="20% - Accent5 2 16 2" xfId="30792"/>
    <cellStyle name="20% - Accent5 2 17" xfId="41600"/>
    <cellStyle name="20% - Accent5 2 2" xfId="179"/>
    <cellStyle name="20% - Accent5 2 2 2" xfId="1903"/>
    <cellStyle name="20% - Accent5 2 2 2 10" xfId="1904"/>
    <cellStyle name="20% - Accent5 2 2 2 10 2" xfId="8424"/>
    <cellStyle name="20% - Accent5 2 2 2 10 2 2" xfId="30795"/>
    <cellStyle name="20% - Accent5 2 2 2 10 3" xfId="30794"/>
    <cellStyle name="20% - Accent5 2 2 2 10 4" xfId="42733"/>
    <cellStyle name="20% - Accent5 2 2 2 11" xfId="1905"/>
    <cellStyle name="20% - Accent5 2 2 2 11 2" xfId="8425"/>
    <cellStyle name="20% - Accent5 2 2 2 11 2 2" xfId="30797"/>
    <cellStyle name="20% - Accent5 2 2 2 11 3" xfId="30796"/>
    <cellStyle name="20% - Accent5 2 2 2 11 4" xfId="42734"/>
    <cellStyle name="20% - Accent5 2 2 2 12" xfId="8423"/>
    <cellStyle name="20% - Accent5 2 2 2 12 2" xfId="30798"/>
    <cellStyle name="20% - Accent5 2 2 2 13" xfId="30793"/>
    <cellStyle name="20% - Accent5 2 2 2 14" xfId="42732"/>
    <cellStyle name="20% - Accent5 2 2 2 2" xfId="1906"/>
    <cellStyle name="20% - Accent5 2 2 2 2 10" xfId="8426"/>
    <cellStyle name="20% - Accent5 2 2 2 2 10 2" xfId="30800"/>
    <cellStyle name="20% - Accent5 2 2 2 2 11" xfId="30799"/>
    <cellStyle name="20% - Accent5 2 2 2 2 12" xfId="42735"/>
    <cellStyle name="20% - Accent5 2 2 2 2 2" xfId="1907"/>
    <cellStyle name="20% - Accent5 2 2 2 2 2 2" xfId="1908"/>
    <cellStyle name="20% - Accent5 2 2 2 2 2 2 2" xfId="8428"/>
    <cellStyle name="20% - Accent5 2 2 2 2 2 2 2 2" xfId="30803"/>
    <cellStyle name="20% - Accent5 2 2 2 2 2 2 3" xfId="30802"/>
    <cellStyle name="20% - Accent5 2 2 2 2 2 2 4" xfId="42737"/>
    <cellStyle name="20% - Accent5 2 2 2 2 2 3" xfId="8427"/>
    <cellStyle name="20% - Accent5 2 2 2 2 2 3 2" xfId="30804"/>
    <cellStyle name="20% - Accent5 2 2 2 2 2 4" xfId="30801"/>
    <cellStyle name="20% - Accent5 2 2 2 2 2 5" xfId="42736"/>
    <cellStyle name="20% - Accent5 2 2 2 2 3" xfId="1909"/>
    <cellStyle name="20% - Accent5 2 2 2 2 3 2" xfId="1910"/>
    <cellStyle name="20% - Accent5 2 2 2 2 3 2 2" xfId="8430"/>
    <cellStyle name="20% - Accent5 2 2 2 2 3 2 2 2" xfId="30807"/>
    <cellStyle name="20% - Accent5 2 2 2 2 3 2 3" xfId="30806"/>
    <cellStyle name="20% - Accent5 2 2 2 2 3 2 4" xfId="42739"/>
    <cellStyle name="20% - Accent5 2 2 2 2 3 3" xfId="8429"/>
    <cellStyle name="20% - Accent5 2 2 2 2 3 3 2" xfId="30808"/>
    <cellStyle name="20% - Accent5 2 2 2 2 3 4" xfId="30805"/>
    <cellStyle name="20% - Accent5 2 2 2 2 3 5" xfId="42738"/>
    <cellStyle name="20% - Accent5 2 2 2 2 4" xfId="1911"/>
    <cellStyle name="20% - Accent5 2 2 2 2 4 2" xfId="8431"/>
    <cellStyle name="20% - Accent5 2 2 2 2 4 2 2" xfId="30810"/>
    <cellStyle name="20% - Accent5 2 2 2 2 4 3" xfId="30809"/>
    <cellStyle name="20% - Accent5 2 2 2 2 4 4" xfId="42740"/>
    <cellStyle name="20% - Accent5 2 2 2 2 5" xfId="1912"/>
    <cellStyle name="20% - Accent5 2 2 2 2 5 2" xfId="8432"/>
    <cellStyle name="20% - Accent5 2 2 2 2 5 2 2" xfId="30812"/>
    <cellStyle name="20% - Accent5 2 2 2 2 5 3" xfId="30811"/>
    <cellStyle name="20% - Accent5 2 2 2 2 5 4" xfId="42741"/>
    <cellStyle name="20% - Accent5 2 2 2 2 6" xfId="1913"/>
    <cellStyle name="20% - Accent5 2 2 2 2 6 2" xfId="8433"/>
    <cellStyle name="20% - Accent5 2 2 2 2 6 2 2" xfId="30814"/>
    <cellStyle name="20% - Accent5 2 2 2 2 6 3" xfId="30813"/>
    <cellStyle name="20% - Accent5 2 2 2 2 6 4" xfId="42742"/>
    <cellStyle name="20% - Accent5 2 2 2 2 7" xfId="1914"/>
    <cellStyle name="20% - Accent5 2 2 2 2 7 2" xfId="8434"/>
    <cellStyle name="20% - Accent5 2 2 2 2 7 2 2" xfId="30816"/>
    <cellStyle name="20% - Accent5 2 2 2 2 7 3" xfId="30815"/>
    <cellStyle name="20% - Accent5 2 2 2 2 7 4" xfId="42743"/>
    <cellStyle name="20% - Accent5 2 2 2 2 8" xfId="1915"/>
    <cellStyle name="20% - Accent5 2 2 2 2 8 2" xfId="8435"/>
    <cellStyle name="20% - Accent5 2 2 2 2 8 2 2" xfId="30818"/>
    <cellStyle name="20% - Accent5 2 2 2 2 8 3" xfId="30817"/>
    <cellStyle name="20% - Accent5 2 2 2 2 8 4" xfId="42744"/>
    <cellStyle name="20% - Accent5 2 2 2 2 9" xfId="1916"/>
    <cellStyle name="20% - Accent5 2 2 2 2 9 2" xfId="8436"/>
    <cellStyle name="20% - Accent5 2 2 2 2 9 2 2" xfId="30820"/>
    <cellStyle name="20% - Accent5 2 2 2 2 9 3" xfId="30819"/>
    <cellStyle name="20% - Accent5 2 2 2 2 9 4" xfId="42745"/>
    <cellStyle name="20% - Accent5 2 2 2 3" xfId="1917"/>
    <cellStyle name="20% - Accent5 2 2 2 3 10" xfId="30821"/>
    <cellStyle name="20% - Accent5 2 2 2 3 11" xfId="42746"/>
    <cellStyle name="20% - Accent5 2 2 2 3 2" xfId="1918"/>
    <cellStyle name="20% - Accent5 2 2 2 3 2 2" xfId="8438"/>
    <cellStyle name="20% - Accent5 2 2 2 3 2 2 2" xfId="30823"/>
    <cellStyle name="20% - Accent5 2 2 2 3 2 3" xfId="30822"/>
    <cellStyle name="20% - Accent5 2 2 2 3 2 4" xfId="42747"/>
    <cellStyle name="20% - Accent5 2 2 2 3 3" xfId="1919"/>
    <cellStyle name="20% - Accent5 2 2 2 3 3 2" xfId="8439"/>
    <cellStyle name="20% - Accent5 2 2 2 3 3 2 2" xfId="30825"/>
    <cellStyle name="20% - Accent5 2 2 2 3 3 3" xfId="30824"/>
    <cellStyle name="20% - Accent5 2 2 2 3 3 4" xfId="42748"/>
    <cellStyle name="20% - Accent5 2 2 2 3 4" xfId="1920"/>
    <cellStyle name="20% - Accent5 2 2 2 3 4 2" xfId="8440"/>
    <cellStyle name="20% - Accent5 2 2 2 3 4 2 2" xfId="30827"/>
    <cellStyle name="20% - Accent5 2 2 2 3 4 3" xfId="30826"/>
    <cellStyle name="20% - Accent5 2 2 2 3 4 4" xfId="42749"/>
    <cellStyle name="20% - Accent5 2 2 2 3 5" xfId="1921"/>
    <cellStyle name="20% - Accent5 2 2 2 3 5 2" xfId="8441"/>
    <cellStyle name="20% - Accent5 2 2 2 3 5 2 2" xfId="30829"/>
    <cellStyle name="20% - Accent5 2 2 2 3 5 3" xfId="30828"/>
    <cellStyle name="20% - Accent5 2 2 2 3 5 4" xfId="42750"/>
    <cellStyle name="20% - Accent5 2 2 2 3 6" xfId="1922"/>
    <cellStyle name="20% - Accent5 2 2 2 3 6 2" xfId="8442"/>
    <cellStyle name="20% - Accent5 2 2 2 3 6 2 2" xfId="30831"/>
    <cellStyle name="20% - Accent5 2 2 2 3 6 3" xfId="30830"/>
    <cellStyle name="20% - Accent5 2 2 2 3 6 4" xfId="42751"/>
    <cellStyle name="20% - Accent5 2 2 2 3 7" xfId="1923"/>
    <cellStyle name="20% - Accent5 2 2 2 3 7 2" xfId="8443"/>
    <cellStyle name="20% - Accent5 2 2 2 3 7 2 2" xfId="30833"/>
    <cellStyle name="20% - Accent5 2 2 2 3 7 3" xfId="30832"/>
    <cellStyle name="20% - Accent5 2 2 2 3 7 4" xfId="42752"/>
    <cellStyle name="20% - Accent5 2 2 2 3 8" xfId="1924"/>
    <cellStyle name="20% - Accent5 2 2 2 3 8 2" xfId="8444"/>
    <cellStyle name="20% - Accent5 2 2 2 3 8 2 2" xfId="30835"/>
    <cellStyle name="20% - Accent5 2 2 2 3 8 3" xfId="30834"/>
    <cellStyle name="20% - Accent5 2 2 2 3 8 4" xfId="42753"/>
    <cellStyle name="20% - Accent5 2 2 2 3 9" xfId="8437"/>
    <cellStyle name="20% - Accent5 2 2 2 3 9 2" xfId="30836"/>
    <cellStyle name="20% - Accent5 2 2 2 4" xfId="1925"/>
    <cellStyle name="20% - Accent5 2 2 2 4 2" xfId="1926"/>
    <cellStyle name="20% - Accent5 2 2 2 4 2 2" xfId="8446"/>
    <cellStyle name="20% - Accent5 2 2 2 4 2 2 2" xfId="30839"/>
    <cellStyle name="20% - Accent5 2 2 2 4 2 3" xfId="30838"/>
    <cellStyle name="20% - Accent5 2 2 2 4 2 4" xfId="42755"/>
    <cellStyle name="20% - Accent5 2 2 2 4 3" xfId="8445"/>
    <cellStyle name="20% - Accent5 2 2 2 4 3 2" xfId="30840"/>
    <cellStyle name="20% - Accent5 2 2 2 4 4" xfId="30837"/>
    <cellStyle name="20% - Accent5 2 2 2 4 5" xfId="42754"/>
    <cellStyle name="20% - Accent5 2 2 2 5" xfId="1927"/>
    <cellStyle name="20% - Accent5 2 2 2 5 2" xfId="8447"/>
    <cellStyle name="20% - Accent5 2 2 2 5 2 2" xfId="30842"/>
    <cellStyle name="20% - Accent5 2 2 2 5 3" xfId="30841"/>
    <cellStyle name="20% - Accent5 2 2 2 5 4" xfId="42756"/>
    <cellStyle name="20% - Accent5 2 2 2 6" xfId="1928"/>
    <cellStyle name="20% - Accent5 2 2 2 6 2" xfId="8448"/>
    <cellStyle name="20% - Accent5 2 2 2 6 2 2" xfId="30844"/>
    <cellStyle name="20% - Accent5 2 2 2 6 3" xfId="30843"/>
    <cellStyle name="20% - Accent5 2 2 2 6 4" xfId="42757"/>
    <cellStyle name="20% - Accent5 2 2 2 7" xfId="1929"/>
    <cellStyle name="20% - Accent5 2 2 2 7 2" xfId="8449"/>
    <cellStyle name="20% - Accent5 2 2 2 7 2 2" xfId="30846"/>
    <cellStyle name="20% - Accent5 2 2 2 7 3" xfId="30845"/>
    <cellStyle name="20% - Accent5 2 2 2 7 4" xfId="42758"/>
    <cellStyle name="20% - Accent5 2 2 2 8" xfId="1930"/>
    <cellStyle name="20% - Accent5 2 2 2 8 2" xfId="8450"/>
    <cellStyle name="20% - Accent5 2 2 2 8 2 2" xfId="30848"/>
    <cellStyle name="20% - Accent5 2 2 2 8 3" xfId="30847"/>
    <cellStyle name="20% - Accent5 2 2 2 8 4" xfId="42759"/>
    <cellStyle name="20% - Accent5 2 2 2 9" xfId="1931"/>
    <cellStyle name="20% - Accent5 2 2 2 9 2" xfId="8451"/>
    <cellStyle name="20% - Accent5 2 2 2 9 2 2" xfId="30850"/>
    <cellStyle name="20% - Accent5 2 2 2 9 3" xfId="30849"/>
    <cellStyle name="20% - Accent5 2 2 2 9 4" xfId="42760"/>
    <cellStyle name="20% - Accent5 2 2 3" xfId="1932"/>
    <cellStyle name="20% - Accent5 2 2 3 10" xfId="42761"/>
    <cellStyle name="20% - Accent5 2 2 3 2" xfId="1933"/>
    <cellStyle name="20% - Accent5 2 2 3 2 2" xfId="1934"/>
    <cellStyle name="20% - Accent5 2 2 3 2 2 2" xfId="8454"/>
    <cellStyle name="20% - Accent5 2 2 3 2 2 2 2" xfId="30854"/>
    <cellStyle name="20% - Accent5 2 2 3 2 2 3" xfId="30853"/>
    <cellStyle name="20% - Accent5 2 2 3 2 2 4" xfId="42763"/>
    <cellStyle name="20% - Accent5 2 2 3 2 3" xfId="8453"/>
    <cellStyle name="20% - Accent5 2 2 3 2 3 2" xfId="30855"/>
    <cellStyle name="20% - Accent5 2 2 3 2 4" xfId="30852"/>
    <cellStyle name="20% - Accent5 2 2 3 2 5" xfId="42762"/>
    <cellStyle name="20% - Accent5 2 2 3 3" xfId="1935"/>
    <cellStyle name="20% - Accent5 2 2 3 3 2" xfId="1936"/>
    <cellStyle name="20% - Accent5 2 2 3 3 2 2" xfId="8456"/>
    <cellStyle name="20% - Accent5 2 2 3 3 2 2 2" xfId="30858"/>
    <cellStyle name="20% - Accent5 2 2 3 3 2 3" xfId="30857"/>
    <cellStyle name="20% - Accent5 2 2 3 3 2 4" xfId="42765"/>
    <cellStyle name="20% - Accent5 2 2 3 3 3" xfId="8455"/>
    <cellStyle name="20% - Accent5 2 2 3 3 3 2" xfId="30859"/>
    <cellStyle name="20% - Accent5 2 2 3 3 4" xfId="30856"/>
    <cellStyle name="20% - Accent5 2 2 3 3 5" xfId="42764"/>
    <cellStyle name="20% - Accent5 2 2 3 4" xfId="1937"/>
    <cellStyle name="20% - Accent5 2 2 3 4 2" xfId="8457"/>
    <cellStyle name="20% - Accent5 2 2 3 4 2 2" xfId="30861"/>
    <cellStyle name="20% - Accent5 2 2 3 4 3" xfId="30860"/>
    <cellStyle name="20% - Accent5 2 2 3 4 4" xfId="42766"/>
    <cellStyle name="20% - Accent5 2 2 3 5" xfId="1938"/>
    <cellStyle name="20% - Accent5 2 2 3 5 2" xfId="8458"/>
    <cellStyle name="20% - Accent5 2 2 3 5 2 2" xfId="30863"/>
    <cellStyle name="20% - Accent5 2 2 3 5 3" xfId="30862"/>
    <cellStyle name="20% - Accent5 2 2 3 5 4" xfId="42767"/>
    <cellStyle name="20% - Accent5 2 2 3 6" xfId="1939"/>
    <cellStyle name="20% - Accent5 2 2 3 6 2" xfId="8459"/>
    <cellStyle name="20% - Accent5 2 2 3 6 2 2" xfId="30865"/>
    <cellStyle name="20% - Accent5 2 2 3 6 3" xfId="30864"/>
    <cellStyle name="20% - Accent5 2 2 3 6 4" xfId="42768"/>
    <cellStyle name="20% - Accent5 2 2 3 7" xfId="1940"/>
    <cellStyle name="20% - Accent5 2 2 3 7 2" xfId="8460"/>
    <cellStyle name="20% - Accent5 2 2 3 7 2 2" xfId="30867"/>
    <cellStyle name="20% - Accent5 2 2 3 7 3" xfId="30866"/>
    <cellStyle name="20% - Accent5 2 2 3 7 4" xfId="42769"/>
    <cellStyle name="20% - Accent5 2 2 3 8" xfId="8452"/>
    <cellStyle name="20% - Accent5 2 2 3 8 2" xfId="30868"/>
    <cellStyle name="20% - Accent5 2 2 3 9" xfId="30851"/>
    <cellStyle name="20% - Accent5 2 2 4" xfId="1941"/>
    <cellStyle name="20% - Accent5 2 2 4 10" xfId="42770"/>
    <cellStyle name="20% - Accent5 2 2 4 2" xfId="1942"/>
    <cellStyle name="20% - Accent5 2 2 4 2 2" xfId="8462"/>
    <cellStyle name="20% - Accent5 2 2 4 2 2 2" xfId="30871"/>
    <cellStyle name="20% - Accent5 2 2 4 2 3" xfId="30870"/>
    <cellStyle name="20% - Accent5 2 2 4 2 4" xfId="42771"/>
    <cellStyle name="20% - Accent5 2 2 4 3" xfId="1943"/>
    <cellStyle name="20% - Accent5 2 2 4 3 2" xfId="8463"/>
    <cellStyle name="20% - Accent5 2 2 4 3 2 2" xfId="30873"/>
    <cellStyle name="20% - Accent5 2 2 4 3 3" xfId="30872"/>
    <cellStyle name="20% - Accent5 2 2 4 3 4" xfId="42772"/>
    <cellStyle name="20% - Accent5 2 2 4 4" xfId="1944"/>
    <cellStyle name="20% - Accent5 2 2 4 4 2" xfId="8464"/>
    <cellStyle name="20% - Accent5 2 2 4 4 2 2" xfId="30875"/>
    <cellStyle name="20% - Accent5 2 2 4 4 3" xfId="30874"/>
    <cellStyle name="20% - Accent5 2 2 4 4 4" xfId="42773"/>
    <cellStyle name="20% - Accent5 2 2 4 5" xfId="1945"/>
    <cellStyle name="20% - Accent5 2 2 4 5 2" xfId="8465"/>
    <cellStyle name="20% - Accent5 2 2 4 5 2 2" xfId="30877"/>
    <cellStyle name="20% - Accent5 2 2 4 5 3" xfId="30876"/>
    <cellStyle name="20% - Accent5 2 2 4 5 4" xfId="42774"/>
    <cellStyle name="20% - Accent5 2 2 4 6" xfId="1946"/>
    <cellStyle name="20% - Accent5 2 2 4 6 2" xfId="8466"/>
    <cellStyle name="20% - Accent5 2 2 4 6 2 2" xfId="30879"/>
    <cellStyle name="20% - Accent5 2 2 4 6 3" xfId="30878"/>
    <cellStyle name="20% - Accent5 2 2 4 6 4" xfId="42775"/>
    <cellStyle name="20% - Accent5 2 2 4 7" xfId="1947"/>
    <cellStyle name="20% - Accent5 2 2 4 7 2" xfId="8467"/>
    <cellStyle name="20% - Accent5 2 2 4 7 2 2" xfId="30881"/>
    <cellStyle name="20% - Accent5 2 2 4 7 3" xfId="30880"/>
    <cellStyle name="20% - Accent5 2 2 4 7 4" xfId="42776"/>
    <cellStyle name="20% - Accent5 2 2 4 8" xfId="8461"/>
    <cellStyle name="20% - Accent5 2 2 4 8 2" xfId="30882"/>
    <cellStyle name="20% - Accent5 2 2 4 9" xfId="30869"/>
    <cellStyle name="20% - Accent5 2 2 5" xfId="1948"/>
    <cellStyle name="20% - Accent5 2 2 5 2" xfId="8468"/>
    <cellStyle name="20% - Accent5 2 2 5 2 2" xfId="30884"/>
    <cellStyle name="20% - Accent5 2 2 5 3" xfId="30883"/>
    <cellStyle name="20% - Accent5 2 2 5 4" xfId="42777"/>
    <cellStyle name="20% - Accent5 2 2 6" xfId="1949"/>
    <cellStyle name="20% - Accent5 2 2 6 2" xfId="8469"/>
    <cellStyle name="20% - Accent5 2 2 6 2 2" xfId="30886"/>
    <cellStyle name="20% - Accent5 2 2 6 3" xfId="30885"/>
    <cellStyle name="20% - Accent5 2 2 6 4" xfId="42778"/>
    <cellStyle name="20% - Accent5 2 2 7" xfId="14540"/>
    <cellStyle name="20% - Accent5 2 3" xfId="178"/>
    <cellStyle name="20% - Accent5 2 3 2" xfId="414"/>
    <cellStyle name="20% - Accent5 2 3 2 2" xfId="7127"/>
    <cellStyle name="20% - Accent5 2 3 2 2 2" xfId="8472"/>
    <cellStyle name="20% - Accent5 2 3 2 2 2 2" xfId="30890"/>
    <cellStyle name="20% - Accent5 2 3 2 2 3" xfId="30889"/>
    <cellStyle name="20% - Accent5 2 3 2 3" xfId="8471"/>
    <cellStyle name="20% - Accent5 2 3 2 3 2" xfId="30891"/>
    <cellStyle name="20% - Accent5 2 3 2 4" xfId="30888"/>
    <cellStyle name="20% - Accent5 2 3 3" xfId="1950"/>
    <cellStyle name="20% - Accent5 2 3 4" xfId="8470"/>
    <cellStyle name="20% - Accent5 2 3 4 2" xfId="30892"/>
    <cellStyle name="20% - Accent5 2 3 5" xfId="30887"/>
    <cellStyle name="20% - Accent5 2 4" xfId="370"/>
    <cellStyle name="20% - Accent5 2 4 10" xfId="1952"/>
    <cellStyle name="20% - Accent5 2 4 10 2" xfId="8474"/>
    <cellStyle name="20% - Accent5 2 4 10 2 2" xfId="30895"/>
    <cellStyle name="20% - Accent5 2 4 10 3" xfId="30894"/>
    <cellStyle name="20% - Accent5 2 4 10 4" xfId="42780"/>
    <cellStyle name="20% - Accent5 2 4 11" xfId="1953"/>
    <cellStyle name="20% - Accent5 2 4 11 2" xfId="8475"/>
    <cellStyle name="20% - Accent5 2 4 11 2 2" xfId="30897"/>
    <cellStyle name="20% - Accent5 2 4 11 3" xfId="30896"/>
    <cellStyle name="20% - Accent5 2 4 11 4" xfId="42781"/>
    <cellStyle name="20% - Accent5 2 4 12" xfId="1951"/>
    <cellStyle name="20% - Accent5 2 4 12 2" xfId="8476"/>
    <cellStyle name="20% - Accent5 2 4 12 2 2" xfId="30899"/>
    <cellStyle name="20% - Accent5 2 4 12 3" xfId="30898"/>
    <cellStyle name="20% - Accent5 2 4 13" xfId="8473"/>
    <cellStyle name="20% - Accent5 2 4 13 2" xfId="30900"/>
    <cellStyle name="20% - Accent5 2 4 14" xfId="14541"/>
    <cellStyle name="20% - Accent5 2 4 15" xfId="30893"/>
    <cellStyle name="20% - Accent5 2 4 16" xfId="42779"/>
    <cellStyle name="20% - Accent5 2 4 2" xfId="1954"/>
    <cellStyle name="20% - Accent5 2 4 2 10" xfId="8477"/>
    <cellStyle name="20% - Accent5 2 4 2 10 2" xfId="30902"/>
    <cellStyle name="20% - Accent5 2 4 2 11" xfId="14542"/>
    <cellStyle name="20% - Accent5 2 4 2 12" xfId="30901"/>
    <cellStyle name="20% - Accent5 2 4 2 13" xfId="42782"/>
    <cellStyle name="20% - Accent5 2 4 2 2" xfId="1955"/>
    <cellStyle name="20% - Accent5 2 4 2 2 2" xfId="1956"/>
    <cellStyle name="20% - Accent5 2 4 2 2 2 2" xfId="8479"/>
    <cellStyle name="20% - Accent5 2 4 2 2 2 2 2" xfId="30905"/>
    <cellStyle name="20% - Accent5 2 4 2 2 2 3" xfId="30904"/>
    <cellStyle name="20% - Accent5 2 4 2 2 2 4" xfId="42784"/>
    <cellStyle name="20% - Accent5 2 4 2 2 3" xfId="8478"/>
    <cellStyle name="20% - Accent5 2 4 2 2 3 2" xfId="30906"/>
    <cellStyle name="20% - Accent5 2 4 2 2 4" xfId="30903"/>
    <cellStyle name="20% - Accent5 2 4 2 2 5" xfId="42783"/>
    <cellStyle name="20% - Accent5 2 4 2 3" xfId="1957"/>
    <cellStyle name="20% - Accent5 2 4 2 3 2" xfId="1958"/>
    <cellStyle name="20% - Accent5 2 4 2 3 2 2" xfId="8481"/>
    <cellStyle name="20% - Accent5 2 4 2 3 2 2 2" xfId="30909"/>
    <cellStyle name="20% - Accent5 2 4 2 3 2 3" xfId="30908"/>
    <cellStyle name="20% - Accent5 2 4 2 3 2 4" xfId="42786"/>
    <cellStyle name="20% - Accent5 2 4 2 3 3" xfId="8480"/>
    <cellStyle name="20% - Accent5 2 4 2 3 3 2" xfId="30910"/>
    <cellStyle name="20% - Accent5 2 4 2 3 4" xfId="30907"/>
    <cellStyle name="20% - Accent5 2 4 2 3 5" xfId="42785"/>
    <cellStyle name="20% - Accent5 2 4 2 4" xfId="1959"/>
    <cellStyle name="20% - Accent5 2 4 2 4 2" xfId="8482"/>
    <cellStyle name="20% - Accent5 2 4 2 4 2 2" xfId="30912"/>
    <cellStyle name="20% - Accent5 2 4 2 4 3" xfId="30911"/>
    <cellStyle name="20% - Accent5 2 4 2 4 4" xfId="42787"/>
    <cellStyle name="20% - Accent5 2 4 2 5" xfId="1960"/>
    <cellStyle name="20% - Accent5 2 4 2 5 2" xfId="8483"/>
    <cellStyle name="20% - Accent5 2 4 2 5 2 2" xfId="30914"/>
    <cellStyle name="20% - Accent5 2 4 2 5 3" xfId="30913"/>
    <cellStyle name="20% - Accent5 2 4 2 5 4" xfId="42788"/>
    <cellStyle name="20% - Accent5 2 4 2 6" xfId="1961"/>
    <cellStyle name="20% - Accent5 2 4 2 6 2" xfId="8484"/>
    <cellStyle name="20% - Accent5 2 4 2 6 2 2" xfId="30916"/>
    <cellStyle name="20% - Accent5 2 4 2 6 3" xfId="30915"/>
    <cellStyle name="20% - Accent5 2 4 2 6 4" xfId="42789"/>
    <cellStyle name="20% - Accent5 2 4 2 7" xfId="1962"/>
    <cellStyle name="20% - Accent5 2 4 2 7 2" xfId="8485"/>
    <cellStyle name="20% - Accent5 2 4 2 7 2 2" xfId="30918"/>
    <cellStyle name="20% - Accent5 2 4 2 7 3" xfId="30917"/>
    <cellStyle name="20% - Accent5 2 4 2 7 4" xfId="42790"/>
    <cellStyle name="20% - Accent5 2 4 2 8" xfId="1963"/>
    <cellStyle name="20% - Accent5 2 4 2 8 2" xfId="8486"/>
    <cellStyle name="20% - Accent5 2 4 2 8 2 2" xfId="30920"/>
    <cellStyle name="20% - Accent5 2 4 2 8 3" xfId="30919"/>
    <cellStyle name="20% - Accent5 2 4 2 8 4" xfId="42791"/>
    <cellStyle name="20% - Accent5 2 4 2 9" xfId="1964"/>
    <cellStyle name="20% - Accent5 2 4 2 9 2" xfId="8487"/>
    <cellStyle name="20% - Accent5 2 4 2 9 2 2" xfId="30922"/>
    <cellStyle name="20% - Accent5 2 4 2 9 3" xfId="30921"/>
    <cellStyle name="20% - Accent5 2 4 2 9 4" xfId="42792"/>
    <cellStyle name="20% - Accent5 2 4 3" xfId="1965"/>
    <cellStyle name="20% - Accent5 2 4 3 10" xfId="30923"/>
    <cellStyle name="20% - Accent5 2 4 3 11" xfId="42793"/>
    <cellStyle name="20% - Accent5 2 4 3 2" xfId="1966"/>
    <cellStyle name="20% - Accent5 2 4 3 2 2" xfId="8489"/>
    <cellStyle name="20% - Accent5 2 4 3 2 2 2" xfId="30925"/>
    <cellStyle name="20% - Accent5 2 4 3 2 3" xfId="30924"/>
    <cellStyle name="20% - Accent5 2 4 3 2 4" xfId="42794"/>
    <cellStyle name="20% - Accent5 2 4 3 3" xfId="1967"/>
    <cellStyle name="20% - Accent5 2 4 3 3 2" xfId="8490"/>
    <cellStyle name="20% - Accent5 2 4 3 3 2 2" xfId="30927"/>
    <cellStyle name="20% - Accent5 2 4 3 3 3" xfId="30926"/>
    <cellStyle name="20% - Accent5 2 4 3 3 4" xfId="42795"/>
    <cellStyle name="20% - Accent5 2 4 3 4" xfId="1968"/>
    <cellStyle name="20% - Accent5 2 4 3 4 2" xfId="8491"/>
    <cellStyle name="20% - Accent5 2 4 3 4 2 2" xfId="30929"/>
    <cellStyle name="20% - Accent5 2 4 3 4 3" xfId="30928"/>
    <cellStyle name="20% - Accent5 2 4 3 4 4" xfId="42796"/>
    <cellStyle name="20% - Accent5 2 4 3 5" xfId="1969"/>
    <cellStyle name="20% - Accent5 2 4 3 5 2" xfId="8492"/>
    <cellStyle name="20% - Accent5 2 4 3 5 2 2" xfId="30931"/>
    <cellStyle name="20% - Accent5 2 4 3 5 3" xfId="30930"/>
    <cellStyle name="20% - Accent5 2 4 3 5 4" xfId="42797"/>
    <cellStyle name="20% - Accent5 2 4 3 6" xfId="1970"/>
    <cellStyle name="20% - Accent5 2 4 3 6 2" xfId="8493"/>
    <cellStyle name="20% - Accent5 2 4 3 6 2 2" xfId="30933"/>
    <cellStyle name="20% - Accent5 2 4 3 6 3" xfId="30932"/>
    <cellStyle name="20% - Accent5 2 4 3 6 4" xfId="42798"/>
    <cellStyle name="20% - Accent5 2 4 3 7" xfId="1971"/>
    <cellStyle name="20% - Accent5 2 4 3 7 2" xfId="8494"/>
    <cellStyle name="20% - Accent5 2 4 3 7 2 2" xfId="30935"/>
    <cellStyle name="20% - Accent5 2 4 3 7 3" xfId="30934"/>
    <cellStyle name="20% - Accent5 2 4 3 7 4" xfId="42799"/>
    <cellStyle name="20% - Accent5 2 4 3 8" xfId="1972"/>
    <cellStyle name="20% - Accent5 2 4 3 8 2" xfId="8495"/>
    <cellStyle name="20% - Accent5 2 4 3 8 2 2" xfId="30937"/>
    <cellStyle name="20% - Accent5 2 4 3 8 3" xfId="30936"/>
    <cellStyle name="20% - Accent5 2 4 3 8 4" xfId="42800"/>
    <cellStyle name="20% - Accent5 2 4 3 9" xfId="8488"/>
    <cellStyle name="20% - Accent5 2 4 3 9 2" xfId="30938"/>
    <cellStyle name="20% - Accent5 2 4 4" xfId="1973"/>
    <cellStyle name="20% - Accent5 2 4 4 2" xfId="1974"/>
    <cellStyle name="20% - Accent5 2 4 4 2 2" xfId="8497"/>
    <cellStyle name="20% - Accent5 2 4 4 2 2 2" xfId="30941"/>
    <cellStyle name="20% - Accent5 2 4 4 2 3" xfId="30940"/>
    <cellStyle name="20% - Accent5 2 4 4 2 4" xfId="42802"/>
    <cellStyle name="20% - Accent5 2 4 4 3" xfId="8496"/>
    <cellStyle name="20% - Accent5 2 4 4 3 2" xfId="30942"/>
    <cellStyle name="20% - Accent5 2 4 4 4" xfId="30939"/>
    <cellStyle name="20% - Accent5 2 4 4 5" xfId="42801"/>
    <cellStyle name="20% - Accent5 2 4 5" xfId="1975"/>
    <cellStyle name="20% - Accent5 2 4 5 2" xfId="8498"/>
    <cellStyle name="20% - Accent5 2 4 5 2 2" xfId="30944"/>
    <cellStyle name="20% - Accent5 2 4 5 3" xfId="30943"/>
    <cellStyle name="20% - Accent5 2 4 5 4" xfId="42803"/>
    <cellStyle name="20% - Accent5 2 4 6" xfId="1976"/>
    <cellStyle name="20% - Accent5 2 4 6 2" xfId="8499"/>
    <cellStyle name="20% - Accent5 2 4 6 2 2" xfId="30946"/>
    <cellStyle name="20% - Accent5 2 4 6 3" xfId="30945"/>
    <cellStyle name="20% - Accent5 2 4 6 4" xfId="42804"/>
    <cellStyle name="20% - Accent5 2 4 7" xfId="1977"/>
    <cellStyle name="20% - Accent5 2 4 7 2" xfId="8500"/>
    <cellStyle name="20% - Accent5 2 4 7 2 2" xfId="30948"/>
    <cellStyle name="20% - Accent5 2 4 7 3" xfId="30947"/>
    <cellStyle name="20% - Accent5 2 4 7 4" xfId="42805"/>
    <cellStyle name="20% - Accent5 2 4 8" xfId="1978"/>
    <cellStyle name="20% - Accent5 2 4 8 2" xfId="8501"/>
    <cellStyle name="20% - Accent5 2 4 8 2 2" xfId="30950"/>
    <cellStyle name="20% - Accent5 2 4 8 3" xfId="30949"/>
    <cellStyle name="20% - Accent5 2 4 8 4" xfId="42806"/>
    <cellStyle name="20% - Accent5 2 4 9" xfId="1979"/>
    <cellStyle name="20% - Accent5 2 4 9 2" xfId="8502"/>
    <cellStyle name="20% - Accent5 2 4 9 2 2" xfId="30952"/>
    <cellStyle name="20% - Accent5 2 4 9 3" xfId="30951"/>
    <cellStyle name="20% - Accent5 2 4 9 4" xfId="42807"/>
    <cellStyle name="20% - Accent5 2 5" xfId="482"/>
    <cellStyle name="20% - Accent5 2 5 10" xfId="1981"/>
    <cellStyle name="20% - Accent5 2 5 10 2" xfId="8504"/>
    <cellStyle name="20% - Accent5 2 5 10 2 2" xfId="30955"/>
    <cellStyle name="20% - Accent5 2 5 10 3" xfId="30954"/>
    <cellStyle name="20% - Accent5 2 5 10 4" xfId="42809"/>
    <cellStyle name="20% - Accent5 2 5 11" xfId="1982"/>
    <cellStyle name="20% - Accent5 2 5 11 2" xfId="8505"/>
    <cellStyle name="20% - Accent5 2 5 11 2 2" xfId="30957"/>
    <cellStyle name="20% - Accent5 2 5 11 3" xfId="30956"/>
    <cellStyle name="20% - Accent5 2 5 11 4" xfId="42810"/>
    <cellStyle name="20% - Accent5 2 5 12" xfId="1980"/>
    <cellStyle name="20% - Accent5 2 5 12 2" xfId="8506"/>
    <cellStyle name="20% - Accent5 2 5 12 2 2" xfId="30959"/>
    <cellStyle name="20% - Accent5 2 5 12 3" xfId="30958"/>
    <cellStyle name="20% - Accent5 2 5 13" xfId="8503"/>
    <cellStyle name="20% - Accent5 2 5 13 2" xfId="30960"/>
    <cellStyle name="20% - Accent5 2 5 14" xfId="14543"/>
    <cellStyle name="20% - Accent5 2 5 15" xfId="30953"/>
    <cellStyle name="20% - Accent5 2 5 16" xfId="42808"/>
    <cellStyle name="20% - Accent5 2 5 2" xfId="1983"/>
    <cellStyle name="20% - Accent5 2 5 2 10" xfId="8507"/>
    <cellStyle name="20% - Accent5 2 5 2 10 2" xfId="30962"/>
    <cellStyle name="20% - Accent5 2 5 2 11" xfId="30961"/>
    <cellStyle name="20% - Accent5 2 5 2 12" xfId="42811"/>
    <cellStyle name="20% - Accent5 2 5 2 2" xfId="1984"/>
    <cellStyle name="20% - Accent5 2 5 2 2 2" xfId="8508"/>
    <cellStyle name="20% - Accent5 2 5 2 2 2 2" xfId="30964"/>
    <cellStyle name="20% - Accent5 2 5 2 2 3" xfId="30963"/>
    <cellStyle name="20% - Accent5 2 5 2 2 4" xfId="42812"/>
    <cellStyle name="20% - Accent5 2 5 2 3" xfId="1985"/>
    <cellStyle name="20% - Accent5 2 5 2 3 2" xfId="8509"/>
    <cellStyle name="20% - Accent5 2 5 2 3 2 2" xfId="30966"/>
    <cellStyle name="20% - Accent5 2 5 2 3 3" xfId="30965"/>
    <cellStyle name="20% - Accent5 2 5 2 3 4" xfId="42813"/>
    <cellStyle name="20% - Accent5 2 5 2 4" xfId="1986"/>
    <cellStyle name="20% - Accent5 2 5 2 4 2" xfId="8510"/>
    <cellStyle name="20% - Accent5 2 5 2 4 2 2" xfId="30968"/>
    <cellStyle name="20% - Accent5 2 5 2 4 3" xfId="30967"/>
    <cellStyle name="20% - Accent5 2 5 2 4 4" xfId="42814"/>
    <cellStyle name="20% - Accent5 2 5 2 5" xfId="1987"/>
    <cellStyle name="20% - Accent5 2 5 2 5 2" xfId="8511"/>
    <cellStyle name="20% - Accent5 2 5 2 5 2 2" xfId="30970"/>
    <cellStyle name="20% - Accent5 2 5 2 5 3" xfId="30969"/>
    <cellStyle name="20% - Accent5 2 5 2 5 4" xfId="42815"/>
    <cellStyle name="20% - Accent5 2 5 2 6" xfId="1988"/>
    <cellStyle name="20% - Accent5 2 5 2 6 2" xfId="8512"/>
    <cellStyle name="20% - Accent5 2 5 2 6 2 2" xfId="30972"/>
    <cellStyle name="20% - Accent5 2 5 2 6 3" xfId="30971"/>
    <cellStyle name="20% - Accent5 2 5 2 6 4" xfId="42816"/>
    <cellStyle name="20% - Accent5 2 5 2 7" xfId="1989"/>
    <cellStyle name="20% - Accent5 2 5 2 7 2" xfId="8513"/>
    <cellStyle name="20% - Accent5 2 5 2 7 2 2" xfId="30974"/>
    <cellStyle name="20% - Accent5 2 5 2 7 3" xfId="30973"/>
    <cellStyle name="20% - Accent5 2 5 2 7 4" xfId="42817"/>
    <cellStyle name="20% - Accent5 2 5 2 8" xfId="1990"/>
    <cellStyle name="20% - Accent5 2 5 2 8 2" xfId="8514"/>
    <cellStyle name="20% - Accent5 2 5 2 8 2 2" xfId="30976"/>
    <cellStyle name="20% - Accent5 2 5 2 8 3" xfId="30975"/>
    <cellStyle name="20% - Accent5 2 5 2 8 4" xfId="42818"/>
    <cellStyle name="20% - Accent5 2 5 2 9" xfId="1991"/>
    <cellStyle name="20% - Accent5 2 5 2 9 2" xfId="8515"/>
    <cellStyle name="20% - Accent5 2 5 2 9 2 2" xfId="30978"/>
    <cellStyle name="20% - Accent5 2 5 2 9 3" xfId="30977"/>
    <cellStyle name="20% - Accent5 2 5 2 9 4" xfId="42819"/>
    <cellStyle name="20% - Accent5 2 5 3" xfId="1992"/>
    <cellStyle name="20% - Accent5 2 5 3 2" xfId="1993"/>
    <cellStyle name="20% - Accent5 2 5 3 2 2" xfId="8517"/>
    <cellStyle name="20% - Accent5 2 5 3 2 2 2" xfId="30981"/>
    <cellStyle name="20% - Accent5 2 5 3 2 3" xfId="30980"/>
    <cellStyle name="20% - Accent5 2 5 3 2 4" xfId="42821"/>
    <cellStyle name="20% - Accent5 2 5 3 3" xfId="8516"/>
    <cellStyle name="20% - Accent5 2 5 3 3 2" xfId="30982"/>
    <cellStyle name="20% - Accent5 2 5 3 4" xfId="30979"/>
    <cellStyle name="20% - Accent5 2 5 3 5" xfId="42820"/>
    <cellStyle name="20% - Accent5 2 5 4" xfId="1994"/>
    <cellStyle name="20% - Accent5 2 5 4 2" xfId="8518"/>
    <cellStyle name="20% - Accent5 2 5 4 2 2" xfId="30984"/>
    <cellStyle name="20% - Accent5 2 5 4 3" xfId="30983"/>
    <cellStyle name="20% - Accent5 2 5 4 4" xfId="42822"/>
    <cellStyle name="20% - Accent5 2 5 5" xfId="1995"/>
    <cellStyle name="20% - Accent5 2 5 5 2" xfId="8519"/>
    <cellStyle name="20% - Accent5 2 5 5 2 2" xfId="30986"/>
    <cellStyle name="20% - Accent5 2 5 5 3" xfId="30985"/>
    <cellStyle name="20% - Accent5 2 5 5 4" xfId="42823"/>
    <cellStyle name="20% - Accent5 2 5 6" xfId="1996"/>
    <cellStyle name="20% - Accent5 2 5 6 2" xfId="8520"/>
    <cellStyle name="20% - Accent5 2 5 6 2 2" xfId="30988"/>
    <cellStyle name="20% - Accent5 2 5 6 3" xfId="30987"/>
    <cellStyle name="20% - Accent5 2 5 6 4" xfId="42824"/>
    <cellStyle name="20% - Accent5 2 5 7" xfId="1997"/>
    <cellStyle name="20% - Accent5 2 5 7 2" xfId="8521"/>
    <cellStyle name="20% - Accent5 2 5 7 2 2" xfId="30990"/>
    <cellStyle name="20% - Accent5 2 5 7 3" xfId="30989"/>
    <cellStyle name="20% - Accent5 2 5 7 4" xfId="42825"/>
    <cellStyle name="20% - Accent5 2 5 8" xfId="1998"/>
    <cellStyle name="20% - Accent5 2 5 8 2" xfId="8522"/>
    <cellStyle name="20% - Accent5 2 5 8 2 2" xfId="30992"/>
    <cellStyle name="20% - Accent5 2 5 8 3" xfId="30991"/>
    <cellStyle name="20% - Accent5 2 5 8 4" xfId="42826"/>
    <cellStyle name="20% - Accent5 2 5 9" xfId="1999"/>
    <cellStyle name="20% - Accent5 2 5 9 2" xfId="8523"/>
    <cellStyle name="20% - Accent5 2 5 9 2 2" xfId="30994"/>
    <cellStyle name="20% - Accent5 2 5 9 3" xfId="30993"/>
    <cellStyle name="20% - Accent5 2 5 9 4" xfId="42827"/>
    <cellStyle name="20% - Accent5 2 6" xfId="509"/>
    <cellStyle name="20% - Accent5 2 6 10" xfId="2000"/>
    <cellStyle name="20% - Accent5 2 6 10 2" xfId="8525"/>
    <cellStyle name="20% - Accent5 2 6 10 2 2" xfId="30997"/>
    <cellStyle name="20% - Accent5 2 6 10 3" xfId="30996"/>
    <cellStyle name="20% - Accent5 2 6 11" xfId="8524"/>
    <cellStyle name="20% - Accent5 2 6 11 2" xfId="30998"/>
    <cellStyle name="20% - Accent5 2 6 12" xfId="14544"/>
    <cellStyle name="20% - Accent5 2 6 13" xfId="30995"/>
    <cellStyle name="20% - Accent5 2 6 14" xfId="42828"/>
    <cellStyle name="20% - Accent5 2 6 2" xfId="2001"/>
    <cellStyle name="20% - Accent5 2 6 2 2" xfId="2002"/>
    <cellStyle name="20% - Accent5 2 6 2 2 2" xfId="8527"/>
    <cellStyle name="20% - Accent5 2 6 2 2 2 2" xfId="31001"/>
    <cellStyle name="20% - Accent5 2 6 2 2 3" xfId="31000"/>
    <cellStyle name="20% - Accent5 2 6 2 2 4" xfId="42830"/>
    <cellStyle name="20% - Accent5 2 6 2 3" xfId="8526"/>
    <cellStyle name="20% - Accent5 2 6 2 3 2" xfId="31002"/>
    <cellStyle name="20% - Accent5 2 6 2 4" xfId="30999"/>
    <cellStyle name="20% - Accent5 2 6 2 5" xfId="42829"/>
    <cellStyle name="20% - Accent5 2 6 3" xfId="2003"/>
    <cellStyle name="20% - Accent5 2 6 3 2" xfId="2004"/>
    <cellStyle name="20% - Accent5 2 6 3 2 2" xfId="8529"/>
    <cellStyle name="20% - Accent5 2 6 3 2 2 2" xfId="31005"/>
    <cellStyle name="20% - Accent5 2 6 3 2 3" xfId="31004"/>
    <cellStyle name="20% - Accent5 2 6 3 2 4" xfId="42832"/>
    <cellStyle name="20% - Accent5 2 6 3 3" xfId="8528"/>
    <cellStyle name="20% - Accent5 2 6 3 3 2" xfId="31006"/>
    <cellStyle name="20% - Accent5 2 6 3 4" xfId="31003"/>
    <cellStyle name="20% - Accent5 2 6 3 5" xfId="42831"/>
    <cellStyle name="20% - Accent5 2 6 4" xfId="2005"/>
    <cellStyle name="20% - Accent5 2 6 4 2" xfId="8530"/>
    <cellStyle name="20% - Accent5 2 6 4 2 2" xfId="31008"/>
    <cellStyle name="20% - Accent5 2 6 4 3" xfId="31007"/>
    <cellStyle name="20% - Accent5 2 6 4 4" xfId="42833"/>
    <cellStyle name="20% - Accent5 2 6 5" xfId="2006"/>
    <cellStyle name="20% - Accent5 2 6 5 2" xfId="8531"/>
    <cellStyle name="20% - Accent5 2 6 5 2 2" xfId="31010"/>
    <cellStyle name="20% - Accent5 2 6 5 3" xfId="31009"/>
    <cellStyle name="20% - Accent5 2 6 5 4" xfId="42834"/>
    <cellStyle name="20% - Accent5 2 6 6" xfId="2007"/>
    <cellStyle name="20% - Accent5 2 6 6 2" xfId="8532"/>
    <cellStyle name="20% - Accent5 2 6 6 2 2" xfId="31012"/>
    <cellStyle name="20% - Accent5 2 6 6 3" xfId="31011"/>
    <cellStyle name="20% - Accent5 2 6 6 4" xfId="42835"/>
    <cellStyle name="20% - Accent5 2 6 7" xfId="2008"/>
    <cellStyle name="20% - Accent5 2 6 7 2" xfId="8533"/>
    <cellStyle name="20% - Accent5 2 6 7 2 2" xfId="31014"/>
    <cellStyle name="20% - Accent5 2 6 7 3" xfId="31013"/>
    <cellStyle name="20% - Accent5 2 6 7 4" xfId="42836"/>
    <cellStyle name="20% - Accent5 2 6 8" xfId="2009"/>
    <cellStyle name="20% - Accent5 2 6 8 2" xfId="8534"/>
    <cellStyle name="20% - Accent5 2 6 8 2 2" xfId="31016"/>
    <cellStyle name="20% - Accent5 2 6 8 3" xfId="31015"/>
    <cellStyle name="20% - Accent5 2 6 8 4" xfId="42837"/>
    <cellStyle name="20% - Accent5 2 6 9" xfId="2010"/>
    <cellStyle name="20% - Accent5 2 6 9 2" xfId="8535"/>
    <cellStyle name="20% - Accent5 2 6 9 2 2" xfId="31018"/>
    <cellStyle name="20% - Accent5 2 6 9 3" xfId="31017"/>
    <cellStyle name="20% - Accent5 2 6 9 4" xfId="42838"/>
    <cellStyle name="20% - Accent5 2 7" xfId="618"/>
    <cellStyle name="20% - Accent5 2 7 2" xfId="2011"/>
    <cellStyle name="20% - Accent5 2 7 2 2" xfId="8537"/>
    <cellStyle name="20% - Accent5 2 7 2 2 2" xfId="31021"/>
    <cellStyle name="20% - Accent5 2 7 2 3" xfId="31020"/>
    <cellStyle name="20% - Accent5 2 7 3" xfId="8536"/>
    <cellStyle name="20% - Accent5 2 7 3 2" xfId="31022"/>
    <cellStyle name="20% - Accent5 2 7 4" xfId="14545"/>
    <cellStyle name="20% - Accent5 2 7 5" xfId="31019"/>
    <cellStyle name="20% - Accent5 2 7 6" xfId="42839"/>
    <cellStyle name="20% - Accent5 2 8" xfId="705"/>
    <cellStyle name="20% - Accent5 2 8 2" xfId="2012"/>
    <cellStyle name="20% - Accent5 2 8 2 2" xfId="8539"/>
    <cellStyle name="20% - Accent5 2 8 2 2 2" xfId="31025"/>
    <cellStyle name="20% - Accent5 2 8 2 3" xfId="31024"/>
    <cellStyle name="20% - Accent5 2 8 3" xfId="8538"/>
    <cellStyle name="20% - Accent5 2 8 3 2" xfId="31026"/>
    <cellStyle name="20% - Accent5 2 8 4" xfId="14546"/>
    <cellStyle name="20% - Accent5 2 8 5" xfId="31023"/>
    <cellStyle name="20% - Accent5 2 8 6" xfId="42840"/>
    <cellStyle name="20% - Accent5 2 9" xfId="2013"/>
    <cellStyle name="20% - Accent5 2 9 2" xfId="8540"/>
    <cellStyle name="20% - Accent5 2 9 2 2" xfId="31028"/>
    <cellStyle name="20% - Accent5 2 9 3" xfId="14547"/>
    <cellStyle name="20% - Accent5 2 9 4" xfId="31027"/>
    <cellStyle name="20% - Accent5 2 9 5" xfId="42841"/>
    <cellStyle name="20% - Accent5 20" xfId="14548"/>
    <cellStyle name="20% - Accent5 21" xfId="28061"/>
    <cellStyle name="20% - Accent5 3" xfId="180"/>
    <cellStyle name="20% - Accent5 3 10" xfId="2015"/>
    <cellStyle name="20% - Accent5 3 10 2" xfId="8542"/>
    <cellStyle name="20% - Accent5 3 10 2 2" xfId="31031"/>
    <cellStyle name="20% - Accent5 3 10 3" xfId="14550"/>
    <cellStyle name="20% - Accent5 3 10 4" xfId="31030"/>
    <cellStyle name="20% - Accent5 3 10 5" xfId="42843"/>
    <cellStyle name="20% - Accent5 3 11" xfId="2016"/>
    <cellStyle name="20% - Accent5 3 11 2" xfId="8543"/>
    <cellStyle name="20% - Accent5 3 11 2 2" xfId="31033"/>
    <cellStyle name="20% - Accent5 3 11 3" xfId="14551"/>
    <cellStyle name="20% - Accent5 3 11 4" xfId="31032"/>
    <cellStyle name="20% - Accent5 3 11 5" xfId="42844"/>
    <cellStyle name="20% - Accent5 3 12" xfId="2017"/>
    <cellStyle name="20% - Accent5 3 12 2" xfId="8544"/>
    <cellStyle name="20% - Accent5 3 12 2 2" xfId="31035"/>
    <cellStyle name="20% - Accent5 3 12 3" xfId="14552"/>
    <cellStyle name="20% - Accent5 3 12 4" xfId="31034"/>
    <cellStyle name="20% - Accent5 3 12 5" xfId="42845"/>
    <cellStyle name="20% - Accent5 3 13" xfId="2018"/>
    <cellStyle name="20% - Accent5 3 13 2" xfId="8545"/>
    <cellStyle name="20% - Accent5 3 13 2 2" xfId="31037"/>
    <cellStyle name="20% - Accent5 3 13 3" xfId="14553"/>
    <cellStyle name="20% - Accent5 3 13 4" xfId="31036"/>
    <cellStyle name="20% - Accent5 3 13 5" xfId="42846"/>
    <cellStyle name="20% - Accent5 3 14" xfId="2014"/>
    <cellStyle name="20% - Accent5 3 14 2" xfId="8546"/>
    <cellStyle name="20% - Accent5 3 14 2 2" xfId="31039"/>
    <cellStyle name="20% - Accent5 3 14 3" xfId="31038"/>
    <cellStyle name="20% - Accent5 3 15" xfId="8541"/>
    <cellStyle name="20% - Accent5 3 15 2" xfId="31040"/>
    <cellStyle name="20% - Accent5 3 16" xfId="14549"/>
    <cellStyle name="20% - Accent5 3 17" xfId="31029"/>
    <cellStyle name="20% - Accent5 3 18" xfId="42842"/>
    <cellStyle name="20% - Accent5 3 2" xfId="415"/>
    <cellStyle name="20% - Accent5 3 2 10" xfId="2020"/>
    <cellStyle name="20% - Accent5 3 2 10 2" xfId="8548"/>
    <cellStyle name="20% - Accent5 3 2 10 2 2" xfId="31043"/>
    <cellStyle name="20% - Accent5 3 2 10 3" xfId="31042"/>
    <cellStyle name="20% - Accent5 3 2 10 4" xfId="42848"/>
    <cellStyle name="20% - Accent5 3 2 11" xfId="2021"/>
    <cellStyle name="20% - Accent5 3 2 11 2" xfId="8549"/>
    <cellStyle name="20% - Accent5 3 2 11 2 2" xfId="31045"/>
    <cellStyle name="20% - Accent5 3 2 11 3" xfId="31044"/>
    <cellStyle name="20% - Accent5 3 2 11 4" xfId="42849"/>
    <cellStyle name="20% - Accent5 3 2 12" xfId="2019"/>
    <cellStyle name="20% - Accent5 3 2 12 2" xfId="8550"/>
    <cellStyle name="20% - Accent5 3 2 12 2 2" xfId="31047"/>
    <cellStyle name="20% - Accent5 3 2 12 3" xfId="31046"/>
    <cellStyle name="20% - Accent5 3 2 13" xfId="8547"/>
    <cellStyle name="20% - Accent5 3 2 13 2" xfId="31048"/>
    <cellStyle name="20% - Accent5 3 2 14" xfId="14554"/>
    <cellStyle name="20% - Accent5 3 2 15" xfId="31041"/>
    <cellStyle name="20% - Accent5 3 2 16" xfId="42847"/>
    <cellStyle name="20% - Accent5 3 2 2" xfId="2022"/>
    <cellStyle name="20% - Accent5 3 2 2 10" xfId="8551"/>
    <cellStyle name="20% - Accent5 3 2 2 10 2" xfId="31050"/>
    <cellStyle name="20% - Accent5 3 2 2 11" xfId="31049"/>
    <cellStyle name="20% - Accent5 3 2 2 12" xfId="42850"/>
    <cellStyle name="20% - Accent5 3 2 2 2" xfId="2023"/>
    <cellStyle name="20% - Accent5 3 2 2 2 2" xfId="2024"/>
    <cellStyle name="20% - Accent5 3 2 2 2 2 2" xfId="8553"/>
    <cellStyle name="20% - Accent5 3 2 2 2 2 2 2" xfId="31053"/>
    <cellStyle name="20% - Accent5 3 2 2 2 2 3" xfId="31052"/>
    <cellStyle name="20% - Accent5 3 2 2 2 2 4" xfId="42852"/>
    <cellStyle name="20% - Accent5 3 2 2 2 3" xfId="8552"/>
    <cellStyle name="20% - Accent5 3 2 2 2 3 2" xfId="31054"/>
    <cellStyle name="20% - Accent5 3 2 2 2 4" xfId="31051"/>
    <cellStyle name="20% - Accent5 3 2 2 2 5" xfId="42851"/>
    <cellStyle name="20% - Accent5 3 2 2 3" xfId="2025"/>
    <cellStyle name="20% - Accent5 3 2 2 3 2" xfId="2026"/>
    <cellStyle name="20% - Accent5 3 2 2 3 2 2" xfId="8555"/>
    <cellStyle name="20% - Accent5 3 2 2 3 2 2 2" xfId="31057"/>
    <cellStyle name="20% - Accent5 3 2 2 3 2 3" xfId="31056"/>
    <cellStyle name="20% - Accent5 3 2 2 3 2 4" xfId="42854"/>
    <cellStyle name="20% - Accent5 3 2 2 3 3" xfId="8554"/>
    <cellStyle name="20% - Accent5 3 2 2 3 3 2" xfId="31058"/>
    <cellStyle name="20% - Accent5 3 2 2 3 4" xfId="31055"/>
    <cellStyle name="20% - Accent5 3 2 2 3 5" xfId="42853"/>
    <cellStyle name="20% - Accent5 3 2 2 4" xfId="2027"/>
    <cellStyle name="20% - Accent5 3 2 2 4 2" xfId="8556"/>
    <cellStyle name="20% - Accent5 3 2 2 4 2 2" xfId="31060"/>
    <cellStyle name="20% - Accent5 3 2 2 4 3" xfId="31059"/>
    <cellStyle name="20% - Accent5 3 2 2 4 4" xfId="42855"/>
    <cellStyle name="20% - Accent5 3 2 2 5" xfId="2028"/>
    <cellStyle name="20% - Accent5 3 2 2 5 2" xfId="8557"/>
    <cellStyle name="20% - Accent5 3 2 2 5 2 2" xfId="31062"/>
    <cellStyle name="20% - Accent5 3 2 2 5 3" xfId="31061"/>
    <cellStyle name="20% - Accent5 3 2 2 5 4" xfId="42856"/>
    <cellStyle name="20% - Accent5 3 2 2 6" xfId="2029"/>
    <cellStyle name="20% - Accent5 3 2 2 6 2" xfId="8558"/>
    <cellStyle name="20% - Accent5 3 2 2 6 2 2" xfId="31064"/>
    <cellStyle name="20% - Accent5 3 2 2 6 3" xfId="31063"/>
    <cellStyle name="20% - Accent5 3 2 2 6 4" xfId="42857"/>
    <cellStyle name="20% - Accent5 3 2 2 7" xfId="2030"/>
    <cellStyle name="20% - Accent5 3 2 2 7 2" xfId="8559"/>
    <cellStyle name="20% - Accent5 3 2 2 7 2 2" xfId="31066"/>
    <cellStyle name="20% - Accent5 3 2 2 7 3" xfId="31065"/>
    <cellStyle name="20% - Accent5 3 2 2 7 4" xfId="42858"/>
    <cellStyle name="20% - Accent5 3 2 2 8" xfId="2031"/>
    <cellStyle name="20% - Accent5 3 2 2 8 2" xfId="8560"/>
    <cellStyle name="20% - Accent5 3 2 2 8 2 2" xfId="31068"/>
    <cellStyle name="20% - Accent5 3 2 2 8 3" xfId="31067"/>
    <cellStyle name="20% - Accent5 3 2 2 8 4" xfId="42859"/>
    <cellStyle name="20% - Accent5 3 2 2 9" xfId="2032"/>
    <cellStyle name="20% - Accent5 3 2 2 9 2" xfId="8561"/>
    <cellStyle name="20% - Accent5 3 2 2 9 2 2" xfId="31070"/>
    <cellStyle name="20% - Accent5 3 2 2 9 3" xfId="31069"/>
    <cellStyle name="20% - Accent5 3 2 2 9 4" xfId="42860"/>
    <cellStyle name="20% - Accent5 3 2 3" xfId="2033"/>
    <cellStyle name="20% - Accent5 3 2 3 10" xfId="31071"/>
    <cellStyle name="20% - Accent5 3 2 3 11" xfId="42861"/>
    <cellStyle name="20% - Accent5 3 2 3 2" xfId="2034"/>
    <cellStyle name="20% - Accent5 3 2 3 2 2" xfId="8563"/>
    <cellStyle name="20% - Accent5 3 2 3 2 2 2" xfId="31073"/>
    <cellStyle name="20% - Accent5 3 2 3 2 3" xfId="31072"/>
    <cellStyle name="20% - Accent5 3 2 3 2 4" xfId="42862"/>
    <cellStyle name="20% - Accent5 3 2 3 3" xfId="2035"/>
    <cellStyle name="20% - Accent5 3 2 3 3 2" xfId="8564"/>
    <cellStyle name="20% - Accent5 3 2 3 3 2 2" xfId="31075"/>
    <cellStyle name="20% - Accent5 3 2 3 3 3" xfId="31074"/>
    <cellStyle name="20% - Accent5 3 2 3 3 4" xfId="42863"/>
    <cellStyle name="20% - Accent5 3 2 3 4" xfId="2036"/>
    <cellStyle name="20% - Accent5 3 2 3 4 2" xfId="8565"/>
    <cellStyle name="20% - Accent5 3 2 3 4 2 2" xfId="31077"/>
    <cellStyle name="20% - Accent5 3 2 3 4 3" xfId="31076"/>
    <cellStyle name="20% - Accent5 3 2 3 4 4" xfId="42864"/>
    <cellStyle name="20% - Accent5 3 2 3 5" xfId="2037"/>
    <cellStyle name="20% - Accent5 3 2 3 5 2" xfId="8566"/>
    <cellStyle name="20% - Accent5 3 2 3 5 2 2" xfId="31079"/>
    <cellStyle name="20% - Accent5 3 2 3 5 3" xfId="31078"/>
    <cellStyle name="20% - Accent5 3 2 3 5 4" xfId="42865"/>
    <cellStyle name="20% - Accent5 3 2 3 6" xfId="2038"/>
    <cellStyle name="20% - Accent5 3 2 3 6 2" xfId="8567"/>
    <cellStyle name="20% - Accent5 3 2 3 6 2 2" xfId="31081"/>
    <cellStyle name="20% - Accent5 3 2 3 6 3" xfId="31080"/>
    <cellStyle name="20% - Accent5 3 2 3 6 4" xfId="42866"/>
    <cellStyle name="20% - Accent5 3 2 3 7" xfId="2039"/>
    <cellStyle name="20% - Accent5 3 2 3 7 2" xfId="8568"/>
    <cellStyle name="20% - Accent5 3 2 3 7 2 2" xfId="31083"/>
    <cellStyle name="20% - Accent5 3 2 3 7 3" xfId="31082"/>
    <cellStyle name="20% - Accent5 3 2 3 7 4" xfId="42867"/>
    <cellStyle name="20% - Accent5 3 2 3 8" xfId="2040"/>
    <cellStyle name="20% - Accent5 3 2 3 8 2" xfId="8569"/>
    <cellStyle name="20% - Accent5 3 2 3 8 2 2" xfId="31085"/>
    <cellStyle name="20% - Accent5 3 2 3 8 3" xfId="31084"/>
    <cellStyle name="20% - Accent5 3 2 3 8 4" xfId="42868"/>
    <cellStyle name="20% - Accent5 3 2 3 9" xfId="8562"/>
    <cellStyle name="20% - Accent5 3 2 3 9 2" xfId="31086"/>
    <cellStyle name="20% - Accent5 3 2 4" xfId="2041"/>
    <cellStyle name="20% - Accent5 3 2 4 2" xfId="2042"/>
    <cellStyle name="20% - Accent5 3 2 4 2 2" xfId="8571"/>
    <cellStyle name="20% - Accent5 3 2 4 2 2 2" xfId="31089"/>
    <cellStyle name="20% - Accent5 3 2 4 2 3" xfId="31088"/>
    <cellStyle name="20% - Accent5 3 2 4 2 4" xfId="42870"/>
    <cellStyle name="20% - Accent5 3 2 4 3" xfId="8570"/>
    <cellStyle name="20% - Accent5 3 2 4 3 2" xfId="31090"/>
    <cellStyle name="20% - Accent5 3 2 4 4" xfId="31087"/>
    <cellStyle name="20% - Accent5 3 2 4 5" xfId="42869"/>
    <cellStyle name="20% - Accent5 3 2 5" xfId="2043"/>
    <cellStyle name="20% - Accent5 3 2 5 2" xfId="8572"/>
    <cellStyle name="20% - Accent5 3 2 5 2 2" xfId="31092"/>
    <cellStyle name="20% - Accent5 3 2 5 3" xfId="31091"/>
    <cellStyle name="20% - Accent5 3 2 5 4" xfId="42871"/>
    <cellStyle name="20% - Accent5 3 2 6" xfId="2044"/>
    <cellStyle name="20% - Accent5 3 2 6 2" xfId="8573"/>
    <cellStyle name="20% - Accent5 3 2 6 2 2" xfId="31094"/>
    <cellStyle name="20% - Accent5 3 2 6 3" xfId="31093"/>
    <cellStyle name="20% - Accent5 3 2 6 4" xfId="42872"/>
    <cellStyle name="20% - Accent5 3 2 7" xfId="2045"/>
    <cellStyle name="20% - Accent5 3 2 7 2" xfId="8574"/>
    <cellStyle name="20% - Accent5 3 2 7 2 2" xfId="31096"/>
    <cellStyle name="20% - Accent5 3 2 7 3" xfId="31095"/>
    <cellStyle name="20% - Accent5 3 2 7 4" xfId="42873"/>
    <cellStyle name="20% - Accent5 3 2 8" xfId="2046"/>
    <cellStyle name="20% - Accent5 3 2 8 2" xfId="8575"/>
    <cellStyle name="20% - Accent5 3 2 8 2 2" xfId="31098"/>
    <cellStyle name="20% - Accent5 3 2 8 3" xfId="31097"/>
    <cellStyle name="20% - Accent5 3 2 8 4" xfId="42874"/>
    <cellStyle name="20% - Accent5 3 2 9" xfId="2047"/>
    <cellStyle name="20% - Accent5 3 2 9 2" xfId="8576"/>
    <cellStyle name="20% - Accent5 3 2 9 2 2" xfId="31100"/>
    <cellStyle name="20% - Accent5 3 2 9 3" xfId="31099"/>
    <cellStyle name="20% - Accent5 3 2 9 4" xfId="42875"/>
    <cellStyle name="20% - Accent5 3 3" xfId="619"/>
    <cellStyle name="20% - Accent5 3 3 10" xfId="2049"/>
    <cellStyle name="20% - Accent5 3 3 10 2" xfId="8578"/>
    <cellStyle name="20% - Accent5 3 3 10 2 2" xfId="31103"/>
    <cellStyle name="20% - Accent5 3 3 10 3" xfId="31102"/>
    <cellStyle name="20% - Accent5 3 3 10 4" xfId="42877"/>
    <cellStyle name="20% - Accent5 3 3 11" xfId="2050"/>
    <cellStyle name="20% - Accent5 3 3 11 2" xfId="8579"/>
    <cellStyle name="20% - Accent5 3 3 11 2 2" xfId="31105"/>
    <cellStyle name="20% - Accent5 3 3 11 3" xfId="31104"/>
    <cellStyle name="20% - Accent5 3 3 11 4" xfId="42878"/>
    <cellStyle name="20% - Accent5 3 3 12" xfId="2048"/>
    <cellStyle name="20% - Accent5 3 3 12 2" xfId="8580"/>
    <cellStyle name="20% - Accent5 3 3 12 2 2" xfId="31107"/>
    <cellStyle name="20% - Accent5 3 3 12 3" xfId="31106"/>
    <cellStyle name="20% - Accent5 3 3 13" xfId="8577"/>
    <cellStyle name="20% - Accent5 3 3 13 2" xfId="31108"/>
    <cellStyle name="20% - Accent5 3 3 14" xfId="14555"/>
    <cellStyle name="20% - Accent5 3 3 15" xfId="31101"/>
    <cellStyle name="20% - Accent5 3 3 16" xfId="42876"/>
    <cellStyle name="20% - Accent5 3 3 2" xfId="2051"/>
    <cellStyle name="20% - Accent5 3 3 2 10" xfId="8581"/>
    <cellStyle name="20% - Accent5 3 3 2 10 2" xfId="31110"/>
    <cellStyle name="20% - Accent5 3 3 2 11" xfId="31109"/>
    <cellStyle name="20% - Accent5 3 3 2 12" xfId="42879"/>
    <cellStyle name="20% - Accent5 3 3 2 2" xfId="2052"/>
    <cellStyle name="20% - Accent5 3 3 2 2 2" xfId="8582"/>
    <cellStyle name="20% - Accent5 3 3 2 2 2 2" xfId="31112"/>
    <cellStyle name="20% - Accent5 3 3 2 2 3" xfId="31111"/>
    <cellStyle name="20% - Accent5 3 3 2 2 4" xfId="42880"/>
    <cellStyle name="20% - Accent5 3 3 2 3" xfId="2053"/>
    <cellStyle name="20% - Accent5 3 3 2 3 2" xfId="8583"/>
    <cellStyle name="20% - Accent5 3 3 2 3 2 2" xfId="31114"/>
    <cellStyle name="20% - Accent5 3 3 2 3 3" xfId="31113"/>
    <cellStyle name="20% - Accent5 3 3 2 3 4" xfId="42881"/>
    <cellStyle name="20% - Accent5 3 3 2 4" xfId="2054"/>
    <cellStyle name="20% - Accent5 3 3 2 4 2" xfId="8584"/>
    <cellStyle name="20% - Accent5 3 3 2 4 2 2" xfId="31116"/>
    <cellStyle name="20% - Accent5 3 3 2 4 3" xfId="31115"/>
    <cellStyle name="20% - Accent5 3 3 2 4 4" xfId="42882"/>
    <cellStyle name="20% - Accent5 3 3 2 5" xfId="2055"/>
    <cellStyle name="20% - Accent5 3 3 2 5 2" xfId="8585"/>
    <cellStyle name="20% - Accent5 3 3 2 5 2 2" xfId="31118"/>
    <cellStyle name="20% - Accent5 3 3 2 5 3" xfId="31117"/>
    <cellStyle name="20% - Accent5 3 3 2 5 4" xfId="42883"/>
    <cellStyle name="20% - Accent5 3 3 2 6" xfId="2056"/>
    <cellStyle name="20% - Accent5 3 3 2 6 2" xfId="8586"/>
    <cellStyle name="20% - Accent5 3 3 2 6 2 2" xfId="31120"/>
    <cellStyle name="20% - Accent5 3 3 2 6 3" xfId="31119"/>
    <cellStyle name="20% - Accent5 3 3 2 6 4" xfId="42884"/>
    <cellStyle name="20% - Accent5 3 3 2 7" xfId="2057"/>
    <cellStyle name="20% - Accent5 3 3 2 7 2" xfId="8587"/>
    <cellStyle name="20% - Accent5 3 3 2 7 2 2" xfId="31122"/>
    <cellStyle name="20% - Accent5 3 3 2 7 3" xfId="31121"/>
    <cellStyle name="20% - Accent5 3 3 2 7 4" xfId="42885"/>
    <cellStyle name="20% - Accent5 3 3 2 8" xfId="2058"/>
    <cellStyle name="20% - Accent5 3 3 2 8 2" xfId="8588"/>
    <cellStyle name="20% - Accent5 3 3 2 8 2 2" xfId="31124"/>
    <cellStyle name="20% - Accent5 3 3 2 8 3" xfId="31123"/>
    <cellStyle name="20% - Accent5 3 3 2 8 4" xfId="42886"/>
    <cellStyle name="20% - Accent5 3 3 2 9" xfId="2059"/>
    <cellStyle name="20% - Accent5 3 3 2 9 2" xfId="8589"/>
    <cellStyle name="20% - Accent5 3 3 2 9 2 2" xfId="31126"/>
    <cellStyle name="20% - Accent5 3 3 2 9 3" xfId="31125"/>
    <cellStyle name="20% - Accent5 3 3 2 9 4" xfId="42887"/>
    <cellStyle name="20% - Accent5 3 3 3" xfId="2060"/>
    <cellStyle name="20% - Accent5 3 3 3 2" xfId="2061"/>
    <cellStyle name="20% - Accent5 3 3 3 2 2" xfId="8591"/>
    <cellStyle name="20% - Accent5 3 3 3 2 2 2" xfId="31129"/>
    <cellStyle name="20% - Accent5 3 3 3 2 3" xfId="31128"/>
    <cellStyle name="20% - Accent5 3 3 3 2 4" xfId="42889"/>
    <cellStyle name="20% - Accent5 3 3 3 3" xfId="8590"/>
    <cellStyle name="20% - Accent5 3 3 3 3 2" xfId="31130"/>
    <cellStyle name="20% - Accent5 3 3 3 4" xfId="31127"/>
    <cellStyle name="20% - Accent5 3 3 3 5" xfId="42888"/>
    <cellStyle name="20% - Accent5 3 3 4" xfId="2062"/>
    <cellStyle name="20% - Accent5 3 3 4 2" xfId="8592"/>
    <cellStyle name="20% - Accent5 3 3 4 2 2" xfId="31132"/>
    <cellStyle name="20% - Accent5 3 3 4 3" xfId="31131"/>
    <cellStyle name="20% - Accent5 3 3 4 4" xfId="42890"/>
    <cellStyle name="20% - Accent5 3 3 5" xfId="2063"/>
    <cellStyle name="20% - Accent5 3 3 5 2" xfId="8593"/>
    <cellStyle name="20% - Accent5 3 3 5 2 2" xfId="31134"/>
    <cellStyle name="20% - Accent5 3 3 5 3" xfId="31133"/>
    <cellStyle name="20% - Accent5 3 3 5 4" xfId="42891"/>
    <cellStyle name="20% - Accent5 3 3 6" xfId="2064"/>
    <cellStyle name="20% - Accent5 3 3 6 2" xfId="8594"/>
    <cellStyle name="20% - Accent5 3 3 6 2 2" xfId="31136"/>
    <cellStyle name="20% - Accent5 3 3 6 3" xfId="31135"/>
    <cellStyle name="20% - Accent5 3 3 6 4" xfId="42892"/>
    <cellStyle name="20% - Accent5 3 3 7" xfId="2065"/>
    <cellStyle name="20% - Accent5 3 3 7 2" xfId="8595"/>
    <cellStyle name="20% - Accent5 3 3 7 2 2" xfId="31138"/>
    <cellStyle name="20% - Accent5 3 3 7 3" xfId="31137"/>
    <cellStyle name="20% - Accent5 3 3 7 4" xfId="42893"/>
    <cellStyle name="20% - Accent5 3 3 8" xfId="2066"/>
    <cellStyle name="20% - Accent5 3 3 8 2" xfId="8596"/>
    <cellStyle name="20% - Accent5 3 3 8 2 2" xfId="31140"/>
    <cellStyle name="20% - Accent5 3 3 8 3" xfId="31139"/>
    <cellStyle name="20% - Accent5 3 3 8 4" xfId="42894"/>
    <cellStyle name="20% - Accent5 3 3 9" xfId="2067"/>
    <cellStyle name="20% - Accent5 3 3 9 2" xfId="8597"/>
    <cellStyle name="20% - Accent5 3 3 9 2 2" xfId="31142"/>
    <cellStyle name="20% - Accent5 3 3 9 3" xfId="31141"/>
    <cellStyle name="20% - Accent5 3 3 9 4" xfId="42895"/>
    <cellStyle name="20% - Accent5 3 4" xfId="706"/>
    <cellStyle name="20% - Accent5 3 4 10" xfId="2068"/>
    <cellStyle name="20% - Accent5 3 4 10 2" xfId="8599"/>
    <cellStyle name="20% - Accent5 3 4 10 2 2" xfId="31145"/>
    <cellStyle name="20% - Accent5 3 4 10 3" xfId="31144"/>
    <cellStyle name="20% - Accent5 3 4 11" xfId="8598"/>
    <cellStyle name="20% - Accent5 3 4 11 2" xfId="31146"/>
    <cellStyle name="20% - Accent5 3 4 12" xfId="14556"/>
    <cellStyle name="20% - Accent5 3 4 13" xfId="31143"/>
    <cellStyle name="20% - Accent5 3 4 14" xfId="42896"/>
    <cellStyle name="20% - Accent5 3 4 2" xfId="2069"/>
    <cellStyle name="20% - Accent5 3 4 2 2" xfId="2070"/>
    <cellStyle name="20% - Accent5 3 4 2 2 2" xfId="8601"/>
    <cellStyle name="20% - Accent5 3 4 2 2 2 2" xfId="31149"/>
    <cellStyle name="20% - Accent5 3 4 2 2 3" xfId="31148"/>
    <cellStyle name="20% - Accent5 3 4 2 2 4" xfId="42898"/>
    <cellStyle name="20% - Accent5 3 4 2 3" xfId="8600"/>
    <cellStyle name="20% - Accent5 3 4 2 3 2" xfId="31150"/>
    <cellStyle name="20% - Accent5 3 4 2 4" xfId="31147"/>
    <cellStyle name="20% - Accent5 3 4 2 5" xfId="42897"/>
    <cellStyle name="20% - Accent5 3 4 3" xfId="2071"/>
    <cellStyle name="20% - Accent5 3 4 3 2" xfId="2072"/>
    <cellStyle name="20% - Accent5 3 4 3 2 2" xfId="8603"/>
    <cellStyle name="20% - Accent5 3 4 3 2 2 2" xfId="31153"/>
    <cellStyle name="20% - Accent5 3 4 3 2 3" xfId="31152"/>
    <cellStyle name="20% - Accent5 3 4 3 2 4" xfId="42900"/>
    <cellStyle name="20% - Accent5 3 4 3 3" xfId="8602"/>
    <cellStyle name="20% - Accent5 3 4 3 3 2" xfId="31154"/>
    <cellStyle name="20% - Accent5 3 4 3 4" xfId="31151"/>
    <cellStyle name="20% - Accent5 3 4 3 5" xfId="42899"/>
    <cellStyle name="20% - Accent5 3 4 4" xfId="2073"/>
    <cellStyle name="20% - Accent5 3 4 4 2" xfId="8604"/>
    <cellStyle name="20% - Accent5 3 4 4 2 2" xfId="31156"/>
    <cellStyle name="20% - Accent5 3 4 4 3" xfId="31155"/>
    <cellStyle name="20% - Accent5 3 4 4 4" xfId="42901"/>
    <cellStyle name="20% - Accent5 3 4 5" xfId="2074"/>
    <cellStyle name="20% - Accent5 3 4 5 2" xfId="8605"/>
    <cellStyle name="20% - Accent5 3 4 5 2 2" xfId="31158"/>
    <cellStyle name="20% - Accent5 3 4 5 3" xfId="31157"/>
    <cellStyle name="20% - Accent5 3 4 5 4" xfId="42902"/>
    <cellStyle name="20% - Accent5 3 4 6" xfId="2075"/>
    <cellStyle name="20% - Accent5 3 4 6 2" xfId="8606"/>
    <cellStyle name="20% - Accent5 3 4 6 2 2" xfId="31160"/>
    <cellStyle name="20% - Accent5 3 4 6 3" xfId="31159"/>
    <cellStyle name="20% - Accent5 3 4 6 4" xfId="42903"/>
    <cellStyle name="20% - Accent5 3 4 7" xfId="2076"/>
    <cellStyle name="20% - Accent5 3 4 7 2" xfId="8607"/>
    <cellStyle name="20% - Accent5 3 4 7 2 2" xfId="31162"/>
    <cellStyle name="20% - Accent5 3 4 7 3" xfId="31161"/>
    <cellStyle name="20% - Accent5 3 4 7 4" xfId="42904"/>
    <cellStyle name="20% - Accent5 3 4 8" xfId="2077"/>
    <cellStyle name="20% - Accent5 3 4 8 2" xfId="8608"/>
    <cellStyle name="20% - Accent5 3 4 8 2 2" xfId="31164"/>
    <cellStyle name="20% - Accent5 3 4 8 3" xfId="31163"/>
    <cellStyle name="20% - Accent5 3 4 8 4" xfId="42905"/>
    <cellStyle name="20% - Accent5 3 4 9" xfId="2078"/>
    <cellStyle name="20% - Accent5 3 4 9 2" xfId="8609"/>
    <cellStyle name="20% - Accent5 3 4 9 2 2" xfId="31166"/>
    <cellStyle name="20% - Accent5 3 4 9 3" xfId="31165"/>
    <cellStyle name="20% - Accent5 3 4 9 4" xfId="42906"/>
    <cellStyle name="20% - Accent5 3 5" xfId="2079"/>
    <cellStyle name="20% - Accent5 3 5 2" xfId="2080"/>
    <cellStyle name="20% - Accent5 3 5 2 2" xfId="8611"/>
    <cellStyle name="20% - Accent5 3 5 2 2 2" xfId="31169"/>
    <cellStyle name="20% - Accent5 3 5 2 3" xfId="31168"/>
    <cellStyle name="20% - Accent5 3 5 2 4" xfId="42908"/>
    <cellStyle name="20% - Accent5 3 5 3" xfId="2081"/>
    <cellStyle name="20% - Accent5 3 5 3 2" xfId="8612"/>
    <cellStyle name="20% - Accent5 3 5 3 2 2" xfId="31171"/>
    <cellStyle name="20% - Accent5 3 5 3 3" xfId="31170"/>
    <cellStyle name="20% - Accent5 3 5 3 4" xfId="42909"/>
    <cellStyle name="20% - Accent5 3 5 4" xfId="8610"/>
    <cellStyle name="20% - Accent5 3 5 4 2" xfId="31172"/>
    <cellStyle name="20% - Accent5 3 5 5" xfId="14557"/>
    <cellStyle name="20% - Accent5 3 5 6" xfId="31167"/>
    <cellStyle name="20% - Accent5 3 5 7" xfId="42907"/>
    <cellStyle name="20% - Accent5 3 6" xfId="2082"/>
    <cellStyle name="20% - Accent5 3 6 2" xfId="2083"/>
    <cellStyle name="20% - Accent5 3 6 2 2" xfId="8614"/>
    <cellStyle name="20% - Accent5 3 6 2 2 2" xfId="31175"/>
    <cellStyle name="20% - Accent5 3 6 2 3" xfId="31174"/>
    <cellStyle name="20% - Accent5 3 6 2 4" xfId="42911"/>
    <cellStyle name="20% - Accent5 3 6 3" xfId="8613"/>
    <cellStyle name="20% - Accent5 3 6 3 2" xfId="31176"/>
    <cellStyle name="20% - Accent5 3 6 4" xfId="14558"/>
    <cellStyle name="20% - Accent5 3 6 5" xfId="31173"/>
    <cellStyle name="20% - Accent5 3 6 6" xfId="42910"/>
    <cellStyle name="20% - Accent5 3 7" xfId="2084"/>
    <cellStyle name="20% - Accent5 3 7 2" xfId="2085"/>
    <cellStyle name="20% - Accent5 3 7 2 2" xfId="8616"/>
    <cellStyle name="20% - Accent5 3 7 2 2 2" xfId="31179"/>
    <cellStyle name="20% - Accent5 3 7 2 3" xfId="31178"/>
    <cellStyle name="20% - Accent5 3 7 2 4" xfId="42913"/>
    <cellStyle name="20% - Accent5 3 7 3" xfId="8615"/>
    <cellStyle name="20% - Accent5 3 7 3 2" xfId="31180"/>
    <cellStyle name="20% - Accent5 3 7 4" xfId="14559"/>
    <cellStyle name="20% - Accent5 3 7 5" xfId="31177"/>
    <cellStyle name="20% - Accent5 3 7 6" xfId="42912"/>
    <cellStyle name="20% - Accent5 3 8" xfId="2086"/>
    <cellStyle name="20% - Accent5 3 8 2" xfId="2087"/>
    <cellStyle name="20% - Accent5 3 8 2 2" xfId="8618"/>
    <cellStyle name="20% - Accent5 3 8 2 2 2" xfId="31183"/>
    <cellStyle name="20% - Accent5 3 8 2 3" xfId="31182"/>
    <cellStyle name="20% - Accent5 3 8 2 4" xfId="42915"/>
    <cellStyle name="20% - Accent5 3 8 3" xfId="8617"/>
    <cellStyle name="20% - Accent5 3 8 3 2" xfId="31184"/>
    <cellStyle name="20% - Accent5 3 8 4" xfId="14560"/>
    <cellStyle name="20% - Accent5 3 8 5" xfId="31181"/>
    <cellStyle name="20% - Accent5 3 8 6" xfId="42914"/>
    <cellStyle name="20% - Accent5 3 9" xfId="2088"/>
    <cellStyle name="20% - Accent5 3 9 2" xfId="2089"/>
    <cellStyle name="20% - Accent5 3 9 2 2" xfId="8620"/>
    <cellStyle name="20% - Accent5 3 9 2 2 2" xfId="31187"/>
    <cellStyle name="20% - Accent5 3 9 2 3" xfId="31186"/>
    <cellStyle name="20% - Accent5 3 9 2 4" xfId="42917"/>
    <cellStyle name="20% - Accent5 3 9 3" xfId="8619"/>
    <cellStyle name="20% - Accent5 3 9 3 2" xfId="31188"/>
    <cellStyle name="20% - Accent5 3 9 4" xfId="14561"/>
    <cellStyle name="20% - Accent5 3 9 5" xfId="31185"/>
    <cellStyle name="20% - Accent5 3 9 6" xfId="42916"/>
    <cellStyle name="20% - Accent5 4" xfId="181"/>
    <cellStyle name="20% - Accent5 4 10" xfId="2091"/>
    <cellStyle name="20% - Accent5 4 10 2" xfId="8622"/>
    <cellStyle name="20% - Accent5 4 10 2 2" xfId="31191"/>
    <cellStyle name="20% - Accent5 4 10 3" xfId="31190"/>
    <cellStyle name="20% - Accent5 4 10 4" xfId="42919"/>
    <cellStyle name="20% - Accent5 4 11" xfId="2092"/>
    <cellStyle name="20% - Accent5 4 11 2" xfId="8623"/>
    <cellStyle name="20% - Accent5 4 11 2 2" xfId="31193"/>
    <cellStyle name="20% - Accent5 4 11 3" xfId="31192"/>
    <cellStyle name="20% - Accent5 4 11 4" xfId="42920"/>
    <cellStyle name="20% - Accent5 4 12" xfId="2090"/>
    <cellStyle name="20% - Accent5 4 12 2" xfId="8624"/>
    <cellStyle name="20% - Accent5 4 12 2 2" xfId="31195"/>
    <cellStyle name="20% - Accent5 4 12 3" xfId="31194"/>
    <cellStyle name="20% - Accent5 4 13" xfId="8621"/>
    <cellStyle name="20% - Accent5 4 13 2" xfId="31196"/>
    <cellStyle name="20% - Accent5 4 14" xfId="14562"/>
    <cellStyle name="20% - Accent5 4 15" xfId="31189"/>
    <cellStyle name="20% - Accent5 4 16" xfId="42918"/>
    <cellStyle name="20% - Accent5 4 2" xfId="416"/>
    <cellStyle name="20% - Accent5 4 2 10" xfId="2093"/>
    <cellStyle name="20% - Accent5 4 2 10 2" xfId="8626"/>
    <cellStyle name="20% - Accent5 4 2 10 2 2" xfId="31199"/>
    <cellStyle name="20% - Accent5 4 2 10 3" xfId="31198"/>
    <cellStyle name="20% - Accent5 4 2 11" xfId="8625"/>
    <cellStyle name="20% - Accent5 4 2 11 2" xfId="31200"/>
    <cellStyle name="20% - Accent5 4 2 12" xfId="14563"/>
    <cellStyle name="20% - Accent5 4 2 13" xfId="31197"/>
    <cellStyle name="20% - Accent5 4 2 14" xfId="42921"/>
    <cellStyle name="20% - Accent5 4 2 2" xfId="2094"/>
    <cellStyle name="20% - Accent5 4 2 2 2" xfId="2095"/>
    <cellStyle name="20% - Accent5 4 2 2 2 2" xfId="8628"/>
    <cellStyle name="20% - Accent5 4 2 2 2 2 2" xfId="31203"/>
    <cellStyle name="20% - Accent5 4 2 2 2 3" xfId="31202"/>
    <cellStyle name="20% - Accent5 4 2 2 2 4" xfId="42923"/>
    <cellStyle name="20% - Accent5 4 2 2 3" xfId="8627"/>
    <cellStyle name="20% - Accent5 4 2 2 3 2" xfId="31204"/>
    <cellStyle name="20% - Accent5 4 2 2 4" xfId="31201"/>
    <cellStyle name="20% - Accent5 4 2 2 5" xfId="42922"/>
    <cellStyle name="20% - Accent5 4 2 3" xfId="2096"/>
    <cellStyle name="20% - Accent5 4 2 3 2" xfId="2097"/>
    <cellStyle name="20% - Accent5 4 2 3 2 2" xfId="8630"/>
    <cellStyle name="20% - Accent5 4 2 3 2 2 2" xfId="31207"/>
    <cellStyle name="20% - Accent5 4 2 3 2 3" xfId="31206"/>
    <cellStyle name="20% - Accent5 4 2 3 2 4" xfId="42925"/>
    <cellStyle name="20% - Accent5 4 2 3 3" xfId="8629"/>
    <cellStyle name="20% - Accent5 4 2 3 3 2" xfId="31208"/>
    <cellStyle name="20% - Accent5 4 2 3 4" xfId="31205"/>
    <cellStyle name="20% - Accent5 4 2 3 5" xfId="42924"/>
    <cellStyle name="20% - Accent5 4 2 4" xfId="2098"/>
    <cellStyle name="20% - Accent5 4 2 4 2" xfId="8631"/>
    <cellStyle name="20% - Accent5 4 2 4 2 2" xfId="31210"/>
    <cellStyle name="20% - Accent5 4 2 4 3" xfId="31209"/>
    <cellStyle name="20% - Accent5 4 2 4 4" xfId="42926"/>
    <cellStyle name="20% - Accent5 4 2 5" xfId="2099"/>
    <cellStyle name="20% - Accent5 4 2 5 2" xfId="8632"/>
    <cellStyle name="20% - Accent5 4 2 5 2 2" xfId="31212"/>
    <cellStyle name="20% - Accent5 4 2 5 3" xfId="31211"/>
    <cellStyle name="20% - Accent5 4 2 5 4" xfId="42927"/>
    <cellStyle name="20% - Accent5 4 2 6" xfId="2100"/>
    <cellStyle name="20% - Accent5 4 2 6 2" xfId="8633"/>
    <cellStyle name="20% - Accent5 4 2 6 2 2" xfId="31214"/>
    <cellStyle name="20% - Accent5 4 2 6 3" xfId="31213"/>
    <cellStyle name="20% - Accent5 4 2 6 4" xfId="42928"/>
    <cellStyle name="20% - Accent5 4 2 7" xfId="2101"/>
    <cellStyle name="20% - Accent5 4 2 7 2" xfId="8634"/>
    <cellStyle name="20% - Accent5 4 2 7 2 2" xfId="31216"/>
    <cellStyle name="20% - Accent5 4 2 7 3" xfId="31215"/>
    <cellStyle name="20% - Accent5 4 2 7 4" xfId="42929"/>
    <cellStyle name="20% - Accent5 4 2 8" xfId="2102"/>
    <cellStyle name="20% - Accent5 4 2 8 2" xfId="8635"/>
    <cellStyle name="20% - Accent5 4 2 8 2 2" xfId="31218"/>
    <cellStyle name="20% - Accent5 4 2 8 3" xfId="31217"/>
    <cellStyle name="20% - Accent5 4 2 8 4" xfId="42930"/>
    <cellStyle name="20% - Accent5 4 2 9" xfId="2103"/>
    <cellStyle name="20% - Accent5 4 2 9 2" xfId="8636"/>
    <cellStyle name="20% - Accent5 4 2 9 2 2" xfId="31220"/>
    <cellStyle name="20% - Accent5 4 2 9 3" xfId="31219"/>
    <cellStyle name="20% - Accent5 4 2 9 4" xfId="42931"/>
    <cellStyle name="20% - Accent5 4 3" xfId="620"/>
    <cellStyle name="20% - Accent5 4 3 10" xfId="8637"/>
    <cellStyle name="20% - Accent5 4 3 10 2" xfId="31222"/>
    <cellStyle name="20% - Accent5 4 3 11" xfId="14564"/>
    <cellStyle name="20% - Accent5 4 3 12" xfId="31221"/>
    <cellStyle name="20% - Accent5 4 3 13" xfId="42932"/>
    <cellStyle name="20% - Accent5 4 3 2" xfId="2105"/>
    <cellStyle name="20% - Accent5 4 3 2 2" xfId="8638"/>
    <cellStyle name="20% - Accent5 4 3 2 2 2" xfId="31224"/>
    <cellStyle name="20% - Accent5 4 3 2 3" xfId="31223"/>
    <cellStyle name="20% - Accent5 4 3 2 4" xfId="42933"/>
    <cellStyle name="20% - Accent5 4 3 3" xfId="2106"/>
    <cellStyle name="20% - Accent5 4 3 3 2" xfId="8639"/>
    <cellStyle name="20% - Accent5 4 3 3 2 2" xfId="31226"/>
    <cellStyle name="20% - Accent5 4 3 3 3" xfId="31225"/>
    <cellStyle name="20% - Accent5 4 3 3 4" xfId="42934"/>
    <cellStyle name="20% - Accent5 4 3 4" xfId="2107"/>
    <cellStyle name="20% - Accent5 4 3 4 2" xfId="8640"/>
    <cellStyle name="20% - Accent5 4 3 4 2 2" xfId="31228"/>
    <cellStyle name="20% - Accent5 4 3 4 3" xfId="31227"/>
    <cellStyle name="20% - Accent5 4 3 4 4" xfId="42935"/>
    <cellStyle name="20% - Accent5 4 3 5" xfId="2108"/>
    <cellStyle name="20% - Accent5 4 3 5 2" xfId="8641"/>
    <cellStyle name="20% - Accent5 4 3 5 2 2" xfId="31230"/>
    <cellStyle name="20% - Accent5 4 3 5 3" xfId="31229"/>
    <cellStyle name="20% - Accent5 4 3 5 4" xfId="42936"/>
    <cellStyle name="20% - Accent5 4 3 6" xfId="2109"/>
    <cellStyle name="20% - Accent5 4 3 6 2" xfId="8642"/>
    <cellStyle name="20% - Accent5 4 3 6 2 2" xfId="31232"/>
    <cellStyle name="20% - Accent5 4 3 6 3" xfId="31231"/>
    <cellStyle name="20% - Accent5 4 3 6 4" xfId="42937"/>
    <cellStyle name="20% - Accent5 4 3 7" xfId="2110"/>
    <cellStyle name="20% - Accent5 4 3 7 2" xfId="8643"/>
    <cellStyle name="20% - Accent5 4 3 7 2 2" xfId="31234"/>
    <cellStyle name="20% - Accent5 4 3 7 3" xfId="31233"/>
    <cellStyle name="20% - Accent5 4 3 7 4" xfId="42938"/>
    <cellStyle name="20% - Accent5 4 3 8" xfId="2111"/>
    <cellStyle name="20% - Accent5 4 3 8 2" xfId="8644"/>
    <cellStyle name="20% - Accent5 4 3 8 2 2" xfId="31236"/>
    <cellStyle name="20% - Accent5 4 3 8 3" xfId="31235"/>
    <cellStyle name="20% - Accent5 4 3 8 4" xfId="42939"/>
    <cellStyle name="20% - Accent5 4 3 9" xfId="2104"/>
    <cellStyle name="20% - Accent5 4 3 9 2" xfId="8645"/>
    <cellStyle name="20% - Accent5 4 3 9 2 2" xfId="31238"/>
    <cellStyle name="20% - Accent5 4 3 9 3" xfId="31237"/>
    <cellStyle name="20% - Accent5 4 4" xfId="707"/>
    <cellStyle name="20% - Accent5 4 4 2" xfId="2113"/>
    <cellStyle name="20% - Accent5 4 4 2 2" xfId="8647"/>
    <cellStyle name="20% - Accent5 4 4 2 2 2" xfId="31241"/>
    <cellStyle name="20% - Accent5 4 4 2 3" xfId="31240"/>
    <cellStyle name="20% - Accent5 4 4 2 4" xfId="42941"/>
    <cellStyle name="20% - Accent5 4 4 3" xfId="2112"/>
    <cellStyle name="20% - Accent5 4 4 3 2" xfId="8648"/>
    <cellStyle name="20% - Accent5 4 4 3 2 2" xfId="31243"/>
    <cellStyle name="20% - Accent5 4 4 3 3" xfId="31242"/>
    <cellStyle name="20% - Accent5 4 4 4" xfId="8646"/>
    <cellStyle name="20% - Accent5 4 4 4 2" xfId="31244"/>
    <cellStyle name="20% - Accent5 4 4 5" xfId="14565"/>
    <cellStyle name="20% - Accent5 4 4 6" xfId="31239"/>
    <cellStyle name="20% - Accent5 4 4 7" xfId="42940"/>
    <cellStyle name="20% - Accent5 4 5" xfId="2114"/>
    <cellStyle name="20% - Accent5 4 5 2" xfId="8649"/>
    <cellStyle name="20% - Accent5 4 5 2 2" xfId="31246"/>
    <cellStyle name="20% - Accent5 4 5 3" xfId="31245"/>
    <cellStyle name="20% - Accent5 4 5 4" xfId="42942"/>
    <cellStyle name="20% - Accent5 4 6" xfId="2115"/>
    <cellStyle name="20% - Accent5 4 6 2" xfId="8650"/>
    <cellStyle name="20% - Accent5 4 6 2 2" xfId="31248"/>
    <cellStyle name="20% - Accent5 4 6 3" xfId="31247"/>
    <cellStyle name="20% - Accent5 4 6 4" xfId="42943"/>
    <cellStyle name="20% - Accent5 4 7" xfId="2116"/>
    <cellStyle name="20% - Accent5 4 7 2" xfId="8651"/>
    <cellStyle name="20% - Accent5 4 7 2 2" xfId="31250"/>
    <cellStyle name="20% - Accent5 4 7 3" xfId="31249"/>
    <cellStyle name="20% - Accent5 4 7 4" xfId="42944"/>
    <cellStyle name="20% - Accent5 4 8" xfId="2117"/>
    <cellStyle name="20% - Accent5 4 8 2" xfId="8652"/>
    <cellStyle name="20% - Accent5 4 8 2 2" xfId="31252"/>
    <cellStyle name="20% - Accent5 4 8 3" xfId="31251"/>
    <cellStyle name="20% - Accent5 4 8 4" xfId="42945"/>
    <cellStyle name="20% - Accent5 4 9" xfId="2118"/>
    <cellStyle name="20% - Accent5 4 9 2" xfId="8653"/>
    <cellStyle name="20% - Accent5 4 9 2 2" xfId="31254"/>
    <cellStyle name="20% - Accent5 4 9 3" xfId="31253"/>
    <cellStyle name="20% - Accent5 4 9 4" xfId="42946"/>
    <cellStyle name="20% - Accent5 5" xfId="182"/>
    <cellStyle name="20% - Accent5 5 10" xfId="2120"/>
    <cellStyle name="20% - Accent5 5 10 2" xfId="8655"/>
    <cellStyle name="20% - Accent5 5 10 2 2" xfId="31257"/>
    <cellStyle name="20% - Accent5 5 10 3" xfId="31256"/>
    <cellStyle name="20% - Accent5 5 10 4" xfId="42948"/>
    <cellStyle name="20% - Accent5 5 11" xfId="2121"/>
    <cellStyle name="20% - Accent5 5 11 2" xfId="8656"/>
    <cellStyle name="20% - Accent5 5 11 2 2" xfId="31259"/>
    <cellStyle name="20% - Accent5 5 11 3" xfId="31258"/>
    <cellStyle name="20% - Accent5 5 11 4" xfId="42949"/>
    <cellStyle name="20% - Accent5 5 12" xfId="2119"/>
    <cellStyle name="20% - Accent5 5 12 2" xfId="8657"/>
    <cellStyle name="20% - Accent5 5 12 2 2" xfId="31261"/>
    <cellStyle name="20% - Accent5 5 12 3" xfId="31260"/>
    <cellStyle name="20% - Accent5 5 13" xfId="8654"/>
    <cellStyle name="20% - Accent5 5 13 2" xfId="31262"/>
    <cellStyle name="20% - Accent5 5 14" xfId="14566"/>
    <cellStyle name="20% - Accent5 5 15" xfId="31255"/>
    <cellStyle name="20% - Accent5 5 16" xfId="42947"/>
    <cellStyle name="20% - Accent5 5 2" xfId="417"/>
    <cellStyle name="20% - Accent5 5 2 10" xfId="2122"/>
    <cellStyle name="20% - Accent5 5 2 10 2" xfId="8659"/>
    <cellStyle name="20% - Accent5 5 2 10 2 2" xfId="31265"/>
    <cellStyle name="20% - Accent5 5 2 10 3" xfId="31264"/>
    <cellStyle name="20% - Accent5 5 2 11" xfId="8658"/>
    <cellStyle name="20% - Accent5 5 2 11 2" xfId="31266"/>
    <cellStyle name="20% - Accent5 5 2 12" xfId="14567"/>
    <cellStyle name="20% - Accent5 5 2 13" xfId="31263"/>
    <cellStyle name="20% - Accent5 5 2 14" xfId="42950"/>
    <cellStyle name="20% - Accent5 5 2 2" xfId="2123"/>
    <cellStyle name="20% - Accent5 5 2 2 2" xfId="8660"/>
    <cellStyle name="20% - Accent5 5 2 2 2 2" xfId="31268"/>
    <cellStyle name="20% - Accent5 5 2 2 3" xfId="31267"/>
    <cellStyle name="20% - Accent5 5 2 2 4" xfId="42951"/>
    <cellStyle name="20% - Accent5 5 2 3" xfId="2124"/>
    <cellStyle name="20% - Accent5 5 2 3 2" xfId="8661"/>
    <cellStyle name="20% - Accent5 5 2 3 2 2" xfId="31270"/>
    <cellStyle name="20% - Accent5 5 2 3 3" xfId="31269"/>
    <cellStyle name="20% - Accent5 5 2 3 4" xfId="42952"/>
    <cellStyle name="20% - Accent5 5 2 4" xfId="2125"/>
    <cellStyle name="20% - Accent5 5 2 4 2" xfId="8662"/>
    <cellStyle name="20% - Accent5 5 2 4 2 2" xfId="31272"/>
    <cellStyle name="20% - Accent5 5 2 4 3" xfId="31271"/>
    <cellStyle name="20% - Accent5 5 2 4 4" xfId="42953"/>
    <cellStyle name="20% - Accent5 5 2 5" xfId="2126"/>
    <cellStyle name="20% - Accent5 5 2 5 2" xfId="8663"/>
    <cellStyle name="20% - Accent5 5 2 5 2 2" xfId="31274"/>
    <cellStyle name="20% - Accent5 5 2 5 3" xfId="31273"/>
    <cellStyle name="20% - Accent5 5 2 5 4" xfId="42954"/>
    <cellStyle name="20% - Accent5 5 2 6" xfId="2127"/>
    <cellStyle name="20% - Accent5 5 2 6 2" xfId="8664"/>
    <cellStyle name="20% - Accent5 5 2 6 2 2" xfId="31276"/>
    <cellStyle name="20% - Accent5 5 2 6 3" xfId="31275"/>
    <cellStyle name="20% - Accent5 5 2 6 4" xfId="42955"/>
    <cellStyle name="20% - Accent5 5 2 7" xfId="2128"/>
    <cellStyle name="20% - Accent5 5 2 7 2" xfId="8665"/>
    <cellStyle name="20% - Accent5 5 2 7 2 2" xfId="31278"/>
    <cellStyle name="20% - Accent5 5 2 7 3" xfId="31277"/>
    <cellStyle name="20% - Accent5 5 2 7 4" xfId="42956"/>
    <cellStyle name="20% - Accent5 5 2 8" xfId="2129"/>
    <cellStyle name="20% - Accent5 5 2 8 2" xfId="8666"/>
    <cellStyle name="20% - Accent5 5 2 8 2 2" xfId="31280"/>
    <cellStyle name="20% - Accent5 5 2 8 3" xfId="31279"/>
    <cellStyle name="20% - Accent5 5 2 8 4" xfId="42957"/>
    <cellStyle name="20% - Accent5 5 2 9" xfId="2130"/>
    <cellStyle name="20% - Accent5 5 2 9 2" xfId="8667"/>
    <cellStyle name="20% - Accent5 5 2 9 2 2" xfId="31282"/>
    <cellStyle name="20% - Accent5 5 2 9 3" xfId="31281"/>
    <cellStyle name="20% - Accent5 5 2 9 4" xfId="42958"/>
    <cellStyle name="20% - Accent5 5 3" xfId="621"/>
    <cellStyle name="20% - Accent5 5 3 2" xfId="2132"/>
    <cellStyle name="20% - Accent5 5 3 2 2" xfId="8669"/>
    <cellStyle name="20% - Accent5 5 3 2 2 2" xfId="31285"/>
    <cellStyle name="20% - Accent5 5 3 2 3" xfId="31284"/>
    <cellStyle name="20% - Accent5 5 3 2 4" xfId="42960"/>
    <cellStyle name="20% - Accent5 5 3 3" xfId="2131"/>
    <cellStyle name="20% - Accent5 5 3 3 2" xfId="8670"/>
    <cellStyle name="20% - Accent5 5 3 3 2 2" xfId="31287"/>
    <cellStyle name="20% - Accent5 5 3 3 3" xfId="31286"/>
    <cellStyle name="20% - Accent5 5 3 4" xfId="8668"/>
    <cellStyle name="20% - Accent5 5 3 4 2" xfId="31288"/>
    <cellStyle name="20% - Accent5 5 3 5" xfId="14568"/>
    <cellStyle name="20% - Accent5 5 3 6" xfId="31283"/>
    <cellStyle name="20% - Accent5 5 3 7" xfId="42959"/>
    <cellStyle name="20% - Accent5 5 4" xfId="708"/>
    <cellStyle name="20% - Accent5 5 4 2" xfId="2133"/>
    <cellStyle name="20% - Accent5 5 4 2 2" xfId="8672"/>
    <cellStyle name="20% - Accent5 5 4 2 2 2" xfId="31291"/>
    <cellStyle name="20% - Accent5 5 4 2 3" xfId="31290"/>
    <cellStyle name="20% - Accent5 5 4 3" xfId="8671"/>
    <cellStyle name="20% - Accent5 5 4 3 2" xfId="31292"/>
    <cellStyle name="20% - Accent5 5 4 4" xfId="14569"/>
    <cellStyle name="20% - Accent5 5 4 5" xfId="31289"/>
    <cellStyle name="20% - Accent5 5 4 6" xfId="42961"/>
    <cellStyle name="20% - Accent5 5 5" xfId="2134"/>
    <cellStyle name="20% - Accent5 5 5 2" xfId="8673"/>
    <cellStyle name="20% - Accent5 5 5 2 2" xfId="31294"/>
    <cellStyle name="20% - Accent5 5 5 3" xfId="31293"/>
    <cellStyle name="20% - Accent5 5 5 4" xfId="42962"/>
    <cellStyle name="20% - Accent5 5 6" xfId="2135"/>
    <cellStyle name="20% - Accent5 5 6 2" xfId="8674"/>
    <cellStyle name="20% - Accent5 5 6 2 2" xfId="31296"/>
    <cellStyle name="20% - Accent5 5 6 3" xfId="31295"/>
    <cellStyle name="20% - Accent5 5 6 4" xfId="42963"/>
    <cellStyle name="20% - Accent5 5 7" xfId="2136"/>
    <cellStyle name="20% - Accent5 5 7 2" xfId="8675"/>
    <cellStyle name="20% - Accent5 5 7 2 2" xfId="31298"/>
    <cellStyle name="20% - Accent5 5 7 3" xfId="31297"/>
    <cellStyle name="20% - Accent5 5 7 4" xfId="42964"/>
    <cellStyle name="20% - Accent5 5 8" xfId="2137"/>
    <cellStyle name="20% - Accent5 5 8 2" xfId="8676"/>
    <cellStyle name="20% - Accent5 5 8 2 2" xfId="31300"/>
    <cellStyle name="20% - Accent5 5 8 3" xfId="31299"/>
    <cellStyle name="20% - Accent5 5 8 4" xfId="42965"/>
    <cellStyle name="20% - Accent5 5 9" xfId="2138"/>
    <cellStyle name="20% - Accent5 5 9 2" xfId="8677"/>
    <cellStyle name="20% - Accent5 5 9 2 2" xfId="31302"/>
    <cellStyle name="20% - Accent5 5 9 3" xfId="31301"/>
    <cellStyle name="20% - Accent5 5 9 4" xfId="42966"/>
    <cellStyle name="20% - Accent5 6" xfId="183"/>
    <cellStyle name="20% - Accent5 6 10" xfId="2139"/>
    <cellStyle name="20% - Accent5 6 10 2" xfId="8679"/>
    <cellStyle name="20% - Accent5 6 10 2 2" xfId="31305"/>
    <cellStyle name="20% - Accent5 6 10 3" xfId="31304"/>
    <cellStyle name="20% - Accent5 6 11" xfId="8678"/>
    <cellStyle name="20% - Accent5 6 11 2" xfId="31306"/>
    <cellStyle name="20% - Accent5 6 12" xfId="14570"/>
    <cellStyle name="20% - Accent5 6 13" xfId="31303"/>
    <cellStyle name="20% - Accent5 6 14" xfId="42967"/>
    <cellStyle name="20% - Accent5 6 2" xfId="418"/>
    <cellStyle name="20% - Accent5 6 2 2" xfId="2141"/>
    <cellStyle name="20% - Accent5 6 2 2 2" xfId="8681"/>
    <cellStyle name="20% - Accent5 6 2 2 2 2" xfId="31309"/>
    <cellStyle name="20% - Accent5 6 2 2 3" xfId="31308"/>
    <cellStyle name="20% - Accent5 6 2 2 4" xfId="42969"/>
    <cellStyle name="20% - Accent5 6 2 3" xfId="2140"/>
    <cellStyle name="20% - Accent5 6 2 3 2" xfId="8682"/>
    <cellStyle name="20% - Accent5 6 2 3 2 2" xfId="31311"/>
    <cellStyle name="20% - Accent5 6 2 3 3" xfId="31310"/>
    <cellStyle name="20% - Accent5 6 2 4" xfId="8680"/>
    <cellStyle name="20% - Accent5 6 2 4 2" xfId="31312"/>
    <cellStyle name="20% - Accent5 6 2 5" xfId="14571"/>
    <cellStyle name="20% - Accent5 6 2 6" xfId="31307"/>
    <cellStyle name="20% - Accent5 6 2 7" xfId="42968"/>
    <cellStyle name="20% - Accent5 6 3" xfId="622"/>
    <cellStyle name="20% - Accent5 6 3 2" xfId="2143"/>
    <cellStyle name="20% - Accent5 6 3 2 2" xfId="8684"/>
    <cellStyle name="20% - Accent5 6 3 2 2 2" xfId="31315"/>
    <cellStyle name="20% - Accent5 6 3 2 3" xfId="31314"/>
    <cellStyle name="20% - Accent5 6 3 2 4" xfId="42971"/>
    <cellStyle name="20% - Accent5 6 3 3" xfId="2142"/>
    <cellStyle name="20% - Accent5 6 3 3 2" xfId="8685"/>
    <cellStyle name="20% - Accent5 6 3 3 2 2" xfId="31317"/>
    <cellStyle name="20% - Accent5 6 3 3 3" xfId="31316"/>
    <cellStyle name="20% - Accent5 6 3 4" xfId="8683"/>
    <cellStyle name="20% - Accent5 6 3 4 2" xfId="31318"/>
    <cellStyle name="20% - Accent5 6 3 5" xfId="14572"/>
    <cellStyle name="20% - Accent5 6 3 6" xfId="31313"/>
    <cellStyle name="20% - Accent5 6 3 7" xfId="42970"/>
    <cellStyle name="20% - Accent5 6 4" xfId="709"/>
    <cellStyle name="20% - Accent5 6 4 2" xfId="2144"/>
    <cellStyle name="20% - Accent5 6 4 2 2" xfId="8687"/>
    <cellStyle name="20% - Accent5 6 4 2 2 2" xfId="31321"/>
    <cellStyle name="20% - Accent5 6 4 2 3" xfId="31320"/>
    <cellStyle name="20% - Accent5 6 4 3" xfId="8686"/>
    <cellStyle name="20% - Accent5 6 4 3 2" xfId="31322"/>
    <cellStyle name="20% - Accent5 6 4 4" xfId="14573"/>
    <cellStyle name="20% - Accent5 6 4 5" xfId="31319"/>
    <cellStyle name="20% - Accent5 6 4 6" xfId="42972"/>
    <cellStyle name="20% - Accent5 6 5" xfId="2145"/>
    <cellStyle name="20% - Accent5 6 5 2" xfId="8688"/>
    <cellStyle name="20% - Accent5 6 5 2 2" xfId="31324"/>
    <cellStyle name="20% - Accent5 6 5 3" xfId="31323"/>
    <cellStyle name="20% - Accent5 6 5 4" xfId="42973"/>
    <cellStyle name="20% - Accent5 6 6" xfId="2146"/>
    <cellStyle name="20% - Accent5 6 6 2" xfId="8689"/>
    <cellStyle name="20% - Accent5 6 6 2 2" xfId="31326"/>
    <cellStyle name="20% - Accent5 6 6 3" xfId="31325"/>
    <cellStyle name="20% - Accent5 6 6 4" xfId="42974"/>
    <cellStyle name="20% - Accent5 6 7" xfId="2147"/>
    <cellStyle name="20% - Accent5 6 7 2" xfId="8690"/>
    <cellStyle name="20% - Accent5 6 7 2 2" xfId="31328"/>
    <cellStyle name="20% - Accent5 6 7 3" xfId="31327"/>
    <cellStyle name="20% - Accent5 6 7 4" xfId="42975"/>
    <cellStyle name="20% - Accent5 6 8" xfId="2148"/>
    <cellStyle name="20% - Accent5 6 8 2" xfId="8691"/>
    <cellStyle name="20% - Accent5 6 8 2 2" xfId="31330"/>
    <cellStyle name="20% - Accent5 6 8 3" xfId="31329"/>
    <cellStyle name="20% - Accent5 6 8 4" xfId="42976"/>
    <cellStyle name="20% - Accent5 6 9" xfId="2149"/>
    <cellStyle name="20% - Accent5 6 9 2" xfId="8692"/>
    <cellStyle name="20% - Accent5 6 9 2 2" xfId="31332"/>
    <cellStyle name="20% - Accent5 6 9 3" xfId="31331"/>
    <cellStyle name="20% - Accent5 6 9 4" xfId="42977"/>
    <cellStyle name="20% - Accent5 7" xfId="184"/>
    <cellStyle name="20% - Accent5 7 10" xfId="8693"/>
    <cellStyle name="20% - Accent5 7 10 2" xfId="31334"/>
    <cellStyle name="20% - Accent5 7 11" xfId="14574"/>
    <cellStyle name="20% - Accent5 7 12" xfId="31333"/>
    <cellStyle name="20% - Accent5 7 13" xfId="42978"/>
    <cellStyle name="20% - Accent5 7 2" xfId="419"/>
    <cellStyle name="20% - Accent5 7 2 2" xfId="2152"/>
    <cellStyle name="20% - Accent5 7 2 2 2" xfId="8695"/>
    <cellStyle name="20% - Accent5 7 2 2 2 2" xfId="31337"/>
    <cellStyle name="20% - Accent5 7 2 2 3" xfId="31336"/>
    <cellStyle name="20% - Accent5 7 2 2 4" xfId="42980"/>
    <cellStyle name="20% - Accent5 7 2 3" xfId="2151"/>
    <cellStyle name="20% - Accent5 7 2 3 2" xfId="8696"/>
    <cellStyle name="20% - Accent5 7 2 3 2 2" xfId="31339"/>
    <cellStyle name="20% - Accent5 7 2 3 3" xfId="31338"/>
    <cellStyle name="20% - Accent5 7 2 4" xfId="8694"/>
    <cellStyle name="20% - Accent5 7 2 4 2" xfId="31340"/>
    <cellStyle name="20% - Accent5 7 2 5" xfId="14575"/>
    <cellStyle name="20% - Accent5 7 2 6" xfId="31335"/>
    <cellStyle name="20% - Accent5 7 2 7" xfId="42979"/>
    <cellStyle name="20% - Accent5 7 3" xfId="623"/>
    <cellStyle name="20% - Accent5 7 3 2" xfId="2153"/>
    <cellStyle name="20% - Accent5 7 3 2 2" xfId="8698"/>
    <cellStyle name="20% - Accent5 7 3 2 2 2" xfId="31343"/>
    <cellStyle name="20% - Accent5 7 3 2 3" xfId="31342"/>
    <cellStyle name="20% - Accent5 7 3 3" xfId="8697"/>
    <cellStyle name="20% - Accent5 7 3 3 2" xfId="31344"/>
    <cellStyle name="20% - Accent5 7 3 4" xfId="14576"/>
    <cellStyle name="20% - Accent5 7 3 5" xfId="31341"/>
    <cellStyle name="20% - Accent5 7 3 6" xfId="42981"/>
    <cellStyle name="20% - Accent5 7 4" xfId="710"/>
    <cellStyle name="20% - Accent5 7 4 2" xfId="2154"/>
    <cellStyle name="20% - Accent5 7 4 2 2" xfId="8700"/>
    <cellStyle name="20% - Accent5 7 4 2 2 2" xfId="31347"/>
    <cellStyle name="20% - Accent5 7 4 2 3" xfId="31346"/>
    <cellStyle name="20% - Accent5 7 4 3" xfId="8699"/>
    <cellStyle name="20% - Accent5 7 4 3 2" xfId="31348"/>
    <cellStyle name="20% - Accent5 7 4 4" xfId="14577"/>
    <cellStyle name="20% - Accent5 7 4 5" xfId="31345"/>
    <cellStyle name="20% - Accent5 7 4 6" xfId="42982"/>
    <cellStyle name="20% - Accent5 7 5" xfId="2155"/>
    <cellStyle name="20% - Accent5 7 5 2" xfId="8701"/>
    <cellStyle name="20% - Accent5 7 5 2 2" xfId="31350"/>
    <cellStyle name="20% - Accent5 7 5 3" xfId="31349"/>
    <cellStyle name="20% - Accent5 7 5 4" xfId="42983"/>
    <cellStyle name="20% - Accent5 7 6" xfId="2156"/>
    <cellStyle name="20% - Accent5 7 6 2" xfId="8702"/>
    <cellStyle name="20% - Accent5 7 6 2 2" xfId="31352"/>
    <cellStyle name="20% - Accent5 7 6 3" xfId="31351"/>
    <cellStyle name="20% - Accent5 7 6 4" xfId="42984"/>
    <cellStyle name="20% - Accent5 7 7" xfId="2157"/>
    <cellStyle name="20% - Accent5 7 7 2" xfId="8703"/>
    <cellStyle name="20% - Accent5 7 7 2 2" xfId="31354"/>
    <cellStyle name="20% - Accent5 7 7 3" xfId="31353"/>
    <cellStyle name="20% - Accent5 7 7 4" xfId="42985"/>
    <cellStyle name="20% - Accent5 7 8" xfId="2158"/>
    <cellStyle name="20% - Accent5 7 8 2" xfId="8704"/>
    <cellStyle name="20% - Accent5 7 8 2 2" xfId="31356"/>
    <cellStyle name="20% - Accent5 7 8 3" xfId="31355"/>
    <cellStyle name="20% - Accent5 7 8 4" xfId="42986"/>
    <cellStyle name="20% - Accent5 7 9" xfId="2150"/>
    <cellStyle name="20% - Accent5 7 9 2" xfId="8705"/>
    <cellStyle name="20% - Accent5 7 9 2 2" xfId="31358"/>
    <cellStyle name="20% - Accent5 7 9 3" xfId="31357"/>
    <cellStyle name="20% - Accent5 8" xfId="312"/>
    <cellStyle name="20% - Accent5 8 2" xfId="2160"/>
    <cellStyle name="20% - Accent5 8 2 2" xfId="8706"/>
    <cellStyle name="20% - Accent5 8 2 2 2" xfId="31360"/>
    <cellStyle name="20% - Accent5 8 2 3" xfId="14578"/>
    <cellStyle name="20% - Accent5 8 2 4" xfId="31359"/>
    <cellStyle name="20% - Accent5 8 2 5" xfId="42988"/>
    <cellStyle name="20% - Accent5 8 3" xfId="2161"/>
    <cellStyle name="20% - Accent5 8 3 2" xfId="8707"/>
    <cellStyle name="20% - Accent5 8 3 2 2" xfId="31362"/>
    <cellStyle name="20% - Accent5 8 3 3" xfId="14579"/>
    <cellStyle name="20% - Accent5 8 3 4" xfId="31361"/>
    <cellStyle name="20% - Accent5 8 3 5" xfId="42989"/>
    <cellStyle name="20% - Accent5 8 4" xfId="2162"/>
    <cellStyle name="20% - Accent5 8 4 2" xfId="8708"/>
    <cellStyle name="20% - Accent5 8 4 2 2" xfId="31364"/>
    <cellStyle name="20% - Accent5 8 4 3" xfId="14580"/>
    <cellStyle name="20% - Accent5 8 4 4" xfId="31363"/>
    <cellStyle name="20% - Accent5 8 4 5" xfId="42990"/>
    <cellStyle name="20% - Accent5 8 5" xfId="2163"/>
    <cellStyle name="20% - Accent5 8 5 2" xfId="8709"/>
    <cellStyle name="20% - Accent5 8 5 2 2" xfId="31366"/>
    <cellStyle name="20% - Accent5 8 5 3" xfId="31365"/>
    <cellStyle name="20% - Accent5 8 5 4" xfId="42991"/>
    <cellStyle name="20% - Accent5 8 6" xfId="2159"/>
    <cellStyle name="20% - Accent5 8 6 2" xfId="8710"/>
    <cellStyle name="20% - Accent5 8 6 2 2" xfId="31368"/>
    <cellStyle name="20% - Accent5 8 6 3" xfId="31367"/>
    <cellStyle name="20% - Accent5 8 7" xfId="42987"/>
    <cellStyle name="20% - Accent5 9" xfId="303"/>
    <cellStyle name="20% - Accent5 9 2" xfId="2165"/>
    <cellStyle name="20% - Accent5 9 2 2" xfId="8712"/>
    <cellStyle name="20% - Accent5 9 2 2 2" xfId="31371"/>
    <cellStyle name="20% - Accent5 9 2 3" xfId="14582"/>
    <cellStyle name="20% - Accent5 9 2 4" xfId="31370"/>
    <cellStyle name="20% - Accent5 9 2 5" xfId="42993"/>
    <cellStyle name="20% - Accent5 9 3" xfId="2164"/>
    <cellStyle name="20% - Accent5 9 3 2" xfId="8713"/>
    <cellStyle name="20% - Accent5 9 3 2 2" xfId="31373"/>
    <cellStyle name="20% - Accent5 9 3 3" xfId="14583"/>
    <cellStyle name="20% - Accent5 9 3 4" xfId="31372"/>
    <cellStyle name="20% - Accent5 9 4" xfId="8711"/>
    <cellStyle name="20% - Accent5 9 4 2" xfId="14584"/>
    <cellStyle name="20% - Accent5 9 4 3" xfId="31374"/>
    <cellStyle name="20% - Accent5 9 5" xfId="14581"/>
    <cellStyle name="20% - Accent5 9 6" xfId="31369"/>
    <cellStyle name="20% - Accent5 9 7" xfId="42992"/>
    <cellStyle name="20% - Accent6" xfId="6" builtinId="50" customBuiltin="1"/>
    <cellStyle name="20% - Accent6 10" xfId="2166"/>
    <cellStyle name="20% - Accent6 10 2" xfId="2167"/>
    <cellStyle name="20% - Accent6 10 2 2" xfId="8715"/>
    <cellStyle name="20% - Accent6 10 2 2 2" xfId="31377"/>
    <cellStyle name="20% - Accent6 10 2 3" xfId="14586"/>
    <cellStyle name="20% - Accent6 10 2 4" xfId="31376"/>
    <cellStyle name="20% - Accent6 10 2 5" xfId="42995"/>
    <cellStyle name="20% - Accent6 10 3" xfId="8714"/>
    <cellStyle name="20% - Accent6 10 3 2" xfId="14587"/>
    <cellStyle name="20% - Accent6 10 3 3" xfId="31378"/>
    <cellStyle name="20% - Accent6 10 4" xfId="14588"/>
    <cellStyle name="20% - Accent6 10 5" xfId="14585"/>
    <cellStyle name="20% - Accent6 10 6" xfId="31375"/>
    <cellStyle name="20% - Accent6 10 7" xfId="42994"/>
    <cellStyle name="20% - Accent6 11" xfId="2168"/>
    <cellStyle name="20% - Accent6 11 2" xfId="2169"/>
    <cellStyle name="20% - Accent6 11 2 2" xfId="8717"/>
    <cellStyle name="20% - Accent6 11 2 2 2" xfId="31381"/>
    <cellStyle name="20% - Accent6 11 2 3" xfId="14590"/>
    <cellStyle name="20% - Accent6 11 2 4" xfId="31380"/>
    <cellStyle name="20% - Accent6 11 2 5" xfId="42997"/>
    <cellStyle name="20% - Accent6 11 3" xfId="8716"/>
    <cellStyle name="20% - Accent6 11 3 2" xfId="14591"/>
    <cellStyle name="20% - Accent6 11 3 3" xfId="31382"/>
    <cellStyle name="20% - Accent6 11 4" xfId="14592"/>
    <cellStyle name="20% - Accent6 11 5" xfId="14589"/>
    <cellStyle name="20% - Accent6 11 6" xfId="31379"/>
    <cellStyle name="20% - Accent6 11 7" xfId="42996"/>
    <cellStyle name="20% - Accent6 12" xfId="2170"/>
    <cellStyle name="20% - Accent6 12 2" xfId="8718"/>
    <cellStyle name="20% - Accent6 12 2 2" xfId="14594"/>
    <cellStyle name="20% - Accent6 12 2 3" xfId="31384"/>
    <cellStyle name="20% - Accent6 12 3" xfId="14595"/>
    <cellStyle name="20% - Accent6 12 4" xfId="14596"/>
    <cellStyle name="20% - Accent6 12 5" xfId="14597"/>
    <cellStyle name="20% - Accent6 12 6" xfId="14593"/>
    <cellStyle name="20% - Accent6 12 7" xfId="31383"/>
    <cellStyle name="20% - Accent6 12 8" xfId="42998"/>
    <cellStyle name="20% - Accent6 13" xfId="2171"/>
    <cellStyle name="20% - Accent6 13 2" xfId="8719"/>
    <cellStyle name="20% - Accent6 13 2 2" xfId="31386"/>
    <cellStyle name="20% - Accent6 13 3" xfId="14598"/>
    <cellStyle name="20% - Accent6 13 4" xfId="31385"/>
    <cellStyle name="20% - Accent6 13 5" xfId="42999"/>
    <cellStyle name="20% - Accent6 14" xfId="2172"/>
    <cellStyle name="20% - Accent6 14 2" xfId="8720"/>
    <cellStyle name="20% - Accent6 14 2 2" xfId="31388"/>
    <cellStyle name="20% - Accent6 14 3" xfId="14599"/>
    <cellStyle name="20% - Accent6 14 4" xfId="31387"/>
    <cellStyle name="20% - Accent6 14 5" xfId="43000"/>
    <cellStyle name="20% - Accent6 15" xfId="2173"/>
    <cellStyle name="20% - Accent6 15 2" xfId="8721"/>
    <cellStyle name="20% - Accent6 15 2 2" xfId="31390"/>
    <cellStyle name="20% - Accent6 15 3" xfId="14600"/>
    <cellStyle name="20% - Accent6 15 4" xfId="31389"/>
    <cellStyle name="20% - Accent6 15 5" xfId="43001"/>
    <cellStyle name="20% - Accent6 16" xfId="13868"/>
    <cellStyle name="20% - Accent6 16 2" xfId="14601"/>
    <cellStyle name="20% - Accent6 17" xfId="14602"/>
    <cellStyle name="20% - Accent6 18" xfId="14603"/>
    <cellStyle name="20% - Accent6 19" xfId="14604"/>
    <cellStyle name="20% - Accent6 2" xfId="123"/>
    <cellStyle name="20% - Accent6 2 10" xfId="2175"/>
    <cellStyle name="20% - Accent6 2 11" xfId="2176"/>
    <cellStyle name="20% - Accent6 2 11 2" xfId="8723"/>
    <cellStyle name="20% - Accent6 2 11 2 2" xfId="31392"/>
    <cellStyle name="20% - Accent6 2 11 3" xfId="14605"/>
    <cellStyle name="20% - Accent6 2 11 4" xfId="31391"/>
    <cellStyle name="20% - Accent6 2 11 5" xfId="43002"/>
    <cellStyle name="20% - Accent6 2 12" xfId="2177"/>
    <cellStyle name="20% - Accent6 2 12 2" xfId="8724"/>
    <cellStyle name="20% - Accent6 2 12 2 2" xfId="31394"/>
    <cellStyle name="20% - Accent6 2 12 3" xfId="14606"/>
    <cellStyle name="20% - Accent6 2 12 4" xfId="31393"/>
    <cellStyle name="20% - Accent6 2 12 5" xfId="43003"/>
    <cellStyle name="20% - Accent6 2 13" xfId="2178"/>
    <cellStyle name="20% - Accent6 2 13 2" xfId="8725"/>
    <cellStyle name="20% - Accent6 2 13 2 2" xfId="31396"/>
    <cellStyle name="20% - Accent6 2 13 3" xfId="14607"/>
    <cellStyle name="20% - Accent6 2 13 4" xfId="31395"/>
    <cellStyle name="20% - Accent6 2 13 5" xfId="43004"/>
    <cellStyle name="20% - Accent6 2 14" xfId="2179"/>
    <cellStyle name="20% - Accent6 2 14 2" xfId="8726"/>
    <cellStyle name="20% - Accent6 2 14 2 2" xfId="31398"/>
    <cellStyle name="20% - Accent6 2 14 3" xfId="14608"/>
    <cellStyle name="20% - Accent6 2 14 4" xfId="31397"/>
    <cellStyle name="20% - Accent6 2 14 5" xfId="43005"/>
    <cellStyle name="20% - Accent6 2 15" xfId="2180"/>
    <cellStyle name="20% - Accent6 2 15 2" xfId="8727"/>
    <cellStyle name="20% - Accent6 2 15 2 2" xfId="31400"/>
    <cellStyle name="20% - Accent6 2 15 3" xfId="14609"/>
    <cellStyle name="20% - Accent6 2 15 4" xfId="31399"/>
    <cellStyle name="20% - Accent6 2 15 5" xfId="43006"/>
    <cellStyle name="20% - Accent6 2 16" xfId="2174"/>
    <cellStyle name="20% - Accent6 2 16 2" xfId="8728"/>
    <cellStyle name="20% - Accent6 2 16 2 2" xfId="31402"/>
    <cellStyle name="20% - Accent6 2 16 3" xfId="28038"/>
    <cellStyle name="20% - Accent6 2 16 4" xfId="31401"/>
    <cellStyle name="20% - Accent6 2 17" xfId="8722"/>
    <cellStyle name="20% - Accent6 2 17 2" xfId="31403"/>
    <cellStyle name="20% - Accent6 2 18" xfId="41601"/>
    <cellStyle name="20% - Accent6 2 2" xfId="186"/>
    <cellStyle name="20% - Accent6 2 2 2" xfId="2181"/>
    <cellStyle name="20% - Accent6 2 2 2 10" xfId="2182"/>
    <cellStyle name="20% - Accent6 2 2 2 10 2" xfId="8730"/>
    <cellStyle name="20% - Accent6 2 2 2 10 2 2" xfId="31406"/>
    <cellStyle name="20% - Accent6 2 2 2 10 3" xfId="31405"/>
    <cellStyle name="20% - Accent6 2 2 2 10 4" xfId="43008"/>
    <cellStyle name="20% - Accent6 2 2 2 11" xfId="2183"/>
    <cellStyle name="20% - Accent6 2 2 2 11 2" xfId="8731"/>
    <cellStyle name="20% - Accent6 2 2 2 11 2 2" xfId="31408"/>
    <cellStyle name="20% - Accent6 2 2 2 11 3" xfId="31407"/>
    <cellStyle name="20% - Accent6 2 2 2 11 4" xfId="43009"/>
    <cellStyle name="20% - Accent6 2 2 2 12" xfId="8729"/>
    <cellStyle name="20% - Accent6 2 2 2 12 2" xfId="31409"/>
    <cellStyle name="20% - Accent6 2 2 2 13" xfId="31404"/>
    <cellStyle name="20% - Accent6 2 2 2 14" xfId="43007"/>
    <cellStyle name="20% - Accent6 2 2 2 2" xfId="2184"/>
    <cellStyle name="20% - Accent6 2 2 2 2 10" xfId="8732"/>
    <cellStyle name="20% - Accent6 2 2 2 2 10 2" xfId="31411"/>
    <cellStyle name="20% - Accent6 2 2 2 2 11" xfId="31410"/>
    <cellStyle name="20% - Accent6 2 2 2 2 12" xfId="43010"/>
    <cellStyle name="20% - Accent6 2 2 2 2 2" xfId="2185"/>
    <cellStyle name="20% - Accent6 2 2 2 2 2 2" xfId="2186"/>
    <cellStyle name="20% - Accent6 2 2 2 2 2 2 2" xfId="8734"/>
    <cellStyle name="20% - Accent6 2 2 2 2 2 2 2 2" xfId="31414"/>
    <cellStyle name="20% - Accent6 2 2 2 2 2 2 3" xfId="31413"/>
    <cellStyle name="20% - Accent6 2 2 2 2 2 2 4" xfId="43012"/>
    <cellStyle name="20% - Accent6 2 2 2 2 2 3" xfId="8733"/>
    <cellStyle name="20% - Accent6 2 2 2 2 2 3 2" xfId="31415"/>
    <cellStyle name="20% - Accent6 2 2 2 2 2 4" xfId="31412"/>
    <cellStyle name="20% - Accent6 2 2 2 2 2 5" xfId="43011"/>
    <cellStyle name="20% - Accent6 2 2 2 2 3" xfId="2187"/>
    <cellStyle name="20% - Accent6 2 2 2 2 3 2" xfId="2188"/>
    <cellStyle name="20% - Accent6 2 2 2 2 3 2 2" xfId="8736"/>
    <cellStyle name="20% - Accent6 2 2 2 2 3 2 2 2" xfId="31418"/>
    <cellStyle name="20% - Accent6 2 2 2 2 3 2 3" xfId="31417"/>
    <cellStyle name="20% - Accent6 2 2 2 2 3 2 4" xfId="43014"/>
    <cellStyle name="20% - Accent6 2 2 2 2 3 3" xfId="8735"/>
    <cellStyle name="20% - Accent6 2 2 2 2 3 3 2" xfId="31419"/>
    <cellStyle name="20% - Accent6 2 2 2 2 3 4" xfId="31416"/>
    <cellStyle name="20% - Accent6 2 2 2 2 3 5" xfId="43013"/>
    <cellStyle name="20% - Accent6 2 2 2 2 4" xfId="2189"/>
    <cellStyle name="20% - Accent6 2 2 2 2 4 2" xfId="8737"/>
    <cellStyle name="20% - Accent6 2 2 2 2 4 2 2" xfId="31421"/>
    <cellStyle name="20% - Accent6 2 2 2 2 4 3" xfId="31420"/>
    <cellStyle name="20% - Accent6 2 2 2 2 4 4" xfId="43015"/>
    <cellStyle name="20% - Accent6 2 2 2 2 5" xfId="2190"/>
    <cellStyle name="20% - Accent6 2 2 2 2 5 2" xfId="8738"/>
    <cellStyle name="20% - Accent6 2 2 2 2 5 2 2" xfId="31423"/>
    <cellStyle name="20% - Accent6 2 2 2 2 5 3" xfId="31422"/>
    <cellStyle name="20% - Accent6 2 2 2 2 5 4" xfId="43016"/>
    <cellStyle name="20% - Accent6 2 2 2 2 6" xfId="2191"/>
    <cellStyle name="20% - Accent6 2 2 2 2 6 2" xfId="8739"/>
    <cellStyle name="20% - Accent6 2 2 2 2 6 2 2" xfId="31425"/>
    <cellStyle name="20% - Accent6 2 2 2 2 6 3" xfId="31424"/>
    <cellStyle name="20% - Accent6 2 2 2 2 6 4" xfId="43017"/>
    <cellStyle name="20% - Accent6 2 2 2 2 7" xfId="2192"/>
    <cellStyle name="20% - Accent6 2 2 2 2 7 2" xfId="8740"/>
    <cellStyle name="20% - Accent6 2 2 2 2 7 2 2" xfId="31427"/>
    <cellStyle name="20% - Accent6 2 2 2 2 7 3" xfId="31426"/>
    <cellStyle name="20% - Accent6 2 2 2 2 7 4" xfId="43018"/>
    <cellStyle name="20% - Accent6 2 2 2 2 8" xfId="2193"/>
    <cellStyle name="20% - Accent6 2 2 2 2 8 2" xfId="8741"/>
    <cellStyle name="20% - Accent6 2 2 2 2 8 2 2" xfId="31429"/>
    <cellStyle name="20% - Accent6 2 2 2 2 8 3" xfId="31428"/>
    <cellStyle name="20% - Accent6 2 2 2 2 8 4" xfId="43019"/>
    <cellStyle name="20% - Accent6 2 2 2 2 9" xfId="2194"/>
    <cellStyle name="20% - Accent6 2 2 2 2 9 2" xfId="8742"/>
    <cellStyle name="20% - Accent6 2 2 2 2 9 2 2" xfId="31431"/>
    <cellStyle name="20% - Accent6 2 2 2 2 9 3" xfId="31430"/>
    <cellStyle name="20% - Accent6 2 2 2 2 9 4" xfId="43020"/>
    <cellStyle name="20% - Accent6 2 2 2 3" xfId="2195"/>
    <cellStyle name="20% - Accent6 2 2 2 3 10" xfId="31432"/>
    <cellStyle name="20% - Accent6 2 2 2 3 11" xfId="43021"/>
    <cellStyle name="20% - Accent6 2 2 2 3 2" xfId="2196"/>
    <cellStyle name="20% - Accent6 2 2 2 3 2 2" xfId="8744"/>
    <cellStyle name="20% - Accent6 2 2 2 3 2 2 2" xfId="31434"/>
    <cellStyle name="20% - Accent6 2 2 2 3 2 3" xfId="31433"/>
    <cellStyle name="20% - Accent6 2 2 2 3 2 4" xfId="43022"/>
    <cellStyle name="20% - Accent6 2 2 2 3 3" xfId="2197"/>
    <cellStyle name="20% - Accent6 2 2 2 3 3 2" xfId="8745"/>
    <cellStyle name="20% - Accent6 2 2 2 3 3 2 2" xfId="31436"/>
    <cellStyle name="20% - Accent6 2 2 2 3 3 3" xfId="31435"/>
    <cellStyle name="20% - Accent6 2 2 2 3 3 4" xfId="43023"/>
    <cellStyle name="20% - Accent6 2 2 2 3 4" xfId="2198"/>
    <cellStyle name="20% - Accent6 2 2 2 3 4 2" xfId="8746"/>
    <cellStyle name="20% - Accent6 2 2 2 3 4 2 2" xfId="31438"/>
    <cellStyle name="20% - Accent6 2 2 2 3 4 3" xfId="31437"/>
    <cellStyle name="20% - Accent6 2 2 2 3 4 4" xfId="43024"/>
    <cellStyle name="20% - Accent6 2 2 2 3 5" xfId="2199"/>
    <cellStyle name="20% - Accent6 2 2 2 3 5 2" xfId="8747"/>
    <cellStyle name="20% - Accent6 2 2 2 3 5 2 2" xfId="31440"/>
    <cellStyle name="20% - Accent6 2 2 2 3 5 3" xfId="31439"/>
    <cellStyle name="20% - Accent6 2 2 2 3 5 4" xfId="43025"/>
    <cellStyle name="20% - Accent6 2 2 2 3 6" xfId="2200"/>
    <cellStyle name="20% - Accent6 2 2 2 3 6 2" xfId="8748"/>
    <cellStyle name="20% - Accent6 2 2 2 3 6 2 2" xfId="31442"/>
    <cellStyle name="20% - Accent6 2 2 2 3 6 3" xfId="31441"/>
    <cellStyle name="20% - Accent6 2 2 2 3 6 4" xfId="43026"/>
    <cellStyle name="20% - Accent6 2 2 2 3 7" xfId="2201"/>
    <cellStyle name="20% - Accent6 2 2 2 3 7 2" xfId="8749"/>
    <cellStyle name="20% - Accent6 2 2 2 3 7 2 2" xfId="31444"/>
    <cellStyle name="20% - Accent6 2 2 2 3 7 3" xfId="31443"/>
    <cellStyle name="20% - Accent6 2 2 2 3 7 4" xfId="43027"/>
    <cellStyle name="20% - Accent6 2 2 2 3 8" xfId="2202"/>
    <cellStyle name="20% - Accent6 2 2 2 3 8 2" xfId="8750"/>
    <cellStyle name="20% - Accent6 2 2 2 3 8 2 2" xfId="31446"/>
    <cellStyle name="20% - Accent6 2 2 2 3 8 3" xfId="31445"/>
    <cellStyle name="20% - Accent6 2 2 2 3 8 4" xfId="43028"/>
    <cellStyle name="20% - Accent6 2 2 2 3 9" xfId="8743"/>
    <cellStyle name="20% - Accent6 2 2 2 3 9 2" xfId="31447"/>
    <cellStyle name="20% - Accent6 2 2 2 4" xfId="2203"/>
    <cellStyle name="20% - Accent6 2 2 2 4 2" xfId="2204"/>
    <cellStyle name="20% - Accent6 2 2 2 4 2 2" xfId="8752"/>
    <cellStyle name="20% - Accent6 2 2 2 4 2 2 2" xfId="31450"/>
    <cellStyle name="20% - Accent6 2 2 2 4 2 3" xfId="31449"/>
    <cellStyle name="20% - Accent6 2 2 2 4 2 4" xfId="43030"/>
    <cellStyle name="20% - Accent6 2 2 2 4 3" xfId="8751"/>
    <cellStyle name="20% - Accent6 2 2 2 4 3 2" xfId="31451"/>
    <cellStyle name="20% - Accent6 2 2 2 4 4" xfId="31448"/>
    <cellStyle name="20% - Accent6 2 2 2 4 5" xfId="43029"/>
    <cellStyle name="20% - Accent6 2 2 2 5" xfId="2205"/>
    <cellStyle name="20% - Accent6 2 2 2 5 2" xfId="8753"/>
    <cellStyle name="20% - Accent6 2 2 2 5 2 2" xfId="31453"/>
    <cellStyle name="20% - Accent6 2 2 2 5 3" xfId="31452"/>
    <cellStyle name="20% - Accent6 2 2 2 5 4" xfId="43031"/>
    <cellStyle name="20% - Accent6 2 2 2 6" xfId="2206"/>
    <cellStyle name="20% - Accent6 2 2 2 6 2" xfId="8754"/>
    <cellStyle name="20% - Accent6 2 2 2 6 2 2" xfId="31455"/>
    <cellStyle name="20% - Accent6 2 2 2 6 3" xfId="31454"/>
    <cellStyle name="20% - Accent6 2 2 2 6 4" xfId="43032"/>
    <cellStyle name="20% - Accent6 2 2 2 7" xfId="2207"/>
    <cellStyle name="20% - Accent6 2 2 2 7 2" xfId="8755"/>
    <cellStyle name="20% - Accent6 2 2 2 7 2 2" xfId="31457"/>
    <cellStyle name="20% - Accent6 2 2 2 7 3" xfId="31456"/>
    <cellStyle name="20% - Accent6 2 2 2 7 4" xfId="43033"/>
    <cellStyle name="20% - Accent6 2 2 2 8" xfId="2208"/>
    <cellStyle name="20% - Accent6 2 2 2 8 2" xfId="8756"/>
    <cellStyle name="20% - Accent6 2 2 2 8 2 2" xfId="31459"/>
    <cellStyle name="20% - Accent6 2 2 2 8 3" xfId="31458"/>
    <cellStyle name="20% - Accent6 2 2 2 8 4" xfId="43034"/>
    <cellStyle name="20% - Accent6 2 2 2 9" xfId="2209"/>
    <cellStyle name="20% - Accent6 2 2 2 9 2" xfId="8757"/>
    <cellStyle name="20% - Accent6 2 2 2 9 2 2" xfId="31461"/>
    <cellStyle name="20% - Accent6 2 2 2 9 3" xfId="31460"/>
    <cellStyle name="20% - Accent6 2 2 2 9 4" xfId="43035"/>
    <cellStyle name="20% - Accent6 2 2 3" xfId="2210"/>
    <cellStyle name="20% - Accent6 2 2 3 10" xfId="43036"/>
    <cellStyle name="20% - Accent6 2 2 3 2" xfId="2211"/>
    <cellStyle name="20% - Accent6 2 2 3 2 2" xfId="2212"/>
    <cellStyle name="20% - Accent6 2 2 3 2 2 2" xfId="8760"/>
    <cellStyle name="20% - Accent6 2 2 3 2 2 2 2" xfId="31465"/>
    <cellStyle name="20% - Accent6 2 2 3 2 2 3" xfId="31464"/>
    <cellStyle name="20% - Accent6 2 2 3 2 2 4" xfId="43038"/>
    <cellStyle name="20% - Accent6 2 2 3 2 3" xfId="8759"/>
    <cellStyle name="20% - Accent6 2 2 3 2 3 2" xfId="31466"/>
    <cellStyle name="20% - Accent6 2 2 3 2 4" xfId="31463"/>
    <cellStyle name="20% - Accent6 2 2 3 2 5" xfId="43037"/>
    <cellStyle name="20% - Accent6 2 2 3 3" xfId="2213"/>
    <cellStyle name="20% - Accent6 2 2 3 3 2" xfId="2214"/>
    <cellStyle name="20% - Accent6 2 2 3 3 2 2" xfId="8762"/>
    <cellStyle name="20% - Accent6 2 2 3 3 2 2 2" xfId="31469"/>
    <cellStyle name="20% - Accent6 2 2 3 3 2 3" xfId="31468"/>
    <cellStyle name="20% - Accent6 2 2 3 3 2 4" xfId="43040"/>
    <cellStyle name="20% - Accent6 2 2 3 3 3" xfId="8761"/>
    <cellStyle name="20% - Accent6 2 2 3 3 3 2" xfId="31470"/>
    <cellStyle name="20% - Accent6 2 2 3 3 4" xfId="31467"/>
    <cellStyle name="20% - Accent6 2 2 3 3 5" xfId="43039"/>
    <cellStyle name="20% - Accent6 2 2 3 4" xfId="2215"/>
    <cellStyle name="20% - Accent6 2 2 3 4 2" xfId="8763"/>
    <cellStyle name="20% - Accent6 2 2 3 4 2 2" xfId="31472"/>
    <cellStyle name="20% - Accent6 2 2 3 4 3" xfId="31471"/>
    <cellStyle name="20% - Accent6 2 2 3 4 4" xfId="43041"/>
    <cellStyle name="20% - Accent6 2 2 3 5" xfId="2216"/>
    <cellStyle name="20% - Accent6 2 2 3 5 2" xfId="8764"/>
    <cellStyle name="20% - Accent6 2 2 3 5 2 2" xfId="31474"/>
    <cellStyle name="20% - Accent6 2 2 3 5 3" xfId="31473"/>
    <cellStyle name="20% - Accent6 2 2 3 5 4" xfId="43042"/>
    <cellStyle name="20% - Accent6 2 2 3 6" xfId="2217"/>
    <cellStyle name="20% - Accent6 2 2 3 6 2" xfId="8765"/>
    <cellStyle name="20% - Accent6 2 2 3 6 2 2" xfId="31476"/>
    <cellStyle name="20% - Accent6 2 2 3 6 3" xfId="31475"/>
    <cellStyle name="20% - Accent6 2 2 3 6 4" xfId="43043"/>
    <cellStyle name="20% - Accent6 2 2 3 7" xfId="2218"/>
    <cellStyle name="20% - Accent6 2 2 3 7 2" xfId="8766"/>
    <cellStyle name="20% - Accent6 2 2 3 7 2 2" xfId="31478"/>
    <cellStyle name="20% - Accent6 2 2 3 7 3" xfId="31477"/>
    <cellStyle name="20% - Accent6 2 2 3 7 4" xfId="43044"/>
    <cellStyle name="20% - Accent6 2 2 3 8" xfId="8758"/>
    <cellStyle name="20% - Accent6 2 2 3 8 2" xfId="31479"/>
    <cellStyle name="20% - Accent6 2 2 3 9" xfId="31462"/>
    <cellStyle name="20% - Accent6 2 2 4" xfId="2219"/>
    <cellStyle name="20% - Accent6 2 2 4 10" xfId="43045"/>
    <cellStyle name="20% - Accent6 2 2 4 2" xfId="2220"/>
    <cellStyle name="20% - Accent6 2 2 4 2 2" xfId="8768"/>
    <cellStyle name="20% - Accent6 2 2 4 2 2 2" xfId="31482"/>
    <cellStyle name="20% - Accent6 2 2 4 2 3" xfId="31481"/>
    <cellStyle name="20% - Accent6 2 2 4 2 4" xfId="43046"/>
    <cellStyle name="20% - Accent6 2 2 4 3" xfId="2221"/>
    <cellStyle name="20% - Accent6 2 2 4 3 2" xfId="8769"/>
    <cellStyle name="20% - Accent6 2 2 4 3 2 2" xfId="31484"/>
    <cellStyle name="20% - Accent6 2 2 4 3 3" xfId="31483"/>
    <cellStyle name="20% - Accent6 2 2 4 3 4" xfId="43047"/>
    <cellStyle name="20% - Accent6 2 2 4 4" xfId="2222"/>
    <cellStyle name="20% - Accent6 2 2 4 4 2" xfId="8770"/>
    <cellStyle name="20% - Accent6 2 2 4 4 2 2" xfId="31486"/>
    <cellStyle name="20% - Accent6 2 2 4 4 3" xfId="31485"/>
    <cellStyle name="20% - Accent6 2 2 4 4 4" xfId="43048"/>
    <cellStyle name="20% - Accent6 2 2 4 5" xfId="2223"/>
    <cellStyle name="20% - Accent6 2 2 4 5 2" xfId="8771"/>
    <cellStyle name="20% - Accent6 2 2 4 5 2 2" xfId="31488"/>
    <cellStyle name="20% - Accent6 2 2 4 5 3" xfId="31487"/>
    <cellStyle name="20% - Accent6 2 2 4 5 4" xfId="43049"/>
    <cellStyle name="20% - Accent6 2 2 4 6" xfId="2224"/>
    <cellStyle name="20% - Accent6 2 2 4 6 2" xfId="8772"/>
    <cellStyle name="20% - Accent6 2 2 4 6 2 2" xfId="31490"/>
    <cellStyle name="20% - Accent6 2 2 4 6 3" xfId="31489"/>
    <cellStyle name="20% - Accent6 2 2 4 6 4" xfId="43050"/>
    <cellStyle name="20% - Accent6 2 2 4 7" xfId="2225"/>
    <cellStyle name="20% - Accent6 2 2 4 7 2" xfId="8773"/>
    <cellStyle name="20% - Accent6 2 2 4 7 2 2" xfId="31492"/>
    <cellStyle name="20% - Accent6 2 2 4 7 3" xfId="31491"/>
    <cellStyle name="20% - Accent6 2 2 4 7 4" xfId="43051"/>
    <cellStyle name="20% - Accent6 2 2 4 8" xfId="8767"/>
    <cellStyle name="20% - Accent6 2 2 4 8 2" xfId="31493"/>
    <cellStyle name="20% - Accent6 2 2 4 9" xfId="31480"/>
    <cellStyle name="20% - Accent6 2 2 5" xfId="2226"/>
    <cellStyle name="20% - Accent6 2 2 5 2" xfId="8774"/>
    <cellStyle name="20% - Accent6 2 2 5 2 2" xfId="31495"/>
    <cellStyle name="20% - Accent6 2 2 5 3" xfId="31494"/>
    <cellStyle name="20% - Accent6 2 2 5 4" xfId="43052"/>
    <cellStyle name="20% - Accent6 2 2 6" xfId="2227"/>
    <cellStyle name="20% - Accent6 2 2 6 2" xfId="8775"/>
    <cellStyle name="20% - Accent6 2 2 6 2 2" xfId="31497"/>
    <cellStyle name="20% - Accent6 2 2 6 3" xfId="31496"/>
    <cellStyle name="20% - Accent6 2 2 6 4" xfId="43053"/>
    <cellStyle name="20% - Accent6 2 2 7" xfId="14610"/>
    <cellStyle name="20% - Accent6 2 3" xfId="185"/>
    <cellStyle name="20% - Accent6 2 3 2" xfId="420"/>
    <cellStyle name="20% - Accent6 2 3 2 2" xfId="7128"/>
    <cellStyle name="20% - Accent6 2 3 2 2 2" xfId="8778"/>
    <cellStyle name="20% - Accent6 2 3 2 2 2 2" xfId="31501"/>
    <cellStyle name="20% - Accent6 2 3 2 2 3" xfId="31500"/>
    <cellStyle name="20% - Accent6 2 3 2 3" xfId="8777"/>
    <cellStyle name="20% - Accent6 2 3 2 3 2" xfId="31502"/>
    <cellStyle name="20% - Accent6 2 3 2 4" xfId="31499"/>
    <cellStyle name="20% - Accent6 2 3 3" xfId="2228"/>
    <cellStyle name="20% - Accent6 2 3 4" xfId="8776"/>
    <cellStyle name="20% - Accent6 2 3 4 2" xfId="31503"/>
    <cellStyle name="20% - Accent6 2 3 5" xfId="14611"/>
    <cellStyle name="20% - Accent6 2 3 6" xfId="31498"/>
    <cellStyle name="20% - Accent6 2 4" xfId="372"/>
    <cellStyle name="20% - Accent6 2 4 10" xfId="2230"/>
    <cellStyle name="20% - Accent6 2 4 10 2" xfId="8780"/>
    <cellStyle name="20% - Accent6 2 4 10 2 2" xfId="31506"/>
    <cellStyle name="20% - Accent6 2 4 10 3" xfId="31505"/>
    <cellStyle name="20% - Accent6 2 4 10 4" xfId="43055"/>
    <cellStyle name="20% - Accent6 2 4 11" xfId="2231"/>
    <cellStyle name="20% - Accent6 2 4 11 2" xfId="8781"/>
    <cellStyle name="20% - Accent6 2 4 11 2 2" xfId="31508"/>
    <cellStyle name="20% - Accent6 2 4 11 3" xfId="31507"/>
    <cellStyle name="20% - Accent6 2 4 11 4" xfId="43056"/>
    <cellStyle name="20% - Accent6 2 4 12" xfId="2229"/>
    <cellStyle name="20% - Accent6 2 4 12 2" xfId="8782"/>
    <cellStyle name="20% - Accent6 2 4 12 2 2" xfId="31510"/>
    <cellStyle name="20% - Accent6 2 4 12 3" xfId="31509"/>
    <cellStyle name="20% - Accent6 2 4 13" xfId="8779"/>
    <cellStyle name="20% - Accent6 2 4 13 2" xfId="31511"/>
    <cellStyle name="20% - Accent6 2 4 14" xfId="14612"/>
    <cellStyle name="20% - Accent6 2 4 15" xfId="31504"/>
    <cellStyle name="20% - Accent6 2 4 16" xfId="43054"/>
    <cellStyle name="20% - Accent6 2 4 2" xfId="2232"/>
    <cellStyle name="20% - Accent6 2 4 2 10" xfId="8783"/>
    <cellStyle name="20% - Accent6 2 4 2 10 2" xfId="31513"/>
    <cellStyle name="20% - Accent6 2 4 2 11" xfId="14613"/>
    <cellStyle name="20% - Accent6 2 4 2 12" xfId="31512"/>
    <cellStyle name="20% - Accent6 2 4 2 13" xfId="43057"/>
    <cellStyle name="20% - Accent6 2 4 2 2" xfId="2233"/>
    <cellStyle name="20% - Accent6 2 4 2 2 2" xfId="2234"/>
    <cellStyle name="20% - Accent6 2 4 2 2 2 2" xfId="8785"/>
    <cellStyle name="20% - Accent6 2 4 2 2 2 2 2" xfId="31516"/>
    <cellStyle name="20% - Accent6 2 4 2 2 2 3" xfId="31515"/>
    <cellStyle name="20% - Accent6 2 4 2 2 2 4" xfId="43059"/>
    <cellStyle name="20% - Accent6 2 4 2 2 3" xfId="8784"/>
    <cellStyle name="20% - Accent6 2 4 2 2 3 2" xfId="31517"/>
    <cellStyle name="20% - Accent6 2 4 2 2 4" xfId="31514"/>
    <cellStyle name="20% - Accent6 2 4 2 2 5" xfId="43058"/>
    <cellStyle name="20% - Accent6 2 4 2 3" xfId="2235"/>
    <cellStyle name="20% - Accent6 2 4 2 3 2" xfId="2236"/>
    <cellStyle name="20% - Accent6 2 4 2 3 2 2" xfId="8787"/>
    <cellStyle name="20% - Accent6 2 4 2 3 2 2 2" xfId="31520"/>
    <cellStyle name="20% - Accent6 2 4 2 3 2 3" xfId="31519"/>
    <cellStyle name="20% - Accent6 2 4 2 3 2 4" xfId="43061"/>
    <cellStyle name="20% - Accent6 2 4 2 3 3" xfId="8786"/>
    <cellStyle name="20% - Accent6 2 4 2 3 3 2" xfId="31521"/>
    <cellStyle name="20% - Accent6 2 4 2 3 4" xfId="31518"/>
    <cellStyle name="20% - Accent6 2 4 2 3 5" xfId="43060"/>
    <cellStyle name="20% - Accent6 2 4 2 4" xfId="2237"/>
    <cellStyle name="20% - Accent6 2 4 2 4 2" xfId="8788"/>
    <cellStyle name="20% - Accent6 2 4 2 4 2 2" xfId="31523"/>
    <cellStyle name="20% - Accent6 2 4 2 4 3" xfId="31522"/>
    <cellStyle name="20% - Accent6 2 4 2 4 4" xfId="43062"/>
    <cellStyle name="20% - Accent6 2 4 2 5" xfId="2238"/>
    <cellStyle name="20% - Accent6 2 4 2 5 2" xfId="8789"/>
    <cellStyle name="20% - Accent6 2 4 2 5 2 2" xfId="31525"/>
    <cellStyle name="20% - Accent6 2 4 2 5 3" xfId="31524"/>
    <cellStyle name="20% - Accent6 2 4 2 5 4" xfId="43063"/>
    <cellStyle name="20% - Accent6 2 4 2 6" xfId="2239"/>
    <cellStyle name="20% - Accent6 2 4 2 6 2" xfId="8790"/>
    <cellStyle name="20% - Accent6 2 4 2 6 2 2" xfId="31527"/>
    <cellStyle name="20% - Accent6 2 4 2 6 3" xfId="31526"/>
    <cellStyle name="20% - Accent6 2 4 2 6 4" xfId="43064"/>
    <cellStyle name="20% - Accent6 2 4 2 7" xfId="2240"/>
    <cellStyle name="20% - Accent6 2 4 2 7 2" xfId="8791"/>
    <cellStyle name="20% - Accent6 2 4 2 7 2 2" xfId="31529"/>
    <cellStyle name="20% - Accent6 2 4 2 7 3" xfId="31528"/>
    <cellStyle name="20% - Accent6 2 4 2 7 4" xfId="43065"/>
    <cellStyle name="20% - Accent6 2 4 2 8" xfId="2241"/>
    <cellStyle name="20% - Accent6 2 4 2 8 2" xfId="8792"/>
    <cellStyle name="20% - Accent6 2 4 2 8 2 2" xfId="31531"/>
    <cellStyle name="20% - Accent6 2 4 2 8 3" xfId="31530"/>
    <cellStyle name="20% - Accent6 2 4 2 8 4" xfId="43066"/>
    <cellStyle name="20% - Accent6 2 4 2 9" xfId="2242"/>
    <cellStyle name="20% - Accent6 2 4 2 9 2" xfId="8793"/>
    <cellStyle name="20% - Accent6 2 4 2 9 2 2" xfId="31533"/>
    <cellStyle name="20% - Accent6 2 4 2 9 3" xfId="31532"/>
    <cellStyle name="20% - Accent6 2 4 2 9 4" xfId="43067"/>
    <cellStyle name="20% - Accent6 2 4 3" xfId="2243"/>
    <cellStyle name="20% - Accent6 2 4 3 10" xfId="31534"/>
    <cellStyle name="20% - Accent6 2 4 3 11" xfId="43068"/>
    <cellStyle name="20% - Accent6 2 4 3 2" xfId="2244"/>
    <cellStyle name="20% - Accent6 2 4 3 2 2" xfId="8795"/>
    <cellStyle name="20% - Accent6 2 4 3 2 2 2" xfId="31536"/>
    <cellStyle name="20% - Accent6 2 4 3 2 3" xfId="31535"/>
    <cellStyle name="20% - Accent6 2 4 3 2 4" xfId="43069"/>
    <cellStyle name="20% - Accent6 2 4 3 3" xfId="2245"/>
    <cellStyle name="20% - Accent6 2 4 3 3 2" xfId="8796"/>
    <cellStyle name="20% - Accent6 2 4 3 3 2 2" xfId="31538"/>
    <cellStyle name="20% - Accent6 2 4 3 3 3" xfId="31537"/>
    <cellStyle name="20% - Accent6 2 4 3 3 4" xfId="43070"/>
    <cellStyle name="20% - Accent6 2 4 3 4" xfId="2246"/>
    <cellStyle name="20% - Accent6 2 4 3 4 2" xfId="8797"/>
    <cellStyle name="20% - Accent6 2 4 3 4 2 2" xfId="31540"/>
    <cellStyle name="20% - Accent6 2 4 3 4 3" xfId="31539"/>
    <cellStyle name="20% - Accent6 2 4 3 4 4" xfId="43071"/>
    <cellStyle name="20% - Accent6 2 4 3 5" xfId="2247"/>
    <cellStyle name="20% - Accent6 2 4 3 5 2" xfId="8798"/>
    <cellStyle name="20% - Accent6 2 4 3 5 2 2" xfId="31542"/>
    <cellStyle name="20% - Accent6 2 4 3 5 3" xfId="31541"/>
    <cellStyle name="20% - Accent6 2 4 3 5 4" xfId="43072"/>
    <cellStyle name="20% - Accent6 2 4 3 6" xfId="2248"/>
    <cellStyle name="20% - Accent6 2 4 3 6 2" xfId="8799"/>
    <cellStyle name="20% - Accent6 2 4 3 6 2 2" xfId="31544"/>
    <cellStyle name="20% - Accent6 2 4 3 6 3" xfId="31543"/>
    <cellStyle name="20% - Accent6 2 4 3 6 4" xfId="43073"/>
    <cellStyle name="20% - Accent6 2 4 3 7" xfId="2249"/>
    <cellStyle name="20% - Accent6 2 4 3 7 2" xfId="8800"/>
    <cellStyle name="20% - Accent6 2 4 3 7 2 2" xfId="31546"/>
    <cellStyle name="20% - Accent6 2 4 3 7 3" xfId="31545"/>
    <cellStyle name="20% - Accent6 2 4 3 7 4" xfId="43074"/>
    <cellStyle name="20% - Accent6 2 4 3 8" xfId="2250"/>
    <cellStyle name="20% - Accent6 2 4 3 8 2" xfId="8801"/>
    <cellStyle name="20% - Accent6 2 4 3 8 2 2" xfId="31548"/>
    <cellStyle name="20% - Accent6 2 4 3 8 3" xfId="31547"/>
    <cellStyle name="20% - Accent6 2 4 3 8 4" xfId="43075"/>
    <cellStyle name="20% - Accent6 2 4 3 9" xfId="8794"/>
    <cellStyle name="20% - Accent6 2 4 3 9 2" xfId="31549"/>
    <cellStyle name="20% - Accent6 2 4 4" xfId="2251"/>
    <cellStyle name="20% - Accent6 2 4 4 2" xfId="2252"/>
    <cellStyle name="20% - Accent6 2 4 4 2 2" xfId="8803"/>
    <cellStyle name="20% - Accent6 2 4 4 2 2 2" xfId="31552"/>
    <cellStyle name="20% - Accent6 2 4 4 2 3" xfId="31551"/>
    <cellStyle name="20% - Accent6 2 4 4 2 4" xfId="43077"/>
    <cellStyle name="20% - Accent6 2 4 4 3" xfId="8802"/>
    <cellStyle name="20% - Accent6 2 4 4 3 2" xfId="31553"/>
    <cellStyle name="20% - Accent6 2 4 4 4" xfId="31550"/>
    <cellStyle name="20% - Accent6 2 4 4 5" xfId="43076"/>
    <cellStyle name="20% - Accent6 2 4 5" xfId="2253"/>
    <cellStyle name="20% - Accent6 2 4 5 2" xfId="8804"/>
    <cellStyle name="20% - Accent6 2 4 5 2 2" xfId="31555"/>
    <cellStyle name="20% - Accent6 2 4 5 3" xfId="31554"/>
    <cellStyle name="20% - Accent6 2 4 5 4" xfId="43078"/>
    <cellStyle name="20% - Accent6 2 4 6" xfId="2254"/>
    <cellStyle name="20% - Accent6 2 4 6 2" xfId="8805"/>
    <cellStyle name="20% - Accent6 2 4 6 2 2" xfId="31557"/>
    <cellStyle name="20% - Accent6 2 4 6 3" xfId="31556"/>
    <cellStyle name="20% - Accent6 2 4 6 4" xfId="43079"/>
    <cellStyle name="20% - Accent6 2 4 7" xfId="2255"/>
    <cellStyle name="20% - Accent6 2 4 7 2" xfId="8806"/>
    <cellStyle name="20% - Accent6 2 4 7 2 2" xfId="31559"/>
    <cellStyle name="20% - Accent6 2 4 7 3" xfId="31558"/>
    <cellStyle name="20% - Accent6 2 4 7 4" xfId="43080"/>
    <cellStyle name="20% - Accent6 2 4 8" xfId="2256"/>
    <cellStyle name="20% - Accent6 2 4 8 2" xfId="8807"/>
    <cellStyle name="20% - Accent6 2 4 8 2 2" xfId="31561"/>
    <cellStyle name="20% - Accent6 2 4 8 3" xfId="31560"/>
    <cellStyle name="20% - Accent6 2 4 8 4" xfId="43081"/>
    <cellStyle name="20% - Accent6 2 4 9" xfId="2257"/>
    <cellStyle name="20% - Accent6 2 4 9 2" xfId="8808"/>
    <cellStyle name="20% - Accent6 2 4 9 2 2" xfId="31563"/>
    <cellStyle name="20% - Accent6 2 4 9 3" xfId="31562"/>
    <cellStyle name="20% - Accent6 2 4 9 4" xfId="43082"/>
    <cellStyle name="20% - Accent6 2 5" xfId="483"/>
    <cellStyle name="20% - Accent6 2 5 10" xfId="2259"/>
    <cellStyle name="20% - Accent6 2 5 10 2" xfId="8810"/>
    <cellStyle name="20% - Accent6 2 5 10 2 2" xfId="31566"/>
    <cellStyle name="20% - Accent6 2 5 10 3" xfId="31565"/>
    <cellStyle name="20% - Accent6 2 5 10 4" xfId="43084"/>
    <cellStyle name="20% - Accent6 2 5 11" xfId="2260"/>
    <cellStyle name="20% - Accent6 2 5 11 2" xfId="8811"/>
    <cellStyle name="20% - Accent6 2 5 11 2 2" xfId="31568"/>
    <cellStyle name="20% - Accent6 2 5 11 3" xfId="31567"/>
    <cellStyle name="20% - Accent6 2 5 11 4" xfId="43085"/>
    <cellStyle name="20% - Accent6 2 5 12" xfId="2258"/>
    <cellStyle name="20% - Accent6 2 5 12 2" xfId="8812"/>
    <cellStyle name="20% - Accent6 2 5 12 2 2" xfId="31570"/>
    <cellStyle name="20% - Accent6 2 5 12 3" xfId="31569"/>
    <cellStyle name="20% - Accent6 2 5 13" xfId="8809"/>
    <cellStyle name="20% - Accent6 2 5 13 2" xfId="31571"/>
    <cellStyle name="20% - Accent6 2 5 14" xfId="14614"/>
    <cellStyle name="20% - Accent6 2 5 15" xfId="31564"/>
    <cellStyle name="20% - Accent6 2 5 16" xfId="43083"/>
    <cellStyle name="20% - Accent6 2 5 2" xfId="2261"/>
    <cellStyle name="20% - Accent6 2 5 2 10" xfId="8813"/>
    <cellStyle name="20% - Accent6 2 5 2 10 2" xfId="31573"/>
    <cellStyle name="20% - Accent6 2 5 2 11" xfId="31572"/>
    <cellStyle name="20% - Accent6 2 5 2 12" xfId="43086"/>
    <cellStyle name="20% - Accent6 2 5 2 2" xfId="2262"/>
    <cellStyle name="20% - Accent6 2 5 2 2 2" xfId="8814"/>
    <cellStyle name="20% - Accent6 2 5 2 2 2 2" xfId="31575"/>
    <cellStyle name="20% - Accent6 2 5 2 2 3" xfId="31574"/>
    <cellStyle name="20% - Accent6 2 5 2 2 4" xfId="43087"/>
    <cellStyle name="20% - Accent6 2 5 2 3" xfId="2263"/>
    <cellStyle name="20% - Accent6 2 5 2 3 2" xfId="8815"/>
    <cellStyle name="20% - Accent6 2 5 2 3 2 2" xfId="31577"/>
    <cellStyle name="20% - Accent6 2 5 2 3 3" xfId="31576"/>
    <cellStyle name="20% - Accent6 2 5 2 3 4" xfId="43088"/>
    <cellStyle name="20% - Accent6 2 5 2 4" xfId="2264"/>
    <cellStyle name="20% - Accent6 2 5 2 4 2" xfId="8816"/>
    <cellStyle name="20% - Accent6 2 5 2 4 2 2" xfId="31579"/>
    <cellStyle name="20% - Accent6 2 5 2 4 3" xfId="31578"/>
    <cellStyle name="20% - Accent6 2 5 2 4 4" xfId="43089"/>
    <cellStyle name="20% - Accent6 2 5 2 5" xfId="2265"/>
    <cellStyle name="20% - Accent6 2 5 2 5 2" xfId="8817"/>
    <cellStyle name="20% - Accent6 2 5 2 5 2 2" xfId="31581"/>
    <cellStyle name="20% - Accent6 2 5 2 5 3" xfId="31580"/>
    <cellStyle name="20% - Accent6 2 5 2 5 4" xfId="43090"/>
    <cellStyle name="20% - Accent6 2 5 2 6" xfId="2266"/>
    <cellStyle name="20% - Accent6 2 5 2 6 2" xfId="8818"/>
    <cellStyle name="20% - Accent6 2 5 2 6 2 2" xfId="31583"/>
    <cellStyle name="20% - Accent6 2 5 2 6 3" xfId="31582"/>
    <cellStyle name="20% - Accent6 2 5 2 6 4" xfId="43091"/>
    <cellStyle name="20% - Accent6 2 5 2 7" xfId="2267"/>
    <cellStyle name="20% - Accent6 2 5 2 7 2" xfId="8819"/>
    <cellStyle name="20% - Accent6 2 5 2 7 2 2" xfId="31585"/>
    <cellStyle name="20% - Accent6 2 5 2 7 3" xfId="31584"/>
    <cellStyle name="20% - Accent6 2 5 2 7 4" xfId="43092"/>
    <cellStyle name="20% - Accent6 2 5 2 8" xfId="2268"/>
    <cellStyle name="20% - Accent6 2 5 2 8 2" xfId="8820"/>
    <cellStyle name="20% - Accent6 2 5 2 8 2 2" xfId="31587"/>
    <cellStyle name="20% - Accent6 2 5 2 8 3" xfId="31586"/>
    <cellStyle name="20% - Accent6 2 5 2 8 4" xfId="43093"/>
    <cellStyle name="20% - Accent6 2 5 2 9" xfId="2269"/>
    <cellStyle name="20% - Accent6 2 5 2 9 2" xfId="8821"/>
    <cellStyle name="20% - Accent6 2 5 2 9 2 2" xfId="31589"/>
    <cellStyle name="20% - Accent6 2 5 2 9 3" xfId="31588"/>
    <cellStyle name="20% - Accent6 2 5 2 9 4" xfId="43094"/>
    <cellStyle name="20% - Accent6 2 5 3" xfId="2270"/>
    <cellStyle name="20% - Accent6 2 5 3 2" xfId="2271"/>
    <cellStyle name="20% - Accent6 2 5 3 2 2" xfId="8823"/>
    <cellStyle name="20% - Accent6 2 5 3 2 2 2" xfId="31592"/>
    <cellStyle name="20% - Accent6 2 5 3 2 3" xfId="31591"/>
    <cellStyle name="20% - Accent6 2 5 3 2 4" xfId="43096"/>
    <cellStyle name="20% - Accent6 2 5 3 3" xfId="8822"/>
    <cellStyle name="20% - Accent6 2 5 3 3 2" xfId="31593"/>
    <cellStyle name="20% - Accent6 2 5 3 4" xfId="31590"/>
    <cellStyle name="20% - Accent6 2 5 3 5" xfId="43095"/>
    <cellStyle name="20% - Accent6 2 5 4" xfId="2272"/>
    <cellStyle name="20% - Accent6 2 5 4 2" xfId="8824"/>
    <cellStyle name="20% - Accent6 2 5 4 2 2" xfId="31595"/>
    <cellStyle name="20% - Accent6 2 5 4 3" xfId="31594"/>
    <cellStyle name="20% - Accent6 2 5 4 4" xfId="43097"/>
    <cellStyle name="20% - Accent6 2 5 5" xfId="2273"/>
    <cellStyle name="20% - Accent6 2 5 5 2" xfId="8825"/>
    <cellStyle name="20% - Accent6 2 5 5 2 2" xfId="31597"/>
    <cellStyle name="20% - Accent6 2 5 5 3" xfId="31596"/>
    <cellStyle name="20% - Accent6 2 5 5 4" xfId="43098"/>
    <cellStyle name="20% - Accent6 2 5 6" xfId="2274"/>
    <cellStyle name="20% - Accent6 2 5 6 2" xfId="8826"/>
    <cellStyle name="20% - Accent6 2 5 6 2 2" xfId="31599"/>
    <cellStyle name="20% - Accent6 2 5 6 3" xfId="31598"/>
    <cellStyle name="20% - Accent6 2 5 6 4" xfId="43099"/>
    <cellStyle name="20% - Accent6 2 5 7" xfId="2275"/>
    <cellStyle name="20% - Accent6 2 5 7 2" xfId="8827"/>
    <cellStyle name="20% - Accent6 2 5 7 2 2" xfId="31601"/>
    <cellStyle name="20% - Accent6 2 5 7 3" xfId="31600"/>
    <cellStyle name="20% - Accent6 2 5 7 4" xfId="43100"/>
    <cellStyle name="20% - Accent6 2 5 8" xfId="2276"/>
    <cellStyle name="20% - Accent6 2 5 8 2" xfId="8828"/>
    <cellStyle name="20% - Accent6 2 5 8 2 2" xfId="31603"/>
    <cellStyle name="20% - Accent6 2 5 8 3" xfId="31602"/>
    <cellStyle name="20% - Accent6 2 5 8 4" xfId="43101"/>
    <cellStyle name="20% - Accent6 2 5 9" xfId="2277"/>
    <cellStyle name="20% - Accent6 2 5 9 2" xfId="8829"/>
    <cellStyle name="20% - Accent6 2 5 9 2 2" xfId="31605"/>
    <cellStyle name="20% - Accent6 2 5 9 3" xfId="31604"/>
    <cellStyle name="20% - Accent6 2 5 9 4" xfId="43102"/>
    <cellStyle name="20% - Accent6 2 6" xfId="510"/>
    <cellStyle name="20% - Accent6 2 6 10" xfId="2278"/>
    <cellStyle name="20% - Accent6 2 6 10 2" xfId="8831"/>
    <cellStyle name="20% - Accent6 2 6 10 2 2" xfId="31608"/>
    <cellStyle name="20% - Accent6 2 6 10 3" xfId="31607"/>
    <cellStyle name="20% - Accent6 2 6 11" xfId="8830"/>
    <cellStyle name="20% - Accent6 2 6 11 2" xfId="31609"/>
    <cellStyle name="20% - Accent6 2 6 12" xfId="14615"/>
    <cellStyle name="20% - Accent6 2 6 13" xfId="31606"/>
    <cellStyle name="20% - Accent6 2 6 14" xfId="43103"/>
    <cellStyle name="20% - Accent6 2 6 2" xfId="2279"/>
    <cellStyle name="20% - Accent6 2 6 2 2" xfId="2280"/>
    <cellStyle name="20% - Accent6 2 6 2 2 2" xfId="8833"/>
    <cellStyle name="20% - Accent6 2 6 2 2 2 2" xfId="31612"/>
    <cellStyle name="20% - Accent6 2 6 2 2 3" xfId="31611"/>
    <cellStyle name="20% - Accent6 2 6 2 2 4" xfId="43105"/>
    <cellStyle name="20% - Accent6 2 6 2 3" xfId="8832"/>
    <cellStyle name="20% - Accent6 2 6 2 3 2" xfId="31613"/>
    <cellStyle name="20% - Accent6 2 6 2 4" xfId="31610"/>
    <cellStyle name="20% - Accent6 2 6 2 5" xfId="43104"/>
    <cellStyle name="20% - Accent6 2 6 3" xfId="2281"/>
    <cellStyle name="20% - Accent6 2 6 3 2" xfId="2282"/>
    <cellStyle name="20% - Accent6 2 6 3 2 2" xfId="8835"/>
    <cellStyle name="20% - Accent6 2 6 3 2 2 2" xfId="31616"/>
    <cellStyle name="20% - Accent6 2 6 3 2 3" xfId="31615"/>
    <cellStyle name="20% - Accent6 2 6 3 2 4" xfId="43107"/>
    <cellStyle name="20% - Accent6 2 6 3 3" xfId="8834"/>
    <cellStyle name="20% - Accent6 2 6 3 3 2" xfId="31617"/>
    <cellStyle name="20% - Accent6 2 6 3 4" xfId="31614"/>
    <cellStyle name="20% - Accent6 2 6 3 5" xfId="43106"/>
    <cellStyle name="20% - Accent6 2 6 4" xfId="2283"/>
    <cellStyle name="20% - Accent6 2 6 4 2" xfId="8836"/>
    <cellStyle name="20% - Accent6 2 6 4 2 2" xfId="31619"/>
    <cellStyle name="20% - Accent6 2 6 4 3" xfId="31618"/>
    <cellStyle name="20% - Accent6 2 6 4 4" xfId="43108"/>
    <cellStyle name="20% - Accent6 2 6 5" xfId="2284"/>
    <cellStyle name="20% - Accent6 2 6 5 2" xfId="8837"/>
    <cellStyle name="20% - Accent6 2 6 5 2 2" xfId="31621"/>
    <cellStyle name="20% - Accent6 2 6 5 3" xfId="31620"/>
    <cellStyle name="20% - Accent6 2 6 5 4" xfId="43109"/>
    <cellStyle name="20% - Accent6 2 6 6" xfId="2285"/>
    <cellStyle name="20% - Accent6 2 6 6 2" xfId="8838"/>
    <cellStyle name="20% - Accent6 2 6 6 2 2" xfId="31623"/>
    <cellStyle name="20% - Accent6 2 6 6 3" xfId="31622"/>
    <cellStyle name="20% - Accent6 2 6 6 4" xfId="43110"/>
    <cellStyle name="20% - Accent6 2 6 7" xfId="2286"/>
    <cellStyle name="20% - Accent6 2 6 7 2" xfId="8839"/>
    <cellStyle name="20% - Accent6 2 6 7 2 2" xfId="31625"/>
    <cellStyle name="20% - Accent6 2 6 7 3" xfId="31624"/>
    <cellStyle name="20% - Accent6 2 6 7 4" xfId="43111"/>
    <cellStyle name="20% - Accent6 2 6 8" xfId="2287"/>
    <cellStyle name="20% - Accent6 2 6 8 2" xfId="8840"/>
    <cellStyle name="20% - Accent6 2 6 8 2 2" xfId="31627"/>
    <cellStyle name="20% - Accent6 2 6 8 3" xfId="31626"/>
    <cellStyle name="20% - Accent6 2 6 8 4" xfId="43112"/>
    <cellStyle name="20% - Accent6 2 6 9" xfId="2288"/>
    <cellStyle name="20% - Accent6 2 6 9 2" xfId="8841"/>
    <cellStyle name="20% - Accent6 2 6 9 2 2" xfId="31629"/>
    <cellStyle name="20% - Accent6 2 6 9 3" xfId="31628"/>
    <cellStyle name="20% - Accent6 2 6 9 4" xfId="43113"/>
    <cellStyle name="20% - Accent6 2 7" xfId="624"/>
    <cellStyle name="20% - Accent6 2 7 2" xfId="2290"/>
    <cellStyle name="20% - Accent6 2 7 3" xfId="2289"/>
    <cellStyle name="20% - Accent6 2 7 3 2" xfId="8843"/>
    <cellStyle name="20% - Accent6 2 7 3 2 2" xfId="31632"/>
    <cellStyle name="20% - Accent6 2 7 3 3" xfId="31631"/>
    <cellStyle name="20% - Accent6 2 7 4" xfId="8842"/>
    <cellStyle name="20% - Accent6 2 7 4 2" xfId="31633"/>
    <cellStyle name="20% - Accent6 2 7 5" xfId="31630"/>
    <cellStyle name="20% - Accent6 2 7 6" xfId="43114"/>
    <cellStyle name="20% - Accent6 2 8" xfId="711"/>
    <cellStyle name="20% - Accent6 2 8 2" xfId="2291"/>
    <cellStyle name="20% - Accent6 2 8 2 2" xfId="8845"/>
    <cellStyle name="20% - Accent6 2 8 2 2 2" xfId="31636"/>
    <cellStyle name="20% - Accent6 2 8 2 3" xfId="31635"/>
    <cellStyle name="20% - Accent6 2 8 3" xfId="8844"/>
    <cellStyle name="20% - Accent6 2 8 3 2" xfId="31637"/>
    <cellStyle name="20% - Accent6 2 8 4" xfId="14616"/>
    <cellStyle name="20% - Accent6 2 8 5" xfId="31634"/>
    <cellStyle name="20% - Accent6 2 8 6" xfId="43115"/>
    <cellStyle name="20% - Accent6 2 9" xfId="2292"/>
    <cellStyle name="20% - Accent6 2 9 2" xfId="8846"/>
    <cellStyle name="20% - Accent6 2 9 2 2" xfId="31639"/>
    <cellStyle name="20% - Accent6 2 9 3" xfId="14617"/>
    <cellStyle name="20% - Accent6 2 9 4" xfId="31638"/>
    <cellStyle name="20% - Accent6 2 9 5" xfId="43116"/>
    <cellStyle name="20% - Accent6 20" xfId="14618"/>
    <cellStyle name="20% - Accent6 21" xfId="28063"/>
    <cellStyle name="20% - Accent6 3" xfId="187"/>
    <cellStyle name="20% - Accent6 3 10" xfId="2294"/>
    <cellStyle name="20% - Accent6 3 10 2" xfId="8848"/>
    <cellStyle name="20% - Accent6 3 10 2 2" xfId="31642"/>
    <cellStyle name="20% - Accent6 3 10 3" xfId="14620"/>
    <cellStyle name="20% - Accent6 3 10 4" xfId="31641"/>
    <cellStyle name="20% - Accent6 3 10 5" xfId="43118"/>
    <cellStyle name="20% - Accent6 3 11" xfId="2295"/>
    <cellStyle name="20% - Accent6 3 11 2" xfId="8849"/>
    <cellStyle name="20% - Accent6 3 11 2 2" xfId="31644"/>
    <cellStyle name="20% - Accent6 3 11 3" xfId="14621"/>
    <cellStyle name="20% - Accent6 3 11 4" xfId="31643"/>
    <cellStyle name="20% - Accent6 3 11 5" xfId="43119"/>
    <cellStyle name="20% - Accent6 3 12" xfId="2296"/>
    <cellStyle name="20% - Accent6 3 12 2" xfId="8850"/>
    <cellStyle name="20% - Accent6 3 12 2 2" xfId="31646"/>
    <cellStyle name="20% - Accent6 3 12 3" xfId="14622"/>
    <cellStyle name="20% - Accent6 3 12 4" xfId="31645"/>
    <cellStyle name="20% - Accent6 3 12 5" xfId="43120"/>
    <cellStyle name="20% - Accent6 3 13" xfId="2297"/>
    <cellStyle name="20% - Accent6 3 13 2" xfId="8851"/>
    <cellStyle name="20% - Accent6 3 13 2 2" xfId="31648"/>
    <cellStyle name="20% - Accent6 3 13 3" xfId="14623"/>
    <cellStyle name="20% - Accent6 3 13 4" xfId="31647"/>
    <cellStyle name="20% - Accent6 3 13 5" xfId="43121"/>
    <cellStyle name="20% - Accent6 3 14" xfId="2293"/>
    <cellStyle name="20% - Accent6 3 14 2" xfId="8852"/>
    <cellStyle name="20% - Accent6 3 14 2 2" xfId="31650"/>
    <cellStyle name="20% - Accent6 3 14 3" xfId="14624"/>
    <cellStyle name="20% - Accent6 3 14 4" xfId="31649"/>
    <cellStyle name="20% - Accent6 3 15" xfId="8847"/>
    <cellStyle name="20% - Accent6 3 15 2" xfId="14625"/>
    <cellStyle name="20% - Accent6 3 15 3" xfId="31651"/>
    <cellStyle name="20% - Accent6 3 16" xfId="14619"/>
    <cellStyle name="20% - Accent6 3 17" xfId="31640"/>
    <cellStyle name="20% - Accent6 3 18" xfId="43117"/>
    <cellStyle name="20% - Accent6 3 2" xfId="421"/>
    <cellStyle name="20% - Accent6 3 2 10" xfId="2299"/>
    <cellStyle name="20% - Accent6 3 2 10 2" xfId="8854"/>
    <cellStyle name="20% - Accent6 3 2 10 2 2" xfId="31654"/>
    <cellStyle name="20% - Accent6 3 2 10 3" xfId="31653"/>
    <cellStyle name="20% - Accent6 3 2 10 4" xfId="43123"/>
    <cellStyle name="20% - Accent6 3 2 11" xfId="2300"/>
    <cellStyle name="20% - Accent6 3 2 11 2" xfId="8855"/>
    <cellStyle name="20% - Accent6 3 2 11 2 2" xfId="31656"/>
    <cellStyle name="20% - Accent6 3 2 11 3" xfId="31655"/>
    <cellStyle name="20% - Accent6 3 2 11 4" xfId="43124"/>
    <cellStyle name="20% - Accent6 3 2 12" xfId="2298"/>
    <cellStyle name="20% - Accent6 3 2 12 2" xfId="8856"/>
    <cellStyle name="20% - Accent6 3 2 12 2 2" xfId="31658"/>
    <cellStyle name="20% - Accent6 3 2 12 3" xfId="31657"/>
    <cellStyle name="20% - Accent6 3 2 13" xfId="8853"/>
    <cellStyle name="20% - Accent6 3 2 13 2" xfId="31659"/>
    <cellStyle name="20% - Accent6 3 2 14" xfId="14626"/>
    <cellStyle name="20% - Accent6 3 2 15" xfId="31652"/>
    <cellStyle name="20% - Accent6 3 2 16" xfId="43122"/>
    <cellStyle name="20% - Accent6 3 2 2" xfId="2301"/>
    <cellStyle name="20% - Accent6 3 2 2 10" xfId="8857"/>
    <cellStyle name="20% - Accent6 3 2 2 10 2" xfId="31661"/>
    <cellStyle name="20% - Accent6 3 2 2 11" xfId="31660"/>
    <cellStyle name="20% - Accent6 3 2 2 12" xfId="43125"/>
    <cellStyle name="20% - Accent6 3 2 2 2" xfId="2302"/>
    <cellStyle name="20% - Accent6 3 2 2 2 2" xfId="2303"/>
    <cellStyle name="20% - Accent6 3 2 2 2 2 2" xfId="8859"/>
    <cellStyle name="20% - Accent6 3 2 2 2 2 2 2" xfId="31664"/>
    <cellStyle name="20% - Accent6 3 2 2 2 2 3" xfId="31663"/>
    <cellStyle name="20% - Accent6 3 2 2 2 2 4" xfId="43127"/>
    <cellStyle name="20% - Accent6 3 2 2 2 3" xfId="8858"/>
    <cellStyle name="20% - Accent6 3 2 2 2 3 2" xfId="31665"/>
    <cellStyle name="20% - Accent6 3 2 2 2 4" xfId="31662"/>
    <cellStyle name="20% - Accent6 3 2 2 2 5" xfId="43126"/>
    <cellStyle name="20% - Accent6 3 2 2 3" xfId="2304"/>
    <cellStyle name="20% - Accent6 3 2 2 3 2" xfId="2305"/>
    <cellStyle name="20% - Accent6 3 2 2 3 2 2" xfId="8861"/>
    <cellStyle name="20% - Accent6 3 2 2 3 2 2 2" xfId="31668"/>
    <cellStyle name="20% - Accent6 3 2 2 3 2 3" xfId="31667"/>
    <cellStyle name="20% - Accent6 3 2 2 3 2 4" xfId="43129"/>
    <cellStyle name="20% - Accent6 3 2 2 3 3" xfId="8860"/>
    <cellStyle name="20% - Accent6 3 2 2 3 3 2" xfId="31669"/>
    <cellStyle name="20% - Accent6 3 2 2 3 4" xfId="31666"/>
    <cellStyle name="20% - Accent6 3 2 2 3 5" xfId="43128"/>
    <cellStyle name="20% - Accent6 3 2 2 4" xfId="2306"/>
    <cellStyle name="20% - Accent6 3 2 2 4 2" xfId="8862"/>
    <cellStyle name="20% - Accent6 3 2 2 4 2 2" xfId="31671"/>
    <cellStyle name="20% - Accent6 3 2 2 4 3" xfId="31670"/>
    <cellStyle name="20% - Accent6 3 2 2 4 4" xfId="43130"/>
    <cellStyle name="20% - Accent6 3 2 2 5" xfId="2307"/>
    <cellStyle name="20% - Accent6 3 2 2 5 2" xfId="8863"/>
    <cellStyle name="20% - Accent6 3 2 2 5 2 2" xfId="31673"/>
    <cellStyle name="20% - Accent6 3 2 2 5 3" xfId="31672"/>
    <cellStyle name="20% - Accent6 3 2 2 5 4" xfId="43131"/>
    <cellStyle name="20% - Accent6 3 2 2 6" xfId="2308"/>
    <cellStyle name="20% - Accent6 3 2 2 6 2" xfId="8864"/>
    <cellStyle name="20% - Accent6 3 2 2 6 2 2" xfId="31675"/>
    <cellStyle name="20% - Accent6 3 2 2 6 3" xfId="31674"/>
    <cellStyle name="20% - Accent6 3 2 2 6 4" xfId="43132"/>
    <cellStyle name="20% - Accent6 3 2 2 7" xfId="2309"/>
    <cellStyle name="20% - Accent6 3 2 2 7 2" xfId="8865"/>
    <cellStyle name="20% - Accent6 3 2 2 7 2 2" xfId="31677"/>
    <cellStyle name="20% - Accent6 3 2 2 7 3" xfId="31676"/>
    <cellStyle name="20% - Accent6 3 2 2 7 4" xfId="43133"/>
    <cellStyle name="20% - Accent6 3 2 2 8" xfId="2310"/>
    <cellStyle name="20% - Accent6 3 2 2 8 2" xfId="8866"/>
    <cellStyle name="20% - Accent6 3 2 2 8 2 2" xfId="31679"/>
    <cellStyle name="20% - Accent6 3 2 2 8 3" xfId="31678"/>
    <cellStyle name="20% - Accent6 3 2 2 8 4" xfId="43134"/>
    <cellStyle name="20% - Accent6 3 2 2 9" xfId="2311"/>
    <cellStyle name="20% - Accent6 3 2 2 9 2" xfId="8867"/>
    <cellStyle name="20% - Accent6 3 2 2 9 2 2" xfId="31681"/>
    <cellStyle name="20% - Accent6 3 2 2 9 3" xfId="31680"/>
    <cellStyle name="20% - Accent6 3 2 2 9 4" xfId="43135"/>
    <cellStyle name="20% - Accent6 3 2 3" xfId="2312"/>
    <cellStyle name="20% - Accent6 3 2 3 10" xfId="31682"/>
    <cellStyle name="20% - Accent6 3 2 3 11" xfId="43136"/>
    <cellStyle name="20% - Accent6 3 2 3 2" xfId="2313"/>
    <cellStyle name="20% - Accent6 3 2 3 2 2" xfId="8869"/>
    <cellStyle name="20% - Accent6 3 2 3 2 2 2" xfId="31684"/>
    <cellStyle name="20% - Accent6 3 2 3 2 3" xfId="31683"/>
    <cellStyle name="20% - Accent6 3 2 3 2 4" xfId="43137"/>
    <cellStyle name="20% - Accent6 3 2 3 3" xfId="2314"/>
    <cellStyle name="20% - Accent6 3 2 3 3 2" xfId="8870"/>
    <cellStyle name="20% - Accent6 3 2 3 3 2 2" xfId="31686"/>
    <cellStyle name="20% - Accent6 3 2 3 3 3" xfId="31685"/>
    <cellStyle name="20% - Accent6 3 2 3 3 4" xfId="43138"/>
    <cellStyle name="20% - Accent6 3 2 3 4" xfId="2315"/>
    <cellStyle name="20% - Accent6 3 2 3 4 2" xfId="8871"/>
    <cellStyle name="20% - Accent6 3 2 3 4 2 2" xfId="31688"/>
    <cellStyle name="20% - Accent6 3 2 3 4 3" xfId="31687"/>
    <cellStyle name="20% - Accent6 3 2 3 4 4" xfId="43139"/>
    <cellStyle name="20% - Accent6 3 2 3 5" xfId="2316"/>
    <cellStyle name="20% - Accent6 3 2 3 5 2" xfId="8872"/>
    <cellStyle name="20% - Accent6 3 2 3 5 2 2" xfId="31690"/>
    <cellStyle name="20% - Accent6 3 2 3 5 3" xfId="31689"/>
    <cellStyle name="20% - Accent6 3 2 3 5 4" xfId="43140"/>
    <cellStyle name="20% - Accent6 3 2 3 6" xfId="2317"/>
    <cellStyle name="20% - Accent6 3 2 3 6 2" xfId="8873"/>
    <cellStyle name="20% - Accent6 3 2 3 6 2 2" xfId="31692"/>
    <cellStyle name="20% - Accent6 3 2 3 6 3" xfId="31691"/>
    <cellStyle name="20% - Accent6 3 2 3 6 4" xfId="43141"/>
    <cellStyle name="20% - Accent6 3 2 3 7" xfId="2318"/>
    <cellStyle name="20% - Accent6 3 2 3 7 2" xfId="8874"/>
    <cellStyle name="20% - Accent6 3 2 3 7 2 2" xfId="31694"/>
    <cellStyle name="20% - Accent6 3 2 3 7 3" xfId="31693"/>
    <cellStyle name="20% - Accent6 3 2 3 7 4" xfId="43142"/>
    <cellStyle name="20% - Accent6 3 2 3 8" xfId="2319"/>
    <cellStyle name="20% - Accent6 3 2 3 8 2" xfId="8875"/>
    <cellStyle name="20% - Accent6 3 2 3 8 2 2" xfId="31696"/>
    <cellStyle name="20% - Accent6 3 2 3 8 3" xfId="31695"/>
    <cellStyle name="20% - Accent6 3 2 3 8 4" xfId="43143"/>
    <cellStyle name="20% - Accent6 3 2 3 9" xfId="8868"/>
    <cellStyle name="20% - Accent6 3 2 3 9 2" xfId="31697"/>
    <cellStyle name="20% - Accent6 3 2 4" xfId="2320"/>
    <cellStyle name="20% - Accent6 3 2 4 2" xfId="2321"/>
    <cellStyle name="20% - Accent6 3 2 4 2 2" xfId="8877"/>
    <cellStyle name="20% - Accent6 3 2 4 2 2 2" xfId="31700"/>
    <cellStyle name="20% - Accent6 3 2 4 2 3" xfId="31699"/>
    <cellStyle name="20% - Accent6 3 2 4 2 4" xfId="43145"/>
    <cellStyle name="20% - Accent6 3 2 4 3" xfId="8876"/>
    <cellStyle name="20% - Accent6 3 2 4 3 2" xfId="31701"/>
    <cellStyle name="20% - Accent6 3 2 4 4" xfId="31698"/>
    <cellStyle name="20% - Accent6 3 2 4 5" xfId="43144"/>
    <cellStyle name="20% - Accent6 3 2 5" xfId="2322"/>
    <cellStyle name="20% - Accent6 3 2 5 2" xfId="8878"/>
    <cellStyle name="20% - Accent6 3 2 5 2 2" xfId="31703"/>
    <cellStyle name="20% - Accent6 3 2 5 3" xfId="31702"/>
    <cellStyle name="20% - Accent6 3 2 5 4" xfId="43146"/>
    <cellStyle name="20% - Accent6 3 2 6" xfId="2323"/>
    <cellStyle name="20% - Accent6 3 2 6 2" xfId="8879"/>
    <cellStyle name="20% - Accent6 3 2 6 2 2" xfId="31705"/>
    <cellStyle name="20% - Accent6 3 2 6 3" xfId="31704"/>
    <cellStyle name="20% - Accent6 3 2 6 4" xfId="43147"/>
    <cellStyle name="20% - Accent6 3 2 7" xfId="2324"/>
    <cellStyle name="20% - Accent6 3 2 7 2" xfId="8880"/>
    <cellStyle name="20% - Accent6 3 2 7 2 2" xfId="31707"/>
    <cellStyle name="20% - Accent6 3 2 7 3" xfId="31706"/>
    <cellStyle name="20% - Accent6 3 2 7 4" xfId="43148"/>
    <cellStyle name="20% - Accent6 3 2 8" xfId="2325"/>
    <cellStyle name="20% - Accent6 3 2 8 2" xfId="8881"/>
    <cellStyle name="20% - Accent6 3 2 8 2 2" xfId="31709"/>
    <cellStyle name="20% - Accent6 3 2 8 3" xfId="31708"/>
    <cellStyle name="20% - Accent6 3 2 8 4" xfId="43149"/>
    <cellStyle name="20% - Accent6 3 2 9" xfId="2326"/>
    <cellStyle name="20% - Accent6 3 2 9 2" xfId="8882"/>
    <cellStyle name="20% - Accent6 3 2 9 2 2" xfId="31711"/>
    <cellStyle name="20% - Accent6 3 2 9 3" xfId="31710"/>
    <cellStyle name="20% - Accent6 3 2 9 4" xfId="43150"/>
    <cellStyle name="20% - Accent6 3 3" xfId="625"/>
    <cellStyle name="20% - Accent6 3 3 10" xfId="2328"/>
    <cellStyle name="20% - Accent6 3 3 10 2" xfId="8884"/>
    <cellStyle name="20% - Accent6 3 3 10 2 2" xfId="31714"/>
    <cellStyle name="20% - Accent6 3 3 10 3" xfId="31713"/>
    <cellStyle name="20% - Accent6 3 3 10 4" xfId="43152"/>
    <cellStyle name="20% - Accent6 3 3 11" xfId="2329"/>
    <cellStyle name="20% - Accent6 3 3 11 2" xfId="8885"/>
    <cellStyle name="20% - Accent6 3 3 11 2 2" xfId="31716"/>
    <cellStyle name="20% - Accent6 3 3 11 3" xfId="31715"/>
    <cellStyle name="20% - Accent6 3 3 11 4" xfId="43153"/>
    <cellStyle name="20% - Accent6 3 3 12" xfId="2327"/>
    <cellStyle name="20% - Accent6 3 3 12 2" xfId="8886"/>
    <cellStyle name="20% - Accent6 3 3 12 2 2" xfId="31718"/>
    <cellStyle name="20% - Accent6 3 3 12 3" xfId="31717"/>
    <cellStyle name="20% - Accent6 3 3 13" xfId="8883"/>
    <cellStyle name="20% - Accent6 3 3 13 2" xfId="31719"/>
    <cellStyle name="20% - Accent6 3 3 14" xfId="14627"/>
    <cellStyle name="20% - Accent6 3 3 15" xfId="31712"/>
    <cellStyle name="20% - Accent6 3 3 16" xfId="43151"/>
    <cellStyle name="20% - Accent6 3 3 2" xfId="2330"/>
    <cellStyle name="20% - Accent6 3 3 2 10" xfId="8887"/>
    <cellStyle name="20% - Accent6 3 3 2 10 2" xfId="31721"/>
    <cellStyle name="20% - Accent6 3 3 2 11" xfId="31720"/>
    <cellStyle name="20% - Accent6 3 3 2 12" xfId="43154"/>
    <cellStyle name="20% - Accent6 3 3 2 2" xfId="2331"/>
    <cellStyle name="20% - Accent6 3 3 2 2 2" xfId="8888"/>
    <cellStyle name="20% - Accent6 3 3 2 2 2 2" xfId="31723"/>
    <cellStyle name="20% - Accent6 3 3 2 2 3" xfId="31722"/>
    <cellStyle name="20% - Accent6 3 3 2 2 4" xfId="43155"/>
    <cellStyle name="20% - Accent6 3 3 2 3" xfId="2332"/>
    <cellStyle name="20% - Accent6 3 3 2 3 2" xfId="8889"/>
    <cellStyle name="20% - Accent6 3 3 2 3 2 2" xfId="31725"/>
    <cellStyle name="20% - Accent6 3 3 2 3 3" xfId="31724"/>
    <cellStyle name="20% - Accent6 3 3 2 3 4" xfId="43156"/>
    <cellStyle name="20% - Accent6 3 3 2 4" xfId="2333"/>
    <cellStyle name="20% - Accent6 3 3 2 4 2" xfId="8890"/>
    <cellStyle name="20% - Accent6 3 3 2 4 2 2" xfId="31727"/>
    <cellStyle name="20% - Accent6 3 3 2 4 3" xfId="31726"/>
    <cellStyle name="20% - Accent6 3 3 2 4 4" xfId="43157"/>
    <cellStyle name="20% - Accent6 3 3 2 5" xfId="2334"/>
    <cellStyle name="20% - Accent6 3 3 2 5 2" xfId="8891"/>
    <cellStyle name="20% - Accent6 3 3 2 5 2 2" xfId="31729"/>
    <cellStyle name="20% - Accent6 3 3 2 5 3" xfId="31728"/>
    <cellStyle name="20% - Accent6 3 3 2 5 4" xfId="43158"/>
    <cellStyle name="20% - Accent6 3 3 2 6" xfId="2335"/>
    <cellStyle name="20% - Accent6 3 3 2 6 2" xfId="8892"/>
    <cellStyle name="20% - Accent6 3 3 2 6 2 2" xfId="31731"/>
    <cellStyle name="20% - Accent6 3 3 2 6 3" xfId="31730"/>
    <cellStyle name="20% - Accent6 3 3 2 6 4" xfId="43159"/>
    <cellStyle name="20% - Accent6 3 3 2 7" xfId="2336"/>
    <cellStyle name="20% - Accent6 3 3 2 7 2" xfId="8893"/>
    <cellStyle name="20% - Accent6 3 3 2 7 2 2" xfId="31733"/>
    <cellStyle name="20% - Accent6 3 3 2 7 3" xfId="31732"/>
    <cellStyle name="20% - Accent6 3 3 2 7 4" xfId="43160"/>
    <cellStyle name="20% - Accent6 3 3 2 8" xfId="2337"/>
    <cellStyle name="20% - Accent6 3 3 2 8 2" xfId="8894"/>
    <cellStyle name="20% - Accent6 3 3 2 8 2 2" xfId="31735"/>
    <cellStyle name="20% - Accent6 3 3 2 8 3" xfId="31734"/>
    <cellStyle name="20% - Accent6 3 3 2 8 4" xfId="43161"/>
    <cellStyle name="20% - Accent6 3 3 2 9" xfId="2338"/>
    <cellStyle name="20% - Accent6 3 3 2 9 2" xfId="8895"/>
    <cellStyle name="20% - Accent6 3 3 2 9 2 2" xfId="31737"/>
    <cellStyle name="20% - Accent6 3 3 2 9 3" xfId="31736"/>
    <cellStyle name="20% - Accent6 3 3 2 9 4" xfId="43162"/>
    <cellStyle name="20% - Accent6 3 3 3" xfId="2339"/>
    <cellStyle name="20% - Accent6 3 3 3 2" xfId="2340"/>
    <cellStyle name="20% - Accent6 3 3 3 2 2" xfId="8897"/>
    <cellStyle name="20% - Accent6 3 3 3 2 2 2" xfId="31740"/>
    <cellStyle name="20% - Accent6 3 3 3 2 3" xfId="31739"/>
    <cellStyle name="20% - Accent6 3 3 3 2 4" xfId="43164"/>
    <cellStyle name="20% - Accent6 3 3 3 3" xfId="8896"/>
    <cellStyle name="20% - Accent6 3 3 3 3 2" xfId="31741"/>
    <cellStyle name="20% - Accent6 3 3 3 4" xfId="31738"/>
    <cellStyle name="20% - Accent6 3 3 3 5" xfId="43163"/>
    <cellStyle name="20% - Accent6 3 3 4" xfId="2341"/>
    <cellStyle name="20% - Accent6 3 3 4 2" xfId="8898"/>
    <cellStyle name="20% - Accent6 3 3 4 2 2" xfId="31743"/>
    <cellStyle name="20% - Accent6 3 3 4 3" xfId="31742"/>
    <cellStyle name="20% - Accent6 3 3 4 4" xfId="43165"/>
    <cellStyle name="20% - Accent6 3 3 5" xfId="2342"/>
    <cellStyle name="20% - Accent6 3 3 5 2" xfId="8899"/>
    <cellStyle name="20% - Accent6 3 3 5 2 2" xfId="31745"/>
    <cellStyle name="20% - Accent6 3 3 5 3" xfId="31744"/>
    <cellStyle name="20% - Accent6 3 3 5 4" xfId="43166"/>
    <cellStyle name="20% - Accent6 3 3 6" xfId="2343"/>
    <cellStyle name="20% - Accent6 3 3 6 2" xfId="8900"/>
    <cellStyle name="20% - Accent6 3 3 6 2 2" xfId="31747"/>
    <cellStyle name="20% - Accent6 3 3 6 3" xfId="31746"/>
    <cellStyle name="20% - Accent6 3 3 6 4" xfId="43167"/>
    <cellStyle name="20% - Accent6 3 3 7" xfId="2344"/>
    <cellStyle name="20% - Accent6 3 3 7 2" xfId="8901"/>
    <cellStyle name="20% - Accent6 3 3 7 2 2" xfId="31749"/>
    <cellStyle name="20% - Accent6 3 3 7 3" xfId="31748"/>
    <cellStyle name="20% - Accent6 3 3 7 4" xfId="43168"/>
    <cellStyle name="20% - Accent6 3 3 8" xfId="2345"/>
    <cellStyle name="20% - Accent6 3 3 8 2" xfId="8902"/>
    <cellStyle name="20% - Accent6 3 3 8 2 2" xfId="31751"/>
    <cellStyle name="20% - Accent6 3 3 8 3" xfId="31750"/>
    <cellStyle name="20% - Accent6 3 3 8 4" xfId="43169"/>
    <cellStyle name="20% - Accent6 3 3 9" xfId="2346"/>
    <cellStyle name="20% - Accent6 3 3 9 2" xfId="8903"/>
    <cellStyle name="20% - Accent6 3 3 9 2 2" xfId="31753"/>
    <cellStyle name="20% - Accent6 3 3 9 3" xfId="31752"/>
    <cellStyle name="20% - Accent6 3 3 9 4" xfId="43170"/>
    <cellStyle name="20% - Accent6 3 4" xfId="712"/>
    <cellStyle name="20% - Accent6 3 4 10" xfId="2347"/>
    <cellStyle name="20% - Accent6 3 4 10 2" xfId="8905"/>
    <cellStyle name="20% - Accent6 3 4 10 2 2" xfId="31756"/>
    <cellStyle name="20% - Accent6 3 4 10 3" xfId="31755"/>
    <cellStyle name="20% - Accent6 3 4 11" xfId="8904"/>
    <cellStyle name="20% - Accent6 3 4 11 2" xfId="31757"/>
    <cellStyle name="20% - Accent6 3 4 12" xfId="14628"/>
    <cellStyle name="20% - Accent6 3 4 13" xfId="31754"/>
    <cellStyle name="20% - Accent6 3 4 14" xfId="43171"/>
    <cellStyle name="20% - Accent6 3 4 2" xfId="2348"/>
    <cellStyle name="20% - Accent6 3 4 2 2" xfId="2349"/>
    <cellStyle name="20% - Accent6 3 4 2 2 2" xfId="8907"/>
    <cellStyle name="20% - Accent6 3 4 2 2 2 2" xfId="31760"/>
    <cellStyle name="20% - Accent6 3 4 2 2 3" xfId="31759"/>
    <cellStyle name="20% - Accent6 3 4 2 2 4" xfId="43173"/>
    <cellStyle name="20% - Accent6 3 4 2 3" xfId="8906"/>
    <cellStyle name="20% - Accent6 3 4 2 3 2" xfId="31761"/>
    <cellStyle name="20% - Accent6 3 4 2 4" xfId="31758"/>
    <cellStyle name="20% - Accent6 3 4 2 5" xfId="43172"/>
    <cellStyle name="20% - Accent6 3 4 3" xfId="2350"/>
    <cellStyle name="20% - Accent6 3 4 3 2" xfId="2351"/>
    <cellStyle name="20% - Accent6 3 4 3 2 2" xfId="8909"/>
    <cellStyle name="20% - Accent6 3 4 3 2 2 2" xfId="31764"/>
    <cellStyle name="20% - Accent6 3 4 3 2 3" xfId="31763"/>
    <cellStyle name="20% - Accent6 3 4 3 2 4" xfId="43175"/>
    <cellStyle name="20% - Accent6 3 4 3 3" xfId="8908"/>
    <cellStyle name="20% - Accent6 3 4 3 3 2" xfId="31765"/>
    <cellStyle name="20% - Accent6 3 4 3 4" xfId="31762"/>
    <cellStyle name="20% - Accent6 3 4 3 5" xfId="43174"/>
    <cellStyle name="20% - Accent6 3 4 4" xfId="2352"/>
    <cellStyle name="20% - Accent6 3 4 4 2" xfId="8910"/>
    <cellStyle name="20% - Accent6 3 4 4 2 2" xfId="31767"/>
    <cellStyle name="20% - Accent6 3 4 4 3" xfId="31766"/>
    <cellStyle name="20% - Accent6 3 4 4 4" xfId="43176"/>
    <cellStyle name="20% - Accent6 3 4 5" xfId="2353"/>
    <cellStyle name="20% - Accent6 3 4 5 2" xfId="8911"/>
    <cellStyle name="20% - Accent6 3 4 5 2 2" xfId="31769"/>
    <cellStyle name="20% - Accent6 3 4 5 3" xfId="31768"/>
    <cellStyle name="20% - Accent6 3 4 5 4" xfId="43177"/>
    <cellStyle name="20% - Accent6 3 4 6" xfId="2354"/>
    <cellStyle name="20% - Accent6 3 4 6 2" xfId="8912"/>
    <cellStyle name="20% - Accent6 3 4 6 2 2" xfId="31771"/>
    <cellStyle name="20% - Accent6 3 4 6 3" xfId="31770"/>
    <cellStyle name="20% - Accent6 3 4 6 4" xfId="43178"/>
    <cellStyle name="20% - Accent6 3 4 7" xfId="2355"/>
    <cellStyle name="20% - Accent6 3 4 7 2" xfId="8913"/>
    <cellStyle name="20% - Accent6 3 4 7 2 2" xfId="31773"/>
    <cellStyle name="20% - Accent6 3 4 7 3" xfId="31772"/>
    <cellStyle name="20% - Accent6 3 4 7 4" xfId="43179"/>
    <cellStyle name="20% - Accent6 3 4 8" xfId="2356"/>
    <cellStyle name="20% - Accent6 3 4 8 2" xfId="8914"/>
    <cellStyle name="20% - Accent6 3 4 8 2 2" xfId="31775"/>
    <cellStyle name="20% - Accent6 3 4 8 3" xfId="31774"/>
    <cellStyle name="20% - Accent6 3 4 8 4" xfId="43180"/>
    <cellStyle name="20% - Accent6 3 4 9" xfId="2357"/>
    <cellStyle name="20% - Accent6 3 4 9 2" xfId="8915"/>
    <cellStyle name="20% - Accent6 3 4 9 2 2" xfId="31777"/>
    <cellStyle name="20% - Accent6 3 4 9 3" xfId="31776"/>
    <cellStyle name="20% - Accent6 3 4 9 4" xfId="43181"/>
    <cellStyle name="20% - Accent6 3 5" xfId="2358"/>
    <cellStyle name="20% - Accent6 3 5 2" xfId="2359"/>
    <cellStyle name="20% - Accent6 3 5 2 2" xfId="8917"/>
    <cellStyle name="20% - Accent6 3 5 2 2 2" xfId="31780"/>
    <cellStyle name="20% - Accent6 3 5 2 3" xfId="31779"/>
    <cellStyle name="20% - Accent6 3 5 2 4" xfId="43183"/>
    <cellStyle name="20% - Accent6 3 5 3" xfId="2360"/>
    <cellStyle name="20% - Accent6 3 5 3 2" xfId="8918"/>
    <cellStyle name="20% - Accent6 3 5 3 2 2" xfId="31782"/>
    <cellStyle name="20% - Accent6 3 5 3 3" xfId="31781"/>
    <cellStyle name="20% - Accent6 3 5 3 4" xfId="43184"/>
    <cellStyle name="20% - Accent6 3 5 4" xfId="8916"/>
    <cellStyle name="20% - Accent6 3 5 4 2" xfId="31783"/>
    <cellStyle name="20% - Accent6 3 5 5" xfId="14629"/>
    <cellStyle name="20% - Accent6 3 5 6" xfId="31778"/>
    <cellStyle name="20% - Accent6 3 5 7" xfId="43182"/>
    <cellStyle name="20% - Accent6 3 6" xfId="2361"/>
    <cellStyle name="20% - Accent6 3 6 2" xfId="2362"/>
    <cellStyle name="20% - Accent6 3 6 2 2" xfId="8920"/>
    <cellStyle name="20% - Accent6 3 6 2 2 2" xfId="31786"/>
    <cellStyle name="20% - Accent6 3 6 2 3" xfId="31785"/>
    <cellStyle name="20% - Accent6 3 6 2 4" xfId="43186"/>
    <cellStyle name="20% - Accent6 3 6 3" xfId="8919"/>
    <cellStyle name="20% - Accent6 3 6 3 2" xfId="31787"/>
    <cellStyle name="20% - Accent6 3 6 4" xfId="14630"/>
    <cellStyle name="20% - Accent6 3 6 5" xfId="31784"/>
    <cellStyle name="20% - Accent6 3 6 6" xfId="43185"/>
    <cellStyle name="20% - Accent6 3 7" xfId="2363"/>
    <cellStyle name="20% - Accent6 3 7 2" xfId="2364"/>
    <cellStyle name="20% - Accent6 3 7 2 2" xfId="8922"/>
    <cellStyle name="20% - Accent6 3 7 2 2 2" xfId="31790"/>
    <cellStyle name="20% - Accent6 3 7 2 3" xfId="31789"/>
    <cellStyle name="20% - Accent6 3 7 2 4" xfId="43188"/>
    <cellStyle name="20% - Accent6 3 7 3" xfId="8921"/>
    <cellStyle name="20% - Accent6 3 7 3 2" xfId="31791"/>
    <cellStyle name="20% - Accent6 3 7 4" xfId="14631"/>
    <cellStyle name="20% - Accent6 3 7 5" xfId="31788"/>
    <cellStyle name="20% - Accent6 3 7 6" xfId="43187"/>
    <cellStyle name="20% - Accent6 3 8" xfId="2365"/>
    <cellStyle name="20% - Accent6 3 8 2" xfId="2366"/>
    <cellStyle name="20% - Accent6 3 8 2 2" xfId="8924"/>
    <cellStyle name="20% - Accent6 3 8 2 2 2" xfId="31794"/>
    <cellStyle name="20% - Accent6 3 8 2 3" xfId="31793"/>
    <cellStyle name="20% - Accent6 3 8 2 4" xfId="43190"/>
    <cellStyle name="20% - Accent6 3 8 3" xfId="8923"/>
    <cellStyle name="20% - Accent6 3 8 3 2" xfId="31795"/>
    <cellStyle name="20% - Accent6 3 8 4" xfId="14632"/>
    <cellStyle name="20% - Accent6 3 8 5" xfId="31792"/>
    <cellStyle name="20% - Accent6 3 8 6" xfId="43189"/>
    <cellStyle name="20% - Accent6 3 9" xfId="2367"/>
    <cellStyle name="20% - Accent6 3 9 2" xfId="2368"/>
    <cellStyle name="20% - Accent6 3 9 2 2" xfId="8926"/>
    <cellStyle name="20% - Accent6 3 9 2 2 2" xfId="31798"/>
    <cellStyle name="20% - Accent6 3 9 2 3" xfId="31797"/>
    <cellStyle name="20% - Accent6 3 9 2 4" xfId="43192"/>
    <cellStyle name="20% - Accent6 3 9 3" xfId="8925"/>
    <cellStyle name="20% - Accent6 3 9 3 2" xfId="31799"/>
    <cellStyle name="20% - Accent6 3 9 4" xfId="14633"/>
    <cellStyle name="20% - Accent6 3 9 5" xfId="31796"/>
    <cellStyle name="20% - Accent6 3 9 6" xfId="43191"/>
    <cellStyle name="20% - Accent6 4" xfId="188"/>
    <cellStyle name="20% - Accent6 4 10" xfId="2370"/>
    <cellStyle name="20% - Accent6 4 10 2" xfId="8928"/>
    <cellStyle name="20% - Accent6 4 10 2 2" xfId="31802"/>
    <cellStyle name="20% - Accent6 4 10 3" xfId="31801"/>
    <cellStyle name="20% - Accent6 4 10 4" xfId="43194"/>
    <cellStyle name="20% - Accent6 4 11" xfId="2371"/>
    <cellStyle name="20% - Accent6 4 11 2" xfId="8929"/>
    <cellStyle name="20% - Accent6 4 11 2 2" xfId="31804"/>
    <cellStyle name="20% - Accent6 4 11 3" xfId="31803"/>
    <cellStyle name="20% - Accent6 4 11 4" xfId="43195"/>
    <cellStyle name="20% - Accent6 4 12" xfId="2369"/>
    <cellStyle name="20% - Accent6 4 12 2" xfId="8930"/>
    <cellStyle name="20% - Accent6 4 12 2 2" xfId="31806"/>
    <cellStyle name="20% - Accent6 4 12 3" xfId="31805"/>
    <cellStyle name="20% - Accent6 4 13" xfId="8927"/>
    <cellStyle name="20% - Accent6 4 13 2" xfId="31807"/>
    <cellStyle name="20% - Accent6 4 14" xfId="14634"/>
    <cellStyle name="20% - Accent6 4 15" xfId="31800"/>
    <cellStyle name="20% - Accent6 4 16" xfId="43193"/>
    <cellStyle name="20% - Accent6 4 2" xfId="422"/>
    <cellStyle name="20% - Accent6 4 2 10" xfId="2372"/>
    <cellStyle name="20% - Accent6 4 2 10 2" xfId="8932"/>
    <cellStyle name="20% - Accent6 4 2 10 2 2" xfId="31810"/>
    <cellStyle name="20% - Accent6 4 2 10 3" xfId="31809"/>
    <cellStyle name="20% - Accent6 4 2 11" xfId="8931"/>
    <cellStyle name="20% - Accent6 4 2 11 2" xfId="31811"/>
    <cellStyle name="20% - Accent6 4 2 12" xfId="14635"/>
    <cellStyle name="20% - Accent6 4 2 13" xfId="31808"/>
    <cellStyle name="20% - Accent6 4 2 14" xfId="43196"/>
    <cellStyle name="20% - Accent6 4 2 2" xfId="2373"/>
    <cellStyle name="20% - Accent6 4 2 2 2" xfId="2374"/>
    <cellStyle name="20% - Accent6 4 2 2 2 2" xfId="8934"/>
    <cellStyle name="20% - Accent6 4 2 2 2 2 2" xfId="31814"/>
    <cellStyle name="20% - Accent6 4 2 2 2 3" xfId="31813"/>
    <cellStyle name="20% - Accent6 4 2 2 2 4" xfId="43198"/>
    <cellStyle name="20% - Accent6 4 2 2 3" xfId="8933"/>
    <cellStyle name="20% - Accent6 4 2 2 3 2" xfId="31815"/>
    <cellStyle name="20% - Accent6 4 2 2 4" xfId="31812"/>
    <cellStyle name="20% - Accent6 4 2 2 5" xfId="43197"/>
    <cellStyle name="20% - Accent6 4 2 3" xfId="2375"/>
    <cellStyle name="20% - Accent6 4 2 3 2" xfId="2376"/>
    <cellStyle name="20% - Accent6 4 2 3 2 2" xfId="8936"/>
    <cellStyle name="20% - Accent6 4 2 3 2 2 2" xfId="31818"/>
    <cellStyle name="20% - Accent6 4 2 3 2 3" xfId="31817"/>
    <cellStyle name="20% - Accent6 4 2 3 2 4" xfId="43200"/>
    <cellStyle name="20% - Accent6 4 2 3 3" xfId="8935"/>
    <cellStyle name="20% - Accent6 4 2 3 3 2" xfId="31819"/>
    <cellStyle name="20% - Accent6 4 2 3 4" xfId="31816"/>
    <cellStyle name="20% - Accent6 4 2 3 5" xfId="43199"/>
    <cellStyle name="20% - Accent6 4 2 4" xfId="2377"/>
    <cellStyle name="20% - Accent6 4 2 4 2" xfId="8937"/>
    <cellStyle name="20% - Accent6 4 2 4 2 2" xfId="31821"/>
    <cellStyle name="20% - Accent6 4 2 4 3" xfId="31820"/>
    <cellStyle name="20% - Accent6 4 2 4 4" xfId="43201"/>
    <cellStyle name="20% - Accent6 4 2 5" xfId="2378"/>
    <cellStyle name="20% - Accent6 4 2 5 2" xfId="8938"/>
    <cellStyle name="20% - Accent6 4 2 5 2 2" xfId="31823"/>
    <cellStyle name="20% - Accent6 4 2 5 3" xfId="31822"/>
    <cellStyle name="20% - Accent6 4 2 5 4" xfId="43202"/>
    <cellStyle name="20% - Accent6 4 2 6" xfId="2379"/>
    <cellStyle name="20% - Accent6 4 2 6 2" xfId="8939"/>
    <cellStyle name="20% - Accent6 4 2 6 2 2" xfId="31825"/>
    <cellStyle name="20% - Accent6 4 2 6 3" xfId="31824"/>
    <cellStyle name="20% - Accent6 4 2 6 4" xfId="43203"/>
    <cellStyle name="20% - Accent6 4 2 7" xfId="2380"/>
    <cellStyle name="20% - Accent6 4 2 7 2" xfId="8940"/>
    <cellStyle name="20% - Accent6 4 2 7 2 2" xfId="31827"/>
    <cellStyle name="20% - Accent6 4 2 7 3" xfId="31826"/>
    <cellStyle name="20% - Accent6 4 2 7 4" xfId="43204"/>
    <cellStyle name="20% - Accent6 4 2 8" xfId="2381"/>
    <cellStyle name="20% - Accent6 4 2 8 2" xfId="8941"/>
    <cellStyle name="20% - Accent6 4 2 8 2 2" xfId="31829"/>
    <cellStyle name="20% - Accent6 4 2 8 3" xfId="31828"/>
    <cellStyle name="20% - Accent6 4 2 8 4" xfId="43205"/>
    <cellStyle name="20% - Accent6 4 2 9" xfId="2382"/>
    <cellStyle name="20% - Accent6 4 2 9 2" xfId="8942"/>
    <cellStyle name="20% - Accent6 4 2 9 2 2" xfId="31831"/>
    <cellStyle name="20% - Accent6 4 2 9 3" xfId="31830"/>
    <cellStyle name="20% - Accent6 4 2 9 4" xfId="43206"/>
    <cellStyle name="20% - Accent6 4 3" xfId="626"/>
    <cellStyle name="20% - Accent6 4 3 10" xfId="8943"/>
    <cellStyle name="20% - Accent6 4 3 10 2" xfId="31833"/>
    <cellStyle name="20% - Accent6 4 3 11" xfId="14636"/>
    <cellStyle name="20% - Accent6 4 3 12" xfId="31832"/>
    <cellStyle name="20% - Accent6 4 3 13" xfId="43207"/>
    <cellStyle name="20% - Accent6 4 3 2" xfId="2384"/>
    <cellStyle name="20% - Accent6 4 3 2 2" xfId="8944"/>
    <cellStyle name="20% - Accent6 4 3 2 2 2" xfId="31835"/>
    <cellStyle name="20% - Accent6 4 3 2 3" xfId="31834"/>
    <cellStyle name="20% - Accent6 4 3 2 4" xfId="43208"/>
    <cellStyle name="20% - Accent6 4 3 3" xfId="2385"/>
    <cellStyle name="20% - Accent6 4 3 3 2" xfId="8945"/>
    <cellStyle name="20% - Accent6 4 3 3 2 2" xfId="31837"/>
    <cellStyle name="20% - Accent6 4 3 3 3" xfId="31836"/>
    <cellStyle name="20% - Accent6 4 3 3 4" xfId="43209"/>
    <cellStyle name="20% - Accent6 4 3 4" xfId="2386"/>
    <cellStyle name="20% - Accent6 4 3 4 2" xfId="8946"/>
    <cellStyle name="20% - Accent6 4 3 4 2 2" xfId="31839"/>
    <cellStyle name="20% - Accent6 4 3 4 3" xfId="31838"/>
    <cellStyle name="20% - Accent6 4 3 4 4" xfId="43210"/>
    <cellStyle name="20% - Accent6 4 3 5" xfId="2387"/>
    <cellStyle name="20% - Accent6 4 3 5 2" xfId="8947"/>
    <cellStyle name="20% - Accent6 4 3 5 2 2" xfId="31841"/>
    <cellStyle name="20% - Accent6 4 3 5 3" xfId="31840"/>
    <cellStyle name="20% - Accent6 4 3 5 4" xfId="43211"/>
    <cellStyle name="20% - Accent6 4 3 6" xfId="2388"/>
    <cellStyle name="20% - Accent6 4 3 6 2" xfId="8948"/>
    <cellStyle name="20% - Accent6 4 3 6 2 2" xfId="31843"/>
    <cellStyle name="20% - Accent6 4 3 6 3" xfId="31842"/>
    <cellStyle name="20% - Accent6 4 3 6 4" xfId="43212"/>
    <cellStyle name="20% - Accent6 4 3 7" xfId="2389"/>
    <cellStyle name="20% - Accent6 4 3 7 2" xfId="8949"/>
    <cellStyle name="20% - Accent6 4 3 7 2 2" xfId="31845"/>
    <cellStyle name="20% - Accent6 4 3 7 3" xfId="31844"/>
    <cellStyle name="20% - Accent6 4 3 7 4" xfId="43213"/>
    <cellStyle name="20% - Accent6 4 3 8" xfId="2390"/>
    <cellStyle name="20% - Accent6 4 3 8 2" xfId="8950"/>
    <cellStyle name="20% - Accent6 4 3 8 2 2" xfId="31847"/>
    <cellStyle name="20% - Accent6 4 3 8 3" xfId="31846"/>
    <cellStyle name="20% - Accent6 4 3 8 4" xfId="43214"/>
    <cellStyle name="20% - Accent6 4 3 9" xfId="2383"/>
    <cellStyle name="20% - Accent6 4 3 9 2" xfId="8951"/>
    <cellStyle name="20% - Accent6 4 3 9 2 2" xfId="31849"/>
    <cellStyle name="20% - Accent6 4 3 9 3" xfId="31848"/>
    <cellStyle name="20% - Accent6 4 4" xfId="713"/>
    <cellStyle name="20% - Accent6 4 4 2" xfId="2392"/>
    <cellStyle name="20% - Accent6 4 4 2 2" xfId="8953"/>
    <cellStyle name="20% - Accent6 4 4 2 2 2" xfId="31852"/>
    <cellStyle name="20% - Accent6 4 4 2 3" xfId="31851"/>
    <cellStyle name="20% - Accent6 4 4 2 4" xfId="43216"/>
    <cellStyle name="20% - Accent6 4 4 3" xfId="2391"/>
    <cellStyle name="20% - Accent6 4 4 3 2" xfId="8954"/>
    <cellStyle name="20% - Accent6 4 4 3 2 2" xfId="31854"/>
    <cellStyle name="20% - Accent6 4 4 3 3" xfId="31853"/>
    <cellStyle name="20% - Accent6 4 4 4" xfId="8952"/>
    <cellStyle name="20% - Accent6 4 4 4 2" xfId="31855"/>
    <cellStyle name="20% - Accent6 4 4 5" xfId="14637"/>
    <cellStyle name="20% - Accent6 4 4 6" xfId="31850"/>
    <cellStyle name="20% - Accent6 4 4 7" xfId="43215"/>
    <cellStyle name="20% - Accent6 4 5" xfId="2393"/>
    <cellStyle name="20% - Accent6 4 5 2" xfId="8955"/>
    <cellStyle name="20% - Accent6 4 5 2 2" xfId="31857"/>
    <cellStyle name="20% - Accent6 4 5 3" xfId="31856"/>
    <cellStyle name="20% - Accent6 4 5 4" xfId="43217"/>
    <cellStyle name="20% - Accent6 4 6" xfId="2394"/>
    <cellStyle name="20% - Accent6 4 6 2" xfId="8956"/>
    <cellStyle name="20% - Accent6 4 6 2 2" xfId="31859"/>
    <cellStyle name="20% - Accent6 4 6 3" xfId="31858"/>
    <cellStyle name="20% - Accent6 4 6 4" xfId="43218"/>
    <cellStyle name="20% - Accent6 4 7" xfId="2395"/>
    <cellStyle name="20% - Accent6 4 7 2" xfId="8957"/>
    <cellStyle name="20% - Accent6 4 7 2 2" xfId="31861"/>
    <cellStyle name="20% - Accent6 4 7 3" xfId="31860"/>
    <cellStyle name="20% - Accent6 4 7 4" xfId="43219"/>
    <cellStyle name="20% - Accent6 4 8" xfId="2396"/>
    <cellStyle name="20% - Accent6 4 8 2" xfId="8958"/>
    <cellStyle name="20% - Accent6 4 8 2 2" xfId="31863"/>
    <cellStyle name="20% - Accent6 4 8 3" xfId="31862"/>
    <cellStyle name="20% - Accent6 4 8 4" xfId="43220"/>
    <cellStyle name="20% - Accent6 4 9" xfId="2397"/>
    <cellStyle name="20% - Accent6 4 9 2" xfId="8959"/>
    <cellStyle name="20% - Accent6 4 9 2 2" xfId="31865"/>
    <cellStyle name="20% - Accent6 4 9 3" xfId="31864"/>
    <cellStyle name="20% - Accent6 4 9 4" xfId="43221"/>
    <cellStyle name="20% - Accent6 5" xfId="189"/>
    <cellStyle name="20% - Accent6 5 10" xfId="2399"/>
    <cellStyle name="20% - Accent6 5 10 2" xfId="8961"/>
    <cellStyle name="20% - Accent6 5 10 2 2" xfId="31868"/>
    <cellStyle name="20% - Accent6 5 10 3" xfId="31867"/>
    <cellStyle name="20% - Accent6 5 10 4" xfId="43223"/>
    <cellStyle name="20% - Accent6 5 11" xfId="2400"/>
    <cellStyle name="20% - Accent6 5 11 2" xfId="8962"/>
    <cellStyle name="20% - Accent6 5 11 2 2" xfId="31870"/>
    <cellStyle name="20% - Accent6 5 11 3" xfId="31869"/>
    <cellStyle name="20% - Accent6 5 11 4" xfId="43224"/>
    <cellStyle name="20% - Accent6 5 12" xfId="2398"/>
    <cellStyle name="20% - Accent6 5 12 2" xfId="8963"/>
    <cellStyle name="20% - Accent6 5 12 2 2" xfId="31872"/>
    <cellStyle name="20% - Accent6 5 12 3" xfId="31871"/>
    <cellStyle name="20% - Accent6 5 13" xfId="8960"/>
    <cellStyle name="20% - Accent6 5 13 2" xfId="31873"/>
    <cellStyle name="20% - Accent6 5 14" xfId="14638"/>
    <cellStyle name="20% - Accent6 5 15" xfId="31866"/>
    <cellStyle name="20% - Accent6 5 16" xfId="43222"/>
    <cellStyle name="20% - Accent6 5 2" xfId="423"/>
    <cellStyle name="20% - Accent6 5 2 10" xfId="2401"/>
    <cellStyle name="20% - Accent6 5 2 10 2" xfId="8965"/>
    <cellStyle name="20% - Accent6 5 2 10 2 2" xfId="31876"/>
    <cellStyle name="20% - Accent6 5 2 10 3" xfId="31875"/>
    <cellStyle name="20% - Accent6 5 2 11" xfId="8964"/>
    <cellStyle name="20% - Accent6 5 2 11 2" xfId="31877"/>
    <cellStyle name="20% - Accent6 5 2 12" xfId="14639"/>
    <cellStyle name="20% - Accent6 5 2 13" xfId="31874"/>
    <cellStyle name="20% - Accent6 5 2 14" xfId="43225"/>
    <cellStyle name="20% - Accent6 5 2 2" xfId="2402"/>
    <cellStyle name="20% - Accent6 5 2 2 2" xfId="8966"/>
    <cellStyle name="20% - Accent6 5 2 2 2 2" xfId="31879"/>
    <cellStyle name="20% - Accent6 5 2 2 3" xfId="31878"/>
    <cellStyle name="20% - Accent6 5 2 2 4" xfId="43226"/>
    <cellStyle name="20% - Accent6 5 2 3" xfId="2403"/>
    <cellStyle name="20% - Accent6 5 2 3 2" xfId="8967"/>
    <cellStyle name="20% - Accent6 5 2 3 2 2" xfId="31881"/>
    <cellStyle name="20% - Accent6 5 2 3 3" xfId="31880"/>
    <cellStyle name="20% - Accent6 5 2 3 4" xfId="43227"/>
    <cellStyle name="20% - Accent6 5 2 4" xfId="2404"/>
    <cellStyle name="20% - Accent6 5 2 4 2" xfId="8968"/>
    <cellStyle name="20% - Accent6 5 2 4 2 2" xfId="31883"/>
    <cellStyle name="20% - Accent6 5 2 4 3" xfId="31882"/>
    <cellStyle name="20% - Accent6 5 2 4 4" xfId="43228"/>
    <cellStyle name="20% - Accent6 5 2 5" xfId="2405"/>
    <cellStyle name="20% - Accent6 5 2 5 2" xfId="8969"/>
    <cellStyle name="20% - Accent6 5 2 5 2 2" xfId="31885"/>
    <cellStyle name="20% - Accent6 5 2 5 3" xfId="31884"/>
    <cellStyle name="20% - Accent6 5 2 5 4" xfId="43229"/>
    <cellStyle name="20% - Accent6 5 2 6" xfId="2406"/>
    <cellStyle name="20% - Accent6 5 2 6 2" xfId="8970"/>
    <cellStyle name="20% - Accent6 5 2 6 2 2" xfId="31887"/>
    <cellStyle name="20% - Accent6 5 2 6 3" xfId="31886"/>
    <cellStyle name="20% - Accent6 5 2 6 4" xfId="43230"/>
    <cellStyle name="20% - Accent6 5 2 7" xfId="2407"/>
    <cellStyle name="20% - Accent6 5 2 7 2" xfId="8971"/>
    <cellStyle name="20% - Accent6 5 2 7 2 2" xfId="31889"/>
    <cellStyle name="20% - Accent6 5 2 7 3" xfId="31888"/>
    <cellStyle name="20% - Accent6 5 2 7 4" xfId="43231"/>
    <cellStyle name="20% - Accent6 5 2 8" xfId="2408"/>
    <cellStyle name="20% - Accent6 5 2 8 2" xfId="8972"/>
    <cellStyle name="20% - Accent6 5 2 8 2 2" xfId="31891"/>
    <cellStyle name="20% - Accent6 5 2 8 3" xfId="31890"/>
    <cellStyle name="20% - Accent6 5 2 8 4" xfId="43232"/>
    <cellStyle name="20% - Accent6 5 2 9" xfId="2409"/>
    <cellStyle name="20% - Accent6 5 2 9 2" xfId="8973"/>
    <cellStyle name="20% - Accent6 5 2 9 2 2" xfId="31893"/>
    <cellStyle name="20% - Accent6 5 2 9 3" xfId="31892"/>
    <cellStyle name="20% - Accent6 5 2 9 4" xfId="43233"/>
    <cellStyle name="20% - Accent6 5 3" xfId="627"/>
    <cellStyle name="20% - Accent6 5 3 2" xfId="2411"/>
    <cellStyle name="20% - Accent6 5 3 2 2" xfId="8975"/>
    <cellStyle name="20% - Accent6 5 3 2 2 2" xfId="31896"/>
    <cellStyle name="20% - Accent6 5 3 2 3" xfId="31895"/>
    <cellStyle name="20% - Accent6 5 3 2 4" xfId="43235"/>
    <cellStyle name="20% - Accent6 5 3 3" xfId="2410"/>
    <cellStyle name="20% - Accent6 5 3 3 2" xfId="8976"/>
    <cellStyle name="20% - Accent6 5 3 3 2 2" xfId="31898"/>
    <cellStyle name="20% - Accent6 5 3 3 3" xfId="31897"/>
    <cellStyle name="20% - Accent6 5 3 4" xfId="8974"/>
    <cellStyle name="20% - Accent6 5 3 4 2" xfId="31899"/>
    <cellStyle name="20% - Accent6 5 3 5" xfId="14640"/>
    <cellStyle name="20% - Accent6 5 3 6" xfId="31894"/>
    <cellStyle name="20% - Accent6 5 3 7" xfId="43234"/>
    <cellStyle name="20% - Accent6 5 4" xfId="714"/>
    <cellStyle name="20% - Accent6 5 4 2" xfId="2412"/>
    <cellStyle name="20% - Accent6 5 4 2 2" xfId="8978"/>
    <cellStyle name="20% - Accent6 5 4 2 2 2" xfId="31902"/>
    <cellStyle name="20% - Accent6 5 4 2 3" xfId="31901"/>
    <cellStyle name="20% - Accent6 5 4 3" xfId="8977"/>
    <cellStyle name="20% - Accent6 5 4 3 2" xfId="31903"/>
    <cellStyle name="20% - Accent6 5 4 4" xfId="14641"/>
    <cellStyle name="20% - Accent6 5 4 5" xfId="31900"/>
    <cellStyle name="20% - Accent6 5 4 6" xfId="43236"/>
    <cellStyle name="20% - Accent6 5 5" xfId="2413"/>
    <cellStyle name="20% - Accent6 5 5 2" xfId="8979"/>
    <cellStyle name="20% - Accent6 5 5 2 2" xfId="31905"/>
    <cellStyle name="20% - Accent6 5 5 3" xfId="31904"/>
    <cellStyle name="20% - Accent6 5 5 4" xfId="43237"/>
    <cellStyle name="20% - Accent6 5 6" xfId="2414"/>
    <cellStyle name="20% - Accent6 5 6 2" xfId="8980"/>
    <cellStyle name="20% - Accent6 5 6 2 2" xfId="31907"/>
    <cellStyle name="20% - Accent6 5 6 3" xfId="31906"/>
    <cellStyle name="20% - Accent6 5 6 4" xfId="43238"/>
    <cellStyle name="20% - Accent6 5 7" xfId="2415"/>
    <cellStyle name="20% - Accent6 5 7 2" xfId="8981"/>
    <cellStyle name="20% - Accent6 5 7 2 2" xfId="31909"/>
    <cellStyle name="20% - Accent6 5 7 3" xfId="31908"/>
    <cellStyle name="20% - Accent6 5 7 4" xfId="43239"/>
    <cellStyle name="20% - Accent6 5 8" xfId="2416"/>
    <cellStyle name="20% - Accent6 5 8 2" xfId="8982"/>
    <cellStyle name="20% - Accent6 5 8 2 2" xfId="31911"/>
    <cellStyle name="20% - Accent6 5 8 3" xfId="31910"/>
    <cellStyle name="20% - Accent6 5 8 4" xfId="43240"/>
    <cellStyle name="20% - Accent6 5 9" xfId="2417"/>
    <cellStyle name="20% - Accent6 5 9 2" xfId="8983"/>
    <cellStyle name="20% - Accent6 5 9 2 2" xfId="31913"/>
    <cellStyle name="20% - Accent6 5 9 3" xfId="31912"/>
    <cellStyle name="20% - Accent6 5 9 4" xfId="43241"/>
    <cellStyle name="20% - Accent6 6" xfId="190"/>
    <cellStyle name="20% - Accent6 6 10" xfId="2418"/>
    <cellStyle name="20% - Accent6 6 10 2" xfId="8985"/>
    <cellStyle name="20% - Accent6 6 10 2 2" xfId="31916"/>
    <cellStyle name="20% - Accent6 6 10 3" xfId="31915"/>
    <cellStyle name="20% - Accent6 6 11" xfId="8984"/>
    <cellStyle name="20% - Accent6 6 11 2" xfId="31917"/>
    <cellStyle name="20% - Accent6 6 12" xfId="14642"/>
    <cellStyle name="20% - Accent6 6 13" xfId="31914"/>
    <cellStyle name="20% - Accent6 6 14" xfId="43242"/>
    <cellStyle name="20% - Accent6 6 2" xfId="424"/>
    <cellStyle name="20% - Accent6 6 2 2" xfId="2420"/>
    <cellStyle name="20% - Accent6 6 2 2 2" xfId="8987"/>
    <cellStyle name="20% - Accent6 6 2 2 2 2" xfId="31920"/>
    <cellStyle name="20% - Accent6 6 2 2 3" xfId="31919"/>
    <cellStyle name="20% - Accent6 6 2 2 4" xfId="43244"/>
    <cellStyle name="20% - Accent6 6 2 3" xfId="2419"/>
    <cellStyle name="20% - Accent6 6 2 3 2" xfId="8988"/>
    <cellStyle name="20% - Accent6 6 2 3 2 2" xfId="31922"/>
    <cellStyle name="20% - Accent6 6 2 3 3" xfId="31921"/>
    <cellStyle name="20% - Accent6 6 2 4" xfId="8986"/>
    <cellStyle name="20% - Accent6 6 2 4 2" xfId="31923"/>
    <cellStyle name="20% - Accent6 6 2 5" xfId="14643"/>
    <cellStyle name="20% - Accent6 6 2 6" xfId="31918"/>
    <cellStyle name="20% - Accent6 6 2 7" xfId="43243"/>
    <cellStyle name="20% - Accent6 6 3" xfId="628"/>
    <cellStyle name="20% - Accent6 6 3 2" xfId="2422"/>
    <cellStyle name="20% - Accent6 6 3 2 2" xfId="8990"/>
    <cellStyle name="20% - Accent6 6 3 2 2 2" xfId="31926"/>
    <cellStyle name="20% - Accent6 6 3 2 3" xfId="31925"/>
    <cellStyle name="20% - Accent6 6 3 2 4" xfId="43246"/>
    <cellStyle name="20% - Accent6 6 3 3" xfId="2421"/>
    <cellStyle name="20% - Accent6 6 3 3 2" xfId="8991"/>
    <cellStyle name="20% - Accent6 6 3 3 2 2" xfId="31928"/>
    <cellStyle name="20% - Accent6 6 3 3 3" xfId="31927"/>
    <cellStyle name="20% - Accent6 6 3 4" xfId="8989"/>
    <cellStyle name="20% - Accent6 6 3 4 2" xfId="31929"/>
    <cellStyle name="20% - Accent6 6 3 5" xfId="14644"/>
    <cellStyle name="20% - Accent6 6 3 6" xfId="31924"/>
    <cellStyle name="20% - Accent6 6 3 7" xfId="43245"/>
    <cellStyle name="20% - Accent6 6 4" xfId="715"/>
    <cellStyle name="20% - Accent6 6 4 2" xfId="2423"/>
    <cellStyle name="20% - Accent6 6 4 2 2" xfId="8993"/>
    <cellStyle name="20% - Accent6 6 4 2 2 2" xfId="31932"/>
    <cellStyle name="20% - Accent6 6 4 2 3" xfId="31931"/>
    <cellStyle name="20% - Accent6 6 4 3" xfId="8992"/>
    <cellStyle name="20% - Accent6 6 4 3 2" xfId="31933"/>
    <cellStyle name="20% - Accent6 6 4 4" xfId="14645"/>
    <cellStyle name="20% - Accent6 6 4 5" xfId="31930"/>
    <cellStyle name="20% - Accent6 6 4 6" xfId="43247"/>
    <cellStyle name="20% - Accent6 6 5" xfId="2424"/>
    <cellStyle name="20% - Accent6 6 5 2" xfId="8994"/>
    <cellStyle name="20% - Accent6 6 5 2 2" xfId="31935"/>
    <cellStyle name="20% - Accent6 6 5 3" xfId="31934"/>
    <cellStyle name="20% - Accent6 6 5 4" xfId="43248"/>
    <cellStyle name="20% - Accent6 6 6" xfId="2425"/>
    <cellStyle name="20% - Accent6 6 6 2" xfId="8995"/>
    <cellStyle name="20% - Accent6 6 6 2 2" xfId="31937"/>
    <cellStyle name="20% - Accent6 6 6 3" xfId="31936"/>
    <cellStyle name="20% - Accent6 6 6 4" xfId="43249"/>
    <cellStyle name="20% - Accent6 6 7" xfId="2426"/>
    <cellStyle name="20% - Accent6 6 7 2" xfId="8996"/>
    <cellStyle name="20% - Accent6 6 7 2 2" xfId="31939"/>
    <cellStyle name="20% - Accent6 6 7 3" xfId="31938"/>
    <cellStyle name="20% - Accent6 6 7 4" xfId="43250"/>
    <cellStyle name="20% - Accent6 6 8" xfId="2427"/>
    <cellStyle name="20% - Accent6 6 8 2" xfId="8997"/>
    <cellStyle name="20% - Accent6 6 8 2 2" xfId="31941"/>
    <cellStyle name="20% - Accent6 6 8 3" xfId="31940"/>
    <cellStyle name="20% - Accent6 6 8 4" xfId="43251"/>
    <cellStyle name="20% - Accent6 6 9" xfId="2428"/>
    <cellStyle name="20% - Accent6 6 9 2" xfId="8998"/>
    <cellStyle name="20% - Accent6 6 9 2 2" xfId="31943"/>
    <cellStyle name="20% - Accent6 6 9 3" xfId="31942"/>
    <cellStyle name="20% - Accent6 6 9 4" xfId="43252"/>
    <cellStyle name="20% - Accent6 7" xfId="191"/>
    <cellStyle name="20% - Accent6 7 10" xfId="8999"/>
    <cellStyle name="20% - Accent6 7 10 2" xfId="31945"/>
    <cellStyle name="20% - Accent6 7 11" xfId="14646"/>
    <cellStyle name="20% - Accent6 7 12" xfId="31944"/>
    <cellStyle name="20% - Accent6 7 13" xfId="43253"/>
    <cellStyle name="20% - Accent6 7 2" xfId="425"/>
    <cellStyle name="20% - Accent6 7 2 2" xfId="2431"/>
    <cellStyle name="20% - Accent6 7 2 2 2" xfId="9001"/>
    <cellStyle name="20% - Accent6 7 2 2 2 2" xfId="31948"/>
    <cellStyle name="20% - Accent6 7 2 2 3" xfId="31947"/>
    <cellStyle name="20% - Accent6 7 2 2 4" xfId="43255"/>
    <cellStyle name="20% - Accent6 7 2 3" xfId="2430"/>
    <cellStyle name="20% - Accent6 7 2 3 2" xfId="9002"/>
    <cellStyle name="20% - Accent6 7 2 3 2 2" xfId="31950"/>
    <cellStyle name="20% - Accent6 7 2 3 3" xfId="31949"/>
    <cellStyle name="20% - Accent6 7 2 4" xfId="9000"/>
    <cellStyle name="20% - Accent6 7 2 4 2" xfId="31951"/>
    <cellStyle name="20% - Accent6 7 2 5" xfId="14647"/>
    <cellStyle name="20% - Accent6 7 2 6" xfId="31946"/>
    <cellStyle name="20% - Accent6 7 2 7" xfId="43254"/>
    <cellStyle name="20% - Accent6 7 3" xfId="629"/>
    <cellStyle name="20% - Accent6 7 3 2" xfId="2432"/>
    <cellStyle name="20% - Accent6 7 3 2 2" xfId="9004"/>
    <cellStyle name="20% - Accent6 7 3 2 2 2" xfId="31954"/>
    <cellStyle name="20% - Accent6 7 3 2 3" xfId="31953"/>
    <cellStyle name="20% - Accent6 7 3 3" xfId="9003"/>
    <cellStyle name="20% - Accent6 7 3 3 2" xfId="31955"/>
    <cellStyle name="20% - Accent6 7 3 4" xfId="14648"/>
    <cellStyle name="20% - Accent6 7 3 5" xfId="31952"/>
    <cellStyle name="20% - Accent6 7 3 6" xfId="43256"/>
    <cellStyle name="20% - Accent6 7 4" xfId="716"/>
    <cellStyle name="20% - Accent6 7 4 2" xfId="2433"/>
    <cellStyle name="20% - Accent6 7 4 2 2" xfId="9006"/>
    <cellStyle name="20% - Accent6 7 4 2 2 2" xfId="31958"/>
    <cellStyle name="20% - Accent6 7 4 2 3" xfId="31957"/>
    <cellStyle name="20% - Accent6 7 4 3" xfId="9005"/>
    <cellStyle name="20% - Accent6 7 4 3 2" xfId="31959"/>
    <cellStyle name="20% - Accent6 7 4 4" xfId="14649"/>
    <cellStyle name="20% - Accent6 7 4 5" xfId="31956"/>
    <cellStyle name="20% - Accent6 7 4 6" xfId="43257"/>
    <cellStyle name="20% - Accent6 7 5" xfId="2434"/>
    <cellStyle name="20% - Accent6 7 5 2" xfId="9007"/>
    <cellStyle name="20% - Accent6 7 5 2 2" xfId="31961"/>
    <cellStyle name="20% - Accent6 7 5 3" xfId="31960"/>
    <cellStyle name="20% - Accent6 7 5 4" xfId="43258"/>
    <cellStyle name="20% - Accent6 7 6" xfId="2435"/>
    <cellStyle name="20% - Accent6 7 6 2" xfId="9008"/>
    <cellStyle name="20% - Accent6 7 6 2 2" xfId="31963"/>
    <cellStyle name="20% - Accent6 7 6 3" xfId="31962"/>
    <cellStyle name="20% - Accent6 7 6 4" xfId="43259"/>
    <cellStyle name="20% - Accent6 7 7" xfId="2436"/>
    <cellStyle name="20% - Accent6 7 7 2" xfId="9009"/>
    <cellStyle name="20% - Accent6 7 7 2 2" xfId="31965"/>
    <cellStyle name="20% - Accent6 7 7 3" xfId="31964"/>
    <cellStyle name="20% - Accent6 7 7 4" xfId="43260"/>
    <cellStyle name="20% - Accent6 7 8" xfId="2437"/>
    <cellStyle name="20% - Accent6 7 8 2" xfId="9010"/>
    <cellStyle name="20% - Accent6 7 8 2 2" xfId="31967"/>
    <cellStyle name="20% - Accent6 7 8 3" xfId="31966"/>
    <cellStyle name="20% - Accent6 7 8 4" xfId="43261"/>
    <cellStyle name="20% - Accent6 7 9" xfId="2429"/>
    <cellStyle name="20% - Accent6 7 9 2" xfId="9011"/>
    <cellStyle name="20% - Accent6 7 9 2 2" xfId="31969"/>
    <cellStyle name="20% - Accent6 7 9 3" xfId="31968"/>
    <cellStyle name="20% - Accent6 8" xfId="313"/>
    <cellStyle name="20% - Accent6 8 2" xfId="2439"/>
    <cellStyle name="20% - Accent6 8 2 2" xfId="9012"/>
    <cellStyle name="20% - Accent6 8 2 2 2" xfId="31971"/>
    <cellStyle name="20% - Accent6 8 2 3" xfId="14650"/>
    <cellStyle name="20% - Accent6 8 2 4" xfId="31970"/>
    <cellStyle name="20% - Accent6 8 2 5" xfId="43263"/>
    <cellStyle name="20% - Accent6 8 3" xfId="2440"/>
    <cellStyle name="20% - Accent6 8 3 2" xfId="9013"/>
    <cellStyle name="20% - Accent6 8 3 2 2" xfId="31973"/>
    <cellStyle name="20% - Accent6 8 3 3" xfId="14651"/>
    <cellStyle name="20% - Accent6 8 3 4" xfId="31972"/>
    <cellStyle name="20% - Accent6 8 3 5" xfId="43264"/>
    <cellStyle name="20% - Accent6 8 4" xfId="2441"/>
    <cellStyle name="20% - Accent6 8 4 2" xfId="9014"/>
    <cellStyle name="20% - Accent6 8 4 2 2" xfId="31975"/>
    <cellStyle name="20% - Accent6 8 4 3" xfId="14652"/>
    <cellStyle name="20% - Accent6 8 4 4" xfId="31974"/>
    <cellStyle name="20% - Accent6 8 4 5" xfId="43265"/>
    <cellStyle name="20% - Accent6 8 5" xfId="2442"/>
    <cellStyle name="20% - Accent6 8 5 2" xfId="9015"/>
    <cellStyle name="20% - Accent6 8 5 2 2" xfId="31977"/>
    <cellStyle name="20% - Accent6 8 5 3" xfId="31976"/>
    <cellStyle name="20% - Accent6 8 5 4" xfId="43266"/>
    <cellStyle name="20% - Accent6 8 6" xfId="2438"/>
    <cellStyle name="20% - Accent6 8 6 2" xfId="9016"/>
    <cellStyle name="20% - Accent6 8 6 2 2" xfId="31979"/>
    <cellStyle name="20% - Accent6 8 6 3" xfId="31978"/>
    <cellStyle name="20% - Accent6 8 7" xfId="43262"/>
    <cellStyle name="20% - Accent6 9" xfId="305"/>
    <cellStyle name="20% - Accent6 9 2" xfId="2444"/>
    <cellStyle name="20% - Accent6 9 2 2" xfId="9018"/>
    <cellStyle name="20% - Accent6 9 2 2 2" xfId="31982"/>
    <cellStyle name="20% - Accent6 9 2 3" xfId="14654"/>
    <cellStyle name="20% - Accent6 9 2 4" xfId="31981"/>
    <cellStyle name="20% - Accent6 9 2 5" xfId="43268"/>
    <cellStyle name="20% - Accent6 9 3" xfId="2443"/>
    <cellStyle name="20% - Accent6 9 3 2" xfId="9019"/>
    <cellStyle name="20% - Accent6 9 3 2 2" xfId="31984"/>
    <cellStyle name="20% - Accent6 9 3 3" xfId="14655"/>
    <cellStyle name="20% - Accent6 9 3 4" xfId="31983"/>
    <cellStyle name="20% - Accent6 9 4" xfId="9017"/>
    <cellStyle name="20% - Accent6 9 4 2" xfId="14656"/>
    <cellStyle name="20% - Accent6 9 4 3" xfId="31985"/>
    <cellStyle name="20% - Accent6 9 5" xfId="14653"/>
    <cellStyle name="20% - Accent6 9 6" xfId="31980"/>
    <cellStyle name="20% - Accent6 9 7" xfId="43267"/>
    <cellStyle name="20% - Ênfase1" xfId="14657"/>
    <cellStyle name="20% - Ênfase2" xfId="14658"/>
    <cellStyle name="20% - Ênfase3" xfId="14659"/>
    <cellStyle name="20% - Ênfase4" xfId="14660"/>
    <cellStyle name="20% - Ênfase5" xfId="14661"/>
    <cellStyle name="20% - Ênfase6" xfId="14662"/>
    <cellStyle name="20% - Énfasis1" xfId="14663"/>
    <cellStyle name="20% - Énfasis2" xfId="14664"/>
    <cellStyle name="20% - Énfasis3" xfId="14665"/>
    <cellStyle name="20% - Énfasis4" xfId="14666"/>
    <cellStyle name="20% - Énfasis5" xfId="14667"/>
    <cellStyle name="20% - Énfasis6" xfId="14668"/>
    <cellStyle name="³f¹E[0]_laroux" xfId="14669"/>
    <cellStyle name="³f¹ô_laroux" xfId="14670"/>
    <cellStyle name="40 % - Accent1" xfId="14671"/>
    <cellStyle name="40 % - Accent2" xfId="14672"/>
    <cellStyle name="40 % - Accent3" xfId="14673"/>
    <cellStyle name="40 % - Accent4" xfId="14674"/>
    <cellStyle name="40 % - Accent5" xfId="14675"/>
    <cellStyle name="40 % - Accent6" xfId="14676"/>
    <cellStyle name="40% - Accent1" xfId="7" builtinId="31" customBuiltin="1"/>
    <cellStyle name="40% - Accent1 10" xfId="2445"/>
    <cellStyle name="40% - Accent1 10 2" xfId="2446"/>
    <cellStyle name="40% - Accent1 10 2 2" xfId="9021"/>
    <cellStyle name="40% - Accent1 10 2 2 2" xfId="31988"/>
    <cellStyle name="40% - Accent1 10 2 3" xfId="14678"/>
    <cellStyle name="40% - Accent1 10 2 4" xfId="31987"/>
    <cellStyle name="40% - Accent1 10 2 5" xfId="43270"/>
    <cellStyle name="40% - Accent1 10 3" xfId="9020"/>
    <cellStyle name="40% - Accent1 10 3 2" xfId="14679"/>
    <cellStyle name="40% - Accent1 10 3 3" xfId="31989"/>
    <cellStyle name="40% - Accent1 10 4" xfId="14680"/>
    <cellStyle name="40% - Accent1 10 5" xfId="14677"/>
    <cellStyle name="40% - Accent1 10 6" xfId="31986"/>
    <cellStyle name="40% - Accent1 10 7" xfId="43269"/>
    <cellStyle name="40% - Accent1 11" xfId="2447"/>
    <cellStyle name="40% - Accent1 11 2" xfId="2448"/>
    <cellStyle name="40% - Accent1 11 2 2" xfId="9023"/>
    <cellStyle name="40% - Accent1 11 2 2 2" xfId="31992"/>
    <cellStyle name="40% - Accent1 11 2 3" xfId="14682"/>
    <cellStyle name="40% - Accent1 11 2 4" xfId="31991"/>
    <cellStyle name="40% - Accent1 11 2 5" xfId="43272"/>
    <cellStyle name="40% - Accent1 11 3" xfId="9022"/>
    <cellStyle name="40% - Accent1 11 3 2" xfId="14683"/>
    <cellStyle name="40% - Accent1 11 3 3" xfId="31993"/>
    <cellStyle name="40% - Accent1 11 4" xfId="14684"/>
    <cellStyle name="40% - Accent1 11 5" xfId="14681"/>
    <cellStyle name="40% - Accent1 11 6" xfId="31990"/>
    <cellStyle name="40% - Accent1 11 7" xfId="43271"/>
    <cellStyle name="40% - Accent1 12" xfId="2449"/>
    <cellStyle name="40% - Accent1 12 2" xfId="9024"/>
    <cellStyle name="40% - Accent1 12 2 2" xfId="14686"/>
    <cellStyle name="40% - Accent1 12 2 3" xfId="31995"/>
    <cellStyle name="40% - Accent1 12 3" xfId="14687"/>
    <cellStyle name="40% - Accent1 12 4" xfId="14688"/>
    <cellStyle name="40% - Accent1 12 5" xfId="14689"/>
    <cellStyle name="40% - Accent1 12 6" xfId="14685"/>
    <cellStyle name="40% - Accent1 12 7" xfId="31994"/>
    <cellStyle name="40% - Accent1 12 8" xfId="43273"/>
    <cellStyle name="40% - Accent1 13" xfId="2450"/>
    <cellStyle name="40% - Accent1 13 2" xfId="9025"/>
    <cellStyle name="40% - Accent1 13 2 2" xfId="31997"/>
    <cellStyle name="40% - Accent1 13 3" xfId="14690"/>
    <cellStyle name="40% - Accent1 13 4" xfId="31996"/>
    <cellStyle name="40% - Accent1 13 5" xfId="43274"/>
    <cellStyle name="40% - Accent1 14" xfId="2451"/>
    <cellStyle name="40% - Accent1 14 2" xfId="9026"/>
    <cellStyle name="40% - Accent1 14 2 2" xfId="31999"/>
    <cellStyle name="40% - Accent1 14 3" xfId="14691"/>
    <cellStyle name="40% - Accent1 14 4" xfId="31998"/>
    <cellStyle name="40% - Accent1 14 5" xfId="43275"/>
    <cellStyle name="40% - Accent1 15" xfId="2452"/>
    <cellStyle name="40% - Accent1 15 2" xfId="9027"/>
    <cellStyle name="40% - Accent1 15 2 2" xfId="32001"/>
    <cellStyle name="40% - Accent1 15 3" xfId="14692"/>
    <cellStyle name="40% - Accent1 15 4" xfId="32000"/>
    <cellStyle name="40% - Accent1 15 5" xfId="43276"/>
    <cellStyle name="40% - Accent1 16" xfId="13859"/>
    <cellStyle name="40% - Accent1 16 2" xfId="14693"/>
    <cellStyle name="40% - Accent1 17" xfId="14694"/>
    <cellStyle name="40% - Accent1 18" xfId="14695"/>
    <cellStyle name="40% - Accent1 19" xfId="14696"/>
    <cellStyle name="40% - Accent1 2" xfId="104"/>
    <cellStyle name="40% - Accent1 2 10" xfId="2454"/>
    <cellStyle name="40% - Accent1 2 11" xfId="2455"/>
    <cellStyle name="40% - Accent1 2 11 2" xfId="9029"/>
    <cellStyle name="40% - Accent1 2 11 2 2" xfId="32003"/>
    <cellStyle name="40% - Accent1 2 11 3" xfId="14697"/>
    <cellStyle name="40% - Accent1 2 11 4" xfId="32002"/>
    <cellStyle name="40% - Accent1 2 11 5" xfId="43277"/>
    <cellStyle name="40% - Accent1 2 12" xfId="2456"/>
    <cellStyle name="40% - Accent1 2 12 2" xfId="9030"/>
    <cellStyle name="40% - Accent1 2 12 2 2" xfId="32005"/>
    <cellStyle name="40% - Accent1 2 12 3" xfId="14698"/>
    <cellStyle name="40% - Accent1 2 12 4" xfId="32004"/>
    <cellStyle name="40% - Accent1 2 12 5" xfId="43278"/>
    <cellStyle name="40% - Accent1 2 13" xfId="2457"/>
    <cellStyle name="40% - Accent1 2 13 2" xfId="9031"/>
    <cellStyle name="40% - Accent1 2 13 2 2" xfId="32007"/>
    <cellStyle name="40% - Accent1 2 13 3" xfId="14699"/>
    <cellStyle name="40% - Accent1 2 13 4" xfId="32006"/>
    <cellStyle name="40% - Accent1 2 13 5" xfId="43279"/>
    <cellStyle name="40% - Accent1 2 14" xfId="2458"/>
    <cellStyle name="40% - Accent1 2 14 2" xfId="9032"/>
    <cellStyle name="40% - Accent1 2 14 2 2" xfId="32009"/>
    <cellStyle name="40% - Accent1 2 14 3" xfId="14700"/>
    <cellStyle name="40% - Accent1 2 14 4" xfId="32008"/>
    <cellStyle name="40% - Accent1 2 14 5" xfId="43280"/>
    <cellStyle name="40% - Accent1 2 15" xfId="2459"/>
    <cellStyle name="40% - Accent1 2 15 2" xfId="9033"/>
    <cellStyle name="40% - Accent1 2 15 2 2" xfId="32011"/>
    <cellStyle name="40% - Accent1 2 15 3" xfId="14701"/>
    <cellStyle name="40% - Accent1 2 15 4" xfId="32010"/>
    <cellStyle name="40% - Accent1 2 15 5" xfId="43281"/>
    <cellStyle name="40% - Accent1 2 16" xfId="2453"/>
    <cellStyle name="40% - Accent1 2 16 2" xfId="9034"/>
    <cellStyle name="40% - Accent1 2 16 2 2" xfId="32013"/>
    <cellStyle name="40% - Accent1 2 16 3" xfId="28039"/>
    <cellStyle name="40% - Accent1 2 16 4" xfId="32012"/>
    <cellStyle name="40% - Accent1 2 17" xfId="9028"/>
    <cellStyle name="40% - Accent1 2 17 2" xfId="32014"/>
    <cellStyle name="40% - Accent1 2 18" xfId="41602"/>
    <cellStyle name="40% - Accent1 2 2" xfId="193"/>
    <cellStyle name="40% - Accent1 2 2 2" xfId="2460"/>
    <cellStyle name="40% - Accent1 2 2 2 10" xfId="2461"/>
    <cellStyle name="40% - Accent1 2 2 2 10 2" xfId="9036"/>
    <cellStyle name="40% - Accent1 2 2 2 10 2 2" xfId="32017"/>
    <cellStyle name="40% - Accent1 2 2 2 10 3" xfId="32016"/>
    <cellStyle name="40% - Accent1 2 2 2 10 4" xfId="43283"/>
    <cellStyle name="40% - Accent1 2 2 2 11" xfId="2462"/>
    <cellStyle name="40% - Accent1 2 2 2 11 2" xfId="9037"/>
    <cellStyle name="40% - Accent1 2 2 2 11 2 2" xfId="32019"/>
    <cellStyle name="40% - Accent1 2 2 2 11 3" xfId="32018"/>
    <cellStyle name="40% - Accent1 2 2 2 11 4" xfId="43284"/>
    <cellStyle name="40% - Accent1 2 2 2 12" xfId="9035"/>
    <cellStyle name="40% - Accent1 2 2 2 12 2" xfId="32020"/>
    <cellStyle name="40% - Accent1 2 2 2 13" xfId="32015"/>
    <cellStyle name="40% - Accent1 2 2 2 14" xfId="43282"/>
    <cellStyle name="40% - Accent1 2 2 2 2" xfId="2463"/>
    <cellStyle name="40% - Accent1 2 2 2 2 10" xfId="9038"/>
    <cellStyle name="40% - Accent1 2 2 2 2 10 2" xfId="32022"/>
    <cellStyle name="40% - Accent1 2 2 2 2 11" xfId="32021"/>
    <cellStyle name="40% - Accent1 2 2 2 2 12" xfId="43285"/>
    <cellStyle name="40% - Accent1 2 2 2 2 2" xfId="2464"/>
    <cellStyle name="40% - Accent1 2 2 2 2 2 2" xfId="2465"/>
    <cellStyle name="40% - Accent1 2 2 2 2 2 2 2" xfId="9040"/>
    <cellStyle name="40% - Accent1 2 2 2 2 2 2 2 2" xfId="32025"/>
    <cellStyle name="40% - Accent1 2 2 2 2 2 2 3" xfId="32024"/>
    <cellStyle name="40% - Accent1 2 2 2 2 2 2 4" xfId="43287"/>
    <cellStyle name="40% - Accent1 2 2 2 2 2 3" xfId="9039"/>
    <cellStyle name="40% - Accent1 2 2 2 2 2 3 2" xfId="32026"/>
    <cellStyle name="40% - Accent1 2 2 2 2 2 4" xfId="32023"/>
    <cellStyle name="40% - Accent1 2 2 2 2 2 5" xfId="43286"/>
    <cellStyle name="40% - Accent1 2 2 2 2 3" xfId="2466"/>
    <cellStyle name="40% - Accent1 2 2 2 2 3 2" xfId="2467"/>
    <cellStyle name="40% - Accent1 2 2 2 2 3 2 2" xfId="9042"/>
    <cellStyle name="40% - Accent1 2 2 2 2 3 2 2 2" xfId="32029"/>
    <cellStyle name="40% - Accent1 2 2 2 2 3 2 3" xfId="32028"/>
    <cellStyle name="40% - Accent1 2 2 2 2 3 2 4" xfId="43289"/>
    <cellStyle name="40% - Accent1 2 2 2 2 3 3" xfId="9041"/>
    <cellStyle name="40% - Accent1 2 2 2 2 3 3 2" xfId="32030"/>
    <cellStyle name="40% - Accent1 2 2 2 2 3 4" xfId="32027"/>
    <cellStyle name="40% - Accent1 2 2 2 2 3 5" xfId="43288"/>
    <cellStyle name="40% - Accent1 2 2 2 2 4" xfId="2468"/>
    <cellStyle name="40% - Accent1 2 2 2 2 4 2" xfId="9043"/>
    <cellStyle name="40% - Accent1 2 2 2 2 4 2 2" xfId="32032"/>
    <cellStyle name="40% - Accent1 2 2 2 2 4 3" xfId="32031"/>
    <cellStyle name="40% - Accent1 2 2 2 2 4 4" xfId="43290"/>
    <cellStyle name="40% - Accent1 2 2 2 2 5" xfId="2469"/>
    <cellStyle name="40% - Accent1 2 2 2 2 5 2" xfId="9044"/>
    <cellStyle name="40% - Accent1 2 2 2 2 5 2 2" xfId="32034"/>
    <cellStyle name="40% - Accent1 2 2 2 2 5 3" xfId="32033"/>
    <cellStyle name="40% - Accent1 2 2 2 2 5 4" xfId="43291"/>
    <cellStyle name="40% - Accent1 2 2 2 2 6" xfId="2470"/>
    <cellStyle name="40% - Accent1 2 2 2 2 6 2" xfId="9045"/>
    <cellStyle name="40% - Accent1 2 2 2 2 6 2 2" xfId="32036"/>
    <cellStyle name="40% - Accent1 2 2 2 2 6 3" xfId="32035"/>
    <cellStyle name="40% - Accent1 2 2 2 2 6 4" xfId="43292"/>
    <cellStyle name="40% - Accent1 2 2 2 2 7" xfId="2471"/>
    <cellStyle name="40% - Accent1 2 2 2 2 7 2" xfId="9046"/>
    <cellStyle name="40% - Accent1 2 2 2 2 7 2 2" xfId="32038"/>
    <cellStyle name="40% - Accent1 2 2 2 2 7 3" xfId="32037"/>
    <cellStyle name="40% - Accent1 2 2 2 2 7 4" xfId="43293"/>
    <cellStyle name="40% - Accent1 2 2 2 2 8" xfId="2472"/>
    <cellStyle name="40% - Accent1 2 2 2 2 8 2" xfId="9047"/>
    <cellStyle name="40% - Accent1 2 2 2 2 8 2 2" xfId="32040"/>
    <cellStyle name="40% - Accent1 2 2 2 2 8 3" xfId="32039"/>
    <cellStyle name="40% - Accent1 2 2 2 2 8 4" xfId="43294"/>
    <cellStyle name="40% - Accent1 2 2 2 2 9" xfId="2473"/>
    <cellStyle name="40% - Accent1 2 2 2 2 9 2" xfId="9048"/>
    <cellStyle name="40% - Accent1 2 2 2 2 9 2 2" xfId="32042"/>
    <cellStyle name="40% - Accent1 2 2 2 2 9 3" xfId="32041"/>
    <cellStyle name="40% - Accent1 2 2 2 2 9 4" xfId="43295"/>
    <cellStyle name="40% - Accent1 2 2 2 3" xfId="2474"/>
    <cellStyle name="40% - Accent1 2 2 2 3 10" xfId="32043"/>
    <cellStyle name="40% - Accent1 2 2 2 3 11" xfId="43296"/>
    <cellStyle name="40% - Accent1 2 2 2 3 2" xfId="2475"/>
    <cellStyle name="40% - Accent1 2 2 2 3 2 2" xfId="9050"/>
    <cellStyle name="40% - Accent1 2 2 2 3 2 2 2" xfId="32045"/>
    <cellStyle name="40% - Accent1 2 2 2 3 2 3" xfId="32044"/>
    <cellStyle name="40% - Accent1 2 2 2 3 2 4" xfId="43297"/>
    <cellStyle name="40% - Accent1 2 2 2 3 3" xfId="2476"/>
    <cellStyle name="40% - Accent1 2 2 2 3 3 2" xfId="9051"/>
    <cellStyle name="40% - Accent1 2 2 2 3 3 2 2" xfId="32047"/>
    <cellStyle name="40% - Accent1 2 2 2 3 3 3" xfId="32046"/>
    <cellStyle name="40% - Accent1 2 2 2 3 3 4" xfId="43298"/>
    <cellStyle name="40% - Accent1 2 2 2 3 4" xfId="2477"/>
    <cellStyle name="40% - Accent1 2 2 2 3 4 2" xfId="9052"/>
    <cellStyle name="40% - Accent1 2 2 2 3 4 2 2" xfId="32049"/>
    <cellStyle name="40% - Accent1 2 2 2 3 4 3" xfId="32048"/>
    <cellStyle name="40% - Accent1 2 2 2 3 4 4" xfId="43299"/>
    <cellStyle name="40% - Accent1 2 2 2 3 5" xfId="2478"/>
    <cellStyle name="40% - Accent1 2 2 2 3 5 2" xfId="9053"/>
    <cellStyle name="40% - Accent1 2 2 2 3 5 2 2" xfId="32051"/>
    <cellStyle name="40% - Accent1 2 2 2 3 5 3" xfId="32050"/>
    <cellStyle name="40% - Accent1 2 2 2 3 5 4" xfId="43300"/>
    <cellStyle name="40% - Accent1 2 2 2 3 6" xfId="2479"/>
    <cellStyle name="40% - Accent1 2 2 2 3 6 2" xfId="9054"/>
    <cellStyle name="40% - Accent1 2 2 2 3 6 2 2" xfId="32053"/>
    <cellStyle name="40% - Accent1 2 2 2 3 6 3" xfId="32052"/>
    <cellStyle name="40% - Accent1 2 2 2 3 6 4" xfId="43301"/>
    <cellStyle name="40% - Accent1 2 2 2 3 7" xfId="2480"/>
    <cellStyle name="40% - Accent1 2 2 2 3 7 2" xfId="9055"/>
    <cellStyle name="40% - Accent1 2 2 2 3 7 2 2" xfId="32055"/>
    <cellStyle name="40% - Accent1 2 2 2 3 7 3" xfId="32054"/>
    <cellStyle name="40% - Accent1 2 2 2 3 7 4" xfId="43302"/>
    <cellStyle name="40% - Accent1 2 2 2 3 8" xfId="2481"/>
    <cellStyle name="40% - Accent1 2 2 2 3 8 2" xfId="9056"/>
    <cellStyle name="40% - Accent1 2 2 2 3 8 2 2" xfId="32057"/>
    <cellStyle name="40% - Accent1 2 2 2 3 8 3" xfId="32056"/>
    <cellStyle name="40% - Accent1 2 2 2 3 8 4" xfId="43303"/>
    <cellStyle name="40% - Accent1 2 2 2 3 9" xfId="9049"/>
    <cellStyle name="40% - Accent1 2 2 2 3 9 2" xfId="32058"/>
    <cellStyle name="40% - Accent1 2 2 2 4" xfId="2482"/>
    <cellStyle name="40% - Accent1 2 2 2 4 2" xfId="2483"/>
    <cellStyle name="40% - Accent1 2 2 2 4 2 2" xfId="9058"/>
    <cellStyle name="40% - Accent1 2 2 2 4 2 2 2" xfId="32061"/>
    <cellStyle name="40% - Accent1 2 2 2 4 2 3" xfId="32060"/>
    <cellStyle name="40% - Accent1 2 2 2 4 2 4" xfId="43305"/>
    <cellStyle name="40% - Accent1 2 2 2 4 3" xfId="9057"/>
    <cellStyle name="40% - Accent1 2 2 2 4 3 2" xfId="32062"/>
    <cellStyle name="40% - Accent1 2 2 2 4 4" xfId="32059"/>
    <cellStyle name="40% - Accent1 2 2 2 4 5" xfId="43304"/>
    <cellStyle name="40% - Accent1 2 2 2 5" xfId="2484"/>
    <cellStyle name="40% - Accent1 2 2 2 5 2" xfId="9059"/>
    <cellStyle name="40% - Accent1 2 2 2 5 2 2" xfId="32064"/>
    <cellStyle name="40% - Accent1 2 2 2 5 3" xfId="32063"/>
    <cellStyle name="40% - Accent1 2 2 2 5 4" xfId="43306"/>
    <cellStyle name="40% - Accent1 2 2 2 6" xfId="2485"/>
    <cellStyle name="40% - Accent1 2 2 2 6 2" xfId="9060"/>
    <cellStyle name="40% - Accent1 2 2 2 6 2 2" xfId="32066"/>
    <cellStyle name="40% - Accent1 2 2 2 6 3" xfId="32065"/>
    <cellStyle name="40% - Accent1 2 2 2 6 4" xfId="43307"/>
    <cellStyle name="40% - Accent1 2 2 2 7" xfId="2486"/>
    <cellStyle name="40% - Accent1 2 2 2 7 2" xfId="9061"/>
    <cellStyle name="40% - Accent1 2 2 2 7 2 2" xfId="32068"/>
    <cellStyle name="40% - Accent1 2 2 2 7 3" xfId="32067"/>
    <cellStyle name="40% - Accent1 2 2 2 7 4" xfId="43308"/>
    <cellStyle name="40% - Accent1 2 2 2 8" xfId="2487"/>
    <cellStyle name="40% - Accent1 2 2 2 8 2" xfId="9062"/>
    <cellStyle name="40% - Accent1 2 2 2 8 2 2" xfId="32070"/>
    <cellStyle name="40% - Accent1 2 2 2 8 3" xfId="32069"/>
    <cellStyle name="40% - Accent1 2 2 2 8 4" xfId="43309"/>
    <cellStyle name="40% - Accent1 2 2 2 9" xfId="2488"/>
    <cellStyle name="40% - Accent1 2 2 2 9 2" xfId="9063"/>
    <cellStyle name="40% - Accent1 2 2 2 9 2 2" xfId="32072"/>
    <cellStyle name="40% - Accent1 2 2 2 9 3" xfId="32071"/>
    <cellStyle name="40% - Accent1 2 2 2 9 4" xfId="43310"/>
    <cellStyle name="40% - Accent1 2 2 3" xfId="2489"/>
    <cellStyle name="40% - Accent1 2 2 3 10" xfId="43311"/>
    <cellStyle name="40% - Accent1 2 2 3 2" xfId="2490"/>
    <cellStyle name="40% - Accent1 2 2 3 2 2" xfId="2491"/>
    <cellStyle name="40% - Accent1 2 2 3 2 2 2" xfId="9066"/>
    <cellStyle name="40% - Accent1 2 2 3 2 2 2 2" xfId="32076"/>
    <cellStyle name="40% - Accent1 2 2 3 2 2 3" xfId="32075"/>
    <cellStyle name="40% - Accent1 2 2 3 2 2 4" xfId="43313"/>
    <cellStyle name="40% - Accent1 2 2 3 2 3" xfId="9065"/>
    <cellStyle name="40% - Accent1 2 2 3 2 3 2" xfId="32077"/>
    <cellStyle name="40% - Accent1 2 2 3 2 4" xfId="32074"/>
    <cellStyle name="40% - Accent1 2 2 3 2 5" xfId="43312"/>
    <cellStyle name="40% - Accent1 2 2 3 3" xfId="2492"/>
    <cellStyle name="40% - Accent1 2 2 3 3 2" xfId="2493"/>
    <cellStyle name="40% - Accent1 2 2 3 3 2 2" xfId="9068"/>
    <cellStyle name="40% - Accent1 2 2 3 3 2 2 2" xfId="32080"/>
    <cellStyle name="40% - Accent1 2 2 3 3 2 3" xfId="32079"/>
    <cellStyle name="40% - Accent1 2 2 3 3 2 4" xfId="43315"/>
    <cellStyle name="40% - Accent1 2 2 3 3 3" xfId="9067"/>
    <cellStyle name="40% - Accent1 2 2 3 3 3 2" xfId="32081"/>
    <cellStyle name="40% - Accent1 2 2 3 3 4" xfId="32078"/>
    <cellStyle name="40% - Accent1 2 2 3 3 5" xfId="43314"/>
    <cellStyle name="40% - Accent1 2 2 3 4" xfId="2494"/>
    <cellStyle name="40% - Accent1 2 2 3 4 2" xfId="9069"/>
    <cellStyle name="40% - Accent1 2 2 3 4 2 2" xfId="32083"/>
    <cellStyle name="40% - Accent1 2 2 3 4 3" xfId="32082"/>
    <cellStyle name="40% - Accent1 2 2 3 4 4" xfId="43316"/>
    <cellStyle name="40% - Accent1 2 2 3 5" xfId="2495"/>
    <cellStyle name="40% - Accent1 2 2 3 5 2" xfId="9070"/>
    <cellStyle name="40% - Accent1 2 2 3 5 2 2" xfId="32085"/>
    <cellStyle name="40% - Accent1 2 2 3 5 3" xfId="32084"/>
    <cellStyle name="40% - Accent1 2 2 3 5 4" xfId="43317"/>
    <cellStyle name="40% - Accent1 2 2 3 6" xfId="2496"/>
    <cellStyle name="40% - Accent1 2 2 3 6 2" xfId="9071"/>
    <cellStyle name="40% - Accent1 2 2 3 6 2 2" xfId="32087"/>
    <cellStyle name="40% - Accent1 2 2 3 6 3" xfId="32086"/>
    <cellStyle name="40% - Accent1 2 2 3 6 4" xfId="43318"/>
    <cellStyle name="40% - Accent1 2 2 3 7" xfId="2497"/>
    <cellStyle name="40% - Accent1 2 2 3 7 2" xfId="9072"/>
    <cellStyle name="40% - Accent1 2 2 3 7 2 2" xfId="32089"/>
    <cellStyle name="40% - Accent1 2 2 3 7 3" xfId="32088"/>
    <cellStyle name="40% - Accent1 2 2 3 7 4" xfId="43319"/>
    <cellStyle name="40% - Accent1 2 2 3 8" xfId="9064"/>
    <cellStyle name="40% - Accent1 2 2 3 8 2" xfId="32090"/>
    <cellStyle name="40% - Accent1 2 2 3 9" xfId="32073"/>
    <cellStyle name="40% - Accent1 2 2 4" xfId="2498"/>
    <cellStyle name="40% - Accent1 2 2 4 10" xfId="43320"/>
    <cellStyle name="40% - Accent1 2 2 4 2" xfId="2499"/>
    <cellStyle name="40% - Accent1 2 2 4 2 2" xfId="9074"/>
    <cellStyle name="40% - Accent1 2 2 4 2 2 2" xfId="32093"/>
    <cellStyle name="40% - Accent1 2 2 4 2 3" xfId="32092"/>
    <cellStyle name="40% - Accent1 2 2 4 2 4" xfId="43321"/>
    <cellStyle name="40% - Accent1 2 2 4 3" xfId="2500"/>
    <cellStyle name="40% - Accent1 2 2 4 3 2" xfId="9075"/>
    <cellStyle name="40% - Accent1 2 2 4 3 2 2" xfId="32095"/>
    <cellStyle name="40% - Accent1 2 2 4 3 3" xfId="32094"/>
    <cellStyle name="40% - Accent1 2 2 4 3 4" xfId="43322"/>
    <cellStyle name="40% - Accent1 2 2 4 4" xfId="2501"/>
    <cellStyle name="40% - Accent1 2 2 4 4 2" xfId="9076"/>
    <cellStyle name="40% - Accent1 2 2 4 4 2 2" xfId="32097"/>
    <cellStyle name="40% - Accent1 2 2 4 4 3" xfId="32096"/>
    <cellStyle name="40% - Accent1 2 2 4 4 4" xfId="43323"/>
    <cellStyle name="40% - Accent1 2 2 4 5" xfId="2502"/>
    <cellStyle name="40% - Accent1 2 2 4 5 2" xfId="9077"/>
    <cellStyle name="40% - Accent1 2 2 4 5 2 2" xfId="32099"/>
    <cellStyle name="40% - Accent1 2 2 4 5 3" xfId="32098"/>
    <cellStyle name="40% - Accent1 2 2 4 5 4" xfId="43324"/>
    <cellStyle name="40% - Accent1 2 2 4 6" xfId="2503"/>
    <cellStyle name="40% - Accent1 2 2 4 6 2" xfId="9078"/>
    <cellStyle name="40% - Accent1 2 2 4 6 2 2" xfId="32101"/>
    <cellStyle name="40% - Accent1 2 2 4 6 3" xfId="32100"/>
    <cellStyle name="40% - Accent1 2 2 4 6 4" xfId="43325"/>
    <cellStyle name="40% - Accent1 2 2 4 7" xfId="2504"/>
    <cellStyle name="40% - Accent1 2 2 4 7 2" xfId="9079"/>
    <cellStyle name="40% - Accent1 2 2 4 7 2 2" xfId="32103"/>
    <cellStyle name="40% - Accent1 2 2 4 7 3" xfId="32102"/>
    <cellStyle name="40% - Accent1 2 2 4 7 4" xfId="43326"/>
    <cellStyle name="40% - Accent1 2 2 4 8" xfId="9073"/>
    <cellStyle name="40% - Accent1 2 2 4 8 2" xfId="32104"/>
    <cellStyle name="40% - Accent1 2 2 4 9" xfId="32091"/>
    <cellStyle name="40% - Accent1 2 2 5" xfId="2505"/>
    <cellStyle name="40% - Accent1 2 2 5 2" xfId="9080"/>
    <cellStyle name="40% - Accent1 2 2 5 2 2" xfId="32106"/>
    <cellStyle name="40% - Accent1 2 2 5 3" xfId="32105"/>
    <cellStyle name="40% - Accent1 2 2 5 4" xfId="43327"/>
    <cellStyle name="40% - Accent1 2 2 6" xfId="2506"/>
    <cellStyle name="40% - Accent1 2 2 6 2" xfId="9081"/>
    <cellStyle name="40% - Accent1 2 2 6 2 2" xfId="32108"/>
    <cellStyle name="40% - Accent1 2 2 6 3" xfId="32107"/>
    <cellStyle name="40% - Accent1 2 2 6 4" xfId="43328"/>
    <cellStyle name="40% - Accent1 2 2 7" xfId="14702"/>
    <cellStyle name="40% - Accent1 2 3" xfId="192"/>
    <cellStyle name="40% - Accent1 2 3 2" xfId="426"/>
    <cellStyle name="40% - Accent1 2 3 2 2" xfId="7129"/>
    <cellStyle name="40% - Accent1 2 3 2 2 2" xfId="9084"/>
    <cellStyle name="40% - Accent1 2 3 2 2 2 2" xfId="32112"/>
    <cellStyle name="40% - Accent1 2 3 2 2 3" xfId="32111"/>
    <cellStyle name="40% - Accent1 2 3 2 3" xfId="9083"/>
    <cellStyle name="40% - Accent1 2 3 2 3 2" xfId="32113"/>
    <cellStyle name="40% - Accent1 2 3 2 4" xfId="32110"/>
    <cellStyle name="40% - Accent1 2 3 3" xfId="2507"/>
    <cellStyle name="40% - Accent1 2 3 4" xfId="9082"/>
    <cellStyle name="40% - Accent1 2 3 4 2" xfId="32114"/>
    <cellStyle name="40% - Accent1 2 3 5" xfId="14703"/>
    <cellStyle name="40% - Accent1 2 3 6" xfId="32109"/>
    <cellStyle name="40% - Accent1 2 4" xfId="363"/>
    <cellStyle name="40% - Accent1 2 4 10" xfId="2509"/>
    <cellStyle name="40% - Accent1 2 4 10 2" xfId="9086"/>
    <cellStyle name="40% - Accent1 2 4 10 2 2" xfId="32117"/>
    <cellStyle name="40% - Accent1 2 4 10 3" xfId="32116"/>
    <cellStyle name="40% - Accent1 2 4 10 4" xfId="43330"/>
    <cellStyle name="40% - Accent1 2 4 11" xfId="2510"/>
    <cellStyle name="40% - Accent1 2 4 11 2" xfId="9087"/>
    <cellStyle name="40% - Accent1 2 4 11 2 2" xfId="32119"/>
    <cellStyle name="40% - Accent1 2 4 11 3" xfId="32118"/>
    <cellStyle name="40% - Accent1 2 4 11 4" xfId="43331"/>
    <cellStyle name="40% - Accent1 2 4 12" xfId="2508"/>
    <cellStyle name="40% - Accent1 2 4 12 2" xfId="9088"/>
    <cellStyle name="40% - Accent1 2 4 12 2 2" xfId="32121"/>
    <cellStyle name="40% - Accent1 2 4 12 3" xfId="32120"/>
    <cellStyle name="40% - Accent1 2 4 13" xfId="9085"/>
    <cellStyle name="40% - Accent1 2 4 13 2" xfId="32122"/>
    <cellStyle name="40% - Accent1 2 4 14" xfId="14704"/>
    <cellStyle name="40% - Accent1 2 4 15" xfId="32115"/>
    <cellStyle name="40% - Accent1 2 4 16" xfId="43329"/>
    <cellStyle name="40% - Accent1 2 4 2" xfId="2511"/>
    <cellStyle name="40% - Accent1 2 4 2 10" xfId="9089"/>
    <cellStyle name="40% - Accent1 2 4 2 10 2" xfId="32124"/>
    <cellStyle name="40% - Accent1 2 4 2 11" xfId="14705"/>
    <cellStyle name="40% - Accent1 2 4 2 12" xfId="32123"/>
    <cellStyle name="40% - Accent1 2 4 2 13" xfId="43332"/>
    <cellStyle name="40% - Accent1 2 4 2 2" xfId="2512"/>
    <cellStyle name="40% - Accent1 2 4 2 2 2" xfId="2513"/>
    <cellStyle name="40% - Accent1 2 4 2 2 2 2" xfId="9091"/>
    <cellStyle name="40% - Accent1 2 4 2 2 2 2 2" xfId="32127"/>
    <cellStyle name="40% - Accent1 2 4 2 2 2 3" xfId="32126"/>
    <cellStyle name="40% - Accent1 2 4 2 2 2 4" xfId="43334"/>
    <cellStyle name="40% - Accent1 2 4 2 2 3" xfId="9090"/>
    <cellStyle name="40% - Accent1 2 4 2 2 3 2" xfId="32128"/>
    <cellStyle name="40% - Accent1 2 4 2 2 4" xfId="32125"/>
    <cellStyle name="40% - Accent1 2 4 2 2 5" xfId="43333"/>
    <cellStyle name="40% - Accent1 2 4 2 3" xfId="2514"/>
    <cellStyle name="40% - Accent1 2 4 2 3 2" xfId="2515"/>
    <cellStyle name="40% - Accent1 2 4 2 3 2 2" xfId="9093"/>
    <cellStyle name="40% - Accent1 2 4 2 3 2 2 2" xfId="32131"/>
    <cellStyle name="40% - Accent1 2 4 2 3 2 3" xfId="32130"/>
    <cellStyle name="40% - Accent1 2 4 2 3 2 4" xfId="43336"/>
    <cellStyle name="40% - Accent1 2 4 2 3 3" xfId="9092"/>
    <cellStyle name="40% - Accent1 2 4 2 3 3 2" xfId="32132"/>
    <cellStyle name="40% - Accent1 2 4 2 3 4" xfId="32129"/>
    <cellStyle name="40% - Accent1 2 4 2 3 5" xfId="43335"/>
    <cellStyle name="40% - Accent1 2 4 2 4" xfId="2516"/>
    <cellStyle name="40% - Accent1 2 4 2 4 2" xfId="9094"/>
    <cellStyle name="40% - Accent1 2 4 2 4 2 2" xfId="32134"/>
    <cellStyle name="40% - Accent1 2 4 2 4 3" xfId="32133"/>
    <cellStyle name="40% - Accent1 2 4 2 4 4" xfId="43337"/>
    <cellStyle name="40% - Accent1 2 4 2 5" xfId="2517"/>
    <cellStyle name="40% - Accent1 2 4 2 5 2" xfId="9095"/>
    <cellStyle name="40% - Accent1 2 4 2 5 2 2" xfId="32136"/>
    <cellStyle name="40% - Accent1 2 4 2 5 3" xfId="32135"/>
    <cellStyle name="40% - Accent1 2 4 2 5 4" xfId="43338"/>
    <cellStyle name="40% - Accent1 2 4 2 6" xfId="2518"/>
    <cellStyle name="40% - Accent1 2 4 2 6 2" xfId="9096"/>
    <cellStyle name="40% - Accent1 2 4 2 6 2 2" xfId="32138"/>
    <cellStyle name="40% - Accent1 2 4 2 6 3" xfId="32137"/>
    <cellStyle name="40% - Accent1 2 4 2 6 4" xfId="43339"/>
    <cellStyle name="40% - Accent1 2 4 2 7" xfId="2519"/>
    <cellStyle name="40% - Accent1 2 4 2 7 2" xfId="9097"/>
    <cellStyle name="40% - Accent1 2 4 2 7 2 2" xfId="32140"/>
    <cellStyle name="40% - Accent1 2 4 2 7 3" xfId="32139"/>
    <cellStyle name="40% - Accent1 2 4 2 7 4" xfId="43340"/>
    <cellStyle name="40% - Accent1 2 4 2 8" xfId="2520"/>
    <cellStyle name="40% - Accent1 2 4 2 8 2" xfId="9098"/>
    <cellStyle name="40% - Accent1 2 4 2 8 2 2" xfId="32142"/>
    <cellStyle name="40% - Accent1 2 4 2 8 3" xfId="32141"/>
    <cellStyle name="40% - Accent1 2 4 2 8 4" xfId="43341"/>
    <cellStyle name="40% - Accent1 2 4 2 9" xfId="2521"/>
    <cellStyle name="40% - Accent1 2 4 2 9 2" xfId="9099"/>
    <cellStyle name="40% - Accent1 2 4 2 9 2 2" xfId="32144"/>
    <cellStyle name="40% - Accent1 2 4 2 9 3" xfId="32143"/>
    <cellStyle name="40% - Accent1 2 4 2 9 4" xfId="43342"/>
    <cellStyle name="40% - Accent1 2 4 3" xfId="2522"/>
    <cellStyle name="40% - Accent1 2 4 3 10" xfId="32145"/>
    <cellStyle name="40% - Accent1 2 4 3 11" xfId="43343"/>
    <cellStyle name="40% - Accent1 2 4 3 2" xfId="2523"/>
    <cellStyle name="40% - Accent1 2 4 3 2 2" xfId="9101"/>
    <cellStyle name="40% - Accent1 2 4 3 2 2 2" xfId="32147"/>
    <cellStyle name="40% - Accent1 2 4 3 2 3" xfId="32146"/>
    <cellStyle name="40% - Accent1 2 4 3 2 4" xfId="43344"/>
    <cellStyle name="40% - Accent1 2 4 3 3" xfId="2524"/>
    <cellStyle name="40% - Accent1 2 4 3 3 2" xfId="9102"/>
    <cellStyle name="40% - Accent1 2 4 3 3 2 2" xfId="32149"/>
    <cellStyle name="40% - Accent1 2 4 3 3 3" xfId="32148"/>
    <cellStyle name="40% - Accent1 2 4 3 3 4" xfId="43345"/>
    <cellStyle name="40% - Accent1 2 4 3 4" xfId="2525"/>
    <cellStyle name="40% - Accent1 2 4 3 4 2" xfId="9103"/>
    <cellStyle name="40% - Accent1 2 4 3 4 2 2" xfId="32151"/>
    <cellStyle name="40% - Accent1 2 4 3 4 3" xfId="32150"/>
    <cellStyle name="40% - Accent1 2 4 3 4 4" xfId="43346"/>
    <cellStyle name="40% - Accent1 2 4 3 5" xfId="2526"/>
    <cellStyle name="40% - Accent1 2 4 3 5 2" xfId="9104"/>
    <cellStyle name="40% - Accent1 2 4 3 5 2 2" xfId="32153"/>
    <cellStyle name="40% - Accent1 2 4 3 5 3" xfId="32152"/>
    <cellStyle name="40% - Accent1 2 4 3 5 4" xfId="43347"/>
    <cellStyle name="40% - Accent1 2 4 3 6" xfId="2527"/>
    <cellStyle name="40% - Accent1 2 4 3 6 2" xfId="9105"/>
    <cellStyle name="40% - Accent1 2 4 3 6 2 2" xfId="32155"/>
    <cellStyle name="40% - Accent1 2 4 3 6 3" xfId="32154"/>
    <cellStyle name="40% - Accent1 2 4 3 6 4" xfId="43348"/>
    <cellStyle name="40% - Accent1 2 4 3 7" xfId="2528"/>
    <cellStyle name="40% - Accent1 2 4 3 7 2" xfId="9106"/>
    <cellStyle name="40% - Accent1 2 4 3 7 2 2" xfId="32157"/>
    <cellStyle name="40% - Accent1 2 4 3 7 3" xfId="32156"/>
    <cellStyle name="40% - Accent1 2 4 3 7 4" xfId="43349"/>
    <cellStyle name="40% - Accent1 2 4 3 8" xfId="2529"/>
    <cellStyle name="40% - Accent1 2 4 3 8 2" xfId="9107"/>
    <cellStyle name="40% - Accent1 2 4 3 8 2 2" xfId="32159"/>
    <cellStyle name="40% - Accent1 2 4 3 8 3" xfId="32158"/>
    <cellStyle name="40% - Accent1 2 4 3 8 4" xfId="43350"/>
    <cellStyle name="40% - Accent1 2 4 3 9" xfId="9100"/>
    <cellStyle name="40% - Accent1 2 4 3 9 2" xfId="32160"/>
    <cellStyle name="40% - Accent1 2 4 4" xfId="2530"/>
    <cellStyle name="40% - Accent1 2 4 4 2" xfId="2531"/>
    <cellStyle name="40% - Accent1 2 4 4 2 2" xfId="9109"/>
    <cellStyle name="40% - Accent1 2 4 4 2 2 2" xfId="32163"/>
    <cellStyle name="40% - Accent1 2 4 4 2 3" xfId="32162"/>
    <cellStyle name="40% - Accent1 2 4 4 2 4" xfId="43352"/>
    <cellStyle name="40% - Accent1 2 4 4 3" xfId="9108"/>
    <cellStyle name="40% - Accent1 2 4 4 3 2" xfId="32164"/>
    <cellStyle name="40% - Accent1 2 4 4 4" xfId="32161"/>
    <cellStyle name="40% - Accent1 2 4 4 5" xfId="43351"/>
    <cellStyle name="40% - Accent1 2 4 5" xfId="2532"/>
    <cellStyle name="40% - Accent1 2 4 5 2" xfId="9110"/>
    <cellStyle name="40% - Accent1 2 4 5 2 2" xfId="32166"/>
    <cellStyle name="40% - Accent1 2 4 5 3" xfId="32165"/>
    <cellStyle name="40% - Accent1 2 4 5 4" xfId="43353"/>
    <cellStyle name="40% - Accent1 2 4 6" xfId="2533"/>
    <cellStyle name="40% - Accent1 2 4 6 2" xfId="9111"/>
    <cellStyle name="40% - Accent1 2 4 6 2 2" xfId="32168"/>
    <cellStyle name="40% - Accent1 2 4 6 3" xfId="32167"/>
    <cellStyle name="40% - Accent1 2 4 6 4" xfId="43354"/>
    <cellStyle name="40% - Accent1 2 4 7" xfId="2534"/>
    <cellStyle name="40% - Accent1 2 4 7 2" xfId="9112"/>
    <cellStyle name="40% - Accent1 2 4 7 2 2" xfId="32170"/>
    <cellStyle name="40% - Accent1 2 4 7 3" xfId="32169"/>
    <cellStyle name="40% - Accent1 2 4 7 4" xfId="43355"/>
    <cellStyle name="40% - Accent1 2 4 8" xfId="2535"/>
    <cellStyle name="40% - Accent1 2 4 8 2" xfId="9113"/>
    <cellStyle name="40% - Accent1 2 4 8 2 2" xfId="32172"/>
    <cellStyle name="40% - Accent1 2 4 8 3" xfId="32171"/>
    <cellStyle name="40% - Accent1 2 4 8 4" xfId="43356"/>
    <cellStyle name="40% - Accent1 2 4 9" xfId="2536"/>
    <cellStyle name="40% - Accent1 2 4 9 2" xfId="9114"/>
    <cellStyle name="40% - Accent1 2 4 9 2 2" xfId="32174"/>
    <cellStyle name="40% - Accent1 2 4 9 3" xfId="32173"/>
    <cellStyle name="40% - Accent1 2 4 9 4" xfId="43357"/>
    <cellStyle name="40% - Accent1 2 5" xfId="484"/>
    <cellStyle name="40% - Accent1 2 5 10" xfId="2538"/>
    <cellStyle name="40% - Accent1 2 5 10 2" xfId="9116"/>
    <cellStyle name="40% - Accent1 2 5 10 2 2" xfId="32177"/>
    <cellStyle name="40% - Accent1 2 5 10 3" xfId="32176"/>
    <cellStyle name="40% - Accent1 2 5 10 4" xfId="43359"/>
    <cellStyle name="40% - Accent1 2 5 11" xfId="2539"/>
    <cellStyle name="40% - Accent1 2 5 11 2" xfId="9117"/>
    <cellStyle name="40% - Accent1 2 5 11 2 2" xfId="32179"/>
    <cellStyle name="40% - Accent1 2 5 11 3" xfId="32178"/>
    <cellStyle name="40% - Accent1 2 5 11 4" xfId="43360"/>
    <cellStyle name="40% - Accent1 2 5 12" xfId="2537"/>
    <cellStyle name="40% - Accent1 2 5 12 2" xfId="9118"/>
    <cellStyle name="40% - Accent1 2 5 12 2 2" xfId="32181"/>
    <cellStyle name="40% - Accent1 2 5 12 3" xfId="32180"/>
    <cellStyle name="40% - Accent1 2 5 13" xfId="9115"/>
    <cellStyle name="40% - Accent1 2 5 13 2" xfId="32182"/>
    <cellStyle name="40% - Accent1 2 5 14" xfId="14706"/>
    <cellStyle name="40% - Accent1 2 5 15" xfId="32175"/>
    <cellStyle name="40% - Accent1 2 5 16" xfId="43358"/>
    <cellStyle name="40% - Accent1 2 5 2" xfId="2540"/>
    <cellStyle name="40% - Accent1 2 5 2 10" xfId="9119"/>
    <cellStyle name="40% - Accent1 2 5 2 10 2" xfId="32184"/>
    <cellStyle name="40% - Accent1 2 5 2 11" xfId="32183"/>
    <cellStyle name="40% - Accent1 2 5 2 12" xfId="43361"/>
    <cellStyle name="40% - Accent1 2 5 2 2" xfId="2541"/>
    <cellStyle name="40% - Accent1 2 5 2 2 2" xfId="9120"/>
    <cellStyle name="40% - Accent1 2 5 2 2 2 2" xfId="32186"/>
    <cellStyle name="40% - Accent1 2 5 2 2 3" xfId="32185"/>
    <cellStyle name="40% - Accent1 2 5 2 2 4" xfId="43362"/>
    <cellStyle name="40% - Accent1 2 5 2 3" xfId="2542"/>
    <cellStyle name="40% - Accent1 2 5 2 3 2" xfId="9121"/>
    <cellStyle name="40% - Accent1 2 5 2 3 2 2" xfId="32188"/>
    <cellStyle name="40% - Accent1 2 5 2 3 3" xfId="32187"/>
    <cellStyle name="40% - Accent1 2 5 2 3 4" xfId="43363"/>
    <cellStyle name="40% - Accent1 2 5 2 4" xfId="2543"/>
    <cellStyle name="40% - Accent1 2 5 2 4 2" xfId="9122"/>
    <cellStyle name="40% - Accent1 2 5 2 4 2 2" xfId="32190"/>
    <cellStyle name="40% - Accent1 2 5 2 4 3" xfId="32189"/>
    <cellStyle name="40% - Accent1 2 5 2 4 4" xfId="43364"/>
    <cellStyle name="40% - Accent1 2 5 2 5" xfId="2544"/>
    <cellStyle name="40% - Accent1 2 5 2 5 2" xfId="9123"/>
    <cellStyle name="40% - Accent1 2 5 2 5 2 2" xfId="32192"/>
    <cellStyle name="40% - Accent1 2 5 2 5 3" xfId="32191"/>
    <cellStyle name="40% - Accent1 2 5 2 5 4" xfId="43365"/>
    <cellStyle name="40% - Accent1 2 5 2 6" xfId="2545"/>
    <cellStyle name="40% - Accent1 2 5 2 6 2" xfId="9124"/>
    <cellStyle name="40% - Accent1 2 5 2 6 2 2" xfId="32194"/>
    <cellStyle name="40% - Accent1 2 5 2 6 3" xfId="32193"/>
    <cellStyle name="40% - Accent1 2 5 2 6 4" xfId="43366"/>
    <cellStyle name="40% - Accent1 2 5 2 7" xfId="2546"/>
    <cellStyle name="40% - Accent1 2 5 2 7 2" xfId="9125"/>
    <cellStyle name="40% - Accent1 2 5 2 7 2 2" xfId="32196"/>
    <cellStyle name="40% - Accent1 2 5 2 7 3" xfId="32195"/>
    <cellStyle name="40% - Accent1 2 5 2 7 4" xfId="43367"/>
    <cellStyle name="40% - Accent1 2 5 2 8" xfId="2547"/>
    <cellStyle name="40% - Accent1 2 5 2 8 2" xfId="9126"/>
    <cellStyle name="40% - Accent1 2 5 2 8 2 2" xfId="32198"/>
    <cellStyle name="40% - Accent1 2 5 2 8 3" xfId="32197"/>
    <cellStyle name="40% - Accent1 2 5 2 8 4" xfId="43368"/>
    <cellStyle name="40% - Accent1 2 5 2 9" xfId="2548"/>
    <cellStyle name="40% - Accent1 2 5 2 9 2" xfId="9127"/>
    <cellStyle name="40% - Accent1 2 5 2 9 2 2" xfId="32200"/>
    <cellStyle name="40% - Accent1 2 5 2 9 3" xfId="32199"/>
    <cellStyle name="40% - Accent1 2 5 2 9 4" xfId="43369"/>
    <cellStyle name="40% - Accent1 2 5 3" xfId="2549"/>
    <cellStyle name="40% - Accent1 2 5 3 2" xfId="2550"/>
    <cellStyle name="40% - Accent1 2 5 3 2 2" xfId="9129"/>
    <cellStyle name="40% - Accent1 2 5 3 2 2 2" xfId="32203"/>
    <cellStyle name="40% - Accent1 2 5 3 2 3" xfId="32202"/>
    <cellStyle name="40% - Accent1 2 5 3 2 4" xfId="43371"/>
    <cellStyle name="40% - Accent1 2 5 3 3" xfId="9128"/>
    <cellStyle name="40% - Accent1 2 5 3 3 2" xfId="32204"/>
    <cellStyle name="40% - Accent1 2 5 3 4" xfId="32201"/>
    <cellStyle name="40% - Accent1 2 5 3 5" xfId="43370"/>
    <cellStyle name="40% - Accent1 2 5 4" xfId="2551"/>
    <cellStyle name="40% - Accent1 2 5 4 2" xfId="9130"/>
    <cellStyle name="40% - Accent1 2 5 4 2 2" xfId="32206"/>
    <cellStyle name="40% - Accent1 2 5 4 3" xfId="32205"/>
    <cellStyle name="40% - Accent1 2 5 4 4" xfId="43372"/>
    <cellStyle name="40% - Accent1 2 5 5" xfId="2552"/>
    <cellStyle name="40% - Accent1 2 5 5 2" xfId="9131"/>
    <cellStyle name="40% - Accent1 2 5 5 2 2" xfId="32208"/>
    <cellStyle name="40% - Accent1 2 5 5 3" xfId="32207"/>
    <cellStyle name="40% - Accent1 2 5 5 4" xfId="43373"/>
    <cellStyle name="40% - Accent1 2 5 6" xfId="2553"/>
    <cellStyle name="40% - Accent1 2 5 6 2" xfId="9132"/>
    <cellStyle name="40% - Accent1 2 5 6 2 2" xfId="32210"/>
    <cellStyle name="40% - Accent1 2 5 6 3" xfId="32209"/>
    <cellStyle name="40% - Accent1 2 5 6 4" xfId="43374"/>
    <cellStyle name="40% - Accent1 2 5 7" xfId="2554"/>
    <cellStyle name="40% - Accent1 2 5 7 2" xfId="9133"/>
    <cellStyle name="40% - Accent1 2 5 7 2 2" xfId="32212"/>
    <cellStyle name="40% - Accent1 2 5 7 3" xfId="32211"/>
    <cellStyle name="40% - Accent1 2 5 7 4" xfId="43375"/>
    <cellStyle name="40% - Accent1 2 5 8" xfId="2555"/>
    <cellStyle name="40% - Accent1 2 5 8 2" xfId="9134"/>
    <cellStyle name="40% - Accent1 2 5 8 2 2" xfId="32214"/>
    <cellStyle name="40% - Accent1 2 5 8 3" xfId="32213"/>
    <cellStyle name="40% - Accent1 2 5 8 4" xfId="43376"/>
    <cellStyle name="40% - Accent1 2 5 9" xfId="2556"/>
    <cellStyle name="40% - Accent1 2 5 9 2" xfId="9135"/>
    <cellStyle name="40% - Accent1 2 5 9 2 2" xfId="32216"/>
    <cellStyle name="40% - Accent1 2 5 9 3" xfId="32215"/>
    <cellStyle name="40% - Accent1 2 5 9 4" xfId="43377"/>
    <cellStyle name="40% - Accent1 2 6" xfId="511"/>
    <cellStyle name="40% - Accent1 2 6 10" xfId="2557"/>
    <cellStyle name="40% - Accent1 2 6 10 2" xfId="9137"/>
    <cellStyle name="40% - Accent1 2 6 10 2 2" xfId="32219"/>
    <cellStyle name="40% - Accent1 2 6 10 3" xfId="32218"/>
    <cellStyle name="40% - Accent1 2 6 11" xfId="9136"/>
    <cellStyle name="40% - Accent1 2 6 11 2" xfId="32220"/>
    <cellStyle name="40% - Accent1 2 6 12" xfId="14707"/>
    <cellStyle name="40% - Accent1 2 6 13" xfId="32217"/>
    <cellStyle name="40% - Accent1 2 6 14" xfId="43378"/>
    <cellStyle name="40% - Accent1 2 6 2" xfId="2558"/>
    <cellStyle name="40% - Accent1 2 6 2 2" xfId="2559"/>
    <cellStyle name="40% - Accent1 2 6 2 2 2" xfId="9139"/>
    <cellStyle name="40% - Accent1 2 6 2 2 2 2" xfId="32223"/>
    <cellStyle name="40% - Accent1 2 6 2 2 3" xfId="32222"/>
    <cellStyle name="40% - Accent1 2 6 2 2 4" xfId="43380"/>
    <cellStyle name="40% - Accent1 2 6 2 3" xfId="9138"/>
    <cellStyle name="40% - Accent1 2 6 2 3 2" xfId="32224"/>
    <cellStyle name="40% - Accent1 2 6 2 4" xfId="32221"/>
    <cellStyle name="40% - Accent1 2 6 2 5" xfId="43379"/>
    <cellStyle name="40% - Accent1 2 6 3" xfId="2560"/>
    <cellStyle name="40% - Accent1 2 6 3 2" xfId="2561"/>
    <cellStyle name="40% - Accent1 2 6 3 2 2" xfId="9141"/>
    <cellStyle name="40% - Accent1 2 6 3 2 2 2" xfId="32227"/>
    <cellStyle name="40% - Accent1 2 6 3 2 3" xfId="32226"/>
    <cellStyle name="40% - Accent1 2 6 3 2 4" xfId="43382"/>
    <cellStyle name="40% - Accent1 2 6 3 3" xfId="9140"/>
    <cellStyle name="40% - Accent1 2 6 3 3 2" xfId="32228"/>
    <cellStyle name="40% - Accent1 2 6 3 4" xfId="32225"/>
    <cellStyle name="40% - Accent1 2 6 3 5" xfId="43381"/>
    <cellStyle name="40% - Accent1 2 6 4" xfId="2562"/>
    <cellStyle name="40% - Accent1 2 6 4 2" xfId="9142"/>
    <cellStyle name="40% - Accent1 2 6 4 2 2" xfId="32230"/>
    <cellStyle name="40% - Accent1 2 6 4 3" xfId="32229"/>
    <cellStyle name="40% - Accent1 2 6 4 4" xfId="43383"/>
    <cellStyle name="40% - Accent1 2 6 5" xfId="2563"/>
    <cellStyle name="40% - Accent1 2 6 5 2" xfId="9143"/>
    <cellStyle name="40% - Accent1 2 6 5 2 2" xfId="32232"/>
    <cellStyle name="40% - Accent1 2 6 5 3" xfId="32231"/>
    <cellStyle name="40% - Accent1 2 6 5 4" xfId="43384"/>
    <cellStyle name="40% - Accent1 2 6 6" xfId="2564"/>
    <cellStyle name="40% - Accent1 2 6 6 2" xfId="9144"/>
    <cellStyle name="40% - Accent1 2 6 6 2 2" xfId="32234"/>
    <cellStyle name="40% - Accent1 2 6 6 3" xfId="32233"/>
    <cellStyle name="40% - Accent1 2 6 6 4" xfId="43385"/>
    <cellStyle name="40% - Accent1 2 6 7" xfId="2565"/>
    <cellStyle name="40% - Accent1 2 6 7 2" xfId="9145"/>
    <cellStyle name="40% - Accent1 2 6 7 2 2" xfId="32236"/>
    <cellStyle name="40% - Accent1 2 6 7 3" xfId="32235"/>
    <cellStyle name="40% - Accent1 2 6 7 4" xfId="43386"/>
    <cellStyle name="40% - Accent1 2 6 8" xfId="2566"/>
    <cellStyle name="40% - Accent1 2 6 8 2" xfId="9146"/>
    <cellStyle name="40% - Accent1 2 6 8 2 2" xfId="32238"/>
    <cellStyle name="40% - Accent1 2 6 8 3" xfId="32237"/>
    <cellStyle name="40% - Accent1 2 6 8 4" xfId="43387"/>
    <cellStyle name="40% - Accent1 2 6 9" xfId="2567"/>
    <cellStyle name="40% - Accent1 2 6 9 2" xfId="9147"/>
    <cellStyle name="40% - Accent1 2 6 9 2 2" xfId="32240"/>
    <cellStyle name="40% - Accent1 2 6 9 3" xfId="32239"/>
    <cellStyle name="40% - Accent1 2 6 9 4" xfId="43388"/>
    <cellStyle name="40% - Accent1 2 7" xfId="630"/>
    <cellStyle name="40% - Accent1 2 7 2" xfId="2569"/>
    <cellStyle name="40% - Accent1 2 7 3" xfId="2568"/>
    <cellStyle name="40% - Accent1 2 7 3 2" xfId="9149"/>
    <cellStyle name="40% - Accent1 2 7 3 2 2" xfId="32243"/>
    <cellStyle name="40% - Accent1 2 7 3 3" xfId="32242"/>
    <cellStyle name="40% - Accent1 2 7 4" xfId="9148"/>
    <cellStyle name="40% - Accent1 2 7 4 2" xfId="32244"/>
    <cellStyle name="40% - Accent1 2 7 5" xfId="32241"/>
    <cellStyle name="40% - Accent1 2 7 6" xfId="43389"/>
    <cellStyle name="40% - Accent1 2 8" xfId="717"/>
    <cellStyle name="40% - Accent1 2 8 2" xfId="2570"/>
    <cellStyle name="40% - Accent1 2 8 2 2" xfId="9151"/>
    <cellStyle name="40% - Accent1 2 8 2 2 2" xfId="32247"/>
    <cellStyle name="40% - Accent1 2 8 2 3" xfId="32246"/>
    <cellStyle name="40% - Accent1 2 8 3" xfId="9150"/>
    <cellStyle name="40% - Accent1 2 8 3 2" xfId="32248"/>
    <cellStyle name="40% - Accent1 2 8 4" xfId="14708"/>
    <cellStyle name="40% - Accent1 2 8 5" xfId="32245"/>
    <cellStyle name="40% - Accent1 2 8 6" xfId="43390"/>
    <cellStyle name="40% - Accent1 2 9" xfId="2571"/>
    <cellStyle name="40% - Accent1 2 9 2" xfId="9152"/>
    <cellStyle name="40% - Accent1 2 9 2 2" xfId="32250"/>
    <cellStyle name="40% - Accent1 2 9 3" xfId="14709"/>
    <cellStyle name="40% - Accent1 2 9 4" xfId="32249"/>
    <cellStyle name="40% - Accent1 2 9 5" xfId="43391"/>
    <cellStyle name="40% - Accent1 20" xfId="14710"/>
    <cellStyle name="40% - Accent1 21" xfId="28054"/>
    <cellStyle name="40% - Accent1 3" xfId="194"/>
    <cellStyle name="40% - Accent1 3 10" xfId="2573"/>
    <cellStyle name="40% - Accent1 3 10 2" xfId="9154"/>
    <cellStyle name="40% - Accent1 3 10 2 2" xfId="32253"/>
    <cellStyle name="40% - Accent1 3 10 3" xfId="14712"/>
    <cellStyle name="40% - Accent1 3 10 4" xfId="32252"/>
    <cellStyle name="40% - Accent1 3 10 5" xfId="43393"/>
    <cellStyle name="40% - Accent1 3 11" xfId="2574"/>
    <cellStyle name="40% - Accent1 3 11 2" xfId="9155"/>
    <cellStyle name="40% - Accent1 3 11 2 2" xfId="32255"/>
    <cellStyle name="40% - Accent1 3 11 3" xfId="14713"/>
    <cellStyle name="40% - Accent1 3 11 4" xfId="32254"/>
    <cellStyle name="40% - Accent1 3 11 5" xfId="43394"/>
    <cellStyle name="40% - Accent1 3 12" xfId="2575"/>
    <cellStyle name="40% - Accent1 3 12 2" xfId="9156"/>
    <cellStyle name="40% - Accent1 3 12 2 2" xfId="32257"/>
    <cellStyle name="40% - Accent1 3 12 3" xfId="14714"/>
    <cellStyle name="40% - Accent1 3 12 4" xfId="32256"/>
    <cellStyle name="40% - Accent1 3 12 5" xfId="43395"/>
    <cellStyle name="40% - Accent1 3 13" xfId="2576"/>
    <cellStyle name="40% - Accent1 3 13 2" xfId="9157"/>
    <cellStyle name="40% - Accent1 3 13 2 2" xfId="32259"/>
    <cellStyle name="40% - Accent1 3 13 3" xfId="14715"/>
    <cellStyle name="40% - Accent1 3 13 4" xfId="32258"/>
    <cellStyle name="40% - Accent1 3 13 5" xfId="43396"/>
    <cellStyle name="40% - Accent1 3 14" xfId="2572"/>
    <cellStyle name="40% - Accent1 3 14 2" xfId="9158"/>
    <cellStyle name="40% - Accent1 3 14 2 2" xfId="32261"/>
    <cellStyle name="40% - Accent1 3 14 3" xfId="14716"/>
    <cellStyle name="40% - Accent1 3 14 4" xfId="32260"/>
    <cellStyle name="40% - Accent1 3 15" xfId="9153"/>
    <cellStyle name="40% - Accent1 3 15 2" xfId="14717"/>
    <cellStyle name="40% - Accent1 3 15 3" xfId="32262"/>
    <cellStyle name="40% - Accent1 3 16" xfId="14711"/>
    <cellStyle name="40% - Accent1 3 17" xfId="32251"/>
    <cellStyle name="40% - Accent1 3 18" xfId="43392"/>
    <cellStyle name="40% - Accent1 3 2" xfId="427"/>
    <cellStyle name="40% - Accent1 3 2 10" xfId="2578"/>
    <cellStyle name="40% - Accent1 3 2 10 2" xfId="9160"/>
    <cellStyle name="40% - Accent1 3 2 10 2 2" xfId="32265"/>
    <cellStyle name="40% - Accent1 3 2 10 3" xfId="32264"/>
    <cellStyle name="40% - Accent1 3 2 10 4" xfId="43398"/>
    <cellStyle name="40% - Accent1 3 2 11" xfId="2579"/>
    <cellStyle name="40% - Accent1 3 2 11 2" xfId="9161"/>
    <cellStyle name="40% - Accent1 3 2 11 2 2" xfId="32267"/>
    <cellStyle name="40% - Accent1 3 2 11 3" xfId="32266"/>
    <cellStyle name="40% - Accent1 3 2 11 4" xfId="43399"/>
    <cellStyle name="40% - Accent1 3 2 12" xfId="2577"/>
    <cellStyle name="40% - Accent1 3 2 12 2" xfId="9162"/>
    <cellStyle name="40% - Accent1 3 2 12 2 2" xfId="32269"/>
    <cellStyle name="40% - Accent1 3 2 12 3" xfId="32268"/>
    <cellStyle name="40% - Accent1 3 2 13" xfId="9159"/>
    <cellStyle name="40% - Accent1 3 2 13 2" xfId="32270"/>
    <cellStyle name="40% - Accent1 3 2 14" xfId="14718"/>
    <cellStyle name="40% - Accent1 3 2 15" xfId="32263"/>
    <cellStyle name="40% - Accent1 3 2 16" xfId="43397"/>
    <cellStyle name="40% - Accent1 3 2 2" xfId="2580"/>
    <cellStyle name="40% - Accent1 3 2 2 10" xfId="9163"/>
    <cellStyle name="40% - Accent1 3 2 2 10 2" xfId="32272"/>
    <cellStyle name="40% - Accent1 3 2 2 11" xfId="32271"/>
    <cellStyle name="40% - Accent1 3 2 2 12" xfId="43400"/>
    <cellStyle name="40% - Accent1 3 2 2 2" xfId="2581"/>
    <cellStyle name="40% - Accent1 3 2 2 2 2" xfId="2582"/>
    <cellStyle name="40% - Accent1 3 2 2 2 2 2" xfId="9165"/>
    <cellStyle name="40% - Accent1 3 2 2 2 2 2 2" xfId="32275"/>
    <cellStyle name="40% - Accent1 3 2 2 2 2 3" xfId="32274"/>
    <cellStyle name="40% - Accent1 3 2 2 2 2 4" xfId="43402"/>
    <cellStyle name="40% - Accent1 3 2 2 2 3" xfId="9164"/>
    <cellStyle name="40% - Accent1 3 2 2 2 3 2" xfId="32276"/>
    <cellStyle name="40% - Accent1 3 2 2 2 4" xfId="32273"/>
    <cellStyle name="40% - Accent1 3 2 2 2 5" xfId="43401"/>
    <cellStyle name="40% - Accent1 3 2 2 3" xfId="2583"/>
    <cellStyle name="40% - Accent1 3 2 2 3 2" xfId="2584"/>
    <cellStyle name="40% - Accent1 3 2 2 3 2 2" xfId="9167"/>
    <cellStyle name="40% - Accent1 3 2 2 3 2 2 2" xfId="32279"/>
    <cellStyle name="40% - Accent1 3 2 2 3 2 3" xfId="32278"/>
    <cellStyle name="40% - Accent1 3 2 2 3 2 4" xfId="43404"/>
    <cellStyle name="40% - Accent1 3 2 2 3 3" xfId="9166"/>
    <cellStyle name="40% - Accent1 3 2 2 3 3 2" xfId="32280"/>
    <cellStyle name="40% - Accent1 3 2 2 3 4" xfId="32277"/>
    <cellStyle name="40% - Accent1 3 2 2 3 5" xfId="43403"/>
    <cellStyle name="40% - Accent1 3 2 2 4" xfId="2585"/>
    <cellStyle name="40% - Accent1 3 2 2 4 2" xfId="9168"/>
    <cellStyle name="40% - Accent1 3 2 2 4 2 2" xfId="32282"/>
    <cellStyle name="40% - Accent1 3 2 2 4 3" xfId="32281"/>
    <cellStyle name="40% - Accent1 3 2 2 4 4" xfId="43405"/>
    <cellStyle name="40% - Accent1 3 2 2 5" xfId="2586"/>
    <cellStyle name="40% - Accent1 3 2 2 5 2" xfId="9169"/>
    <cellStyle name="40% - Accent1 3 2 2 5 2 2" xfId="32284"/>
    <cellStyle name="40% - Accent1 3 2 2 5 3" xfId="32283"/>
    <cellStyle name="40% - Accent1 3 2 2 5 4" xfId="43406"/>
    <cellStyle name="40% - Accent1 3 2 2 6" xfId="2587"/>
    <cellStyle name="40% - Accent1 3 2 2 6 2" xfId="9170"/>
    <cellStyle name="40% - Accent1 3 2 2 6 2 2" xfId="32286"/>
    <cellStyle name="40% - Accent1 3 2 2 6 3" xfId="32285"/>
    <cellStyle name="40% - Accent1 3 2 2 6 4" xfId="43407"/>
    <cellStyle name="40% - Accent1 3 2 2 7" xfId="2588"/>
    <cellStyle name="40% - Accent1 3 2 2 7 2" xfId="9171"/>
    <cellStyle name="40% - Accent1 3 2 2 7 2 2" xfId="32288"/>
    <cellStyle name="40% - Accent1 3 2 2 7 3" xfId="32287"/>
    <cellStyle name="40% - Accent1 3 2 2 7 4" xfId="43408"/>
    <cellStyle name="40% - Accent1 3 2 2 8" xfId="2589"/>
    <cellStyle name="40% - Accent1 3 2 2 8 2" xfId="9172"/>
    <cellStyle name="40% - Accent1 3 2 2 8 2 2" xfId="32290"/>
    <cellStyle name="40% - Accent1 3 2 2 8 3" xfId="32289"/>
    <cellStyle name="40% - Accent1 3 2 2 8 4" xfId="43409"/>
    <cellStyle name="40% - Accent1 3 2 2 9" xfId="2590"/>
    <cellStyle name="40% - Accent1 3 2 2 9 2" xfId="9173"/>
    <cellStyle name="40% - Accent1 3 2 2 9 2 2" xfId="32292"/>
    <cellStyle name="40% - Accent1 3 2 2 9 3" xfId="32291"/>
    <cellStyle name="40% - Accent1 3 2 2 9 4" xfId="43410"/>
    <cellStyle name="40% - Accent1 3 2 3" xfId="2591"/>
    <cellStyle name="40% - Accent1 3 2 3 10" xfId="32293"/>
    <cellStyle name="40% - Accent1 3 2 3 11" xfId="43411"/>
    <cellStyle name="40% - Accent1 3 2 3 2" xfId="2592"/>
    <cellStyle name="40% - Accent1 3 2 3 2 2" xfId="9175"/>
    <cellStyle name="40% - Accent1 3 2 3 2 2 2" xfId="32295"/>
    <cellStyle name="40% - Accent1 3 2 3 2 3" xfId="32294"/>
    <cellStyle name="40% - Accent1 3 2 3 2 4" xfId="43412"/>
    <cellStyle name="40% - Accent1 3 2 3 3" xfId="2593"/>
    <cellStyle name="40% - Accent1 3 2 3 3 2" xfId="9176"/>
    <cellStyle name="40% - Accent1 3 2 3 3 2 2" xfId="32297"/>
    <cellStyle name="40% - Accent1 3 2 3 3 3" xfId="32296"/>
    <cellStyle name="40% - Accent1 3 2 3 3 4" xfId="43413"/>
    <cellStyle name="40% - Accent1 3 2 3 4" xfId="2594"/>
    <cellStyle name="40% - Accent1 3 2 3 4 2" xfId="9177"/>
    <cellStyle name="40% - Accent1 3 2 3 4 2 2" xfId="32299"/>
    <cellStyle name="40% - Accent1 3 2 3 4 3" xfId="32298"/>
    <cellStyle name="40% - Accent1 3 2 3 4 4" xfId="43414"/>
    <cellStyle name="40% - Accent1 3 2 3 5" xfId="2595"/>
    <cellStyle name="40% - Accent1 3 2 3 5 2" xfId="9178"/>
    <cellStyle name="40% - Accent1 3 2 3 5 2 2" xfId="32301"/>
    <cellStyle name="40% - Accent1 3 2 3 5 3" xfId="32300"/>
    <cellStyle name="40% - Accent1 3 2 3 5 4" xfId="43415"/>
    <cellStyle name="40% - Accent1 3 2 3 6" xfId="2596"/>
    <cellStyle name="40% - Accent1 3 2 3 6 2" xfId="9179"/>
    <cellStyle name="40% - Accent1 3 2 3 6 2 2" xfId="32303"/>
    <cellStyle name="40% - Accent1 3 2 3 6 3" xfId="32302"/>
    <cellStyle name="40% - Accent1 3 2 3 6 4" xfId="43416"/>
    <cellStyle name="40% - Accent1 3 2 3 7" xfId="2597"/>
    <cellStyle name="40% - Accent1 3 2 3 7 2" xfId="9180"/>
    <cellStyle name="40% - Accent1 3 2 3 7 2 2" xfId="32305"/>
    <cellStyle name="40% - Accent1 3 2 3 7 3" xfId="32304"/>
    <cellStyle name="40% - Accent1 3 2 3 7 4" xfId="43417"/>
    <cellStyle name="40% - Accent1 3 2 3 8" xfId="2598"/>
    <cellStyle name="40% - Accent1 3 2 3 8 2" xfId="9181"/>
    <cellStyle name="40% - Accent1 3 2 3 8 2 2" xfId="32307"/>
    <cellStyle name="40% - Accent1 3 2 3 8 3" xfId="32306"/>
    <cellStyle name="40% - Accent1 3 2 3 8 4" xfId="43418"/>
    <cellStyle name="40% - Accent1 3 2 3 9" xfId="9174"/>
    <cellStyle name="40% - Accent1 3 2 3 9 2" xfId="32308"/>
    <cellStyle name="40% - Accent1 3 2 4" xfId="2599"/>
    <cellStyle name="40% - Accent1 3 2 4 2" xfId="2600"/>
    <cellStyle name="40% - Accent1 3 2 4 2 2" xfId="9183"/>
    <cellStyle name="40% - Accent1 3 2 4 2 2 2" xfId="32311"/>
    <cellStyle name="40% - Accent1 3 2 4 2 3" xfId="32310"/>
    <cellStyle name="40% - Accent1 3 2 4 2 4" xfId="43420"/>
    <cellStyle name="40% - Accent1 3 2 4 3" xfId="9182"/>
    <cellStyle name="40% - Accent1 3 2 4 3 2" xfId="32312"/>
    <cellStyle name="40% - Accent1 3 2 4 4" xfId="32309"/>
    <cellStyle name="40% - Accent1 3 2 4 5" xfId="43419"/>
    <cellStyle name="40% - Accent1 3 2 5" xfId="2601"/>
    <cellStyle name="40% - Accent1 3 2 5 2" xfId="9184"/>
    <cellStyle name="40% - Accent1 3 2 5 2 2" xfId="32314"/>
    <cellStyle name="40% - Accent1 3 2 5 3" xfId="32313"/>
    <cellStyle name="40% - Accent1 3 2 5 4" xfId="43421"/>
    <cellStyle name="40% - Accent1 3 2 6" xfId="2602"/>
    <cellStyle name="40% - Accent1 3 2 6 2" xfId="9185"/>
    <cellStyle name="40% - Accent1 3 2 6 2 2" xfId="32316"/>
    <cellStyle name="40% - Accent1 3 2 6 3" xfId="32315"/>
    <cellStyle name="40% - Accent1 3 2 6 4" xfId="43422"/>
    <cellStyle name="40% - Accent1 3 2 7" xfId="2603"/>
    <cellStyle name="40% - Accent1 3 2 7 2" xfId="9186"/>
    <cellStyle name="40% - Accent1 3 2 7 2 2" xfId="32318"/>
    <cellStyle name="40% - Accent1 3 2 7 3" xfId="32317"/>
    <cellStyle name="40% - Accent1 3 2 7 4" xfId="43423"/>
    <cellStyle name="40% - Accent1 3 2 8" xfId="2604"/>
    <cellStyle name="40% - Accent1 3 2 8 2" xfId="9187"/>
    <cellStyle name="40% - Accent1 3 2 8 2 2" xfId="32320"/>
    <cellStyle name="40% - Accent1 3 2 8 3" xfId="32319"/>
    <cellStyle name="40% - Accent1 3 2 8 4" xfId="43424"/>
    <cellStyle name="40% - Accent1 3 2 9" xfId="2605"/>
    <cellStyle name="40% - Accent1 3 2 9 2" xfId="9188"/>
    <cellStyle name="40% - Accent1 3 2 9 2 2" xfId="32322"/>
    <cellStyle name="40% - Accent1 3 2 9 3" xfId="32321"/>
    <cellStyle name="40% - Accent1 3 2 9 4" xfId="43425"/>
    <cellStyle name="40% - Accent1 3 3" xfId="631"/>
    <cellStyle name="40% - Accent1 3 3 10" xfId="2607"/>
    <cellStyle name="40% - Accent1 3 3 10 2" xfId="9190"/>
    <cellStyle name="40% - Accent1 3 3 10 2 2" xfId="32325"/>
    <cellStyle name="40% - Accent1 3 3 10 3" xfId="32324"/>
    <cellStyle name="40% - Accent1 3 3 10 4" xfId="43427"/>
    <cellStyle name="40% - Accent1 3 3 11" xfId="2608"/>
    <cellStyle name="40% - Accent1 3 3 11 2" xfId="9191"/>
    <cellStyle name="40% - Accent1 3 3 11 2 2" xfId="32327"/>
    <cellStyle name="40% - Accent1 3 3 11 3" xfId="32326"/>
    <cellStyle name="40% - Accent1 3 3 11 4" xfId="43428"/>
    <cellStyle name="40% - Accent1 3 3 12" xfId="2606"/>
    <cellStyle name="40% - Accent1 3 3 12 2" xfId="9192"/>
    <cellStyle name="40% - Accent1 3 3 12 2 2" xfId="32329"/>
    <cellStyle name="40% - Accent1 3 3 12 3" xfId="32328"/>
    <cellStyle name="40% - Accent1 3 3 13" xfId="9189"/>
    <cellStyle name="40% - Accent1 3 3 13 2" xfId="32330"/>
    <cellStyle name="40% - Accent1 3 3 14" xfId="14719"/>
    <cellStyle name="40% - Accent1 3 3 15" xfId="32323"/>
    <cellStyle name="40% - Accent1 3 3 16" xfId="43426"/>
    <cellStyle name="40% - Accent1 3 3 2" xfId="2609"/>
    <cellStyle name="40% - Accent1 3 3 2 10" xfId="9193"/>
    <cellStyle name="40% - Accent1 3 3 2 10 2" xfId="32332"/>
    <cellStyle name="40% - Accent1 3 3 2 11" xfId="32331"/>
    <cellStyle name="40% - Accent1 3 3 2 12" xfId="43429"/>
    <cellStyle name="40% - Accent1 3 3 2 2" xfId="2610"/>
    <cellStyle name="40% - Accent1 3 3 2 2 2" xfId="9194"/>
    <cellStyle name="40% - Accent1 3 3 2 2 2 2" xfId="32334"/>
    <cellStyle name="40% - Accent1 3 3 2 2 3" xfId="32333"/>
    <cellStyle name="40% - Accent1 3 3 2 2 4" xfId="43430"/>
    <cellStyle name="40% - Accent1 3 3 2 3" xfId="2611"/>
    <cellStyle name="40% - Accent1 3 3 2 3 2" xfId="9195"/>
    <cellStyle name="40% - Accent1 3 3 2 3 2 2" xfId="32336"/>
    <cellStyle name="40% - Accent1 3 3 2 3 3" xfId="32335"/>
    <cellStyle name="40% - Accent1 3 3 2 3 4" xfId="43431"/>
    <cellStyle name="40% - Accent1 3 3 2 4" xfId="2612"/>
    <cellStyle name="40% - Accent1 3 3 2 4 2" xfId="9196"/>
    <cellStyle name="40% - Accent1 3 3 2 4 2 2" xfId="32338"/>
    <cellStyle name="40% - Accent1 3 3 2 4 3" xfId="32337"/>
    <cellStyle name="40% - Accent1 3 3 2 4 4" xfId="43432"/>
    <cellStyle name="40% - Accent1 3 3 2 5" xfId="2613"/>
    <cellStyle name="40% - Accent1 3 3 2 5 2" xfId="9197"/>
    <cellStyle name="40% - Accent1 3 3 2 5 2 2" xfId="32340"/>
    <cellStyle name="40% - Accent1 3 3 2 5 3" xfId="32339"/>
    <cellStyle name="40% - Accent1 3 3 2 5 4" xfId="43433"/>
    <cellStyle name="40% - Accent1 3 3 2 6" xfId="2614"/>
    <cellStyle name="40% - Accent1 3 3 2 6 2" xfId="9198"/>
    <cellStyle name="40% - Accent1 3 3 2 6 2 2" xfId="32342"/>
    <cellStyle name="40% - Accent1 3 3 2 6 3" xfId="32341"/>
    <cellStyle name="40% - Accent1 3 3 2 6 4" xfId="43434"/>
    <cellStyle name="40% - Accent1 3 3 2 7" xfId="2615"/>
    <cellStyle name="40% - Accent1 3 3 2 7 2" xfId="9199"/>
    <cellStyle name="40% - Accent1 3 3 2 7 2 2" xfId="32344"/>
    <cellStyle name="40% - Accent1 3 3 2 7 3" xfId="32343"/>
    <cellStyle name="40% - Accent1 3 3 2 7 4" xfId="43435"/>
    <cellStyle name="40% - Accent1 3 3 2 8" xfId="2616"/>
    <cellStyle name="40% - Accent1 3 3 2 8 2" xfId="9200"/>
    <cellStyle name="40% - Accent1 3 3 2 8 2 2" xfId="32346"/>
    <cellStyle name="40% - Accent1 3 3 2 8 3" xfId="32345"/>
    <cellStyle name="40% - Accent1 3 3 2 8 4" xfId="43436"/>
    <cellStyle name="40% - Accent1 3 3 2 9" xfId="2617"/>
    <cellStyle name="40% - Accent1 3 3 2 9 2" xfId="9201"/>
    <cellStyle name="40% - Accent1 3 3 2 9 2 2" xfId="32348"/>
    <cellStyle name="40% - Accent1 3 3 2 9 3" xfId="32347"/>
    <cellStyle name="40% - Accent1 3 3 2 9 4" xfId="43437"/>
    <cellStyle name="40% - Accent1 3 3 3" xfId="2618"/>
    <cellStyle name="40% - Accent1 3 3 3 2" xfId="2619"/>
    <cellStyle name="40% - Accent1 3 3 3 2 2" xfId="9203"/>
    <cellStyle name="40% - Accent1 3 3 3 2 2 2" xfId="32351"/>
    <cellStyle name="40% - Accent1 3 3 3 2 3" xfId="32350"/>
    <cellStyle name="40% - Accent1 3 3 3 2 4" xfId="43439"/>
    <cellStyle name="40% - Accent1 3 3 3 3" xfId="9202"/>
    <cellStyle name="40% - Accent1 3 3 3 3 2" xfId="32352"/>
    <cellStyle name="40% - Accent1 3 3 3 4" xfId="32349"/>
    <cellStyle name="40% - Accent1 3 3 3 5" xfId="43438"/>
    <cellStyle name="40% - Accent1 3 3 4" xfId="2620"/>
    <cellStyle name="40% - Accent1 3 3 4 2" xfId="9204"/>
    <cellStyle name="40% - Accent1 3 3 4 2 2" xfId="32354"/>
    <cellStyle name="40% - Accent1 3 3 4 3" xfId="32353"/>
    <cellStyle name="40% - Accent1 3 3 4 4" xfId="43440"/>
    <cellStyle name="40% - Accent1 3 3 5" xfId="2621"/>
    <cellStyle name="40% - Accent1 3 3 5 2" xfId="9205"/>
    <cellStyle name="40% - Accent1 3 3 5 2 2" xfId="32356"/>
    <cellStyle name="40% - Accent1 3 3 5 3" xfId="32355"/>
    <cellStyle name="40% - Accent1 3 3 5 4" xfId="43441"/>
    <cellStyle name="40% - Accent1 3 3 6" xfId="2622"/>
    <cellStyle name="40% - Accent1 3 3 6 2" xfId="9206"/>
    <cellStyle name="40% - Accent1 3 3 6 2 2" xfId="32358"/>
    <cellStyle name="40% - Accent1 3 3 6 3" xfId="32357"/>
    <cellStyle name="40% - Accent1 3 3 6 4" xfId="43442"/>
    <cellStyle name="40% - Accent1 3 3 7" xfId="2623"/>
    <cellStyle name="40% - Accent1 3 3 7 2" xfId="9207"/>
    <cellStyle name="40% - Accent1 3 3 7 2 2" xfId="32360"/>
    <cellStyle name="40% - Accent1 3 3 7 3" xfId="32359"/>
    <cellStyle name="40% - Accent1 3 3 7 4" xfId="43443"/>
    <cellStyle name="40% - Accent1 3 3 8" xfId="2624"/>
    <cellStyle name="40% - Accent1 3 3 8 2" xfId="9208"/>
    <cellStyle name="40% - Accent1 3 3 8 2 2" xfId="32362"/>
    <cellStyle name="40% - Accent1 3 3 8 3" xfId="32361"/>
    <cellStyle name="40% - Accent1 3 3 8 4" xfId="43444"/>
    <cellStyle name="40% - Accent1 3 3 9" xfId="2625"/>
    <cellStyle name="40% - Accent1 3 3 9 2" xfId="9209"/>
    <cellStyle name="40% - Accent1 3 3 9 2 2" xfId="32364"/>
    <cellStyle name="40% - Accent1 3 3 9 3" xfId="32363"/>
    <cellStyle name="40% - Accent1 3 3 9 4" xfId="43445"/>
    <cellStyle name="40% - Accent1 3 4" xfId="718"/>
    <cellStyle name="40% - Accent1 3 4 10" xfId="2626"/>
    <cellStyle name="40% - Accent1 3 4 10 2" xfId="9211"/>
    <cellStyle name="40% - Accent1 3 4 10 2 2" xfId="32367"/>
    <cellStyle name="40% - Accent1 3 4 10 3" xfId="32366"/>
    <cellStyle name="40% - Accent1 3 4 11" xfId="9210"/>
    <cellStyle name="40% - Accent1 3 4 11 2" xfId="32368"/>
    <cellStyle name="40% - Accent1 3 4 12" xfId="14720"/>
    <cellStyle name="40% - Accent1 3 4 13" xfId="32365"/>
    <cellStyle name="40% - Accent1 3 4 14" xfId="43446"/>
    <cellStyle name="40% - Accent1 3 4 2" xfId="2627"/>
    <cellStyle name="40% - Accent1 3 4 2 2" xfId="2628"/>
    <cellStyle name="40% - Accent1 3 4 2 2 2" xfId="9213"/>
    <cellStyle name="40% - Accent1 3 4 2 2 2 2" xfId="32371"/>
    <cellStyle name="40% - Accent1 3 4 2 2 3" xfId="32370"/>
    <cellStyle name="40% - Accent1 3 4 2 2 4" xfId="43448"/>
    <cellStyle name="40% - Accent1 3 4 2 3" xfId="9212"/>
    <cellStyle name="40% - Accent1 3 4 2 3 2" xfId="32372"/>
    <cellStyle name="40% - Accent1 3 4 2 4" xfId="32369"/>
    <cellStyle name="40% - Accent1 3 4 2 5" xfId="43447"/>
    <cellStyle name="40% - Accent1 3 4 3" xfId="2629"/>
    <cellStyle name="40% - Accent1 3 4 3 2" xfId="2630"/>
    <cellStyle name="40% - Accent1 3 4 3 2 2" xfId="9215"/>
    <cellStyle name="40% - Accent1 3 4 3 2 2 2" xfId="32375"/>
    <cellStyle name="40% - Accent1 3 4 3 2 3" xfId="32374"/>
    <cellStyle name="40% - Accent1 3 4 3 2 4" xfId="43450"/>
    <cellStyle name="40% - Accent1 3 4 3 3" xfId="9214"/>
    <cellStyle name="40% - Accent1 3 4 3 3 2" xfId="32376"/>
    <cellStyle name="40% - Accent1 3 4 3 4" xfId="32373"/>
    <cellStyle name="40% - Accent1 3 4 3 5" xfId="43449"/>
    <cellStyle name="40% - Accent1 3 4 4" xfId="2631"/>
    <cellStyle name="40% - Accent1 3 4 4 2" xfId="9216"/>
    <cellStyle name="40% - Accent1 3 4 4 2 2" xfId="32378"/>
    <cellStyle name="40% - Accent1 3 4 4 3" xfId="32377"/>
    <cellStyle name="40% - Accent1 3 4 4 4" xfId="43451"/>
    <cellStyle name="40% - Accent1 3 4 5" xfId="2632"/>
    <cellStyle name="40% - Accent1 3 4 5 2" xfId="9217"/>
    <cellStyle name="40% - Accent1 3 4 5 2 2" xfId="32380"/>
    <cellStyle name="40% - Accent1 3 4 5 3" xfId="32379"/>
    <cellStyle name="40% - Accent1 3 4 5 4" xfId="43452"/>
    <cellStyle name="40% - Accent1 3 4 6" xfId="2633"/>
    <cellStyle name="40% - Accent1 3 4 6 2" xfId="9218"/>
    <cellStyle name="40% - Accent1 3 4 6 2 2" xfId="32382"/>
    <cellStyle name="40% - Accent1 3 4 6 3" xfId="32381"/>
    <cellStyle name="40% - Accent1 3 4 6 4" xfId="43453"/>
    <cellStyle name="40% - Accent1 3 4 7" xfId="2634"/>
    <cellStyle name="40% - Accent1 3 4 7 2" xfId="9219"/>
    <cellStyle name="40% - Accent1 3 4 7 2 2" xfId="32384"/>
    <cellStyle name="40% - Accent1 3 4 7 3" xfId="32383"/>
    <cellStyle name="40% - Accent1 3 4 7 4" xfId="43454"/>
    <cellStyle name="40% - Accent1 3 4 8" xfId="2635"/>
    <cellStyle name="40% - Accent1 3 4 8 2" xfId="9220"/>
    <cellStyle name="40% - Accent1 3 4 8 2 2" xfId="32386"/>
    <cellStyle name="40% - Accent1 3 4 8 3" xfId="32385"/>
    <cellStyle name="40% - Accent1 3 4 8 4" xfId="43455"/>
    <cellStyle name="40% - Accent1 3 4 9" xfId="2636"/>
    <cellStyle name="40% - Accent1 3 4 9 2" xfId="9221"/>
    <cellStyle name="40% - Accent1 3 4 9 2 2" xfId="32388"/>
    <cellStyle name="40% - Accent1 3 4 9 3" xfId="32387"/>
    <cellStyle name="40% - Accent1 3 4 9 4" xfId="43456"/>
    <cellStyle name="40% - Accent1 3 5" xfId="2637"/>
    <cellStyle name="40% - Accent1 3 5 2" xfId="2638"/>
    <cellStyle name="40% - Accent1 3 5 2 2" xfId="9223"/>
    <cellStyle name="40% - Accent1 3 5 2 2 2" xfId="32391"/>
    <cellStyle name="40% - Accent1 3 5 2 3" xfId="32390"/>
    <cellStyle name="40% - Accent1 3 5 2 4" xfId="43458"/>
    <cellStyle name="40% - Accent1 3 5 3" xfId="2639"/>
    <cellStyle name="40% - Accent1 3 5 3 2" xfId="9224"/>
    <cellStyle name="40% - Accent1 3 5 3 2 2" xfId="32393"/>
    <cellStyle name="40% - Accent1 3 5 3 3" xfId="32392"/>
    <cellStyle name="40% - Accent1 3 5 3 4" xfId="43459"/>
    <cellStyle name="40% - Accent1 3 5 4" xfId="9222"/>
    <cellStyle name="40% - Accent1 3 5 4 2" xfId="32394"/>
    <cellStyle name="40% - Accent1 3 5 5" xfId="14721"/>
    <cellStyle name="40% - Accent1 3 5 6" xfId="32389"/>
    <cellStyle name="40% - Accent1 3 5 7" xfId="43457"/>
    <cellStyle name="40% - Accent1 3 6" xfId="2640"/>
    <cellStyle name="40% - Accent1 3 6 2" xfId="2641"/>
    <cellStyle name="40% - Accent1 3 6 2 2" xfId="9226"/>
    <cellStyle name="40% - Accent1 3 6 2 2 2" xfId="32397"/>
    <cellStyle name="40% - Accent1 3 6 2 3" xfId="32396"/>
    <cellStyle name="40% - Accent1 3 6 2 4" xfId="43461"/>
    <cellStyle name="40% - Accent1 3 6 3" xfId="9225"/>
    <cellStyle name="40% - Accent1 3 6 3 2" xfId="32398"/>
    <cellStyle name="40% - Accent1 3 6 4" xfId="14722"/>
    <cellStyle name="40% - Accent1 3 6 5" xfId="32395"/>
    <cellStyle name="40% - Accent1 3 6 6" xfId="43460"/>
    <cellStyle name="40% - Accent1 3 7" xfId="2642"/>
    <cellStyle name="40% - Accent1 3 7 2" xfId="2643"/>
    <cellStyle name="40% - Accent1 3 7 2 2" xfId="9228"/>
    <cellStyle name="40% - Accent1 3 7 2 2 2" xfId="32401"/>
    <cellStyle name="40% - Accent1 3 7 2 3" xfId="32400"/>
    <cellStyle name="40% - Accent1 3 7 2 4" xfId="43463"/>
    <cellStyle name="40% - Accent1 3 7 3" xfId="9227"/>
    <cellStyle name="40% - Accent1 3 7 3 2" xfId="32402"/>
    <cellStyle name="40% - Accent1 3 7 4" xfId="14723"/>
    <cellStyle name="40% - Accent1 3 7 5" xfId="32399"/>
    <cellStyle name="40% - Accent1 3 7 6" xfId="43462"/>
    <cellStyle name="40% - Accent1 3 8" xfId="2644"/>
    <cellStyle name="40% - Accent1 3 8 2" xfId="2645"/>
    <cellStyle name="40% - Accent1 3 8 2 2" xfId="9230"/>
    <cellStyle name="40% - Accent1 3 8 2 2 2" xfId="32405"/>
    <cellStyle name="40% - Accent1 3 8 2 3" xfId="32404"/>
    <cellStyle name="40% - Accent1 3 8 2 4" xfId="43465"/>
    <cellStyle name="40% - Accent1 3 8 3" xfId="9229"/>
    <cellStyle name="40% - Accent1 3 8 3 2" xfId="32406"/>
    <cellStyle name="40% - Accent1 3 8 4" xfId="14724"/>
    <cellStyle name="40% - Accent1 3 8 5" xfId="32403"/>
    <cellStyle name="40% - Accent1 3 8 6" xfId="43464"/>
    <cellStyle name="40% - Accent1 3 9" xfId="2646"/>
    <cellStyle name="40% - Accent1 3 9 2" xfId="2647"/>
    <cellStyle name="40% - Accent1 3 9 2 2" xfId="9232"/>
    <cellStyle name="40% - Accent1 3 9 2 2 2" xfId="32409"/>
    <cellStyle name="40% - Accent1 3 9 2 3" xfId="32408"/>
    <cellStyle name="40% - Accent1 3 9 2 4" xfId="43467"/>
    <cellStyle name="40% - Accent1 3 9 3" xfId="9231"/>
    <cellStyle name="40% - Accent1 3 9 3 2" xfId="32410"/>
    <cellStyle name="40% - Accent1 3 9 4" xfId="14725"/>
    <cellStyle name="40% - Accent1 3 9 5" xfId="32407"/>
    <cellStyle name="40% - Accent1 3 9 6" xfId="43466"/>
    <cellStyle name="40% - Accent1 4" xfId="195"/>
    <cellStyle name="40% - Accent1 4 10" xfId="2649"/>
    <cellStyle name="40% - Accent1 4 10 2" xfId="9234"/>
    <cellStyle name="40% - Accent1 4 10 2 2" xfId="32413"/>
    <cellStyle name="40% - Accent1 4 10 3" xfId="32412"/>
    <cellStyle name="40% - Accent1 4 10 4" xfId="43469"/>
    <cellStyle name="40% - Accent1 4 11" xfId="2650"/>
    <cellStyle name="40% - Accent1 4 11 2" xfId="9235"/>
    <cellStyle name="40% - Accent1 4 11 2 2" xfId="32415"/>
    <cellStyle name="40% - Accent1 4 11 3" xfId="32414"/>
    <cellStyle name="40% - Accent1 4 11 4" xfId="43470"/>
    <cellStyle name="40% - Accent1 4 12" xfId="2648"/>
    <cellStyle name="40% - Accent1 4 12 2" xfId="9236"/>
    <cellStyle name="40% - Accent1 4 12 2 2" xfId="32417"/>
    <cellStyle name="40% - Accent1 4 12 3" xfId="32416"/>
    <cellStyle name="40% - Accent1 4 13" xfId="9233"/>
    <cellStyle name="40% - Accent1 4 13 2" xfId="32418"/>
    <cellStyle name="40% - Accent1 4 14" xfId="14726"/>
    <cellStyle name="40% - Accent1 4 15" xfId="32411"/>
    <cellStyle name="40% - Accent1 4 16" xfId="43468"/>
    <cellStyle name="40% - Accent1 4 2" xfId="428"/>
    <cellStyle name="40% - Accent1 4 2 10" xfId="2651"/>
    <cellStyle name="40% - Accent1 4 2 10 2" xfId="9238"/>
    <cellStyle name="40% - Accent1 4 2 10 2 2" xfId="32421"/>
    <cellStyle name="40% - Accent1 4 2 10 3" xfId="32420"/>
    <cellStyle name="40% - Accent1 4 2 11" xfId="9237"/>
    <cellStyle name="40% - Accent1 4 2 11 2" xfId="32422"/>
    <cellStyle name="40% - Accent1 4 2 12" xfId="14727"/>
    <cellStyle name="40% - Accent1 4 2 13" xfId="32419"/>
    <cellStyle name="40% - Accent1 4 2 14" xfId="43471"/>
    <cellStyle name="40% - Accent1 4 2 2" xfId="2652"/>
    <cellStyle name="40% - Accent1 4 2 2 2" xfId="2653"/>
    <cellStyle name="40% - Accent1 4 2 2 2 2" xfId="9240"/>
    <cellStyle name="40% - Accent1 4 2 2 2 2 2" xfId="32425"/>
    <cellStyle name="40% - Accent1 4 2 2 2 3" xfId="32424"/>
    <cellStyle name="40% - Accent1 4 2 2 2 4" xfId="43473"/>
    <cellStyle name="40% - Accent1 4 2 2 3" xfId="9239"/>
    <cellStyle name="40% - Accent1 4 2 2 3 2" xfId="32426"/>
    <cellStyle name="40% - Accent1 4 2 2 4" xfId="32423"/>
    <cellStyle name="40% - Accent1 4 2 2 5" xfId="43472"/>
    <cellStyle name="40% - Accent1 4 2 3" xfId="2654"/>
    <cellStyle name="40% - Accent1 4 2 3 2" xfId="2655"/>
    <cellStyle name="40% - Accent1 4 2 3 2 2" xfId="9242"/>
    <cellStyle name="40% - Accent1 4 2 3 2 2 2" xfId="32429"/>
    <cellStyle name="40% - Accent1 4 2 3 2 3" xfId="32428"/>
    <cellStyle name="40% - Accent1 4 2 3 2 4" xfId="43475"/>
    <cellStyle name="40% - Accent1 4 2 3 3" xfId="9241"/>
    <cellStyle name="40% - Accent1 4 2 3 3 2" xfId="32430"/>
    <cellStyle name="40% - Accent1 4 2 3 4" xfId="32427"/>
    <cellStyle name="40% - Accent1 4 2 3 5" xfId="43474"/>
    <cellStyle name="40% - Accent1 4 2 4" xfId="2656"/>
    <cellStyle name="40% - Accent1 4 2 4 2" xfId="9243"/>
    <cellStyle name="40% - Accent1 4 2 4 2 2" xfId="32432"/>
    <cellStyle name="40% - Accent1 4 2 4 3" xfId="32431"/>
    <cellStyle name="40% - Accent1 4 2 4 4" xfId="43476"/>
    <cellStyle name="40% - Accent1 4 2 5" xfId="2657"/>
    <cellStyle name="40% - Accent1 4 2 5 2" xfId="9244"/>
    <cellStyle name="40% - Accent1 4 2 5 2 2" xfId="32434"/>
    <cellStyle name="40% - Accent1 4 2 5 3" xfId="32433"/>
    <cellStyle name="40% - Accent1 4 2 5 4" xfId="43477"/>
    <cellStyle name="40% - Accent1 4 2 6" xfId="2658"/>
    <cellStyle name="40% - Accent1 4 2 6 2" xfId="9245"/>
    <cellStyle name="40% - Accent1 4 2 6 2 2" xfId="32436"/>
    <cellStyle name="40% - Accent1 4 2 6 3" xfId="32435"/>
    <cellStyle name="40% - Accent1 4 2 6 4" xfId="43478"/>
    <cellStyle name="40% - Accent1 4 2 7" xfId="2659"/>
    <cellStyle name="40% - Accent1 4 2 7 2" xfId="9246"/>
    <cellStyle name="40% - Accent1 4 2 7 2 2" xfId="32438"/>
    <cellStyle name="40% - Accent1 4 2 7 3" xfId="32437"/>
    <cellStyle name="40% - Accent1 4 2 7 4" xfId="43479"/>
    <cellStyle name="40% - Accent1 4 2 8" xfId="2660"/>
    <cellStyle name="40% - Accent1 4 2 8 2" xfId="9247"/>
    <cellStyle name="40% - Accent1 4 2 8 2 2" xfId="32440"/>
    <cellStyle name="40% - Accent1 4 2 8 3" xfId="32439"/>
    <cellStyle name="40% - Accent1 4 2 8 4" xfId="43480"/>
    <cellStyle name="40% - Accent1 4 2 9" xfId="2661"/>
    <cellStyle name="40% - Accent1 4 2 9 2" xfId="9248"/>
    <cellStyle name="40% - Accent1 4 2 9 2 2" xfId="32442"/>
    <cellStyle name="40% - Accent1 4 2 9 3" xfId="32441"/>
    <cellStyle name="40% - Accent1 4 2 9 4" xfId="43481"/>
    <cellStyle name="40% - Accent1 4 3" xfId="632"/>
    <cellStyle name="40% - Accent1 4 3 10" xfId="9249"/>
    <cellStyle name="40% - Accent1 4 3 10 2" xfId="32444"/>
    <cellStyle name="40% - Accent1 4 3 11" xfId="14728"/>
    <cellStyle name="40% - Accent1 4 3 12" xfId="32443"/>
    <cellStyle name="40% - Accent1 4 3 13" xfId="43482"/>
    <cellStyle name="40% - Accent1 4 3 2" xfId="2663"/>
    <cellStyle name="40% - Accent1 4 3 2 2" xfId="9250"/>
    <cellStyle name="40% - Accent1 4 3 2 2 2" xfId="32446"/>
    <cellStyle name="40% - Accent1 4 3 2 3" xfId="32445"/>
    <cellStyle name="40% - Accent1 4 3 2 4" xfId="43483"/>
    <cellStyle name="40% - Accent1 4 3 3" xfId="2664"/>
    <cellStyle name="40% - Accent1 4 3 3 2" xfId="9251"/>
    <cellStyle name="40% - Accent1 4 3 3 2 2" xfId="32448"/>
    <cellStyle name="40% - Accent1 4 3 3 3" xfId="32447"/>
    <cellStyle name="40% - Accent1 4 3 3 4" xfId="43484"/>
    <cellStyle name="40% - Accent1 4 3 4" xfId="2665"/>
    <cellStyle name="40% - Accent1 4 3 4 2" xfId="9252"/>
    <cellStyle name="40% - Accent1 4 3 4 2 2" xfId="32450"/>
    <cellStyle name="40% - Accent1 4 3 4 3" xfId="32449"/>
    <cellStyle name="40% - Accent1 4 3 4 4" xfId="43485"/>
    <cellStyle name="40% - Accent1 4 3 5" xfId="2666"/>
    <cellStyle name="40% - Accent1 4 3 5 2" xfId="9253"/>
    <cellStyle name="40% - Accent1 4 3 5 2 2" xfId="32452"/>
    <cellStyle name="40% - Accent1 4 3 5 3" xfId="32451"/>
    <cellStyle name="40% - Accent1 4 3 5 4" xfId="43486"/>
    <cellStyle name="40% - Accent1 4 3 6" xfId="2667"/>
    <cellStyle name="40% - Accent1 4 3 6 2" xfId="9254"/>
    <cellStyle name="40% - Accent1 4 3 6 2 2" xfId="32454"/>
    <cellStyle name="40% - Accent1 4 3 6 3" xfId="32453"/>
    <cellStyle name="40% - Accent1 4 3 6 4" xfId="43487"/>
    <cellStyle name="40% - Accent1 4 3 7" xfId="2668"/>
    <cellStyle name="40% - Accent1 4 3 7 2" xfId="9255"/>
    <cellStyle name="40% - Accent1 4 3 7 2 2" xfId="32456"/>
    <cellStyle name="40% - Accent1 4 3 7 3" xfId="32455"/>
    <cellStyle name="40% - Accent1 4 3 7 4" xfId="43488"/>
    <cellStyle name="40% - Accent1 4 3 8" xfId="2669"/>
    <cellStyle name="40% - Accent1 4 3 8 2" xfId="9256"/>
    <cellStyle name="40% - Accent1 4 3 8 2 2" xfId="32458"/>
    <cellStyle name="40% - Accent1 4 3 8 3" xfId="32457"/>
    <cellStyle name="40% - Accent1 4 3 8 4" xfId="43489"/>
    <cellStyle name="40% - Accent1 4 3 9" xfId="2662"/>
    <cellStyle name="40% - Accent1 4 3 9 2" xfId="9257"/>
    <cellStyle name="40% - Accent1 4 3 9 2 2" xfId="32460"/>
    <cellStyle name="40% - Accent1 4 3 9 3" xfId="32459"/>
    <cellStyle name="40% - Accent1 4 4" xfId="719"/>
    <cellStyle name="40% - Accent1 4 4 2" xfId="2671"/>
    <cellStyle name="40% - Accent1 4 4 2 2" xfId="9259"/>
    <cellStyle name="40% - Accent1 4 4 2 2 2" xfId="32463"/>
    <cellStyle name="40% - Accent1 4 4 2 3" xfId="32462"/>
    <cellStyle name="40% - Accent1 4 4 2 4" xfId="43491"/>
    <cellStyle name="40% - Accent1 4 4 3" xfId="2670"/>
    <cellStyle name="40% - Accent1 4 4 3 2" xfId="9260"/>
    <cellStyle name="40% - Accent1 4 4 3 2 2" xfId="32465"/>
    <cellStyle name="40% - Accent1 4 4 3 3" xfId="32464"/>
    <cellStyle name="40% - Accent1 4 4 4" xfId="9258"/>
    <cellStyle name="40% - Accent1 4 4 4 2" xfId="32466"/>
    <cellStyle name="40% - Accent1 4 4 5" xfId="14729"/>
    <cellStyle name="40% - Accent1 4 4 6" xfId="32461"/>
    <cellStyle name="40% - Accent1 4 4 7" xfId="43490"/>
    <cellStyle name="40% - Accent1 4 5" xfId="2672"/>
    <cellStyle name="40% - Accent1 4 5 2" xfId="9261"/>
    <cellStyle name="40% - Accent1 4 5 2 2" xfId="32468"/>
    <cellStyle name="40% - Accent1 4 5 3" xfId="32467"/>
    <cellStyle name="40% - Accent1 4 5 4" xfId="43492"/>
    <cellStyle name="40% - Accent1 4 6" xfId="2673"/>
    <cellStyle name="40% - Accent1 4 6 2" xfId="9262"/>
    <cellStyle name="40% - Accent1 4 6 2 2" xfId="32470"/>
    <cellStyle name="40% - Accent1 4 6 3" xfId="32469"/>
    <cellStyle name="40% - Accent1 4 6 4" xfId="43493"/>
    <cellStyle name="40% - Accent1 4 7" xfId="2674"/>
    <cellStyle name="40% - Accent1 4 7 2" xfId="9263"/>
    <cellStyle name="40% - Accent1 4 7 2 2" xfId="32472"/>
    <cellStyle name="40% - Accent1 4 7 3" xfId="32471"/>
    <cellStyle name="40% - Accent1 4 7 4" xfId="43494"/>
    <cellStyle name="40% - Accent1 4 8" xfId="2675"/>
    <cellStyle name="40% - Accent1 4 8 2" xfId="9264"/>
    <cellStyle name="40% - Accent1 4 8 2 2" xfId="32474"/>
    <cellStyle name="40% - Accent1 4 8 3" xfId="32473"/>
    <cellStyle name="40% - Accent1 4 8 4" xfId="43495"/>
    <cellStyle name="40% - Accent1 4 9" xfId="2676"/>
    <cellStyle name="40% - Accent1 4 9 2" xfId="9265"/>
    <cellStyle name="40% - Accent1 4 9 2 2" xfId="32476"/>
    <cellStyle name="40% - Accent1 4 9 3" xfId="32475"/>
    <cellStyle name="40% - Accent1 4 9 4" xfId="43496"/>
    <cellStyle name="40% - Accent1 5" xfId="196"/>
    <cellStyle name="40% - Accent1 5 10" xfId="2678"/>
    <cellStyle name="40% - Accent1 5 10 2" xfId="9267"/>
    <cellStyle name="40% - Accent1 5 10 2 2" xfId="32479"/>
    <cellStyle name="40% - Accent1 5 10 3" xfId="32478"/>
    <cellStyle name="40% - Accent1 5 10 4" xfId="43498"/>
    <cellStyle name="40% - Accent1 5 11" xfId="2679"/>
    <cellStyle name="40% - Accent1 5 11 2" xfId="9268"/>
    <cellStyle name="40% - Accent1 5 11 2 2" xfId="32481"/>
    <cellStyle name="40% - Accent1 5 11 3" xfId="32480"/>
    <cellStyle name="40% - Accent1 5 11 4" xfId="43499"/>
    <cellStyle name="40% - Accent1 5 12" xfId="2677"/>
    <cellStyle name="40% - Accent1 5 12 2" xfId="9269"/>
    <cellStyle name="40% - Accent1 5 12 2 2" xfId="32483"/>
    <cellStyle name="40% - Accent1 5 12 3" xfId="32482"/>
    <cellStyle name="40% - Accent1 5 13" xfId="9266"/>
    <cellStyle name="40% - Accent1 5 13 2" xfId="32484"/>
    <cellStyle name="40% - Accent1 5 14" xfId="14730"/>
    <cellStyle name="40% - Accent1 5 15" xfId="32477"/>
    <cellStyle name="40% - Accent1 5 16" xfId="43497"/>
    <cellStyle name="40% - Accent1 5 2" xfId="429"/>
    <cellStyle name="40% - Accent1 5 2 10" xfId="2680"/>
    <cellStyle name="40% - Accent1 5 2 10 2" xfId="9271"/>
    <cellStyle name="40% - Accent1 5 2 10 2 2" xfId="32487"/>
    <cellStyle name="40% - Accent1 5 2 10 3" xfId="32486"/>
    <cellStyle name="40% - Accent1 5 2 11" xfId="9270"/>
    <cellStyle name="40% - Accent1 5 2 11 2" xfId="32488"/>
    <cellStyle name="40% - Accent1 5 2 12" xfId="14731"/>
    <cellStyle name="40% - Accent1 5 2 13" xfId="32485"/>
    <cellStyle name="40% - Accent1 5 2 14" xfId="43500"/>
    <cellStyle name="40% - Accent1 5 2 2" xfId="2681"/>
    <cellStyle name="40% - Accent1 5 2 2 2" xfId="9272"/>
    <cellStyle name="40% - Accent1 5 2 2 2 2" xfId="32490"/>
    <cellStyle name="40% - Accent1 5 2 2 3" xfId="32489"/>
    <cellStyle name="40% - Accent1 5 2 2 4" xfId="43501"/>
    <cellStyle name="40% - Accent1 5 2 3" xfId="2682"/>
    <cellStyle name="40% - Accent1 5 2 3 2" xfId="9273"/>
    <cellStyle name="40% - Accent1 5 2 3 2 2" xfId="32492"/>
    <cellStyle name="40% - Accent1 5 2 3 3" xfId="32491"/>
    <cellStyle name="40% - Accent1 5 2 3 4" xfId="43502"/>
    <cellStyle name="40% - Accent1 5 2 4" xfId="2683"/>
    <cellStyle name="40% - Accent1 5 2 4 2" xfId="9274"/>
    <cellStyle name="40% - Accent1 5 2 4 2 2" xfId="32494"/>
    <cellStyle name="40% - Accent1 5 2 4 3" xfId="32493"/>
    <cellStyle name="40% - Accent1 5 2 4 4" xfId="43503"/>
    <cellStyle name="40% - Accent1 5 2 5" xfId="2684"/>
    <cellStyle name="40% - Accent1 5 2 5 2" xfId="9275"/>
    <cellStyle name="40% - Accent1 5 2 5 2 2" xfId="32496"/>
    <cellStyle name="40% - Accent1 5 2 5 3" xfId="32495"/>
    <cellStyle name="40% - Accent1 5 2 5 4" xfId="43504"/>
    <cellStyle name="40% - Accent1 5 2 6" xfId="2685"/>
    <cellStyle name="40% - Accent1 5 2 6 2" xfId="9276"/>
    <cellStyle name="40% - Accent1 5 2 6 2 2" xfId="32498"/>
    <cellStyle name="40% - Accent1 5 2 6 3" xfId="32497"/>
    <cellStyle name="40% - Accent1 5 2 6 4" xfId="43505"/>
    <cellStyle name="40% - Accent1 5 2 7" xfId="2686"/>
    <cellStyle name="40% - Accent1 5 2 7 2" xfId="9277"/>
    <cellStyle name="40% - Accent1 5 2 7 2 2" xfId="32500"/>
    <cellStyle name="40% - Accent1 5 2 7 3" xfId="32499"/>
    <cellStyle name="40% - Accent1 5 2 7 4" xfId="43506"/>
    <cellStyle name="40% - Accent1 5 2 8" xfId="2687"/>
    <cellStyle name="40% - Accent1 5 2 8 2" xfId="9278"/>
    <cellStyle name="40% - Accent1 5 2 8 2 2" xfId="32502"/>
    <cellStyle name="40% - Accent1 5 2 8 3" xfId="32501"/>
    <cellStyle name="40% - Accent1 5 2 8 4" xfId="43507"/>
    <cellStyle name="40% - Accent1 5 2 9" xfId="2688"/>
    <cellStyle name="40% - Accent1 5 2 9 2" xfId="9279"/>
    <cellStyle name="40% - Accent1 5 2 9 2 2" xfId="32504"/>
    <cellStyle name="40% - Accent1 5 2 9 3" xfId="32503"/>
    <cellStyle name="40% - Accent1 5 2 9 4" xfId="43508"/>
    <cellStyle name="40% - Accent1 5 3" xfId="633"/>
    <cellStyle name="40% - Accent1 5 3 2" xfId="2690"/>
    <cellStyle name="40% - Accent1 5 3 2 2" xfId="9281"/>
    <cellStyle name="40% - Accent1 5 3 2 2 2" xfId="32507"/>
    <cellStyle name="40% - Accent1 5 3 2 3" xfId="32506"/>
    <cellStyle name="40% - Accent1 5 3 2 4" xfId="43510"/>
    <cellStyle name="40% - Accent1 5 3 3" xfId="2689"/>
    <cellStyle name="40% - Accent1 5 3 3 2" xfId="9282"/>
    <cellStyle name="40% - Accent1 5 3 3 2 2" xfId="32509"/>
    <cellStyle name="40% - Accent1 5 3 3 3" xfId="32508"/>
    <cellStyle name="40% - Accent1 5 3 4" xfId="9280"/>
    <cellStyle name="40% - Accent1 5 3 4 2" xfId="32510"/>
    <cellStyle name="40% - Accent1 5 3 5" xfId="14732"/>
    <cellStyle name="40% - Accent1 5 3 6" xfId="32505"/>
    <cellStyle name="40% - Accent1 5 3 7" xfId="43509"/>
    <cellStyle name="40% - Accent1 5 4" xfId="720"/>
    <cellStyle name="40% - Accent1 5 4 2" xfId="2691"/>
    <cellStyle name="40% - Accent1 5 4 2 2" xfId="9284"/>
    <cellStyle name="40% - Accent1 5 4 2 2 2" xfId="32513"/>
    <cellStyle name="40% - Accent1 5 4 2 3" xfId="32512"/>
    <cellStyle name="40% - Accent1 5 4 3" xfId="9283"/>
    <cellStyle name="40% - Accent1 5 4 3 2" xfId="32514"/>
    <cellStyle name="40% - Accent1 5 4 4" xfId="14733"/>
    <cellStyle name="40% - Accent1 5 4 5" xfId="32511"/>
    <cellStyle name="40% - Accent1 5 4 6" xfId="43511"/>
    <cellStyle name="40% - Accent1 5 5" xfId="2692"/>
    <cellStyle name="40% - Accent1 5 5 2" xfId="9285"/>
    <cellStyle name="40% - Accent1 5 5 2 2" xfId="32516"/>
    <cellStyle name="40% - Accent1 5 5 3" xfId="32515"/>
    <cellStyle name="40% - Accent1 5 5 4" xfId="43512"/>
    <cellStyle name="40% - Accent1 5 6" xfId="2693"/>
    <cellStyle name="40% - Accent1 5 6 2" xfId="9286"/>
    <cellStyle name="40% - Accent1 5 6 2 2" xfId="32518"/>
    <cellStyle name="40% - Accent1 5 6 3" xfId="32517"/>
    <cellStyle name="40% - Accent1 5 6 4" xfId="43513"/>
    <cellStyle name="40% - Accent1 5 7" xfId="2694"/>
    <cellStyle name="40% - Accent1 5 7 2" xfId="9287"/>
    <cellStyle name="40% - Accent1 5 7 2 2" xfId="32520"/>
    <cellStyle name="40% - Accent1 5 7 3" xfId="32519"/>
    <cellStyle name="40% - Accent1 5 7 4" xfId="43514"/>
    <cellStyle name="40% - Accent1 5 8" xfId="2695"/>
    <cellStyle name="40% - Accent1 5 8 2" xfId="9288"/>
    <cellStyle name="40% - Accent1 5 8 2 2" xfId="32522"/>
    <cellStyle name="40% - Accent1 5 8 3" xfId="32521"/>
    <cellStyle name="40% - Accent1 5 8 4" xfId="43515"/>
    <cellStyle name="40% - Accent1 5 9" xfId="2696"/>
    <cellStyle name="40% - Accent1 5 9 2" xfId="9289"/>
    <cellStyle name="40% - Accent1 5 9 2 2" xfId="32524"/>
    <cellStyle name="40% - Accent1 5 9 3" xfId="32523"/>
    <cellStyle name="40% - Accent1 5 9 4" xfId="43516"/>
    <cellStyle name="40% - Accent1 6" xfId="197"/>
    <cellStyle name="40% - Accent1 6 10" xfId="2697"/>
    <cellStyle name="40% - Accent1 6 10 2" xfId="9291"/>
    <cellStyle name="40% - Accent1 6 10 2 2" xfId="32527"/>
    <cellStyle name="40% - Accent1 6 10 3" xfId="32526"/>
    <cellStyle name="40% - Accent1 6 11" xfId="9290"/>
    <cellStyle name="40% - Accent1 6 11 2" xfId="32528"/>
    <cellStyle name="40% - Accent1 6 12" xfId="14734"/>
    <cellStyle name="40% - Accent1 6 13" xfId="32525"/>
    <cellStyle name="40% - Accent1 6 14" xfId="43517"/>
    <cellStyle name="40% - Accent1 6 2" xfId="430"/>
    <cellStyle name="40% - Accent1 6 2 2" xfId="2699"/>
    <cellStyle name="40% - Accent1 6 2 2 2" xfId="9293"/>
    <cellStyle name="40% - Accent1 6 2 2 2 2" xfId="32531"/>
    <cellStyle name="40% - Accent1 6 2 2 3" xfId="32530"/>
    <cellStyle name="40% - Accent1 6 2 2 4" xfId="43519"/>
    <cellStyle name="40% - Accent1 6 2 3" xfId="2698"/>
    <cellStyle name="40% - Accent1 6 2 3 2" xfId="9294"/>
    <cellStyle name="40% - Accent1 6 2 3 2 2" xfId="32533"/>
    <cellStyle name="40% - Accent1 6 2 3 3" xfId="32532"/>
    <cellStyle name="40% - Accent1 6 2 4" xfId="9292"/>
    <cellStyle name="40% - Accent1 6 2 4 2" xfId="32534"/>
    <cellStyle name="40% - Accent1 6 2 5" xfId="14735"/>
    <cellStyle name="40% - Accent1 6 2 6" xfId="32529"/>
    <cellStyle name="40% - Accent1 6 2 7" xfId="43518"/>
    <cellStyle name="40% - Accent1 6 3" xfId="634"/>
    <cellStyle name="40% - Accent1 6 3 2" xfId="2701"/>
    <cellStyle name="40% - Accent1 6 3 2 2" xfId="9296"/>
    <cellStyle name="40% - Accent1 6 3 2 2 2" xfId="32537"/>
    <cellStyle name="40% - Accent1 6 3 2 3" xfId="32536"/>
    <cellStyle name="40% - Accent1 6 3 2 4" xfId="43521"/>
    <cellStyle name="40% - Accent1 6 3 3" xfId="2700"/>
    <cellStyle name="40% - Accent1 6 3 3 2" xfId="9297"/>
    <cellStyle name="40% - Accent1 6 3 3 2 2" xfId="32539"/>
    <cellStyle name="40% - Accent1 6 3 3 3" xfId="32538"/>
    <cellStyle name="40% - Accent1 6 3 4" xfId="9295"/>
    <cellStyle name="40% - Accent1 6 3 4 2" xfId="32540"/>
    <cellStyle name="40% - Accent1 6 3 5" xfId="14736"/>
    <cellStyle name="40% - Accent1 6 3 6" xfId="32535"/>
    <cellStyle name="40% - Accent1 6 3 7" xfId="43520"/>
    <cellStyle name="40% - Accent1 6 4" xfId="721"/>
    <cellStyle name="40% - Accent1 6 4 2" xfId="2702"/>
    <cellStyle name="40% - Accent1 6 4 2 2" xfId="9299"/>
    <cellStyle name="40% - Accent1 6 4 2 2 2" xfId="32543"/>
    <cellStyle name="40% - Accent1 6 4 2 3" xfId="32542"/>
    <cellStyle name="40% - Accent1 6 4 3" xfId="9298"/>
    <cellStyle name="40% - Accent1 6 4 3 2" xfId="32544"/>
    <cellStyle name="40% - Accent1 6 4 4" xfId="14737"/>
    <cellStyle name="40% - Accent1 6 4 5" xfId="32541"/>
    <cellStyle name="40% - Accent1 6 4 6" xfId="43522"/>
    <cellStyle name="40% - Accent1 6 5" xfId="2703"/>
    <cellStyle name="40% - Accent1 6 5 2" xfId="9300"/>
    <cellStyle name="40% - Accent1 6 5 2 2" xfId="32546"/>
    <cellStyle name="40% - Accent1 6 5 3" xfId="32545"/>
    <cellStyle name="40% - Accent1 6 5 4" xfId="43523"/>
    <cellStyle name="40% - Accent1 6 6" xfId="2704"/>
    <cellStyle name="40% - Accent1 6 6 2" xfId="9301"/>
    <cellStyle name="40% - Accent1 6 6 2 2" xfId="32548"/>
    <cellStyle name="40% - Accent1 6 6 3" xfId="32547"/>
    <cellStyle name="40% - Accent1 6 6 4" xfId="43524"/>
    <cellStyle name="40% - Accent1 6 7" xfId="2705"/>
    <cellStyle name="40% - Accent1 6 7 2" xfId="9302"/>
    <cellStyle name="40% - Accent1 6 7 2 2" xfId="32550"/>
    <cellStyle name="40% - Accent1 6 7 3" xfId="32549"/>
    <cellStyle name="40% - Accent1 6 7 4" xfId="43525"/>
    <cellStyle name="40% - Accent1 6 8" xfId="2706"/>
    <cellStyle name="40% - Accent1 6 8 2" xfId="9303"/>
    <cellStyle name="40% - Accent1 6 8 2 2" xfId="32552"/>
    <cellStyle name="40% - Accent1 6 8 3" xfId="32551"/>
    <cellStyle name="40% - Accent1 6 8 4" xfId="43526"/>
    <cellStyle name="40% - Accent1 6 9" xfId="2707"/>
    <cellStyle name="40% - Accent1 6 9 2" xfId="9304"/>
    <cellStyle name="40% - Accent1 6 9 2 2" xfId="32554"/>
    <cellStyle name="40% - Accent1 6 9 3" xfId="32553"/>
    <cellStyle name="40% - Accent1 6 9 4" xfId="43527"/>
    <cellStyle name="40% - Accent1 7" xfId="198"/>
    <cellStyle name="40% - Accent1 7 10" xfId="9305"/>
    <cellStyle name="40% - Accent1 7 10 2" xfId="32556"/>
    <cellStyle name="40% - Accent1 7 11" xfId="14738"/>
    <cellStyle name="40% - Accent1 7 12" xfId="32555"/>
    <cellStyle name="40% - Accent1 7 13" xfId="43528"/>
    <cellStyle name="40% - Accent1 7 2" xfId="431"/>
    <cellStyle name="40% - Accent1 7 2 2" xfId="2710"/>
    <cellStyle name="40% - Accent1 7 2 2 2" xfId="9307"/>
    <cellStyle name="40% - Accent1 7 2 2 2 2" xfId="32559"/>
    <cellStyle name="40% - Accent1 7 2 2 3" xfId="32558"/>
    <cellStyle name="40% - Accent1 7 2 2 4" xfId="43530"/>
    <cellStyle name="40% - Accent1 7 2 3" xfId="2709"/>
    <cellStyle name="40% - Accent1 7 2 3 2" xfId="9308"/>
    <cellStyle name="40% - Accent1 7 2 3 2 2" xfId="32561"/>
    <cellStyle name="40% - Accent1 7 2 3 3" xfId="32560"/>
    <cellStyle name="40% - Accent1 7 2 4" xfId="9306"/>
    <cellStyle name="40% - Accent1 7 2 4 2" xfId="32562"/>
    <cellStyle name="40% - Accent1 7 2 5" xfId="14739"/>
    <cellStyle name="40% - Accent1 7 2 6" xfId="32557"/>
    <cellStyle name="40% - Accent1 7 2 7" xfId="43529"/>
    <cellStyle name="40% - Accent1 7 3" xfId="635"/>
    <cellStyle name="40% - Accent1 7 3 2" xfId="2711"/>
    <cellStyle name="40% - Accent1 7 3 2 2" xfId="9310"/>
    <cellStyle name="40% - Accent1 7 3 2 2 2" xfId="32565"/>
    <cellStyle name="40% - Accent1 7 3 2 3" xfId="32564"/>
    <cellStyle name="40% - Accent1 7 3 3" xfId="9309"/>
    <cellStyle name="40% - Accent1 7 3 3 2" xfId="32566"/>
    <cellStyle name="40% - Accent1 7 3 4" xfId="14740"/>
    <cellStyle name="40% - Accent1 7 3 5" xfId="32563"/>
    <cellStyle name="40% - Accent1 7 3 6" xfId="43531"/>
    <cellStyle name="40% - Accent1 7 4" xfId="722"/>
    <cellStyle name="40% - Accent1 7 4 2" xfId="2712"/>
    <cellStyle name="40% - Accent1 7 4 2 2" xfId="9312"/>
    <cellStyle name="40% - Accent1 7 4 2 2 2" xfId="32569"/>
    <cellStyle name="40% - Accent1 7 4 2 3" xfId="32568"/>
    <cellStyle name="40% - Accent1 7 4 3" xfId="9311"/>
    <cellStyle name="40% - Accent1 7 4 3 2" xfId="32570"/>
    <cellStyle name="40% - Accent1 7 4 4" xfId="14741"/>
    <cellStyle name="40% - Accent1 7 4 5" xfId="32567"/>
    <cellStyle name="40% - Accent1 7 4 6" xfId="43532"/>
    <cellStyle name="40% - Accent1 7 5" xfId="2713"/>
    <cellStyle name="40% - Accent1 7 5 2" xfId="9313"/>
    <cellStyle name="40% - Accent1 7 5 2 2" xfId="32572"/>
    <cellStyle name="40% - Accent1 7 5 3" xfId="32571"/>
    <cellStyle name="40% - Accent1 7 5 4" xfId="43533"/>
    <cellStyle name="40% - Accent1 7 6" xfId="2714"/>
    <cellStyle name="40% - Accent1 7 6 2" xfId="9314"/>
    <cellStyle name="40% - Accent1 7 6 2 2" xfId="32574"/>
    <cellStyle name="40% - Accent1 7 6 3" xfId="32573"/>
    <cellStyle name="40% - Accent1 7 6 4" xfId="43534"/>
    <cellStyle name="40% - Accent1 7 7" xfId="2715"/>
    <cellStyle name="40% - Accent1 7 7 2" xfId="9315"/>
    <cellStyle name="40% - Accent1 7 7 2 2" xfId="32576"/>
    <cellStyle name="40% - Accent1 7 7 3" xfId="32575"/>
    <cellStyle name="40% - Accent1 7 7 4" xfId="43535"/>
    <cellStyle name="40% - Accent1 7 8" xfId="2716"/>
    <cellStyle name="40% - Accent1 7 8 2" xfId="9316"/>
    <cellStyle name="40% - Accent1 7 8 2 2" xfId="32578"/>
    <cellStyle name="40% - Accent1 7 8 3" xfId="32577"/>
    <cellStyle name="40% - Accent1 7 8 4" xfId="43536"/>
    <cellStyle name="40% - Accent1 7 9" xfId="2708"/>
    <cellStyle name="40% - Accent1 7 9 2" xfId="9317"/>
    <cellStyle name="40% - Accent1 7 9 2 2" xfId="32580"/>
    <cellStyle name="40% - Accent1 7 9 3" xfId="32579"/>
    <cellStyle name="40% - Accent1 8" xfId="314"/>
    <cellStyle name="40% - Accent1 8 2" xfId="2718"/>
    <cellStyle name="40% - Accent1 8 2 2" xfId="9318"/>
    <cellStyle name="40% - Accent1 8 2 2 2" xfId="32582"/>
    <cellStyle name="40% - Accent1 8 2 3" xfId="14742"/>
    <cellStyle name="40% - Accent1 8 2 4" xfId="32581"/>
    <cellStyle name="40% - Accent1 8 2 5" xfId="43538"/>
    <cellStyle name="40% - Accent1 8 3" xfId="2719"/>
    <cellStyle name="40% - Accent1 8 3 2" xfId="9319"/>
    <cellStyle name="40% - Accent1 8 3 2 2" xfId="32584"/>
    <cellStyle name="40% - Accent1 8 3 3" xfId="14743"/>
    <cellStyle name="40% - Accent1 8 3 4" xfId="32583"/>
    <cellStyle name="40% - Accent1 8 3 5" xfId="43539"/>
    <cellStyle name="40% - Accent1 8 4" xfId="2720"/>
    <cellStyle name="40% - Accent1 8 4 2" xfId="9320"/>
    <cellStyle name="40% - Accent1 8 4 2 2" xfId="32586"/>
    <cellStyle name="40% - Accent1 8 4 3" xfId="14744"/>
    <cellStyle name="40% - Accent1 8 4 4" xfId="32585"/>
    <cellStyle name="40% - Accent1 8 4 5" xfId="43540"/>
    <cellStyle name="40% - Accent1 8 5" xfId="2721"/>
    <cellStyle name="40% - Accent1 8 5 2" xfId="9321"/>
    <cellStyle name="40% - Accent1 8 5 2 2" xfId="32588"/>
    <cellStyle name="40% - Accent1 8 5 3" xfId="32587"/>
    <cellStyle name="40% - Accent1 8 5 4" xfId="43541"/>
    <cellStyle name="40% - Accent1 8 6" xfId="2717"/>
    <cellStyle name="40% - Accent1 8 6 2" xfId="9322"/>
    <cellStyle name="40% - Accent1 8 6 2 2" xfId="32590"/>
    <cellStyle name="40% - Accent1 8 6 3" xfId="32589"/>
    <cellStyle name="40% - Accent1 8 7" xfId="43537"/>
    <cellStyle name="40% - Accent1 9" xfId="296"/>
    <cellStyle name="40% - Accent1 9 2" xfId="2723"/>
    <cellStyle name="40% - Accent1 9 2 2" xfId="9324"/>
    <cellStyle name="40% - Accent1 9 2 2 2" xfId="32593"/>
    <cellStyle name="40% - Accent1 9 2 3" xfId="14746"/>
    <cellStyle name="40% - Accent1 9 2 4" xfId="32592"/>
    <cellStyle name="40% - Accent1 9 2 5" xfId="43543"/>
    <cellStyle name="40% - Accent1 9 3" xfId="2722"/>
    <cellStyle name="40% - Accent1 9 3 2" xfId="9325"/>
    <cellStyle name="40% - Accent1 9 3 2 2" xfId="32595"/>
    <cellStyle name="40% - Accent1 9 3 3" xfId="14747"/>
    <cellStyle name="40% - Accent1 9 3 4" xfId="32594"/>
    <cellStyle name="40% - Accent1 9 4" xfId="9323"/>
    <cellStyle name="40% - Accent1 9 4 2" xfId="14748"/>
    <cellStyle name="40% - Accent1 9 4 3" xfId="32596"/>
    <cellStyle name="40% - Accent1 9 5" xfId="14745"/>
    <cellStyle name="40% - Accent1 9 6" xfId="32591"/>
    <cellStyle name="40% - Accent1 9 7" xfId="43542"/>
    <cellStyle name="40% - Accent2" xfId="8" builtinId="35" customBuiltin="1"/>
    <cellStyle name="40% - Accent2 10" xfId="2724"/>
    <cellStyle name="40% - Accent2 10 2" xfId="2725"/>
    <cellStyle name="40% - Accent2 10 2 2" xfId="9327"/>
    <cellStyle name="40% - Accent2 10 2 2 2" xfId="32599"/>
    <cellStyle name="40% - Accent2 10 2 3" xfId="14750"/>
    <cellStyle name="40% - Accent2 10 2 4" xfId="32598"/>
    <cellStyle name="40% - Accent2 10 2 5" xfId="43545"/>
    <cellStyle name="40% - Accent2 10 3" xfId="9326"/>
    <cellStyle name="40% - Accent2 10 3 2" xfId="14751"/>
    <cellStyle name="40% - Accent2 10 3 3" xfId="32600"/>
    <cellStyle name="40% - Accent2 10 4" xfId="14752"/>
    <cellStyle name="40% - Accent2 10 5" xfId="14749"/>
    <cellStyle name="40% - Accent2 10 6" xfId="32597"/>
    <cellStyle name="40% - Accent2 10 7" xfId="43544"/>
    <cellStyle name="40% - Accent2 11" xfId="2726"/>
    <cellStyle name="40% - Accent2 11 2" xfId="2727"/>
    <cellStyle name="40% - Accent2 11 2 2" xfId="9329"/>
    <cellStyle name="40% - Accent2 11 2 2 2" xfId="32603"/>
    <cellStyle name="40% - Accent2 11 2 3" xfId="14754"/>
    <cellStyle name="40% - Accent2 11 2 4" xfId="32602"/>
    <cellStyle name="40% - Accent2 11 2 5" xfId="43547"/>
    <cellStyle name="40% - Accent2 11 3" xfId="9328"/>
    <cellStyle name="40% - Accent2 11 3 2" xfId="14755"/>
    <cellStyle name="40% - Accent2 11 3 3" xfId="32604"/>
    <cellStyle name="40% - Accent2 11 4" xfId="14756"/>
    <cellStyle name="40% - Accent2 11 5" xfId="14753"/>
    <cellStyle name="40% - Accent2 11 6" xfId="32601"/>
    <cellStyle name="40% - Accent2 11 7" xfId="43546"/>
    <cellStyle name="40% - Accent2 12" xfId="2728"/>
    <cellStyle name="40% - Accent2 12 2" xfId="9330"/>
    <cellStyle name="40% - Accent2 12 2 2" xfId="14758"/>
    <cellStyle name="40% - Accent2 12 2 3" xfId="32606"/>
    <cellStyle name="40% - Accent2 12 3" xfId="14759"/>
    <cellStyle name="40% - Accent2 12 4" xfId="14760"/>
    <cellStyle name="40% - Accent2 12 5" xfId="14757"/>
    <cellStyle name="40% - Accent2 12 6" xfId="32605"/>
    <cellStyle name="40% - Accent2 12 7" xfId="43548"/>
    <cellStyle name="40% - Accent2 13" xfId="2729"/>
    <cellStyle name="40% - Accent2 13 2" xfId="9331"/>
    <cellStyle name="40% - Accent2 13 2 2" xfId="32608"/>
    <cellStyle name="40% - Accent2 13 3" xfId="14761"/>
    <cellStyle name="40% - Accent2 13 4" xfId="32607"/>
    <cellStyle name="40% - Accent2 13 5" xfId="43549"/>
    <cellStyle name="40% - Accent2 14" xfId="2730"/>
    <cellStyle name="40% - Accent2 14 2" xfId="9332"/>
    <cellStyle name="40% - Accent2 14 2 2" xfId="32610"/>
    <cellStyle name="40% - Accent2 14 3" xfId="14762"/>
    <cellStyle name="40% - Accent2 14 4" xfId="32609"/>
    <cellStyle name="40% - Accent2 14 5" xfId="43550"/>
    <cellStyle name="40% - Accent2 15" xfId="2731"/>
    <cellStyle name="40% - Accent2 15 2" xfId="9333"/>
    <cellStyle name="40% - Accent2 15 2 2" xfId="32612"/>
    <cellStyle name="40% - Accent2 15 3" xfId="14763"/>
    <cellStyle name="40% - Accent2 15 4" xfId="32611"/>
    <cellStyle name="40% - Accent2 15 5" xfId="43551"/>
    <cellStyle name="40% - Accent2 16" xfId="13861"/>
    <cellStyle name="40% - Accent2 16 2" xfId="14764"/>
    <cellStyle name="40% - Accent2 17" xfId="14765"/>
    <cellStyle name="40% - Accent2 18" xfId="14766"/>
    <cellStyle name="40% - Accent2 19" xfId="14767"/>
    <cellStyle name="40% - Accent2 2" xfId="108"/>
    <cellStyle name="40% - Accent2 2 10" xfId="2733"/>
    <cellStyle name="40% - Accent2 2 10 2" xfId="9335"/>
    <cellStyle name="40% - Accent2 2 10 2 2" xfId="32614"/>
    <cellStyle name="40% - Accent2 2 10 3" xfId="14768"/>
    <cellStyle name="40% - Accent2 2 10 4" xfId="32613"/>
    <cellStyle name="40% - Accent2 2 10 5" xfId="43552"/>
    <cellStyle name="40% - Accent2 2 11" xfId="2734"/>
    <cellStyle name="40% - Accent2 2 11 2" xfId="9336"/>
    <cellStyle name="40% - Accent2 2 11 2 2" xfId="32616"/>
    <cellStyle name="40% - Accent2 2 11 3" xfId="14769"/>
    <cellStyle name="40% - Accent2 2 11 4" xfId="32615"/>
    <cellStyle name="40% - Accent2 2 11 5" xfId="43553"/>
    <cellStyle name="40% - Accent2 2 12" xfId="2735"/>
    <cellStyle name="40% - Accent2 2 12 2" xfId="9337"/>
    <cellStyle name="40% - Accent2 2 12 2 2" xfId="32618"/>
    <cellStyle name="40% - Accent2 2 12 3" xfId="14770"/>
    <cellStyle name="40% - Accent2 2 12 4" xfId="32617"/>
    <cellStyle name="40% - Accent2 2 12 5" xfId="43554"/>
    <cellStyle name="40% - Accent2 2 13" xfId="2736"/>
    <cellStyle name="40% - Accent2 2 13 2" xfId="9338"/>
    <cellStyle name="40% - Accent2 2 13 2 2" xfId="32620"/>
    <cellStyle name="40% - Accent2 2 13 3" xfId="14771"/>
    <cellStyle name="40% - Accent2 2 13 4" xfId="32619"/>
    <cellStyle name="40% - Accent2 2 13 5" xfId="43555"/>
    <cellStyle name="40% - Accent2 2 14" xfId="2737"/>
    <cellStyle name="40% - Accent2 2 14 2" xfId="9339"/>
    <cellStyle name="40% - Accent2 2 14 2 2" xfId="32622"/>
    <cellStyle name="40% - Accent2 2 14 3" xfId="32621"/>
    <cellStyle name="40% - Accent2 2 14 4" xfId="43556"/>
    <cellStyle name="40% - Accent2 2 15" xfId="2732"/>
    <cellStyle name="40% - Accent2 2 15 2" xfId="9340"/>
    <cellStyle name="40% - Accent2 2 15 2 2" xfId="32624"/>
    <cellStyle name="40% - Accent2 2 15 3" xfId="32623"/>
    <cellStyle name="40% - Accent2 2 16" xfId="9334"/>
    <cellStyle name="40% - Accent2 2 16 2" xfId="32625"/>
    <cellStyle name="40% - Accent2 2 17" xfId="41603"/>
    <cellStyle name="40% - Accent2 2 2" xfId="200"/>
    <cellStyle name="40% - Accent2 2 2 2" xfId="2738"/>
    <cellStyle name="40% - Accent2 2 2 2 10" xfId="2739"/>
    <cellStyle name="40% - Accent2 2 2 2 10 2" xfId="9342"/>
    <cellStyle name="40% - Accent2 2 2 2 10 2 2" xfId="32628"/>
    <cellStyle name="40% - Accent2 2 2 2 10 3" xfId="32627"/>
    <cellStyle name="40% - Accent2 2 2 2 10 4" xfId="43558"/>
    <cellStyle name="40% - Accent2 2 2 2 11" xfId="2740"/>
    <cellStyle name="40% - Accent2 2 2 2 11 2" xfId="9343"/>
    <cellStyle name="40% - Accent2 2 2 2 11 2 2" xfId="32630"/>
    <cellStyle name="40% - Accent2 2 2 2 11 3" xfId="32629"/>
    <cellStyle name="40% - Accent2 2 2 2 11 4" xfId="43559"/>
    <cellStyle name="40% - Accent2 2 2 2 12" xfId="9341"/>
    <cellStyle name="40% - Accent2 2 2 2 12 2" xfId="32631"/>
    <cellStyle name="40% - Accent2 2 2 2 13" xfId="32626"/>
    <cellStyle name="40% - Accent2 2 2 2 14" xfId="43557"/>
    <cellStyle name="40% - Accent2 2 2 2 2" xfId="2741"/>
    <cellStyle name="40% - Accent2 2 2 2 2 10" xfId="9344"/>
    <cellStyle name="40% - Accent2 2 2 2 2 10 2" xfId="32633"/>
    <cellStyle name="40% - Accent2 2 2 2 2 11" xfId="32632"/>
    <cellStyle name="40% - Accent2 2 2 2 2 12" xfId="43560"/>
    <cellStyle name="40% - Accent2 2 2 2 2 2" xfId="2742"/>
    <cellStyle name="40% - Accent2 2 2 2 2 2 2" xfId="2743"/>
    <cellStyle name="40% - Accent2 2 2 2 2 2 2 2" xfId="9346"/>
    <cellStyle name="40% - Accent2 2 2 2 2 2 2 2 2" xfId="32636"/>
    <cellStyle name="40% - Accent2 2 2 2 2 2 2 3" xfId="32635"/>
    <cellStyle name="40% - Accent2 2 2 2 2 2 2 4" xfId="43562"/>
    <cellStyle name="40% - Accent2 2 2 2 2 2 3" xfId="9345"/>
    <cellStyle name="40% - Accent2 2 2 2 2 2 3 2" xfId="32637"/>
    <cellStyle name="40% - Accent2 2 2 2 2 2 4" xfId="32634"/>
    <cellStyle name="40% - Accent2 2 2 2 2 2 5" xfId="43561"/>
    <cellStyle name="40% - Accent2 2 2 2 2 3" xfId="2744"/>
    <cellStyle name="40% - Accent2 2 2 2 2 3 2" xfId="2745"/>
    <cellStyle name="40% - Accent2 2 2 2 2 3 2 2" xfId="9348"/>
    <cellStyle name="40% - Accent2 2 2 2 2 3 2 2 2" xfId="32640"/>
    <cellStyle name="40% - Accent2 2 2 2 2 3 2 3" xfId="32639"/>
    <cellStyle name="40% - Accent2 2 2 2 2 3 2 4" xfId="43564"/>
    <cellStyle name="40% - Accent2 2 2 2 2 3 3" xfId="9347"/>
    <cellStyle name="40% - Accent2 2 2 2 2 3 3 2" xfId="32641"/>
    <cellStyle name="40% - Accent2 2 2 2 2 3 4" xfId="32638"/>
    <cellStyle name="40% - Accent2 2 2 2 2 3 5" xfId="43563"/>
    <cellStyle name="40% - Accent2 2 2 2 2 4" xfId="2746"/>
    <cellStyle name="40% - Accent2 2 2 2 2 4 2" xfId="9349"/>
    <cellStyle name="40% - Accent2 2 2 2 2 4 2 2" xfId="32643"/>
    <cellStyle name="40% - Accent2 2 2 2 2 4 3" xfId="32642"/>
    <cellStyle name="40% - Accent2 2 2 2 2 4 4" xfId="43565"/>
    <cellStyle name="40% - Accent2 2 2 2 2 5" xfId="2747"/>
    <cellStyle name="40% - Accent2 2 2 2 2 5 2" xfId="9350"/>
    <cellStyle name="40% - Accent2 2 2 2 2 5 2 2" xfId="32645"/>
    <cellStyle name="40% - Accent2 2 2 2 2 5 3" xfId="32644"/>
    <cellStyle name="40% - Accent2 2 2 2 2 5 4" xfId="43566"/>
    <cellStyle name="40% - Accent2 2 2 2 2 6" xfId="2748"/>
    <cellStyle name="40% - Accent2 2 2 2 2 6 2" xfId="9351"/>
    <cellStyle name="40% - Accent2 2 2 2 2 6 2 2" xfId="32647"/>
    <cellStyle name="40% - Accent2 2 2 2 2 6 3" xfId="32646"/>
    <cellStyle name="40% - Accent2 2 2 2 2 6 4" xfId="43567"/>
    <cellStyle name="40% - Accent2 2 2 2 2 7" xfId="2749"/>
    <cellStyle name="40% - Accent2 2 2 2 2 7 2" xfId="9352"/>
    <cellStyle name="40% - Accent2 2 2 2 2 7 2 2" xfId="32649"/>
    <cellStyle name="40% - Accent2 2 2 2 2 7 3" xfId="32648"/>
    <cellStyle name="40% - Accent2 2 2 2 2 7 4" xfId="43568"/>
    <cellStyle name="40% - Accent2 2 2 2 2 8" xfId="2750"/>
    <cellStyle name="40% - Accent2 2 2 2 2 8 2" xfId="9353"/>
    <cellStyle name="40% - Accent2 2 2 2 2 8 2 2" xfId="32651"/>
    <cellStyle name="40% - Accent2 2 2 2 2 8 3" xfId="32650"/>
    <cellStyle name="40% - Accent2 2 2 2 2 8 4" xfId="43569"/>
    <cellStyle name="40% - Accent2 2 2 2 2 9" xfId="2751"/>
    <cellStyle name="40% - Accent2 2 2 2 2 9 2" xfId="9354"/>
    <cellStyle name="40% - Accent2 2 2 2 2 9 2 2" xfId="32653"/>
    <cellStyle name="40% - Accent2 2 2 2 2 9 3" xfId="32652"/>
    <cellStyle name="40% - Accent2 2 2 2 2 9 4" xfId="43570"/>
    <cellStyle name="40% - Accent2 2 2 2 3" xfId="2752"/>
    <cellStyle name="40% - Accent2 2 2 2 3 10" xfId="32654"/>
    <cellStyle name="40% - Accent2 2 2 2 3 11" xfId="43571"/>
    <cellStyle name="40% - Accent2 2 2 2 3 2" xfId="2753"/>
    <cellStyle name="40% - Accent2 2 2 2 3 2 2" xfId="9356"/>
    <cellStyle name="40% - Accent2 2 2 2 3 2 2 2" xfId="32656"/>
    <cellStyle name="40% - Accent2 2 2 2 3 2 3" xfId="32655"/>
    <cellStyle name="40% - Accent2 2 2 2 3 2 4" xfId="43572"/>
    <cellStyle name="40% - Accent2 2 2 2 3 3" xfId="2754"/>
    <cellStyle name="40% - Accent2 2 2 2 3 3 2" xfId="9357"/>
    <cellStyle name="40% - Accent2 2 2 2 3 3 2 2" xfId="32658"/>
    <cellStyle name="40% - Accent2 2 2 2 3 3 3" xfId="32657"/>
    <cellStyle name="40% - Accent2 2 2 2 3 3 4" xfId="43573"/>
    <cellStyle name="40% - Accent2 2 2 2 3 4" xfId="2755"/>
    <cellStyle name="40% - Accent2 2 2 2 3 4 2" xfId="9358"/>
    <cellStyle name="40% - Accent2 2 2 2 3 4 2 2" xfId="32660"/>
    <cellStyle name="40% - Accent2 2 2 2 3 4 3" xfId="32659"/>
    <cellStyle name="40% - Accent2 2 2 2 3 4 4" xfId="43574"/>
    <cellStyle name="40% - Accent2 2 2 2 3 5" xfId="2756"/>
    <cellStyle name="40% - Accent2 2 2 2 3 5 2" xfId="9359"/>
    <cellStyle name="40% - Accent2 2 2 2 3 5 2 2" xfId="32662"/>
    <cellStyle name="40% - Accent2 2 2 2 3 5 3" xfId="32661"/>
    <cellStyle name="40% - Accent2 2 2 2 3 5 4" xfId="43575"/>
    <cellStyle name="40% - Accent2 2 2 2 3 6" xfId="2757"/>
    <cellStyle name="40% - Accent2 2 2 2 3 6 2" xfId="9360"/>
    <cellStyle name="40% - Accent2 2 2 2 3 6 2 2" xfId="32664"/>
    <cellStyle name="40% - Accent2 2 2 2 3 6 3" xfId="32663"/>
    <cellStyle name="40% - Accent2 2 2 2 3 6 4" xfId="43576"/>
    <cellStyle name="40% - Accent2 2 2 2 3 7" xfId="2758"/>
    <cellStyle name="40% - Accent2 2 2 2 3 7 2" xfId="9361"/>
    <cellStyle name="40% - Accent2 2 2 2 3 7 2 2" xfId="32666"/>
    <cellStyle name="40% - Accent2 2 2 2 3 7 3" xfId="32665"/>
    <cellStyle name="40% - Accent2 2 2 2 3 7 4" xfId="43577"/>
    <cellStyle name="40% - Accent2 2 2 2 3 8" xfId="2759"/>
    <cellStyle name="40% - Accent2 2 2 2 3 8 2" xfId="9362"/>
    <cellStyle name="40% - Accent2 2 2 2 3 8 2 2" xfId="32668"/>
    <cellStyle name="40% - Accent2 2 2 2 3 8 3" xfId="32667"/>
    <cellStyle name="40% - Accent2 2 2 2 3 8 4" xfId="43578"/>
    <cellStyle name="40% - Accent2 2 2 2 3 9" xfId="9355"/>
    <cellStyle name="40% - Accent2 2 2 2 3 9 2" xfId="32669"/>
    <cellStyle name="40% - Accent2 2 2 2 4" xfId="2760"/>
    <cellStyle name="40% - Accent2 2 2 2 4 2" xfId="2761"/>
    <cellStyle name="40% - Accent2 2 2 2 4 2 2" xfId="9364"/>
    <cellStyle name="40% - Accent2 2 2 2 4 2 2 2" xfId="32672"/>
    <cellStyle name="40% - Accent2 2 2 2 4 2 3" xfId="32671"/>
    <cellStyle name="40% - Accent2 2 2 2 4 2 4" xfId="43580"/>
    <cellStyle name="40% - Accent2 2 2 2 4 3" xfId="9363"/>
    <cellStyle name="40% - Accent2 2 2 2 4 3 2" xfId="32673"/>
    <cellStyle name="40% - Accent2 2 2 2 4 4" xfId="32670"/>
    <cellStyle name="40% - Accent2 2 2 2 4 5" xfId="43579"/>
    <cellStyle name="40% - Accent2 2 2 2 5" xfId="2762"/>
    <cellStyle name="40% - Accent2 2 2 2 5 2" xfId="9365"/>
    <cellStyle name="40% - Accent2 2 2 2 5 2 2" xfId="32675"/>
    <cellStyle name="40% - Accent2 2 2 2 5 3" xfId="32674"/>
    <cellStyle name="40% - Accent2 2 2 2 5 4" xfId="43581"/>
    <cellStyle name="40% - Accent2 2 2 2 6" xfId="2763"/>
    <cellStyle name="40% - Accent2 2 2 2 6 2" xfId="9366"/>
    <cellStyle name="40% - Accent2 2 2 2 6 2 2" xfId="32677"/>
    <cellStyle name="40% - Accent2 2 2 2 6 3" xfId="32676"/>
    <cellStyle name="40% - Accent2 2 2 2 6 4" xfId="43582"/>
    <cellStyle name="40% - Accent2 2 2 2 7" xfId="2764"/>
    <cellStyle name="40% - Accent2 2 2 2 7 2" xfId="9367"/>
    <cellStyle name="40% - Accent2 2 2 2 7 2 2" xfId="32679"/>
    <cellStyle name="40% - Accent2 2 2 2 7 3" xfId="32678"/>
    <cellStyle name="40% - Accent2 2 2 2 7 4" xfId="43583"/>
    <cellStyle name="40% - Accent2 2 2 2 8" xfId="2765"/>
    <cellStyle name="40% - Accent2 2 2 2 8 2" xfId="9368"/>
    <cellStyle name="40% - Accent2 2 2 2 8 2 2" xfId="32681"/>
    <cellStyle name="40% - Accent2 2 2 2 8 3" xfId="32680"/>
    <cellStyle name="40% - Accent2 2 2 2 8 4" xfId="43584"/>
    <cellStyle name="40% - Accent2 2 2 2 9" xfId="2766"/>
    <cellStyle name="40% - Accent2 2 2 2 9 2" xfId="9369"/>
    <cellStyle name="40% - Accent2 2 2 2 9 2 2" xfId="32683"/>
    <cellStyle name="40% - Accent2 2 2 2 9 3" xfId="32682"/>
    <cellStyle name="40% - Accent2 2 2 2 9 4" xfId="43585"/>
    <cellStyle name="40% - Accent2 2 2 3" xfId="2767"/>
    <cellStyle name="40% - Accent2 2 2 3 10" xfId="43586"/>
    <cellStyle name="40% - Accent2 2 2 3 2" xfId="2768"/>
    <cellStyle name="40% - Accent2 2 2 3 2 2" xfId="2769"/>
    <cellStyle name="40% - Accent2 2 2 3 2 2 2" xfId="9372"/>
    <cellStyle name="40% - Accent2 2 2 3 2 2 2 2" xfId="32687"/>
    <cellStyle name="40% - Accent2 2 2 3 2 2 3" xfId="32686"/>
    <cellStyle name="40% - Accent2 2 2 3 2 2 4" xfId="43588"/>
    <cellStyle name="40% - Accent2 2 2 3 2 3" xfId="9371"/>
    <cellStyle name="40% - Accent2 2 2 3 2 3 2" xfId="32688"/>
    <cellStyle name="40% - Accent2 2 2 3 2 4" xfId="32685"/>
    <cellStyle name="40% - Accent2 2 2 3 2 5" xfId="43587"/>
    <cellStyle name="40% - Accent2 2 2 3 3" xfId="2770"/>
    <cellStyle name="40% - Accent2 2 2 3 3 2" xfId="2771"/>
    <cellStyle name="40% - Accent2 2 2 3 3 2 2" xfId="9374"/>
    <cellStyle name="40% - Accent2 2 2 3 3 2 2 2" xfId="32691"/>
    <cellStyle name="40% - Accent2 2 2 3 3 2 3" xfId="32690"/>
    <cellStyle name="40% - Accent2 2 2 3 3 2 4" xfId="43590"/>
    <cellStyle name="40% - Accent2 2 2 3 3 3" xfId="9373"/>
    <cellStyle name="40% - Accent2 2 2 3 3 3 2" xfId="32692"/>
    <cellStyle name="40% - Accent2 2 2 3 3 4" xfId="32689"/>
    <cellStyle name="40% - Accent2 2 2 3 3 5" xfId="43589"/>
    <cellStyle name="40% - Accent2 2 2 3 4" xfId="2772"/>
    <cellStyle name="40% - Accent2 2 2 3 4 2" xfId="9375"/>
    <cellStyle name="40% - Accent2 2 2 3 4 2 2" xfId="32694"/>
    <cellStyle name="40% - Accent2 2 2 3 4 3" xfId="32693"/>
    <cellStyle name="40% - Accent2 2 2 3 4 4" xfId="43591"/>
    <cellStyle name="40% - Accent2 2 2 3 5" xfId="2773"/>
    <cellStyle name="40% - Accent2 2 2 3 5 2" xfId="9376"/>
    <cellStyle name="40% - Accent2 2 2 3 5 2 2" xfId="32696"/>
    <cellStyle name="40% - Accent2 2 2 3 5 3" xfId="32695"/>
    <cellStyle name="40% - Accent2 2 2 3 5 4" xfId="43592"/>
    <cellStyle name="40% - Accent2 2 2 3 6" xfId="2774"/>
    <cellStyle name="40% - Accent2 2 2 3 6 2" xfId="9377"/>
    <cellStyle name="40% - Accent2 2 2 3 6 2 2" xfId="32698"/>
    <cellStyle name="40% - Accent2 2 2 3 6 3" xfId="32697"/>
    <cellStyle name="40% - Accent2 2 2 3 6 4" xfId="43593"/>
    <cellStyle name="40% - Accent2 2 2 3 7" xfId="2775"/>
    <cellStyle name="40% - Accent2 2 2 3 7 2" xfId="9378"/>
    <cellStyle name="40% - Accent2 2 2 3 7 2 2" xfId="32700"/>
    <cellStyle name="40% - Accent2 2 2 3 7 3" xfId="32699"/>
    <cellStyle name="40% - Accent2 2 2 3 7 4" xfId="43594"/>
    <cellStyle name="40% - Accent2 2 2 3 8" xfId="9370"/>
    <cellStyle name="40% - Accent2 2 2 3 8 2" xfId="32701"/>
    <cellStyle name="40% - Accent2 2 2 3 9" xfId="32684"/>
    <cellStyle name="40% - Accent2 2 2 4" xfId="2776"/>
    <cellStyle name="40% - Accent2 2 2 4 10" xfId="43595"/>
    <cellStyle name="40% - Accent2 2 2 4 2" xfId="2777"/>
    <cellStyle name="40% - Accent2 2 2 4 2 2" xfId="9380"/>
    <cellStyle name="40% - Accent2 2 2 4 2 2 2" xfId="32704"/>
    <cellStyle name="40% - Accent2 2 2 4 2 3" xfId="32703"/>
    <cellStyle name="40% - Accent2 2 2 4 2 4" xfId="43596"/>
    <cellStyle name="40% - Accent2 2 2 4 3" xfId="2778"/>
    <cellStyle name="40% - Accent2 2 2 4 3 2" xfId="9381"/>
    <cellStyle name="40% - Accent2 2 2 4 3 2 2" xfId="32706"/>
    <cellStyle name="40% - Accent2 2 2 4 3 3" xfId="32705"/>
    <cellStyle name="40% - Accent2 2 2 4 3 4" xfId="43597"/>
    <cellStyle name="40% - Accent2 2 2 4 4" xfId="2779"/>
    <cellStyle name="40% - Accent2 2 2 4 4 2" xfId="9382"/>
    <cellStyle name="40% - Accent2 2 2 4 4 2 2" xfId="32708"/>
    <cellStyle name="40% - Accent2 2 2 4 4 3" xfId="32707"/>
    <cellStyle name="40% - Accent2 2 2 4 4 4" xfId="43598"/>
    <cellStyle name="40% - Accent2 2 2 4 5" xfId="2780"/>
    <cellStyle name="40% - Accent2 2 2 4 5 2" xfId="9383"/>
    <cellStyle name="40% - Accent2 2 2 4 5 2 2" xfId="32710"/>
    <cellStyle name="40% - Accent2 2 2 4 5 3" xfId="32709"/>
    <cellStyle name="40% - Accent2 2 2 4 5 4" xfId="43599"/>
    <cellStyle name="40% - Accent2 2 2 4 6" xfId="2781"/>
    <cellStyle name="40% - Accent2 2 2 4 6 2" xfId="9384"/>
    <cellStyle name="40% - Accent2 2 2 4 6 2 2" xfId="32712"/>
    <cellStyle name="40% - Accent2 2 2 4 6 3" xfId="32711"/>
    <cellStyle name="40% - Accent2 2 2 4 6 4" xfId="43600"/>
    <cellStyle name="40% - Accent2 2 2 4 7" xfId="2782"/>
    <cellStyle name="40% - Accent2 2 2 4 7 2" xfId="9385"/>
    <cellStyle name="40% - Accent2 2 2 4 7 2 2" xfId="32714"/>
    <cellStyle name="40% - Accent2 2 2 4 7 3" xfId="32713"/>
    <cellStyle name="40% - Accent2 2 2 4 7 4" xfId="43601"/>
    <cellStyle name="40% - Accent2 2 2 4 8" xfId="9379"/>
    <cellStyle name="40% - Accent2 2 2 4 8 2" xfId="32715"/>
    <cellStyle name="40% - Accent2 2 2 4 9" xfId="32702"/>
    <cellStyle name="40% - Accent2 2 2 5" xfId="2783"/>
    <cellStyle name="40% - Accent2 2 2 5 2" xfId="9386"/>
    <cellStyle name="40% - Accent2 2 2 5 2 2" xfId="32717"/>
    <cellStyle name="40% - Accent2 2 2 5 3" xfId="32716"/>
    <cellStyle name="40% - Accent2 2 2 5 4" xfId="43602"/>
    <cellStyle name="40% - Accent2 2 2 6" xfId="2784"/>
    <cellStyle name="40% - Accent2 2 2 6 2" xfId="9387"/>
    <cellStyle name="40% - Accent2 2 2 6 2 2" xfId="32719"/>
    <cellStyle name="40% - Accent2 2 2 6 3" xfId="32718"/>
    <cellStyle name="40% - Accent2 2 2 6 4" xfId="43603"/>
    <cellStyle name="40% - Accent2 2 2 7" xfId="14772"/>
    <cellStyle name="40% - Accent2 2 3" xfId="199"/>
    <cellStyle name="40% - Accent2 2 3 2" xfId="432"/>
    <cellStyle name="40% - Accent2 2 3 2 2" xfId="7130"/>
    <cellStyle name="40% - Accent2 2 3 2 2 2" xfId="9390"/>
    <cellStyle name="40% - Accent2 2 3 2 2 2 2" xfId="32723"/>
    <cellStyle name="40% - Accent2 2 3 2 2 3" xfId="32722"/>
    <cellStyle name="40% - Accent2 2 3 2 3" xfId="9389"/>
    <cellStyle name="40% - Accent2 2 3 2 3 2" xfId="32724"/>
    <cellStyle name="40% - Accent2 2 3 2 4" xfId="32721"/>
    <cellStyle name="40% - Accent2 2 3 3" xfId="2785"/>
    <cellStyle name="40% - Accent2 2 3 4" xfId="9388"/>
    <cellStyle name="40% - Accent2 2 3 4 2" xfId="32725"/>
    <cellStyle name="40% - Accent2 2 3 5" xfId="32720"/>
    <cellStyle name="40% - Accent2 2 4" xfId="365"/>
    <cellStyle name="40% - Accent2 2 4 10" xfId="2787"/>
    <cellStyle name="40% - Accent2 2 4 10 2" xfId="9392"/>
    <cellStyle name="40% - Accent2 2 4 10 2 2" xfId="32728"/>
    <cellStyle name="40% - Accent2 2 4 10 3" xfId="32727"/>
    <cellStyle name="40% - Accent2 2 4 10 4" xfId="43605"/>
    <cellStyle name="40% - Accent2 2 4 11" xfId="2788"/>
    <cellStyle name="40% - Accent2 2 4 11 2" xfId="9393"/>
    <cellStyle name="40% - Accent2 2 4 11 2 2" xfId="32730"/>
    <cellStyle name="40% - Accent2 2 4 11 3" xfId="32729"/>
    <cellStyle name="40% - Accent2 2 4 11 4" xfId="43606"/>
    <cellStyle name="40% - Accent2 2 4 12" xfId="2786"/>
    <cellStyle name="40% - Accent2 2 4 12 2" xfId="9394"/>
    <cellStyle name="40% - Accent2 2 4 12 2 2" xfId="32732"/>
    <cellStyle name="40% - Accent2 2 4 12 3" xfId="32731"/>
    <cellStyle name="40% - Accent2 2 4 13" xfId="9391"/>
    <cellStyle name="40% - Accent2 2 4 13 2" xfId="32733"/>
    <cellStyle name="40% - Accent2 2 4 14" xfId="14773"/>
    <cellStyle name="40% - Accent2 2 4 15" xfId="32726"/>
    <cellStyle name="40% - Accent2 2 4 16" xfId="43604"/>
    <cellStyle name="40% - Accent2 2 4 2" xfId="2789"/>
    <cellStyle name="40% - Accent2 2 4 2 10" xfId="9395"/>
    <cellStyle name="40% - Accent2 2 4 2 10 2" xfId="32735"/>
    <cellStyle name="40% - Accent2 2 4 2 11" xfId="14774"/>
    <cellStyle name="40% - Accent2 2 4 2 12" xfId="32734"/>
    <cellStyle name="40% - Accent2 2 4 2 13" xfId="43607"/>
    <cellStyle name="40% - Accent2 2 4 2 2" xfId="2790"/>
    <cellStyle name="40% - Accent2 2 4 2 2 2" xfId="2791"/>
    <cellStyle name="40% - Accent2 2 4 2 2 2 2" xfId="9397"/>
    <cellStyle name="40% - Accent2 2 4 2 2 2 2 2" xfId="32738"/>
    <cellStyle name="40% - Accent2 2 4 2 2 2 3" xfId="32737"/>
    <cellStyle name="40% - Accent2 2 4 2 2 2 4" xfId="43609"/>
    <cellStyle name="40% - Accent2 2 4 2 2 3" xfId="9396"/>
    <cellStyle name="40% - Accent2 2 4 2 2 3 2" xfId="32739"/>
    <cellStyle name="40% - Accent2 2 4 2 2 4" xfId="32736"/>
    <cellStyle name="40% - Accent2 2 4 2 2 5" xfId="43608"/>
    <cellStyle name="40% - Accent2 2 4 2 3" xfId="2792"/>
    <cellStyle name="40% - Accent2 2 4 2 3 2" xfId="2793"/>
    <cellStyle name="40% - Accent2 2 4 2 3 2 2" xfId="9399"/>
    <cellStyle name="40% - Accent2 2 4 2 3 2 2 2" xfId="32742"/>
    <cellStyle name="40% - Accent2 2 4 2 3 2 3" xfId="32741"/>
    <cellStyle name="40% - Accent2 2 4 2 3 2 4" xfId="43611"/>
    <cellStyle name="40% - Accent2 2 4 2 3 3" xfId="9398"/>
    <cellStyle name="40% - Accent2 2 4 2 3 3 2" xfId="32743"/>
    <cellStyle name="40% - Accent2 2 4 2 3 4" xfId="32740"/>
    <cellStyle name="40% - Accent2 2 4 2 3 5" xfId="43610"/>
    <cellStyle name="40% - Accent2 2 4 2 4" xfId="2794"/>
    <cellStyle name="40% - Accent2 2 4 2 4 2" xfId="9400"/>
    <cellStyle name="40% - Accent2 2 4 2 4 2 2" xfId="32745"/>
    <cellStyle name="40% - Accent2 2 4 2 4 3" xfId="32744"/>
    <cellStyle name="40% - Accent2 2 4 2 4 4" xfId="43612"/>
    <cellStyle name="40% - Accent2 2 4 2 5" xfId="2795"/>
    <cellStyle name="40% - Accent2 2 4 2 5 2" xfId="9401"/>
    <cellStyle name="40% - Accent2 2 4 2 5 2 2" xfId="32747"/>
    <cellStyle name="40% - Accent2 2 4 2 5 3" xfId="32746"/>
    <cellStyle name="40% - Accent2 2 4 2 5 4" xfId="43613"/>
    <cellStyle name="40% - Accent2 2 4 2 6" xfId="2796"/>
    <cellStyle name="40% - Accent2 2 4 2 6 2" xfId="9402"/>
    <cellStyle name="40% - Accent2 2 4 2 6 2 2" xfId="32749"/>
    <cellStyle name="40% - Accent2 2 4 2 6 3" xfId="32748"/>
    <cellStyle name="40% - Accent2 2 4 2 6 4" xfId="43614"/>
    <cellStyle name="40% - Accent2 2 4 2 7" xfId="2797"/>
    <cellStyle name="40% - Accent2 2 4 2 7 2" xfId="9403"/>
    <cellStyle name="40% - Accent2 2 4 2 7 2 2" xfId="32751"/>
    <cellStyle name="40% - Accent2 2 4 2 7 3" xfId="32750"/>
    <cellStyle name="40% - Accent2 2 4 2 7 4" xfId="43615"/>
    <cellStyle name="40% - Accent2 2 4 2 8" xfId="2798"/>
    <cellStyle name="40% - Accent2 2 4 2 8 2" xfId="9404"/>
    <cellStyle name="40% - Accent2 2 4 2 8 2 2" xfId="32753"/>
    <cellStyle name="40% - Accent2 2 4 2 8 3" xfId="32752"/>
    <cellStyle name="40% - Accent2 2 4 2 8 4" xfId="43616"/>
    <cellStyle name="40% - Accent2 2 4 2 9" xfId="2799"/>
    <cellStyle name="40% - Accent2 2 4 2 9 2" xfId="9405"/>
    <cellStyle name="40% - Accent2 2 4 2 9 2 2" xfId="32755"/>
    <cellStyle name="40% - Accent2 2 4 2 9 3" xfId="32754"/>
    <cellStyle name="40% - Accent2 2 4 2 9 4" xfId="43617"/>
    <cellStyle name="40% - Accent2 2 4 3" xfId="2800"/>
    <cellStyle name="40% - Accent2 2 4 3 10" xfId="32756"/>
    <cellStyle name="40% - Accent2 2 4 3 11" xfId="43618"/>
    <cellStyle name="40% - Accent2 2 4 3 2" xfId="2801"/>
    <cellStyle name="40% - Accent2 2 4 3 2 2" xfId="9407"/>
    <cellStyle name="40% - Accent2 2 4 3 2 2 2" xfId="32758"/>
    <cellStyle name="40% - Accent2 2 4 3 2 3" xfId="32757"/>
    <cellStyle name="40% - Accent2 2 4 3 2 4" xfId="43619"/>
    <cellStyle name="40% - Accent2 2 4 3 3" xfId="2802"/>
    <cellStyle name="40% - Accent2 2 4 3 3 2" xfId="9408"/>
    <cellStyle name="40% - Accent2 2 4 3 3 2 2" xfId="32760"/>
    <cellStyle name="40% - Accent2 2 4 3 3 3" xfId="32759"/>
    <cellStyle name="40% - Accent2 2 4 3 3 4" xfId="43620"/>
    <cellStyle name="40% - Accent2 2 4 3 4" xfId="2803"/>
    <cellStyle name="40% - Accent2 2 4 3 4 2" xfId="9409"/>
    <cellStyle name="40% - Accent2 2 4 3 4 2 2" xfId="32762"/>
    <cellStyle name="40% - Accent2 2 4 3 4 3" xfId="32761"/>
    <cellStyle name="40% - Accent2 2 4 3 4 4" xfId="43621"/>
    <cellStyle name="40% - Accent2 2 4 3 5" xfId="2804"/>
    <cellStyle name="40% - Accent2 2 4 3 5 2" xfId="9410"/>
    <cellStyle name="40% - Accent2 2 4 3 5 2 2" xfId="32764"/>
    <cellStyle name="40% - Accent2 2 4 3 5 3" xfId="32763"/>
    <cellStyle name="40% - Accent2 2 4 3 5 4" xfId="43622"/>
    <cellStyle name="40% - Accent2 2 4 3 6" xfId="2805"/>
    <cellStyle name="40% - Accent2 2 4 3 6 2" xfId="9411"/>
    <cellStyle name="40% - Accent2 2 4 3 6 2 2" xfId="32766"/>
    <cellStyle name="40% - Accent2 2 4 3 6 3" xfId="32765"/>
    <cellStyle name="40% - Accent2 2 4 3 6 4" xfId="43623"/>
    <cellStyle name="40% - Accent2 2 4 3 7" xfId="2806"/>
    <cellStyle name="40% - Accent2 2 4 3 7 2" xfId="9412"/>
    <cellStyle name="40% - Accent2 2 4 3 7 2 2" xfId="32768"/>
    <cellStyle name="40% - Accent2 2 4 3 7 3" xfId="32767"/>
    <cellStyle name="40% - Accent2 2 4 3 7 4" xfId="43624"/>
    <cellStyle name="40% - Accent2 2 4 3 8" xfId="2807"/>
    <cellStyle name="40% - Accent2 2 4 3 8 2" xfId="9413"/>
    <cellStyle name="40% - Accent2 2 4 3 8 2 2" xfId="32770"/>
    <cellStyle name="40% - Accent2 2 4 3 8 3" xfId="32769"/>
    <cellStyle name="40% - Accent2 2 4 3 8 4" xfId="43625"/>
    <cellStyle name="40% - Accent2 2 4 3 9" xfId="9406"/>
    <cellStyle name="40% - Accent2 2 4 3 9 2" xfId="32771"/>
    <cellStyle name="40% - Accent2 2 4 4" xfId="2808"/>
    <cellStyle name="40% - Accent2 2 4 4 2" xfId="2809"/>
    <cellStyle name="40% - Accent2 2 4 4 2 2" xfId="9415"/>
    <cellStyle name="40% - Accent2 2 4 4 2 2 2" xfId="32774"/>
    <cellStyle name="40% - Accent2 2 4 4 2 3" xfId="32773"/>
    <cellStyle name="40% - Accent2 2 4 4 2 4" xfId="43627"/>
    <cellStyle name="40% - Accent2 2 4 4 3" xfId="9414"/>
    <cellStyle name="40% - Accent2 2 4 4 3 2" xfId="32775"/>
    <cellStyle name="40% - Accent2 2 4 4 4" xfId="32772"/>
    <cellStyle name="40% - Accent2 2 4 4 5" xfId="43626"/>
    <cellStyle name="40% - Accent2 2 4 5" xfId="2810"/>
    <cellStyle name="40% - Accent2 2 4 5 2" xfId="9416"/>
    <cellStyle name="40% - Accent2 2 4 5 2 2" xfId="32777"/>
    <cellStyle name="40% - Accent2 2 4 5 3" xfId="32776"/>
    <cellStyle name="40% - Accent2 2 4 5 4" xfId="43628"/>
    <cellStyle name="40% - Accent2 2 4 6" xfId="2811"/>
    <cellStyle name="40% - Accent2 2 4 6 2" xfId="9417"/>
    <cellStyle name="40% - Accent2 2 4 6 2 2" xfId="32779"/>
    <cellStyle name="40% - Accent2 2 4 6 3" xfId="32778"/>
    <cellStyle name="40% - Accent2 2 4 6 4" xfId="43629"/>
    <cellStyle name="40% - Accent2 2 4 7" xfId="2812"/>
    <cellStyle name="40% - Accent2 2 4 7 2" xfId="9418"/>
    <cellStyle name="40% - Accent2 2 4 7 2 2" xfId="32781"/>
    <cellStyle name="40% - Accent2 2 4 7 3" xfId="32780"/>
    <cellStyle name="40% - Accent2 2 4 7 4" xfId="43630"/>
    <cellStyle name="40% - Accent2 2 4 8" xfId="2813"/>
    <cellStyle name="40% - Accent2 2 4 8 2" xfId="9419"/>
    <cellStyle name="40% - Accent2 2 4 8 2 2" xfId="32783"/>
    <cellStyle name="40% - Accent2 2 4 8 3" xfId="32782"/>
    <cellStyle name="40% - Accent2 2 4 8 4" xfId="43631"/>
    <cellStyle name="40% - Accent2 2 4 9" xfId="2814"/>
    <cellStyle name="40% - Accent2 2 4 9 2" xfId="9420"/>
    <cellStyle name="40% - Accent2 2 4 9 2 2" xfId="32785"/>
    <cellStyle name="40% - Accent2 2 4 9 3" xfId="32784"/>
    <cellStyle name="40% - Accent2 2 4 9 4" xfId="43632"/>
    <cellStyle name="40% - Accent2 2 5" xfId="485"/>
    <cellStyle name="40% - Accent2 2 5 10" xfId="2816"/>
    <cellStyle name="40% - Accent2 2 5 10 2" xfId="9422"/>
    <cellStyle name="40% - Accent2 2 5 10 2 2" xfId="32788"/>
    <cellStyle name="40% - Accent2 2 5 10 3" xfId="32787"/>
    <cellStyle name="40% - Accent2 2 5 10 4" xfId="43634"/>
    <cellStyle name="40% - Accent2 2 5 11" xfId="2817"/>
    <cellStyle name="40% - Accent2 2 5 11 2" xfId="9423"/>
    <cellStyle name="40% - Accent2 2 5 11 2 2" xfId="32790"/>
    <cellStyle name="40% - Accent2 2 5 11 3" xfId="32789"/>
    <cellStyle name="40% - Accent2 2 5 11 4" xfId="43635"/>
    <cellStyle name="40% - Accent2 2 5 12" xfId="2815"/>
    <cellStyle name="40% - Accent2 2 5 12 2" xfId="9424"/>
    <cellStyle name="40% - Accent2 2 5 12 2 2" xfId="32792"/>
    <cellStyle name="40% - Accent2 2 5 12 3" xfId="32791"/>
    <cellStyle name="40% - Accent2 2 5 13" xfId="9421"/>
    <cellStyle name="40% - Accent2 2 5 13 2" xfId="32793"/>
    <cellStyle name="40% - Accent2 2 5 14" xfId="14775"/>
    <cellStyle name="40% - Accent2 2 5 15" xfId="32786"/>
    <cellStyle name="40% - Accent2 2 5 16" xfId="43633"/>
    <cellStyle name="40% - Accent2 2 5 2" xfId="2818"/>
    <cellStyle name="40% - Accent2 2 5 2 10" xfId="9425"/>
    <cellStyle name="40% - Accent2 2 5 2 10 2" xfId="32795"/>
    <cellStyle name="40% - Accent2 2 5 2 11" xfId="32794"/>
    <cellStyle name="40% - Accent2 2 5 2 12" xfId="43636"/>
    <cellStyle name="40% - Accent2 2 5 2 2" xfId="2819"/>
    <cellStyle name="40% - Accent2 2 5 2 2 2" xfId="9426"/>
    <cellStyle name="40% - Accent2 2 5 2 2 2 2" xfId="32797"/>
    <cellStyle name="40% - Accent2 2 5 2 2 3" xfId="32796"/>
    <cellStyle name="40% - Accent2 2 5 2 2 4" xfId="43637"/>
    <cellStyle name="40% - Accent2 2 5 2 3" xfId="2820"/>
    <cellStyle name="40% - Accent2 2 5 2 3 2" xfId="9427"/>
    <cellStyle name="40% - Accent2 2 5 2 3 2 2" xfId="32799"/>
    <cellStyle name="40% - Accent2 2 5 2 3 3" xfId="32798"/>
    <cellStyle name="40% - Accent2 2 5 2 3 4" xfId="43638"/>
    <cellStyle name="40% - Accent2 2 5 2 4" xfId="2821"/>
    <cellStyle name="40% - Accent2 2 5 2 4 2" xfId="9428"/>
    <cellStyle name="40% - Accent2 2 5 2 4 2 2" xfId="32801"/>
    <cellStyle name="40% - Accent2 2 5 2 4 3" xfId="32800"/>
    <cellStyle name="40% - Accent2 2 5 2 4 4" xfId="43639"/>
    <cellStyle name="40% - Accent2 2 5 2 5" xfId="2822"/>
    <cellStyle name="40% - Accent2 2 5 2 5 2" xfId="9429"/>
    <cellStyle name="40% - Accent2 2 5 2 5 2 2" xfId="32803"/>
    <cellStyle name="40% - Accent2 2 5 2 5 3" xfId="32802"/>
    <cellStyle name="40% - Accent2 2 5 2 5 4" xfId="43640"/>
    <cellStyle name="40% - Accent2 2 5 2 6" xfId="2823"/>
    <cellStyle name="40% - Accent2 2 5 2 6 2" xfId="9430"/>
    <cellStyle name="40% - Accent2 2 5 2 6 2 2" xfId="32805"/>
    <cellStyle name="40% - Accent2 2 5 2 6 3" xfId="32804"/>
    <cellStyle name="40% - Accent2 2 5 2 6 4" xfId="43641"/>
    <cellStyle name="40% - Accent2 2 5 2 7" xfId="2824"/>
    <cellStyle name="40% - Accent2 2 5 2 7 2" xfId="9431"/>
    <cellStyle name="40% - Accent2 2 5 2 7 2 2" xfId="32807"/>
    <cellStyle name="40% - Accent2 2 5 2 7 3" xfId="32806"/>
    <cellStyle name="40% - Accent2 2 5 2 7 4" xfId="43642"/>
    <cellStyle name="40% - Accent2 2 5 2 8" xfId="2825"/>
    <cellStyle name="40% - Accent2 2 5 2 8 2" xfId="9432"/>
    <cellStyle name="40% - Accent2 2 5 2 8 2 2" xfId="32809"/>
    <cellStyle name="40% - Accent2 2 5 2 8 3" xfId="32808"/>
    <cellStyle name="40% - Accent2 2 5 2 8 4" xfId="43643"/>
    <cellStyle name="40% - Accent2 2 5 2 9" xfId="2826"/>
    <cellStyle name="40% - Accent2 2 5 2 9 2" xfId="9433"/>
    <cellStyle name="40% - Accent2 2 5 2 9 2 2" xfId="32811"/>
    <cellStyle name="40% - Accent2 2 5 2 9 3" xfId="32810"/>
    <cellStyle name="40% - Accent2 2 5 2 9 4" xfId="43644"/>
    <cellStyle name="40% - Accent2 2 5 3" xfId="2827"/>
    <cellStyle name="40% - Accent2 2 5 3 2" xfId="2828"/>
    <cellStyle name="40% - Accent2 2 5 3 2 2" xfId="9435"/>
    <cellStyle name="40% - Accent2 2 5 3 2 2 2" xfId="32814"/>
    <cellStyle name="40% - Accent2 2 5 3 2 3" xfId="32813"/>
    <cellStyle name="40% - Accent2 2 5 3 2 4" xfId="43646"/>
    <cellStyle name="40% - Accent2 2 5 3 3" xfId="9434"/>
    <cellStyle name="40% - Accent2 2 5 3 3 2" xfId="32815"/>
    <cellStyle name="40% - Accent2 2 5 3 4" xfId="32812"/>
    <cellStyle name="40% - Accent2 2 5 3 5" xfId="43645"/>
    <cellStyle name="40% - Accent2 2 5 4" xfId="2829"/>
    <cellStyle name="40% - Accent2 2 5 4 2" xfId="9436"/>
    <cellStyle name="40% - Accent2 2 5 4 2 2" xfId="32817"/>
    <cellStyle name="40% - Accent2 2 5 4 3" xfId="32816"/>
    <cellStyle name="40% - Accent2 2 5 4 4" xfId="43647"/>
    <cellStyle name="40% - Accent2 2 5 5" xfId="2830"/>
    <cellStyle name="40% - Accent2 2 5 5 2" xfId="9437"/>
    <cellStyle name="40% - Accent2 2 5 5 2 2" xfId="32819"/>
    <cellStyle name="40% - Accent2 2 5 5 3" xfId="32818"/>
    <cellStyle name="40% - Accent2 2 5 5 4" xfId="43648"/>
    <cellStyle name="40% - Accent2 2 5 6" xfId="2831"/>
    <cellStyle name="40% - Accent2 2 5 6 2" xfId="9438"/>
    <cellStyle name="40% - Accent2 2 5 6 2 2" xfId="32821"/>
    <cellStyle name="40% - Accent2 2 5 6 3" xfId="32820"/>
    <cellStyle name="40% - Accent2 2 5 6 4" xfId="43649"/>
    <cellStyle name="40% - Accent2 2 5 7" xfId="2832"/>
    <cellStyle name="40% - Accent2 2 5 7 2" xfId="9439"/>
    <cellStyle name="40% - Accent2 2 5 7 2 2" xfId="32823"/>
    <cellStyle name="40% - Accent2 2 5 7 3" xfId="32822"/>
    <cellStyle name="40% - Accent2 2 5 7 4" xfId="43650"/>
    <cellStyle name="40% - Accent2 2 5 8" xfId="2833"/>
    <cellStyle name="40% - Accent2 2 5 8 2" xfId="9440"/>
    <cellStyle name="40% - Accent2 2 5 8 2 2" xfId="32825"/>
    <cellStyle name="40% - Accent2 2 5 8 3" xfId="32824"/>
    <cellStyle name="40% - Accent2 2 5 8 4" xfId="43651"/>
    <cellStyle name="40% - Accent2 2 5 9" xfId="2834"/>
    <cellStyle name="40% - Accent2 2 5 9 2" xfId="9441"/>
    <cellStyle name="40% - Accent2 2 5 9 2 2" xfId="32827"/>
    <cellStyle name="40% - Accent2 2 5 9 3" xfId="32826"/>
    <cellStyle name="40% - Accent2 2 5 9 4" xfId="43652"/>
    <cellStyle name="40% - Accent2 2 6" xfId="512"/>
    <cellStyle name="40% - Accent2 2 6 10" xfId="2835"/>
    <cellStyle name="40% - Accent2 2 6 10 2" xfId="9443"/>
    <cellStyle name="40% - Accent2 2 6 10 2 2" xfId="32830"/>
    <cellStyle name="40% - Accent2 2 6 10 3" xfId="32829"/>
    <cellStyle name="40% - Accent2 2 6 11" xfId="9442"/>
    <cellStyle name="40% - Accent2 2 6 11 2" xfId="32831"/>
    <cellStyle name="40% - Accent2 2 6 12" xfId="14776"/>
    <cellStyle name="40% - Accent2 2 6 13" xfId="32828"/>
    <cellStyle name="40% - Accent2 2 6 14" xfId="43653"/>
    <cellStyle name="40% - Accent2 2 6 2" xfId="2836"/>
    <cellStyle name="40% - Accent2 2 6 2 2" xfId="2837"/>
    <cellStyle name="40% - Accent2 2 6 2 2 2" xfId="9445"/>
    <cellStyle name="40% - Accent2 2 6 2 2 2 2" xfId="32834"/>
    <cellStyle name="40% - Accent2 2 6 2 2 3" xfId="32833"/>
    <cellStyle name="40% - Accent2 2 6 2 2 4" xfId="43655"/>
    <cellStyle name="40% - Accent2 2 6 2 3" xfId="9444"/>
    <cellStyle name="40% - Accent2 2 6 2 3 2" xfId="32835"/>
    <cellStyle name="40% - Accent2 2 6 2 4" xfId="32832"/>
    <cellStyle name="40% - Accent2 2 6 2 5" xfId="43654"/>
    <cellStyle name="40% - Accent2 2 6 3" xfId="2838"/>
    <cellStyle name="40% - Accent2 2 6 3 2" xfId="2839"/>
    <cellStyle name="40% - Accent2 2 6 3 2 2" xfId="9447"/>
    <cellStyle name="40% - Accent2 2 6 3 2 2 2" xfId="32838"/>
    <cellStyle name="40% - Accent2 2 6 3 2 3" xfId="32837"/>
    <cellStyle name="40% - Accent2 2 6 3 2 4" xfId="43657"/>
    <cellStyle name="40% - Accent2 2 6 3 3" xfId="9446"/>
    <cellStyle name="40% - Accent2 2 6 3 3 2" xfId="32839"/>
    <cellStyle name="40% - Accent2 2 6 3 4" xfId="32836"/>
    <cellStyle name="40% - Accent2 2 6 3 5" xfId="43656"/>
    <cellStyle name="40% - Accent2 2 6 4" xfId="2840"/>
    <cellStyle name="40% - Accent2 2 6 4 2" xfId="9448"/>
    <cellStyle name="40% - Accent2 2 6 4 2 2" xfId="32841"/>
    <cellStyle name="40% - Accent2 2 6 4 3" xfId="32840"/>
    <cellStyle name="40% - Accent2 2 6 4 4" xfId="43658"/>
    <cellStyle name="40% - Accent2 2 6 5" xfId="2841"/>
    <cellStyle name="40% - Accent2 2 6 5 2" xfId="9449"/>
    <cellStyle name="40% - Accent2 2 6 5 2 2" xfId="32843"/>
    <cellStyle name="40% - Accent2 2 6 5 3" xfId="32842"/>
    <cellStyle name="40% - Accent2 2 6 5 4" xfId="43659"/>
    <cellStyle name="40% - Accent2 2 6 6" xfId="2842"/>
    <cellStyle name="40% - Accent2 2 6 6 2" xfId="9450"/>
    <cellStyle name="40% - Accent2 2 6 6 2 2" xfId="32845"/>
    <cellStyle name="40% - Accent2 2 6 6 3" xfId="32844"/>
    <cellStyle name="40% - Accent2 2 6 6 4" xfId="43660"/>
    <cellStyle name="40% - Accent2 2 6 7" xfId="2843"/>
    <cellStyle name="40% - Accent2 2 6 7 2" xfId="9451"/>
    <cellStyle name="40% - Accent2 2 6 7 2 2" xfId="32847"/>
    <cellStyle name="40% - Accent2 2 6 7 3" xfId="32846"/>
    <cellStyle name="40% - Accent2 2 6 7 4" xfId="43661"/>
    <cellStyle name="40% - Accent2 2 6 8" xfId="2844"/>
    <cellStyle name="40% - Accent2 2 6 8 2" xfId="9452"/>
    <cellStyle name="40% - Accent2 2 6 8 2 2" xfId="32849"/>
    <cellStyle name="40% - Accent2 2 6 8 3" xfId="32848"/>
    <cellStyle name="40% - Accent2 2 6 8 4" xfId="43662"/>
    <cellStyle name="40% - Accent2 2 6 9" xfId="2845"/>
    <cellStyle name="40% - Accent2 2 6 9 2" xfId="9453"/>
    <cellStyle name="40% - Accent2 2 6 9 2 2" xfId="32851"/>
    <cellStyle name="40% - Accent2 2 6 9 3" xfId="32850"/>
    <cellStyle name="40% - Accent2 2 6 9 4" xfId="43663"/>
    <cellStyle name="40% - Accent2 2 7" xfId="636"/>
    <cellStyle name="40% - Accent2 2 7 2" xfId="2846"/>
    <cellStyle name="40% - Accent2 2 7 2 2" xfId="9455"/>
    <cellStyle name="40% - Accent2 2 7 2 2 2" xfId="32854"/>
    <cellStyle name="40% - Accent2 2 7 2 3" xfId="32853"/>
    <cellStyle name="40% - Accent2 2 7 3" xfId="9454"/>
    <cellStyle name="40% - Accent2 2 7 3 2" xfId="32855"/>
    <cellStyle name="40% - Accent2 2 7 4" xfId="14777"/>
    <cellStyle name="40% - Accent2 2 7 5" xfId="32852"/>
    <cellStyle name="40% - Accent2 2 7 6" xfId="43664"/>
    <cellStyle name="40% - Accent2 2 8" xfId="723"/>
    <cellStyle name="40% - Accent2 2 8 2" xfId="2847"/>
    <cellStyle name="40% - Accent2 2 8 2 2" xfId="9457"/>
    <cellStyle name="40% - Accent2 2 8 2 2 2" xfId="32858"/>
    <cellStyle name="40% - Accent2 2 8 2 3" xfId="32857"/>
    <cellStyle name="40% - Accent2 2 8 3" xfId="9456"/>
    <cellStyle name="40% - Accent2 2 8 3 2" xfId="32859"/>
    <cellStyle name="40% - Accent2 2 8 4" xfId="14778"/>
    <cellStyle name="40% - Accent2 2 8 5" xfId="32856"/>
    <cellStyle name="40% - Accent2 2 8 6" xfId="43665"/>
    <cellStyle name="40% - Accent2 2 9" xfId="2848"/>
    <cellStyle name="40% - Accent2 2 9 2" xfId="9458"/>
    <cellStyle name="40% - Accent2 2 9 2 2" xfId="32861"/>
    <cellStyle name="40% - Accent2 2 9 3" xfId="14779"/>
    <cellStyle name="40% - Accent2 2 9 4" xfId="32860"/>
    <cellStyle name="40% - Accent2 2 9 5" xfId="43666"/>
    <cellStyle name="40% - Accent2 20" xfId="14780"/>
    <cellStyle name="40% - Accent2 21" xfId="28056"/>
    <cellStyle name="40% - Accent2 3" xfId="201"/>
    <cellStyle name="40% - Accent2 3 10" xfId="2850"/>
    <cellStyle name="40% - Accent2 3 10 2" xfId="9460"/>
    <cellStyle name="40% - Accent2 3 10 2 2" xfId="32864"/>
    <cellStyle name="40% - Accent2 3 10 3" xfId="14782"/>
    <cellStyle name="40% - Accent2 3 10 4" xfId="32863"/>
    <cellStyle name="40% - Accent2 3 10 5" xfId="43668"/>
    <cellStyle name="40% - Accent2 3 11" xfId="2851"/>
    <cellStyle name="40% - Accent2 3 11 2" xfId="9461"/>
    <cellStyle name="40% - Accent2 3 11 2 2" xfId="32866"/>
    <cellStyle name="40% - Accent2 3 11 3" xfId="14783"/>
    <cellStyle name="40% - Accent2 3 11 4" xfId="32865"/>
    <cellStyle name="40% - Accent2 3 11 5" xfId="43669"/>
    <cellStyle name="40% - Accent2 3 12" xfId="2852"/>
    <cellStyle name="40% - Accent2 3 12 2" xfId="9462"/>
    <cellStyle name="40% - Accent2 3 12 2 2" xfId="32868"/>
    <cellStyle name="40% - Accent2 3 12 3" xfId="14784"/>
    <cellStyle name="40% - Accent2 3 12 4" xfId="32867"/>
    <cellStyle name="40% - Accent2 3 12 5" xfId="43670"/>
    <cellStyle name="40% - Accent2 3 13" xfId="2853"/>
    <cellStyle name="40% - Accent2 3 13 2" xfId="9463"/>
    <cellStyle name="40% - Accent2 3 13 2 2" xfId="32870"/>
    <cellStyle name="40% - Accent2 3 13 3" xfId="14785"/>
    <cellStyle name="40% - Accent2 3 13 4" xfId="32869"/>
    <cellStyle name="40% - Accent2 3 13 5" xfId="43671"/>
    <cellStyle name="40% - Accent2 3 14" xfId="2849"/>
    <cellStyle name="40% - Accent2 3 14 2" xfId="9464"/>
    <cellStyle name="40% - Accent2 3 14 2 2" xfId="32872"/>
    <cellStyle name="40% - Accent2 3 14 3" xfId="32871"/>
    <cellStyle name="40% - Accent2 3 15" xfId="9459"/>
    <cellStyle name="40% - Accent2 3 15 2" xfId="32873"/>
    <cellStyle name="40% - Accent2 3 16" xfId="14781"/>
    <cellStyle name="40% - Accent2 3 17" xfId="32862"/>
    <cellStyle name="40% - Accent2 3 18" xfId="43667"/>
    <cellStyle name="40% - Accent2 3 2" xfId="433"/>
    <cellStyle name="40% - Accent2 3 2 10" xfId="2855"/>
    <cellStyle name="40% - Accent2 3 2 10 2" xfId="9466"/>
    <cellStyle name="40% - Accent2 3 2 10 2 2" xfId="32876"/>
    <cellStyle name="40% - Accent2 3 2 10 3" xfId="32875"/>
    <cellStyle name="40% - Accent2 3 2 10 4" xfId="43673"/>
    <cellStyle name="40% - Accent2 3 2 11" xfId="2856"/>
    <cellStyle name="40% - Accent2 3 2 11 2" xfId="9467"/>
    <cellStyle name="40% - Accent2 3 2 11 2 2" xfId="32878"/>
    <cellStyle name="40% - Accent2 3 2 11 3" xfId="32877"/>
    <cellStyle name="40% - Accent2 3 2 11 4" xfId="43674"/>
    <cellStyle name="40% - Accent2 3 2 12" xfId="2854"/>
    <cellStyle name="40% - Accent2 3 2 12 2" xfId="9468"/>
    <cellStyle name="40% - Accent2 3 2 12 2 2" xfId="32880"/>
    <cellStyle name="40% - Accent2 3 2 12 3" xfId="32879"/>
    <cellStyle name="40% - Accent2 3 2 13" xfId="9465"/>
    <cellStyle name="40% - Accent2 3 2 13 2" xfId="32881"/>
    <cellStyle name="40% - Accent2 3 2 14" xfId="14786"/>
    <cellStyle name="40% - Accent2 3 2 15" xfId="32874"/>
    <cellStyle name="40% - Accent2 3 2 16" xfId="43672"/>
    <cellStyle name="40% - Accent2 3 2 2" xfId="2857"/>
    <cellStyle name="40% - Accent2 3 2 2 10" xfId="9469"/>
    <cellStyle name="40% - Accent2 3 2 2 10 2" xfId="32883"/>
    <cellStyle name="40% - Accent2 3 2 2 11" xfId="32882"/>
    <cellStyle name="40% - Accent2 3 2 2 12" xfId="43675"/>
    <cellStyle name="40% - Accent2 3 2 2 2" xfId="2858"/>
    <cellStyle name="40% - Accent2 3 2 2 2 2" xfId="2859"/>
    <cellStyle name="40% - Accent2 3 2 2 2 2 2" xfId="9471"/>
    <cellStyle name="40% - Accent2 3 2 2 2 2 2 2" xfId="32886"/>
    <cellStyle name="40% - Accent2 3 2 2 2 2 3" xfId="32885"/>
    <cellStyle name="40% - Accent2 3 2 2 2 2 4" xfId="43677"/>
    <cellStyle name="40% - Accent2 3 2 2 2 3" xfId="9470"/>
    <cellStyle name="40% - Accent2 3 2 2 2 3 2" xfId="32887"/>
    <cellStyle name="40% - Accent2 3 2 2 2 4" xfId="32884"/>
    <cellStyle name="40% - Accent2 3 2 2 2 5" xfId="43676"/>
    <cellStyle name="40% - Accent2 3 2 2 3" xfId="2860"/>
    <cellStyle name="40% - Accent2 3 2 2 3 2" xfId="2861"/>
    <cellStyle name="40% - Accent2 3 2 2 3 2 2" xfId="9473"/>
    <cellStyle name="40% - Accent2 3 2 2 3 2 2 2" xfId="32890"/>
    <cellStyle name="40% - Accent2 3 2 2 3 2 3" xfId="32889"/>
    <cellStyle name="40% - Accent2 3 2 2 3 2 4" xfId="43679"/>
    <cellStyle name="40% - Accent2 3 2 2 3 3" xfId="9472"/>
    <cellStyle name="40% - Accent2 3 2 2 3 3 2" xfId="32891"/>
    <cellStyle name="40% - Accent2 3 2 2 3 4" xfId="32888"/>
    <cellStyle name="40% - Accent2 3 2 2 3 5" xfId="43678"/>
    <cellStyle name="40% - Accent2 3 2 2 4" xfId="2862"/>
    <cellStyle name="40% - Accent2 3 2 2 4 2" xfId="9474"/>
    <cellStyle name="40% - Accent2 3 2 2 4 2 2" xfId="32893"/>
    <cellStyle name="40% - Accent2 3 2 2 4 3" xfId="32892"/>
    <cellStyle name="40% - Accent2 3 2 2 4 4" xfId="43680"/>
    <cellStyle name="40% - Accent2 3 2 2 5" xfId="2863"/>
    <cellStyle name="40% - Accent2 3 2 2 5 2" xfId="9475"/>
    <cellStyle name="40% - Accent2 3 2 2 5 2 2" xfId="32895"/>
    <cellStyle name="40% - Accent2 3 2 2 5 3" xfId="32894"/>
    <cellStyle name="40% - Accent2 3 2 2 5 4" xfId="43681"/>
    <cellStyle name="40% - Accent2 3 2 2 6" xfId="2864"/>
    <cellStyle name="40% - Accent2 3 2 2 6 2" xfId="9476"/>
    <cellStyle name="40% - Accent2 3 2 2 6 2 2" xfId="32897"/>
    <cellStyle name="40% - Accent2 3 2 2 6 3" xfId="32896"/>
    <cellStyle name="40% - Accent2 3 2 2 6 4" xfId="43682"/>
    <cellStyle name="40% - Accent2 3 2 2 7" xfId="2865"/>
    <cellStyle name="40% - Accent2 3 2 2 7 2" xfId="9477"/>
    <cellStyle name="40% - Accent2 3 2 2 7 2 2" xfId="32899"/>
    <cellStyle name="40% - Accent2 3 2 2 7 3" xfId="32898"/>
    <cellStyle name="40% - Accent2 3 2 2 7 4" xfId="43683"/>
    <cellStyle name="40% - Accent2 3 2 2 8" xfId="2866"/>
    <cellStyle name="40% - Accent2 3 2 2 8 2" xfId="9478"/>
    <cellStyle name="40% - Accent2 3 2 2 8 2 2" xfId="32901"/>
    <cellStyle name="40% - Accent2 3 2 2 8 3" xfId="32900"/>
    <cellStyle name="40% - Accent2 3 2 2 8 4" xfId="43684"/>
    <cellStyle name="40% - Accent2 3 2 2 9" xfId="2867"/>
    <cellStyle name="40% - Accent2 3 2 2 9 2" xfId="9479"/>
    <cellStyle name="40% - Accent2 3 2 2 9 2 2" xfId="32903"/>
    <cellStyle name="40% - Accent2 3 2 2 9 3" xfId="32902"/>
    <cellStyle name="40% - Accent2 3 2 2 9 4" xfId="43685"/>
    <cellStyle name="40% - Accent2 3 2 3" xfId="2868"/>
    <cellStyle name="40% - Accent2 3 2 3 10" xfId="32904"/>
    <cellStyle name="40% - Accent2 3 2 3 11" xfId="43686"/>
    <cellStyle name="40% - Accent2 3 2 3 2" xfId="2869"/>
    <cellStyle name="40% - Accent2 3 2 3 2 2" xfId="9481"/>
    <cellStyle name="40% - Accent2 3 2 3 2 2 2" xfId="32906"/>
    <cellStyle name="40% - Accent2 3 2 3 2 3" xfId="32905"/>
    <cellStyle name="40% - Accent2 3 2 3 2 4" xfId="43687"/>
    <cellStyle name="40% - Accent2 3 2 3 3" xfId="2870"/>
    <cellStyle name="40% - Accent2 3 2 3 3 2" xfId="9482"/>
    <cellStyle name="40% - Accent2 3 2 3 3 2 2" xfId="32908"/>
    <cellStyle name="40% - Accent2 3 2 3 3 3" xfId="32907"/>
    <cellStyle name="40% - Accent2 3 2 3 3 4" xfId="43688"/>
    <cellStyle name="40% - Accent2 3 2 3 4" xfId="2871"/>
    <cellStyle name="40% - Accent2 3 2 3 4 2" xfId="9483"/>
    <cellStyle name="40% - Accent2 3 2 3 4 2 2" xfId="32910"/>
    <cellStyle name="40% - Accent2 3 2 3 4 3" xfId="32909"/>
    <cellStyle name="40% - Accent2 3 2 3 4 4" xfId="43689"/>
    <cellStyle name="40% - Accent2 3 2 3 5" xfId="2872"/>
    <cellStyle name="40% - Accent2 3 2 3 5 2" xfId="9484"/>
    <cellStyle name="40% - Accent2 3 2 3 5 2 2" xfId="32912"/>
    <cellStyle name="40% - Accent2 3 2 3 5 3" xfId="32911"/>
    <cellStyle name="40% - Accent2 3 2 3 5 4" xfId="43690"/>
    <cellStyle name="40% - Accent2 3 2 3 6" xfId="2873"/>
    <cellStyle name="40% - Accent2 3 2 3 6 2" xfId="9485"/>
    <cellStyle name="40% - Accent2 3 2 3 6 2 2" xfId="32914"/>
    <cellStyle name="40% - Accent2 3 2 3 6 3" xfId="32913"/>
    <cellStyle name="40% - Accent2 3 2 3 6 4" xfId="43691"/>
    <cellStyle name="40% - Accent2 3 2 3 7" xfId="2874"/>
    <cellStyle name="40% - Accent2 3 2 3 7 2" xfId="9486"/>
    <cellStyle name="40% - Accent2 3 2 3 7 2 2" xfId="32916"/>
    <cellStyle name="40% - Accent2 3 2 3 7 3" xfId="32915"/>
    <cellStyle name="40% - Accent2 3 2 3 7 4" xfId="43692"/>
    <cellStyle name="40% - Accent2 3 2 3 8" xfId="2875"/>
    <cellStyle name="40% - Accent2 3 2 3 8 2" xfId="9487"/>
    <cellStyle name="40% - Accent2 3 2 3 8 2 2" xfId="32918"/>
    <cellStyle name="40% - Accent2 3 2 3 8 3" xfId="32917"/>
    <cellStyle name="40% - Accent2 3 2 3 8 4" xfId="43693"/>
    <cellStyle name="40% - Accent2 3 2 3 9" xfId="9480"/>
    <cellStyle name="40% - Accent2 3 2 3 9 2" xfId="32919"/>
    <cellStyle name="40% - Accent2 3 2 4" xfId="2876"/>
    <cellStyle name="40% - Accent2 3 2 4 2" xfId="2877"/>
    <cellStyle name="40% - Accent2 3 2 4 2 2" xfId="9489"/>
    <cellStyle name="40% - Accent2 3 2 4 2 2 2" xfId="32922"/>
    <cellStyle name="40% - Accent2 3 2 4 2 3" xfId="32921"/>
    <cellStyle name="40% - Accent2 3 2 4 2 4" xfId="43695"/>
    <cellStyle name="40% - Accent2 3 2 4 3" xfId="9488"/>
    <cellStyle name="40% - Accent2 3 2 4 3 2" xfId="32923"/>
    <cellStyle name="40% - Accent2 3 2 4 4" xfId="32920"/>
    <cellStyle name="40% - Accent2 3 2 4 5" xfId="43694"/>
    <cellStyle name="40% - Accent2 3 2 5" xfId="2878"/>
    <cellStyle name="40% - Accent2 3 2 5 2" xfId="9490"/>
    <cellStyle name="40% - Accent2 3 2 5 2 2" xfId="32925"/>
    <cellStyle name="40% - Accent2 3 2 5 3" xfId="32924"/>
    <cellStyle name="40% - Accent2 3 2 5 4" xfId="43696"/>
    <cellStyle name="40% - Accent2 3 2 6" xfId="2879"/>
    <cellStyle name="40% - Accent2 3 2 6 2" xfId="9491"/>
    <cellStyle name="40% - Accent2 3 2 6 2 2" xfId="32927"/>
    <cellStyle name="40% - Accent2 3 2 6 3" xfId="32926"/>
    <cellStyle name="40% - Accent2 3 2 6 4" xfId="43697"/>
    <cellStyle name="40% - Accent2 3 2 7" xfId="2880"/>
    <cellStyle name="40% - Accent2 3 2 7 2" xfId="9492"/>
    <cellStyle name="40% - Accent2 3 2 7 2 2" xfId="32929"/>
    <cellStyle name="40% - Accent2 3 2 7 3" xfId="32928"/>
    <cellStyle name="40% - Accent2 3 2 7 4" xfId="43698"/>
    <cellStyle name="40% - Accent2 3 2 8" xfId="2881"/>
    <cellStyle name="40% - Accent2 3 2 8 2" xfId="9493"/>
    <cellStyle name="40% - Accent2 3 2 8 2 2" xfId="32931"/>
    <cellStyle name="40% - Accent2 3 2 8 3" xfId="32930"/>
    <cellStyle name="40% - Accent2 3 2 8 4" xfId="43699"/>
    <cellStyle name="40% - Accent2 3 2 9" xfId="2882"/>
    <cellStyle name="40% - Accent2 3 2 9 2" xfId="9494"/>
    <cellStyle name="40% - Accent2 3 2 9 2 2" xfId="32933"/>
    <cellStyle name="40% - Accent2 3 2 9 3" xfId="32932"/>
    <cellStyle name="40% - Accent2 3 2 9 4" xfId="43700"/>
    <cellStyle name="40% - Accent2 3 3" xfId="637"/>
    <cellStyle name="40% - Accent2 3 3 10" xfId="2884"/>
    <cellStyle name="40% - Accent2 3 3 10 2" xfId="9496"/>
    <cellStyle name="40% - Accent2 3 3 10 2 2" xfId="32936"/>
    <cellStyle name="40% - Accent2 3 3 10 3" xfId="32935"/>
    <cellStyle name="40% - Accent2 3 3 10 4" xfId="43702"/>
    <cellStyle name="40% - Accent2 3 3 11" xfId="2885"/>
    <cellStyle name="40% - Accent2 3 3 11 2" xfId="9497"/>
    <cellStyle name="40% - Accent2 3 3 11 2 2" xfId="32938"/>
    <cellStyle name="40% - Accent2 3 3 11 3" xfId="32937"/>
    <cellStyle name="40% - Accent2 3 3 11 4" xfId="43703"/>
    <cellStyle name="40% - Accent2 3 3 12" xfId="2883"/>
    <cellStyle name="40% - Accent2 3 3 12 2" xfId="9498"/>
    <cellStyle name="40% - Accent2 3 3 12 2 2" xfId="32940"/>
    <cellStyle name="40% - Accent2 3 3 12 3" xfId="32939"/>
    <cellStyle name="40% - Accent2 3 3 13" xfId="9495"/>
    <cellStyle name="40% - Accent2 3 3 13 2" xfId="32941"/>
    <cellStyle name="40% - Accent2 3 3 14" xfId="14787"/>
    <cellStyle name="40% - Accent2 3 3 15" xfId="32934"/>
    <cellStyle name="40% - Accent2 3 3 16" xfId="43701"/>
    <cellStyle name="40% - Accent2 3 3 2" xfId="2886"/>
    <cellStyle name="40% - Accent2 3 3 2 10" xfId="9499"/>
    <cellStyle name="40% - Accent2 3 3 2 10 2" xfId="32943"/>
    <cellStyle name="40% - Accent2 3 3 2 11" xfId="32942"/>
    <cellStyle name="40% - Accent2 3 3 2 12" xfId="43704"/>
    <cellStyle name="40% - Accent2 3 3 2 2" xfId="2887"/>
    <cellStyle name="40% - Accent2 3 3 2 2 2" xfId="9500"/>
    <cellStyle name="40% - Accent2 3 3 2 2 2 2" xfId="32945"/>
    <cellStyle name="40% - Accent2 3 3 2 2 3" xfId="32944"/>
    <cellStyle name="40% - Accent2 3 3 2 2 4" xfId="43705"/>
    <cellStyle name="40% - Accent2 3 3 2 3" xfId="2888"/>
    <cellStyle name="40% - Accent2 3 3 2 3 2" xfId="9501"/>
    <cellStyle name="40% - Accent2 3 3 2 3 2 2" xfId="32947"/>
    <cellStyle name="40% - Accent2 3 3 2 3 3" xfId="32946"/>
    <cellStyle name="40% - Accent2 3 3 2 3 4" xfId="43706"/>
    <cellStyle name="40% - Accent2 3 3 2 4" xfId="2889"/>
    <cellStyle name="40% - Accent2 3 3 2 4 2" xfId="9502"/>
    <cellStyle name="40% - Accent2 3 3 2 4 2 2" xfId="32949"/>
    <cellStyle name="40% - Accent2 3 3 2 4 3" xfId="32948"/>
    <cellStyle name="40% - Accent2 3 3 2 4 4" xfId="43707"/>
    <cellStyle name="40% - Accent2 3 3 2 5" xfId="2890"/>
    <cellStyle name="40% - Accent2 3 3 2 5 2" xfId="9503"/>
    <cellStyle name="40% - Accent2 3 3 2 5 2 2" xfId="32951"/>
    <cellStyle name="40% - Accent2 3 3 2 5 3" xfId="32950"/>
    <cellStyle name="40% - Accent2 3 3 2 5 4" xfId="43708"/>
    <cellStyle name="40% - Accent2 3 3 2 6" xfId="2891"/>
    <cellStyle name="40% - Accent2 3 3 2 6 2" xfId="9504"/>
    <cellStyle name="40% - Accent2 3 3 2 6 2 2" xfId="32953"/>
    <cellStyle name="40% - Accent2 3 3 2 6 3" xfId="32952"/>
    <cellStyle name="40% - Accent2 3 3 2 6 4" xfId="43709"/>
    <cellStyle name="40% - Accent2 3 3 2 7" xfId="2892"/>
    <cellStyle name="40% - Accent2 3 3 2 7 2" xfId="9505"/>
    <cellStyle name="40% - Accent2 3 3 2 7 2 2" xfId="32955"/>
    <cellStyle name="40% - Accent2 3 3 2 7 3" xfId="32954"/>
    <cellStyle name="40% - Accent2 3 3 2 7 4" xfId="43710"/>
    <cellStyle name="40% - Accent2 3 3 2 8" xfId="2893"/>
    <cellStyle name="40% - Accent2 3 3 2 8 2" xfId="9506"/>
    <cellStyle name="40% - Accent2 3 3 2 8 2 2" xfId="32957"/>
    <cellStyle name="40% - Accent2 3 3 2 8 3" xfId="32956"/>
    <cellStyle name="40% - Accent2 3 3 2 8 4" xfId="43711"/>
    <cellStyle name="40% - Accent2 3 3 2 9" xfId="2894"/>
    <cellStyle name="40% - Accent2 3 3 2 9 2" xfId="9507"/>
    <cellStyle name="40% - Accent2 3 3 2 9 2 2" xfId="32959"/>
    <cellStyle name="40% - Accent2 3 3 2 9 3" xfId="32958"/>
    <cellStyle name="40% - Accent2 3 3 2 9 4" xfId="43712"/>
    <cellStyle name="40% - Accent2 3 3 3" xfId="2895"/>
    <cellStyle name="40% - Accent2 3 3 3 2" xfId="2896"/>
    <cellStyle name="40% - Accent2 3 3 3 2 2" xfId="9509"/>
    <cellStyle name="40% - Accent2 3 3 3 2 2 2" xfId="32962"/>
    <cellStyle name="40% - Accent2 3 3 3 2 3" xfId="32961"/>
    <cellStyle name="40% - Accent2 3 3 3 2 4" xfId="43714"/>
    <cellStyle name="40% - Accent2 3 3 3 3" xfId="9508"/>
    <cellStyle name="40% - Accent2 3 3 3 3 2" xfId="32963"/>
    <cellStyle name="40% - Accent2 3 3 3 4" xfId="32960"/>
    <cellStyle name="40% - Accent2 3 3 3 5" xfId="43713"/>
    <cellStyle name="40% - Accent2 3 3 4" xfId="2897"/>
    <cellStyle name="40% - Accent2 3 3 4 2" xfId="9510"/>
    <cellStyle name="40% - Accent2 3 3 4 2 2" xfId="32965"/>
    <cellStyle name="40% - Accent2 3 3 4 3" xfId="32964"/>
    <cellStyle name="40% - Accent2 3 3 4 4" xfId="43715"/>
    <cellStyle name="40% - Accent2 3 3 5" xfId="2898"/>
    <cellStyle name="40% - Accent2 3 3 5 2" xfId="9511"/>
    <cellStyle name="40% - Accent2 3 3 5 2 2" xfId="32967"/>
    <cellStyle name="40% - Accent2 3 3 5 3" xfId="32966"/>
    <cellStyle name="40% - Accent2 3 3 5 4" xfId="43716"/>
    <cellStyle name="40% - Accent2 3 3 6" xfId="2899"/>
    <cellStyle name="40% - Accent2 3 3 6 2" xfId="9512"/>
    <cellStyle name="40% - Accent2 3 3 6 2 2" xfId="32969"/>
    <cellStyle name="40% - Accent2 3 3 6 3" xfId="32968"/>
    <cellStyle name="40% - Accent2 3 3 6 4" xfId="43717"/>
    <cellStyle name="40% - Accent2 3 3 7" xfId="2900"/>
    <cellStyle name="40% - Accent2 3 3 7 2" xfId="9513"/>
    <cellStyle name="40% - Accent2 3 3 7 2 2" xfId="32971"/>
    <cellStyle name="40% - Accent2 3 3 7 3" xfId="32970"/>
    <cellStyle name="40% - Accent2 3 3 7 4" xfId="43718"/>
    <cellStyle name="40% - Accent2 3 3 8" xfId="2901"/>
    <cellStyle name="40% - Accent2 3 3 8 2" xfId="9514"/>
    <cellStyle name="40% - Accent2 3 3 8 2 2" xfId="32973"/>
    <cellStyle name="40% - Accent2 3 3 8 3" xfId="32972"/>
    <cellStyle name="40% - Accent2 3 3 8 4" xfId="43719"/>
    <cellStyle name="40% - Accent2 3 3 9" xfId="2902"/>
    <cellStyle name="40% - Accent2 3 3 9 2" xfId="9515"/>
    <cellStyle name="40% - Accent2 3 3 9 2 2" xfId="32975"/>
    <cellStyle name="40% - Accent2 3 3 9 3" xfId="32974"/>
    <cellStyle name="40% - Accent2 3 3 9 4" xfId="43720"/>
    <cellStyle name="40% - Accent2 3 4" xfId="724"/>
    <cellStyle name="40% - Accent2 3 4 10" xfId="2903"/>
    <cellStyle name="40% - Accent2 3 4 10 2" xfId="9517"/>
    <cellStyle name="40% - Accent2 3 4 10 2 2" xfId="32978"/>
    <cellStyle name="40% - Accent2 3 4 10 3" xfId="32977"/>
    <cellStyle name="40% - Accent2 3 4 11" xfId="9516"/>
    <cellStyle name="40% - Accent2 3 4 11 2" xfId="32979"/>
    <cellStyle name="40% - Accent2 3 4 12" xfId="14788"/>
    <cellStyle name="40% - Accent2 3 4 13" xfId="32976"/>
    <cellStyle name="40% - Accent2 3 4 14" xfId="43721"/>
    <cellStyle name="40% - Accent2 3 4 2" xfId="2904"/>
    <cellStyle name="40% - Accent2 3 4 2 2" xfId="2905"/>
    <cellStyle name="40% - Accent2 3 4 2 2 2" xfId="9519"/>
    <cellStyle name="40% - Accent2 3 4 2 2 2 2" xfId="32982"/>
    <cellStyle name="40% - Accent2 3 4 2 2 3" xfId="32981"/>
    <cellStyle name="40% - Accent2 3 4 2 2 4" xfId="43723"/>
    <cellStyle name="40% - Accent2 3 4 2 3" xfId="9518"/>
    <cellStyle name="40% - Accent2 3 4 2 3 2" xfId="32983"/>
    <cellStyle name="40% - Accent2 3 4 2 4" xfId="32980"/>
    <cellStyle name="40% - Accent2 3 4 2 5" xfId="43722"/>
    <cellStyle name="40% - Accent2 3 4 3" xfId="2906"/>
    <cellStyle name="40% - Accent2 3 4 3 2" xfId="2907"/>
    <cellStyle name="40% - Accent2 3 4 3 2 2" xfId="9521"/>
    <cellStyle name="40% - Accent2 3 4 3 2 2 2" xfId="32986"/>
    <cellStyle name="40% - Accent2 3 4 3 2 3" xfId="32985"/>
    <cellStyle name="40% - Accent2 3 4 3 2 4" xfId="43725"/>
    <cellStyle name="40% - Accent2 3 4 3 3" xfId="9520"/>
    <cellStyle name="40% - Accent2 3 4 3 3 2" xfId="32987"/>
    <cellStyle name="40% - Accent2 3 4 3 4" xfId="32984"/>
    <cellStyle name="40% - Accent2 3 4 3 5" xfId="43724"/>
    <cellStyle name="40% - Accent2 3 4 4" xfId="2908"/>
    <cellStyle name="40% - Accent2 3 4 4 2" xfId="9522"/>
    <cellStyle name="40% - Accent2 3 4 4 2 2" xfId="32989"/>
    <cellStyle name="40% - Accent2 3 4 4 3" xfId="32988"/>
    <cellStyle name="40% - Accent2 3 4 4 4" xfId="43726"/>
    <cellStyle name="40% - Accent2 3 4 5" xfId="2909"/>
    <cellStyle name="40% - Accent2 3 4 5 2" xfId="9523"/>
    <cellStyle name="40% - Accent2 3 4 5 2 2" xfId="32991"/>
    <cellStyle name="40% - Accent2 3 4 5 3" xfId="32990"/>
    <cellStyle name="40% - Accent2 3 4 5 4" xfId="43727"/>
    <cellStyle name="40% - Accent2 3 4 6" xfId="2910"/>
    <cellStyle name="40% - Accent2 3 4 6 2" xfId="9524"/>
    <cellStyle name="40% - Accent2 3 4 6 2 2" xfId="32993"/>
    <cellStyle name="40% - Accent2 3 4 6 3" xfId="32992"/>
    <cellStyle name="40% - Accent2 3 4 6 4" xfId="43728"/>
    <cellStyle name="40% - Accent2 3 4 7" xfId="2911"/>
    <cellStyle name="40% - Accent2 3 4 7 2" xfId="9525"/>
    <cellStyle name="40% - Accent2 3 4 7 2 2" xfId="32995"/>
    <cellStyle name="40% - Accent2 3 4 7 3" xfId="32994"/>
    <cellStyle name="40% - Accent2 3 4 7 4" xfId="43729"/>
    <cellStyle name="40% - Accent2 3 4 8" xfId="2912"/>
    <cellStyle name="40% - Accent2 3 4 8 2" xfId="9526"/>
    <cellStyle name="40% - Accent2 3 4 8 2 2" xfId="32997"/>
    <cellStyle name="40% - Accent2 3 4 8 3" xfId="32996"/>
    <cellStyle name="40% - Accent2 3 4 8 4" xfId="43730"/>
    <cellStyle name="40% - Accent2 3 4 9" xfId="2913"/>
    <cellStyle name="40% - Accent2 3 4 9 2" xfId="9527"/>
    <cellStyle name="40% - Accent2 3 4 9 2 2" xfId="32999"/>
    <cellStyle name="40% - Accent2 3 4 9 3" xfId="32998"/>
    <cellStyle name="40% - Accent2 3 4 9 4" xfId="43731"/>
    <cellStyle name="40% - Accent2 3 5" xfId="2914"/>
    <cellStyle name="40% - Accent2 3 5 2" xfId="2915"/>
    <cellStyle name="40% - Accent2 3 5 2 2" xfId="9529"/>
    <cellStyle name="40% - Accent2 3 5 2 2 2" xfId="33002"/>
    <cellStyle name="40% - Accent2 3 5 2 3" xfId="33001"/>
    <cellStyle name="40% - Accent2 3 5 2 4" xfId="43733"/>
    <cellStyle name="40% - Accent2 3 5 3" xfId="2916"/>
    <cellStyle name="40% - Accent2 3 5 3 2" xfId="9530"/>
    <cellStyle name="40% - Accent2 3 5 3 2 2" xfId="33004"/>
    <cellStyle name="40% - Accent2 3 5 3 3" xfId="33003"/>
    <cellStyle name="40% - Accent2 3 5 3 4" xfId="43734"/>
    <cellStyle name="40% - Accent2 3 5 4" xfId="9528"/>
    <cellStyle name="40% - Accent2 3 5 4 2" xfId="33005"/>
    <cellStyle name="40% - Accent2 3 5 5" xfId="14789"/>
    <cellStyle name="40% - Accent2 3 5 6" xfId="33000"/>
    <cellStyle name="40% - Accent2 3 5 7" xfId="43732"/>
    <cellStyle name="40% - Accent2 3 6" xfId="2917"/>
    <cellStyle name="40% - Accent2 3 6 2" xfId="2918"/>
    <cellStyle name="40% - Accent2 3 6 2 2" xfId="9532"/>
    <cellStyle name="40% - Accent2 3 6 2 2 2" xfId="33008"/>
    <cellStyle name="40% - Accent2 3 6 2 3" xfId="33007"/>
    <cellStyle name="40% - Accent2 3 6 2 4" xfId="43736"/>
    <cellStyle name="40% - Accent2 3 6 3" xfId="9531"/>
    <cellStyle name="40% - Accent2 3 6 3 2" xfId="33009"/>
    <cellStyle name="40% - Accent2 3 6 4" xfId="14790"/>
    <cellStyle name="40% - Accent2 3 6 5" xfId="33006"/>
    <cellStyle name="40% - Accent2 3 6 6" xfId="43735"/>
    <cellStyle name="40% - Accent2 3 7" xfId="2919"/>
    <cellStyle name="40% - Accent2 3 7 2" xfId="2920"/>
    <cellStyle name="40% - Accent2 3 7 2 2" xfId="9534"/>
    <cellStyle name="40% - Accent2 3 7 2 2 2" xfId="33012"/>
    <cellStyle name="40% - Accent2 3 7 2 3" xfId="33011"/>
    <cellStyle name="40% - Accent2 3 7 2 4" xfId="43738"/>
    <cellStyle name="40% - Accent2 3 7 3" xfId="9533"/>
    <cellStyle name="40% - Accent2 3 7 3 2" xfId="33013"/>
    <cellStyle name="40% - Accent2 3 7 4" xfId="14791"/>
    <cellStyle name="40% - Accent2 3 7 5" xfId="33010"/>
    <cellStyle name="40% - Accent2 3 7 6" xfId="43737"/>
    <cellStyle name="40% - Accent2 3 8" xfId="2921"/>
    <cellStyle name="40% - Accent2 3 8 2" xfId="2922"/>
    <cellStyle name="40% - Accent2 3 8 2 2" xfId="9536"/>
    <cellStyle name="40% - Accent2 3 8 2 2 2" xfId="33016"/>
    <cellStyle name="40% - Accent2 3 8 2 3" xfId="33015"/>
    <cellStyle name="40% - Accent2 3 8 2 4" xfId="43740"/>
    <cellStyle name="40% - Accent2 3 8 3" xfId="9535"/>
    <cellStyle name="40% - Accent2 3 8 3 2" xfId="33017"/>
    <cellStyle name="40% - Accent2 3 8 4" xfId="14792"/>
    <cellStyle name="40% - Accent2 3 8 5" xfId="33014"/>
    <cellStyle name="40% - Accent2 3 8 6" xfId="43739"/>
    <cellStyle name="40% - Accent2 3 9" xfId="2923"/>
    <cellStyle name="40% - Accent2 3 9 2" xfId="2924"/>
    <cellStyle name="40% - Accent2 3 9 2 2" xfId="9538"/>
    <cellStyle name="40% - Accent2 3 9 2 2 2" xfId="33020"/>
    <cellStyle name="40% - Accent2 3 9 2 3" xfId="33019"/>
    <cellStyle name="40% - Accent2 3 9 2 4" xfId="43742"/>
    <cellStyle name="40% - Accent2 3 9 3" xfId="9537"/>
    <cellStyle name="40% - Accent2 3 9 3 2" xfId="33021"/>
    <cellStyle name="40% - Accent2 3 9 4" xfId="14793"/>
    <cellStyle name="40% - Accent2 3 9 5" xfId="33018"/>
    <cellStyle name="40% - Accent2 3 9 6" xfId="43741"/>
    <cellStyle name="40% - Accent2 4" xfId="202"/>
    <cellStyle name="40% - Accent2 4 10" xfId="2926"/>
    <cellStyle name="40% - Accent2 4 10 2" xfId="9540"/>
    <cellStyle name="40% - Accent2 4 10 2 2" xfId="33024"/>
    <cellStyle name="40% - Accent2 4 10 3" xfId="33023"/>
    <cellStyle name="40% - Accent2 4 10 4" xfId="43744"/>
    <cellStyle name="40% - Accent2 4 11" xfId="2927"/>
    <cellStyle name="40% - Accent2 4 11 2" xfId="9541"/>
    <cellStyle name="40% - Accent2 4 11 2 2" xfId="33026"/>
    <cellStyle name="40% - Accent2 4 11 3" xfId="33025"/>
    <cellStyle name="40% - Accent2 4 11 4" xfId="43745"/>
    <cellStyle name="40% - Accent2 4 12" xfId="2925"/>
    <cellStyle name="40% - Accent2 4 12 2" xfId="9542"/>
    <cellStyle name="40% - Accent2 4 12 2 2" xfId="33028"/>
    <cellStyle name="40% - Accent2 4 12 3" xfId="33027"/>
    <cellStyle name="40% - Accent2 4 13" xfId="9539"/>
    <cellStyle name="40% - Accent2 4 13 2" xfId="33029"/>
    <cellStyle name="40% - Accent2 4 14" xfId="14794"/>
    <cellStyle name="40% - Accent2 4 15" xfId="33022"/>
    <cellStyle name="40% - Accent2 4 16" xfId="43743"/>
    <cellStyle name="40% - Accent2 4 2" xfId="434"/>
    <cellStyle name="40% - Accent2 4 2 10" xfId="2928"/>
    <cellStyle name="40% - Accent2 4 2 10 2" xfId="9544"/>
    <cellStyle name="40% - Accent2 4 2 10 2 2" xfId="33032"/>
    <cellStyle name="40% - Accent2 4 2 10 3" xfId="33031"/>
    <cellStyle name="40% - Accent2 4 2 11" xfId="9543"/>
    <cellStyle name="40% - Accent2 4 2 11 2" xfId="33033"/>
    <cellStyle name="40% - Accent2 4 2 12" xfId="14795"/>
    <cellStyle name="40% - Accent2 4 2 13" xfId="33030"/>
    <cellStyle name="40% - Accent2 4 2 14" xfId="43746"/>
    <cellStyle name="40% - Accent2 4 2 2" xfId="2929"/>
    <cellStyle name="40% - Accent2 4 2 2 2" xfId="2930"/>
    <cellStyle name="40% - Accent2 4 2 2 2 2" xfId="9546"/>
    <cellStyle name="40% - Accent2 4 2 2 2 2 2" xfId="33036"/>
    <cellStyle name="40% - Accent2 4 2 2 2 3" xfId="33035"/>
    <cellStyle name="40% - Accent2 4 2 2 2 4" xfId="43748"/>
    <cellStyle name="40% - Accent2 4 2 2 3" xfId="9545"/>
    <cellStyle name="40% - Accent2 4 2 2 3 2" xfId="33037"/>
    <cellStyle name="40% - Accent2 4 2 2 4" xfId="33034"/>
    <cellStyle name="40% - Accent2 4 2 2 5" xfId="43747"/>
    <cellStyle name="40% - Accent2 4 2 3" xfId="2931"/>
    <cellStyle name="40% - Accent2 4 2 3 2" xfId="2932"/>
    <cellStyle name="40% - Accent2 4 2 3 2 2" xfId="9548"/>
    <cellStyle name="40% - Accent2 4 2 3 2 2 2" xfId="33040"/>
    <cellStyle name="40% - Accent2 4 2 3 2 3" xfId="33039"/>
    <cellStyle name="40% - Accent2 4 2 3 2 4" xfId="43750"/>
    <cellStyle name="40% - Accent2 4 2 3 3" xfId="9547"/>
    <cellStyle name="40% - Accent2 4 2 3 3 2" xfId="33041"/>
    <cellStyle name="40% - Accent2 4 2 3 4" xfId="33038"/>
    <cellStyle name="40% - Accent2 4 2 3 5" xfId="43749"/>
    <cellStyle name="40% - Accent2 4 2 4" xfId="2933"/>
    <cellStyle name="40% - Accent2 4 2 4 2" xfId="9549"/>
    <cellStyle name="40% - Accent2 4 2 4 2 2" xfId="33043"/>
    <cellStyle name="40% - Accent2 4 2 4 3" xfId="33042"/>
    <cellStyle name="40% - Accent2 4 2 4 4" xfId="43751"/>
    <cellStyle name="40% - Accent2 4 2 5" xfId="2934"/>
    <cellStyle name="40% - Accent2 4 2 5 2" xfId="9550"/>
    <cellStyle name="40% - Accent2 4 2 5 2 2" xfId="33045"/>
    <cellStyle name="40% - Accent2 4 2 5 3" xfId="33044"/>
    <cellStyle name="40% - Accent2 4 2 5 4" xfId="43752"/>
    <cellStyle name="40% - Accent2 4 2 6" xfId="2935"/>
    <cellStyle name="40% - Accent2 4 2 6 2" xfId="9551"/>
    <cellStyle name="40% - Accent2 4 2 6 2 2" xfId="33047"/>
    <cellStyle name="40% - Accent2 4 2 6 3" xfId="33046"/>
    <cellStyle name="40% - Accent2 4 2 6 4" xfId="43753"/>
    <cellStyle name="40% - Accent2 4 2 7" xfId="2936"/>
    <cellStyle name="40% - Accent2 4 2 7 2" xfId="9552"/>
    <cellStyle name="40% - Accent2 4 2 7 2 2" xfId="33049"/>
    <cellStyle name="40% - Accent2 4 2 7 3" xfId="33048"/>
    <cellStyle name="40% - Accent2 4 2 7 4" xfId="43754"/>
    <cellStyle name="40% - Accent2 4 2 8" xfId="2937"/>
    <cellStyle name="40% - Accent2 4 2 8 2" xfId="9553"/>
    <cellStyle name="40% - Accent2 4 2 8 2 2" xfId="33051"/>
    <cellStyle name="40% - Accent2 4 2 8 3" xfId="33050"/>
    <cellStyle name="40% - Accent2 4 2 8 4" xfId="43755"/>
    <cellStyle name="40% - Accent2 4 2 9" xfId="2938"/>
    <cellStyle name="40% - Accent2 4 2 9 2" xfId="9554"/>
    <cellStyle name="40% - Accent2 4 2 9 2 2" xfId="33053"/>
    <cellStyle name="40% - Accent2 4 2 9 3" xfId="33052"/>
    <cellStyle name="40% - Accent2 4 2 9 4" xfId="43756"/>
    <cellStyle name="40% - Accent2 4 3" xfId="638"/>
    <cellStyle name="40% - Accent2 4 3 10" xfId="9555"/>
    <cellStyle name="40% - Accent2 4 3 10 2" xfId="33055"/>
    <cellStyle name="40% - Accent2 4 3 11" xfId="14796"/>
    <cellStyle name="40% - Accent2 4 3 12" xfId="33054"/>
    <cellStyle name="40% - Accent2 4 3 13" xfId="43757"/>
    <cellStyle name="40% - Accent2 4 3 2" xfId="2940"/>
    <cellStyle name="40% - Accent2 4 3 2 2" xfId="9556"/>
    <cellStyle name="40% - Accent2 4 3 2 2 2" xfId="33057"/>
    <cellStyle name="40% - Accent2 4 3 2 3" xfId="33056"/>
    <cellStyle name="40% - Accent2 4 3 2 4" xfId="43758"/>
    <cellStyle name="40% - Accent2 4 3 3" xfId="2941"/>
    <cellStyle name="40% - Accent2 4 3 3 2" xfId="9557"/>
    <cellStyle name="40% - Accent2 4 3 3 2 2" xfId="33059"/>
    <cellStyle name="40% - Accent2 4 3 3 3" xfId="33058"/>
    <cellStyle name="40% - Accent2 4 3 3 4" xfId="43759"/>
    <cellStyle name="40% - Accent2 4 3 4" xfId="2942"/>
    <cellStyle name="40% - Accent2 4 3 4 2" xfId="9558"/>
    <cellStyle name="40% - Accent2 4 3 4 2 2" xfId="33061"/>
    <cellStyle name="40% - Accent2 4 3 4 3" xfId="33060"/>
    <cellStyle name="40% - Accent2 4 3 4 4" xfId="43760"/>
    <cellStyle name="40% - Accent2 4 3 5" xfId="2943"/>
    <cellStyle name="40% - Accent2 4 3 5 2" xfId="9559"/>
    <cellStyle name="40% - Accent2 4 3 5 2 2" xfId="33063"/>
    <cellStyle name="40% - Accent2 4 3 5 3" xfId="33062"/>
    <cellStyle name="40% - Accent2 4 3 5 4" xfId="43761"/>
    <cellStyle name="40% - Accent2 4 3 6" xfId="2944"/>
    <cellStyle name="40% - Accent2 4 3 6 2" xfId="9560"/>
    <cellStyle name="40% - Accent2 4 3 6 2 2" xfId="33065"/>
    <cellStyle name="40% - Accent2 4 3 6 3" xfId="33064"/>
    <cellStyle name="40% - Accent2 4 3 6 4" xfId="43762"/>
    <cellStyle name="40% - Accent2 4 3 7" xfId="2945"/>
    <cellStyle name="40% - Accent2 4 3 7 2" xfId="9561"/>
    <cellStyle name="40% - Accent2 4 3 7 2 2" xfId="33067"/>
    <cellStyle name="40% - Accent2 4 3 7 3" xfId="33066"/>
    <cellStyle name="40% - Accent2 4 3 7 4" xfId="43763"/>
    <cellStyle name="40% - Accent2 4 3 8" xfId="2946"/>
    <cellStyle name="40% - Accent2 4 3 8 2" xfId="9562"/>
    <cellStyle name="40% - Accent2 4 3 8 2 2" xfId="33069"/>
    <cellStyle name="40% - Accent2 4 3 8 3" xfId="33068"/>
    <cellStyle name="40% - Accent2 4 3 8 4" xfId="43764"/>
    <cellStyle name="40% - Accent2 4 3 9" xfId="2939"/>
    <cellStyle name="40% - Accent2 4 3 9 2" xfId="9563"/>
    <cellStyle name="40% - Accent2 4 3 9 2 2" xfId="33071"/>
    <cellStyle name="40% - Accent2 4 3 9 3" xfId="33070"/>
    <cellStyle name="40% - Accent2 4 4" xfId="725"/>
    <cellStyle name="40% - Accent2 4 4 2" xfId="2948"/>
    <cellStyle name="40% - Accent2 4 4 2 2" xfId="9565"/>
    <cellStyle name="40% - Accent2 4 4 2 2 2" xfId="33074"/>
    <cellStyle name="40% - Accent2 4 4 2 3" xfId="33073"/>
    <cellStyle name="40% - Accent2 4 4 2 4" xfId="43766"/>
    <cellStyle name="40% - Accent2 4 4 3" xfId="2947"/>
    <cellStyle name="40% - Accent2 4 4 3 2" xfId="9566"/>
    <cellStyle name="40% - Accent2 4 4 3 2 2" xfId="33076"/>
    <cellStyle name="40% - Accent2 4 4 3 3" xfId="33075"/>
    <cellStyle name="40% - Accent2 4 4 4" xfId="9564"/>
    <cellStyle name="40% - Accent2 4 4 4 2" xfId="33077"/>
    <cellStyle name="40% - Accent2 4 4 5" xfId="14797"/>
    <cellStyle name="40% - Accent2 4 4 6" xfId="33072"/>
    <cellStyle name="40% - Accent2 4 4 7" xfId="43765"/>
    <cellStyle name="40% - Accent2 4 5" xfId="2949"/>
    <cellStyle name="40% - Accent2 4 5 2" xfId="9567"/>
    <cellStyle name="40% - Accent2 4 5 2 2" xfId="33079"/>
    <cellStyle name="40% - Accent2 4 5 3" xfId="33078"/>
    <cellStyle name="40% - Accent2 4 5 4" xfId="43767"/>
    <cellStyle name="40% - Accent2 4 6" xfId="2950"/>
    <cellStyle name="40% - Accent2 4 6 2" xfId="9568"/>
    <cellStyle name="40% - Accent2 4 6 2 2" xfId="33081"/>
    <cellStyle name="40% - Accent2 4 6 3" xfId="33080"/>
    <cellStyle name="40% - Accent2 4 6 4" xfId="43768"/>
    <cellStyle name="40% - Accent2 4 7" xfId="2951"/>
    <cellStyle name="40% - Accent2 4 7 2" xfId="9569"/>
    <cellStyle name="40% - Accent2 4 7 2 2" xfId="33083"/>
    <cellStyle name="40% - Accent2 4 7 3" xfId="33082"/>
    <cellStyle name="40% - Accent2 4 7 4" xfId="43769"/>
    <cellStyle name="40% - Accent2 4 8" xfId="2952"/>
    <cellStyle name="40% - Accent2 4 8 2" xfId="9570"/>
    <cellStyle name="40% - Accent2 4 8 2 2" xfId="33085"/>
    <cellStyle name="40% - Accent2 4 8 3" xfId="33084"/>
    <cellStyle name="40% - Accent2 4 8 4" xfId="43770"/>
    <cellStyle name="40% - Accent2 4 9" xfId="2953"/>
    <cellStyle name="40% - Accent2 4 9 2" xfId="9571"/>
    <cellStyle name="40% - Accent2 4 9 2 2" xfId="33087"/>
    <cellStyle name="40% - Accent2 4 9 3" xfId="33086"/>
    <cellStyle name="40% - Accent2 4 9 4" xfId="43771"/>
    <cellStyle name="40% - Accent2 5" xfId="203"/>
    <cellStyle name="40% - Accent2 5 10" xfId="2955"/>
    <cellStyle name="40% - Accent2 5 10 2" xfId="9573"/>
    <cellStyle name="40% - Accent2 5 10 2 2" xfId="33090"/>
    <cellStyle name="40% - Accent2 5 10 3" xfId="33089"/>
    <cellStyle name="40% - Accent2 5 10 4" xfId="43773"/>
    <cellStyle name="40% - Accent2 5 11" xfId="2956"/>
    <cellStyle name="40% - Accent2 5 11 2" xfId="9574"/>
    <cellStyle name="40% - Accent2 5 11 2 2" xfId="33092"/>
    <cellStyle name="40% - Accent2 5 11 3" xfId="33091"/>
    <cellStyle name="40% - Accent2 5 11 4" xfId="43774"/>
    <cellStyle name="40% - Accent2 5 12" xfId="2954"/>
    <cellStyle name="40% - Accent2 5 12 2" xfId="9575"/>
    <cellStyle name="40% - Accent2 5 12 2 2" xfId="33094"/>
    <cellStyle name="40% - Accent2 5 12 3" xfId="33093"/>
    <cellStyle name="40% - Accent2 5 13" xfId="9572"/>
    <cellStyle name="40% - Accent2 5 13 2" xfId="33095"/>
    <cellStyle name="40% - Accent2 5 14" xfId="14798"/>
    <cellStyle name="40% - Accent2 5 15" xfId="33088"/>
    <cellStyle name="40% - Accent2 5 16" xfId="43772"/>
    <cellStyle name="40% - Accent2 5 2" xfId="435"/>
    <cellStyle name="40% - Accent2 5 2 10" xfId="2957"/>
    <cellStyle name="40% - Accent2 5 2 10 2" xfId="9577"/>
    <cellStyle name="40% - Accent2 5 2 10 2 2" xfId="33098"/>
    <cellStyle name="40% - Accent2 5 2 10 3" xfId="33097"/>
    <cellStyle name="40% - Accent2 5 2 11" xfId="9576"/>
    <cellStyle name="40% - Accent2 5 2 11 2" xfId="33099"/>
    <cellStyle name="40% - Accent2 5 2 12" xfId="14799"/>
    <cellStyle name="40% - Accent2 5 2 13" xfId="33096"/>
    <cellStyle name="40% - Accent2 5 2 14" xfId="43775"/>
    <cellStyle name="40% - Accent2 5 2 2" xfId="2958"/>
    <cellStyle name="40% - Accent2 5 2 2 2" xfId="9578"/>
    <cellStyle name="40% - Accent2 5 2 2 2 2" xfId="33101"/>
    <cellStyle name="40% - Accent2 5 2 2 3" xfId="33100"/>
    <cellStyle name="40% - Accent2 5 2 2 4" xfId="43776"/>
    <cellStyle name="40% - Accent2 5 2 3" xfId="2959"/>
    <cellStyle name="40% - Accent2 5 2 3 2" xfId="9579"/>
    <cellStyle name="40% - Accent2 5 2 3 2 2" xfId="33103"/>
    <cellStyle name="40% - Accent2 5 2 3 3" xfId="33102"/>
    <cellStyle name="40% - Accent2 5 2 3 4" xfId="43777"/>
    <cellStyle name="40% - Accent2 5 2 4" xfId="2960"/>
    <cellStyle name="40% - Accent2 5 2 4 2" xfId="9580"/>
    <cellStyle name="40% - Accent2 5 2 4 2 2" xfId="33105"/>
    <cellStyle name="40% - Accent2 5 2 4 3" xfId="33104"/>
    <cellStyle name="40% - Accent2 5 2 4 4" xfId="43778"/>
    <cellStyle name="40% - Accent2 5 2 5" xfId="2961"/>
    <cellStyle name="40% - Accent2 5 2 5 2" xfId="9581"/>
    <cellStyle name="40% - Accent2 5 2 5 2 2" xfId="33107"/>
    <cellStyle name="40% - Accent2 5 2 5 3" xfId="33106"/>
    <cellStyle name="40% - Accent2 5 2 5 4" xfId="43779"/>
    <cellStyle name="40% - Accent2 5 2 6" xfId="2962"/>
    <cellStyle name="40% - Accent2 5 2 6 2" xfId="9582"/>
    <cellStyle name="40% - Accent2 5 2 6 2 2" xfId="33109"/>
    <cellStyle name="40% - Accent2 5 2 6 3" xfId="33108"/>
    <cellStyle name="40% - Accent2 5 2 6 4" xfId="43780"/>
    <cellStyle name="40% - Accent2 5 2 7" xfId="2963"/>
    <cellStyle name="40% - Accent2 5 2 7 2" xfId="9583"/>
    <cellStyle name="40% - Accent2 5 2 7 2 2" xfId="33111"/>
    <cellStyle name="40% - Accent2 5 2 7 3" xfId="33110"/>
    <cellStyle name="40% - Accent2 5 2 7 4" xfId="43781"/>
    <cellStyle name="40% - Accent2 5 2 8" xfId="2964"/>
    <cellStyle name="40% - Accent2 5 2 8 2" xfId="9584"/>
    <cellStyle name="40% - Accent2 5 2 8 2 2" xfId="33113"/>
    <cellStyle name="40% - Accent2 5 2 8 3" xfId="33112"/>
    <cellStyle name="40% - Accent2 5 2 8 4" xfId="43782"/>
    <cellStyle name="40% - Accent2 5 2 9" xfId="2965"/>
    <cellStyle name="40% - Accent2 5 2 9 2" xfId="9585"/>
    <cellStyle name="40% - Accent2 5 2 9 2 2" xfId="33115"/>
    <cellStyle name="40% - Accent2 5 2 9 3" xfId="33114"/>
    <cellStyle name="40% - Accent2 5 2 9 4" xfId="43783"/>
    <cellStyle name="40% - Accent2 5 3" xfId="639"/>
    <cellStyle name="40% - Accent2 5 3 2" xfId="2967"/>
    <cellStyle name="40% - Accent2 5 3 2 2" xfId="9587"/>
    <cellStyle name="40% - Accent2 5 3 2 2 2" xfId="33118"/>
    <cellStyle name="40% - Accent2 5 3 2 3" xfId="33117"/>
    <cellStyle name="40% - Accent2 5 3 2 4" xfId="43785"/>
    <cellStyle name="40% - Accent2 5 3 3" xfId="2966"/>
    <cellStyle name="40% - Accent2 5 3 3 2" xfId="9588"/>
    <cellStyle name="40% - Accent2 5 3 3 2 2" xfId="33120"/>
    <cellStyle name="40% - Accent2 5 3 3 3" xfId="33119"/>
    <cellStyle name="40% - Accent2 5 3 4" xfId="9586"/>
    <cellStyle name="40% - Accent2 5 3 4 2" xfId="33121"/>
    <cellStyle name="40% - Accent2 5 3 5" xfId="14800"/>
    <cellStyle name="40% - Accent2 5 3 6" xfId="33116"/>
    <cellStyle name="40% - Accent2 5 3 7" xfId="43784"/>
    <cellStyle name="40% - Accent2 5 4" xfId="726"/>
    <cellStyle name="40% - Accent2 5 4 2" xfId="2968"/>
    <cellStyle name="40% - Accent2 5 4 2 2" xfId="9590"/>
    <cellStyle name="40% - Accent2 5 4 2 2 2" xfId="33124"/>
    <cellStyle name="40% - Accent2 5 4 2 3" xfId="33123"/>
    <cellStyle name="40% - Accent2 5 4 3" xfId="9589"/>
    <cellStyle name="40% - Accent2 5 4 3 2" xfId="33125"/>
    <cellStyle name="40% - Accent2 5 4 4" xfId="14801"/>
    <cellStyle name="40% - Accent2 5 4 5" xfId="33122"/>
    <cellStyle name="40% - Accent2 5 4 6" xfId="43786"/>
    <cellStyle name="40% - Accent2 5 5" xfId="2969"/>
    <cellStyle name="40% - Accent2 5 5 2" xfId="9591"/>
    <cellStyle name="40% - Accent2 5 5 2 2" xfId="33127"/>
    <cellStyle name="40% - Accent2 5 5 3" xfId="33126"/>
    <cellStyle name="40% - Accent2 5 5 4" xfId="43787"/>
    <cellStyle name="40% - Accent2 5 6" xfId="2970"/>
    <cellStyle name="40% - Accent2 5 6 2" xfId="9592"/>
    <cellStyle name="40% - Accent2 5 6 2 2" xfId="33129"/>
    <cellStyle name="40% - Accent2 5 6 3" xfId="33128"/>
    <cellStyle name="40% - Accent2 5 6 4" xfId="43788"/>
    <cellStyle name="40% - Accent2 5 7" xfId="2971"/>
    <cellStyle name="40% - Accent2 5 7 2" xfId="9593"/>
    <cellStyle name="40% - Accent2 5 7 2 2" xfId="33131"/>
    <cellStyle name="40% - Accent2 5 7 3" xfId="33130"/>
    <cellStyle name="40% - Accent2 5 7 4" xfId="43789"/>
    <cellStyle name="40% - Accent2 5 8" xfId="2972"/>
    <cellStyle name="40% - Accent2 5 8 2" xfId="9594"/>
    <cellStyle name="40% - Accent2 5 8 2 2" xfId="33133"/>
    <cellStyle name="40% - Accent2 5 8 3" xfId="33132"/>
    <cellStyle name="40% - Accent2 5 8 4" xfId="43790"/>
    <cellStyle name="40% - Accent2 5 9" xfId="2973"/>
    <cellStyle name="40% - Accent2 5 9 2" xfId="9595"/>
    <cellStyle name="40% - Accent2 5 9 2 2" xfId="33135"/>
    <cellStyle name="40% - Accent2 5 9 3" xfId="33134"/>
    <cellStyle name="40% - Accent2 5 9 4" xfId="43791"/>
    <cellStyle name="40% - Accent2 6" xfId="204"/>
    <cellStyle name="40% - Accent2 6 10" xfId="2974"/>
    <cellStyle name="40% - Accent2 6 10 2" xfId="9597"/>
    <cellStyle name="40% - Accent2 6 10 2 2" xfId="33138"/>
    <cellStyle name="40% - Accent2 6 10 3" xfId="33137"/>
    <cellStyle name="40% - Accent2 6 11" xfId="9596"/>
    <cellStyle name="40% - Accent2 6 11 2" xfId="33139"/>
    <cellStyle name="40% - Accent2 6 12" xfId="14802"/>
    <cellStyle name="40% - Accent2 6 13" xfId="33136"/>
    <cellStyle name="40% - Accent2 6 14" xfId="43792"/>
    <cellStyle name="40% - Accent2 6 2" xfId="436"/>
    <cellStyle name="40% - Accent2 6 2 2" xfId="2976"/>
    <cellStyle name="40% - Accent2 6 2 2 2" xfId="9599"/>
    <cellStyle name="40% - Accent2 6 2 2 2 2" xfId="33142"/>
    <cellStyle name="40% - Accent2 6 2 2 3" xfId="33141"/>
    <cellStyle name="40% - Accent2 6 2 2 4" xfId="43794"/>
    <cellStyle name="40% - Accent2 6 2 3" xfId="2975"/>
    <cellStyle name="40% - Accent2 6 2 3 2" xfId="9600"/>
    <cellStyle name="40% - Accent2 6 2 3 2 2" xfId="33144"/>
    <cellStyle name="40% - Accent2 6 2 3 3" xfId="33143"/>
    <cellStyle name="40% - Accent2 6 2 4" xfId="9598"/>
    <cellStyle name="40% - Accent2 6 2 4 2" xfId="33145"/>
    <cellStyle name="40% - Accent2 6 2 5" xfId="14803"/>
    <cellStyle name="40% - Accent2 6 2 6" xfId="33140"/>
    <cellStyle name="40% - Accent2 6 2 7" xfId="43793"/>
    <cellStyle name="40% - Accent2 6 3" xfId="640"/>
    <cellStyle name="40% - Accent2 6 3 2" xfId="2978"/>
    <cellStyle name="40% - Accent2 6 3 2 2" xfId="9602"/>
    <cellStyle name="40% - Accent2 6 3 2 2 2" xfId="33148"/>
    <cellStyle name="40% - Accent2 6 3 2 3" xfId="33147"/>
    <cellStyle name="40% - Accent2 6 3 2 4" xfId="43796"/>
    <cellStyle name="40% - Accent2 6 3 3" xfId="2977"/>
    <cellStyle name="40% - Accent2 6 3 3 2" xfId="9603"/>
    <cellStyle name="40% - Accent2 6 3 3 2 2" xfId="33150"/>
    <cellStyle name="40% - Accent2 6 3 3 3" xfId="33149"/>
    <cellStyle name="40% - Accent2 6 3 4" xfId="9601"/>
    <cellStyle name="40% - Accent2 6 3 4 2" xfId="33151"/>
    <cellStyle name="40% - Accent2 6 3 5" xfId="14804"/>
    <cellStyle name="40% - Accent2 6 3 6" xfId="33146"/>
    <cellStyle name="40% - Accent2 6 3 7" xfId="43795"/>
    <cellStyle name="40% - Accent2 6 4" xfId="727"/>
    <cellStyle name="40% - Accent2 6 4 2" xfId="2979"/>
    <cellStyle name="40% - Accent2 6 4 2 2" xfId="9605"/>
    <cellStyle name="40% - Accent2 6 4 2 2 2" xfId="33154"/>
    <cellStyle name="40% - Accent2 6 4 2 3" xfId="33153"/>
    <cellStyle name="40% - Accent2 6 4 3" xfId="9604"/>
    <cellStyle name="40% - Accent2 6 4 3 2" xfId="33155"/>
    <cellStyle name="40% - Accent2 6 4 4" xfId="14805"/>
    <cellStyle name="40% - Accent2 6 4 5" xfId="33152"/>
    <cellStyle name="40% - Accent2 6 4 6" xfId="43797"/>
    <cellStyle name="40% - Accent2 6 5" xfId="2980"/>
    <cellStyle name="40% - Accent2 6 5 2" xfId="9606"/>
    <cellStyle name="40% - Accent2 6 5 2 2" xfId="33157"/>
    <cellStyle name="40% - Accent2 6 5 3" xfId="33156"/>
    <cellStyle name="40% - Accent2 6 5 4" xfId="43798"/>
    <cellStyle name="40% - Accent2 6 6" xfId="2981"/>
    <cellStyle name="40% - Accent2 6 6 2" xfId="9607"/>
    <cellStyle name="40% - Accent2 6 6 2 2" xfId="33159"/>
    <cellStyle name="40% - Accent2 6 6 3" xfId="33158"/>
    <cellStyle name="40% - Accent2 6 6 4" xfId="43799"/>
    <cellStyle name="40% - Accent2 6 7" xfId="2982"/>
    <cellStyle name="40% - Accent2 6 7 2" xfId="9608"/>
    <cellStyle name="40% - Accent2 6 7 2 2" xfId="33161"/>
    <cellStyle name="40% - Accent2 6 7 3" xfId="33160"/>
    <cellStyle name="40% - Accent2 6 7 4" xfId="43800"/>
    <cellStyle name="40% - Accent2 6 8" xfId="2983"/>
    <cellStyle name="40% - Accent2 6 8 2" xfId="9609"/>
    <cellStyle name="40% - Accent2 6 8 2 2" xfId="33163"/>
    <cellStyle name="40% - Accent2 6 8 3" xfId="33162"/>
    <cellStyle name="40% - Accent2 6 8 4" xfId="43801"/>
    <cellStyle name="40% - Accent2 6 9" xfId="2984"/>
    <cellStyle name="40% - Accent2 6 9 2" xfId="9610"/>
    <cellStyle name="40% - Accent2 6 9 2 2" xfId="33165"/>
    <cellStyle name="40% - Accent2 6 9 3" xfId="33164"/>
    <cellStyle name="40% - Accent2 6 9 4" xfId="43802"/>
    <cellStyle name="40% - Accent2 7" xfId="205"/>
    <cellStyle name="40% - Accent2 7 10" xfId="9611"/>
    <cellStyle name="40% - Accent2 7 10 2" xfId="33167"/>
    <cellStyle name="40% - Accent2 7 11" xfId="14806"/>
    <cellStyle name="40% - Accent2 7 12" xfId="33166"/>
    <cellStyle name="40% - Accent2 7 13" xfId="43803"/>
    <cellStyle name="40% - Accent2 7 2" xfId="437"/>
    <cellStyle name="40% - Accent2 7 2 2" xfId="2987"/>
    <cellStyle name="40% - Accent2 7 2 2 2" xfId="9613"/>
    <cellStyle name="40% - Accent2 7 2 2 2 2" xfId="33170"/>
    <cellStyle name="40% - Accent2 7 2 2 3" xfId="33169"/>
    <cellStyle name="40% - Accent2 7 2 2 4" xfId="43805"/>
    <cellStyle name="40% - Accent2 7 2 3" xfId="2986"/>
    <cellStyle name="40% - Accent2 7 2 3 2" xfId="9614"/>
    <cellStyle name="40% - Accent2 7 2 3 2 2" xfId="33172"/>
    <cellStyle name="40% - Accent2 7 2 3 3" xfId="33171"/>
    <cellStyle name="40% - Accent2 7 2 4" xfId="9612"/>
    <cellStyle name="40% - Accent2 7 2 4 2" xfId="33173"/>
    <cellStyle name="40% - Accent2 7 2 5" xfId="14807"/>
    <cellStyle name="40% - Accent2 7 2 6" xfId="33168"/>
    <cellStyle name="40% - Accent2 7 2 7" xfId="43804"/>
    <cellStyle name="40% - Accent2 7 3" xfId="641"/>
    <cellStyle name="40% - Accent2 7 3 2" xfId="2988"/>
    <cellStyle name="40% - Accent2 7 3 2 2" xfId="9616"/>
    <cellStyle name="40% - Accent2 7 3 2 2 2" xfId="33176"/>
    <cellStyle name="40% - Accent2 7 3 2 3" xfId="33175"/>
    <cellStyle name="40% - Accent2 7 3 3" xfId="9615"/>
    <cellStyle name="40% - Accent2 7 3 3 2" xfId="33177"/>
    <cellStyle name="40% - Accent2 7 3 4" xfId="14808"/>
    <cellStyle name="40% - Accent2 7 3 5" xfId="33174"/>
    <cellStyle name="40% - Accent2 7 3 6" xfId="43806"/>
    <cellStyle name="40% - Accent2 7 4" xfId="728"/>
    <cellStyle name="40% - Accent2 7 4 2" xfId="2989"/>
    <cellStyle name="40% - Accent2 7 4 2 2" xfId="9618"/>
    <cellStyle name="40% - Accent2 7 4 2 2 2" xfId="33180"/>
    <cellStyle name="40% - Accent2 7 4 2 3" xfId="33179"/>
    <cellStyle name="40% - Accent2 7 4 3" xfId="9617"/>
    <cellStyle name="40% - Accent2 7 4 3 2" xfId="33181"/>
    <cellStyle name="40% - Accent2 7 4 4" xfId="14809"/>
    <cellStyle name="40% - Accent2 7 4 5" xfId="33178"/>
    <cellStyle name="40% - Accent2 7 4 6" xfId="43807"/>
    <cellStyle name="40% - Accent2 7 5" xfId="2990"/>
    <cellStyle name="40% - Accent2 7 5 2" xfId="9619"/>
    <cellStyle name="40% - Accent2 7 5 2 2" xfId="33183"/>
    <cellStyle name="40% - Accent2 7 5 3" xfId="33182"/>
    <cellStyle name="40% - Accent2 7 5 4" xfId="43808"/>
    <cellStyle name="40% - Accent2 7 6" xfId="2991"/>
    <cellStyle name="40% - Accent2 7 6 2" xfId="9620"/>
    <cellStyle name="40% - Accent2 7 6 2 2" xfId="33185"/>
    <cellStyle name="40% - Accent2 7 6 3" xfId="33184"/>
    <cellStyle name="40% - Accent2 7 6 4" xfId="43809"/>
    <cellStyle name="40% - Accent2 7 7" xfId="2992"/>
    <cellStyle name="40% - Accent2 7 7 2" xfId="9621"/>
    <cellStyle name="40% - Accent2 7 7 2 2" xfId="33187"/>
    <cellStyle name="40% - Accent2 7 7 3" xfId="33186"/>
    <cellStyle name="40% - Accent2 7 7 4" xfId="43810"/>
    <cellStyle name="40% - Accent2 7 8" xfId="2993"/>
    <cellStyle name="40% - Accent2 7 8 2" xfId="9622"/>
    <cellStyle name="40% - Accent2 7 8 2 2" xfId="33189"/>
    <cellStyle name="40% - Accent2 7 8 3" xfId="33188"/>
    <cellStyle name="40% - Accent2 7 8 4" xfId="43811"/>
    <cellStyle name="40% - Accent2 7 9" xfId="2985"/>
    <cellStyle name="40% - Accent2 7 9 2" xfId="9623"/>
    <cellStyle name="40% - Accent2 7 9 2 2" xfId="33191"/>
    <cellStyle name="40% - Accent2 7 9 3" xfId="33190"/>
    <cellStyle name="40% - Accent2 8" xfId="315"/>
    <cellStyle name="40% - Accent2 8 2" xfId="2995"/>
    <cellStyle name="40% - Accent2 8 2 2" xfId="9624"/>
    <cellStyle name="40% - Accent2 8 2 2 2" xfId="33193"/>
    <cellStyle name="40% - Accent2 8 2 3" xfId="14810"/>
    <cellStyle name="40% - Accent2 8 2 4" xfId="33192"/>
    <cellStyle name="40% - Accent2 8 2 5" xfId="43813"/>
    <cellStyle name="40% - Accent2 8 3" xfId="2996"/>
    <cellStyle name="40% - Accent2 8 3 2" xfId="9625"/>
    <cellStyle name="40% - Accent2 8 3 2 2" xfId="33195"/>
    <cellStyle name="40% - Accent2 8 3 3" xfId="14811"/>
    <cellStyle name="40% - Accent2 8 3 4" xfId="33194"/>
    <cellStyle name="40% - Accent2 8 3 5" xfId="43814"/>
    <cellStyle name="40% - Accent2 8 4" xfId="2997"/>
    <cellStyle name="40% - Accent2 8 4 2" xfId="9626"/>
    <cellStyle name="40% - Accent2 8 4 2 2" xfId="33197"/>
    <cellStyle name="40% - Accent2 8 4 3" xfId="14812"/>
    <cellStyle name="40% - Accent2 8 4 4" xfId="33196"/>
    <cellStyle name="40% - Accent2 8 4 5" xfId="43815"/>
    <cellStyle name="40% - Accent2 8 5" xfId="2998"/>
    <cellStyle name="40% - Accent2 8 5 2" xfId="9627"/>
    <cellStyle name="40% - Accent2 8 5 2 2" xfId="33199"/>
    <cellStyle name="40% - Accent2 8 5 3" xfId="33198"/>
    <cellStyle name="40% - Accent2 8 5 4" xfId="43816"/>
    <cellStyle name="40% - Accent2 8 6" xfId="2994"/>
    <cellStyle name="40% - Accent2 8 6 2" xfId="9628"/>
    <cellStyle name="40% - Accent2 8 6 2 2" xfId="33201"/>
    <cellStyle name="40% - Accent2 8 6 3" xfId="33200"/>
    <cellStyle name="40% - Accent2 8 7" xfId="43812"/>
    <cellStyle name="40% - Accent2 9" xfId="298"/>
    <cellStyle name="40% - Accent2 9 2" xfId="3000"/>
    <cellStyle name="40% - Accent2 9 2 2" xfId="9630"/>
    <cellStyle name="40% - Accent2 9 2 2 2" xfId="33204"/>
    <cellStyle name="40% - Accent2 9 2 3" xfId="14814"/>
    <cellStyle name="40% - Accent2 9 2 4" xfId="33203"/>
    <cellStyle name="40% - Accent2 9 2 5" xfId="43818"/>
    <cellStyle name="40% - Accent2 9 3" xfId="2999"/>
    <cellStyle name="40% - Accent2 9 3 2" xfId="9631"/>
    <cellStyle name="40% - Accent2 9 3 2 2" xfId="33206"/>
    <cellStyle name="40% - Accent2 9 3 3" xfId="14815"/>
    <cellStyle name="40% - Accent2 9 3 4" xfId="33205"/>
    <cellStyle name="40% - Accent2 9 4" xfId="9629"/>
    <cellStyle name="40% - Accent2 9 4 2" xfId="14816"/>
    <cellStyle name="40% - Accent2 9 4 3" xfId="33207"/>
    <cellStyle name="40% - Accent2 9 5" xfId="14813"/>
    <cellStyle name="40% - Accent2 9 6" xfId="33202"/>
    <cellStyle name="40% - Accent2 9 7" xfId="43817"/>
    <cellStyle name="40% - Accent3" xfId="9" builtinId="39" customBuiltin="1"/>
    <cellStyle name="40% - Accent3 10" xfId="3001"/>
    <cellStyle name="40% - Accent3 10 2" xfId="3002"/>
    <cellStyle name="40% - Accent3 10 2 2" xfId="9633"/>
    <cellStyle name="40% - Accent3 10 2 2 2" xfId="33210"/>
    <cellStyle name="40% - Accent3 10 2 3" xfId="14818"/>
    <cellStyle name="40% - Accent3 10 2 4" xfId="33209"/>
    <cellStyle name="40% - Accent3 10 2 5" xfId="43820"/>
    <cellStyle name="40% - Accent3 10 3" xfId="9632"/>
    <cellStyle name="40% - Accent3 10 3 2" xfId="14819"/>
    <cellStyle name="40% - Accent3 10 3 3" xfId="33211"/>
    <cellStyle name="40% - Accent3 10 4" xfId="14820"/>
    <cellStyle name="40% - Accent3 10 5" xfId="14817"/>
    <cellStyle name="40% - Accent3 10 6" xfId="33208"/>
    <cellStyle name="40% - Accent3 10 7" xfId="43819"/>
    <cellStyle name="40% - Accent3 11" xfId="3003"/>
    <cellStyle name="40% - Accent3 11 2" xfId="3004"/>
    <cellStyle name="40% - Accent3 11 2 2" xfId="9635"/>
    <cellStyle name="40% - Accent3 11 2 2 2" xfId="33214"/>
    <cellStyle name="40% - Accent3 11 2 3" xfId="14822"/>
    <cellStyle name="40% - Accent3 11 2 4" xfId="33213"/>
    <cellStyle name="40% - Accent3 11 2 5" xfId="43822"/>
    <cellStyle name="40% - Accent3 11 3" xfId="9634"/>
    <cellStyle name="40% - Accent3 11 3 2" xfId="14823"/>
    <cellStyle name="40% - Accent3 11 3 3" xfId="33215"/>
    <cellStyle name="40% - Accent3 11 4" xfId="14824"/>
    <cellStyle name="40% - Accent3 11 5" xfId="14821"/>
    <cellStyle name="40% - Accent3 11 6" xfId="33212"/>
    <cellStyle name="40% - Accent3 11 7" xfId="43821"/>
    <cellStyle name="40% - Accent3 12" xfId="3005"/>
    <cellStyle name="40% - Accent3 12 2" xfId="9636"/>
    <cellStyle name="40% - Accent3 12 2 2" xfId="14826"/>
    <cellStyle name="40% - Accent3 12 2 3" xfId="33217"/>
    <cellStyle name="40% - Accent3 12 3" xfId="14827"/>
    <cellStyle name="40% - Accent3 12 4" xfId="14828"/>
    <cellStyle name="40% - Accent3 12 5" xfId="14829"/>
    <cellStyle name="40% - Accent3 12 6" xfId="14825"/>
    <cellStyle name="40% - Accent3 12 7" xfId="33216"/>
    <cellStyle name="40% - Accent3 12 8" xfId="43823"/>
    <cellStyle name="40% - Accent3 13" xfId="3006"/>
    <cellStyle name="40% - Accent3 13 2" xfId="9637"/>
    <cellStyle name="40% - Accent3 13 2 2" xfId="33219"/>
    <cellStyle name="40% - Accent3 13 3" xfId="14830"/>
    <cellStyle name="40% - Accent3 13 4" xfId="33218"/>
    <cellStyle name="40% - Accent3 13 5" xfId="43824"/>
    <cellStyle name="40% - Accent3 14" xfId="3007"/>
    <cellStyle name="40% - Accent3 14 2" xfId="9638"/>
    <cellStyle name="40% - Accent3 14 2 2" xfId="33221"/>
    <cellStyle name="40% - Accent3 14 3" xfId="14831"/>
    <cellStyle name="40% - Accent3 14 4" xfId="33220"/>
    <cellStyle name="40% - Accent3 14 5" xfId="43825"/>
    <cellStyle name="40% - Accent3 15" xfId="3008"/>
    <cellStyle name="40% - Accent3 15 2" xfId="9639"/>
    <cellStyle name="40% - Accent3 15 2 2" xfId="33223"/>
    <cellStyle name="40% - Accent3 15 3" xfId="14832"/>
    <cellStyle name="40% - Accent3 15 4" xfId="33222"/>
    <cellStyle name="40% - Accent3 15 5" xfId="43826"/>
    <cellStyle name="40% - Accent3 16" xfId="13863"/>
    <cellStyle name="40% - Accent3 16 2" xfId="14833"/>
    <cellStyle name="40% - Accent3 17" xfId="14834"/>
    <cellStyle name="40% - Accent3 18" xfId="14835"/>
    <cellStyle name="40% - Accent3 19" xfId="14836"/>
    <cellStyle name="40% - Accent3 2" xfId="112"/>
    <cellStyle name="40% - Accent3 2 10" xfId="3010"/>
    <cellStyle name="40% - Accent3 2 11" xfId="3011"/>
    <cellStyle name="40% - Accent3 2 11 2" xfId="9641"/>
    <cellStyle name="40% - Accent3 2 11 2 2" xfId="33225"/>
    <cellStyle name="40% - Accent3 2 11 3" xfId="14837"/>
    <cellStyle name="40% - Accent3 2 11 4" xfId="33224"/>
    <cellStyle name="40% - Accent3 2 11 5" xfId="43827"/>
    <cellStyle name="40% - Accent3 2 12" xfId="3012"/>
    <cellStyle name="40% - Accent3 2 12 2" xfId="9642"/>
    <cellStyle name="40% - Accent3 2 12 2 2" xfId="33227"/>
    <cellStyle name="40% - Accent3 2 12 3" xfId="14838"/>
    <cellStyle name="40% - Accent3 2 12 4" xfId="33226"/>
    <cellStyle name="40% - Accent3 2 12 5" xfId="43828"/>
    <cellStyle name="40% - Accent3 2 13" xfId="3013"/>
    <cellStyle name="40% - Accent3 2 13 2" xfId="9643"/>
    <cellStyle name="40% - Accent3 2 13 2 2" xfId="33229"/>
    <cellStyle name="40% - Accent3 2 13 3" xfId="14839"/>
    <cellStyle name="40% - Accent3 2 13 4" xfId="33228"/>
    <cellStyle name="40% - Accent3 2 13 5" xfId="43829"/>
    <cellStyle name="40% - Accent3 2 14" xfId="3014"/>
    <cellStyle name="40% - Accent3 2 14 2" xfId="9644"/>
    <cellStyle name="40% - Accent3 2 14 2 2" xfId="33231"/>
    <cellStyle name="40% - Accent3 2 14 3" xfId="14840"/>
    <cellStyle name="40% - Accent3 2 14 4" xfId="33230"/>
    <cellStyle name="40% - Accent3 2 14 5" xfId="43830"/>
    <cellStyle name="40% - Accent3 2 15" xfId="3015"/>
    <cellStyle name="40% - Accent3 2 15 2" xfId="9645"/>
    <cellStyle name="40% - Accent3 2 15 2 2" xfId="33233"/>
    <cellStyle name="40% - Accent3 2 15 3" xfId="14841"/>
    <cellStyle name="40% - Accent3 2 15 4" xfId="33232"/>
    <cellStyle name="40% - Accent3 2 15 5" xfId="43831"/>
    <cellStyle name="40% - Accent3 2 16" xfId="3009"/>
    <cellStyle name="40% - Accent3 2 16 2" xfId="9646"/>
    <cellStyle name="40% - Accent3 2 16 2 2" xfId="33235"/>
    <cellStyle name="40% - Accent3 2 16 3" xfId="28040"/>
    <cellStyle name="40% - Accent3 2 16 4" xfId="33234"/>
    <cellStyle name="40% - Accent3 2 17" xfId="9640"/>
    <cellStyle name="40% - Accent3 2 17 2" xfId="33236"/>
    <cellStyle name="40% - Accent3 2 18" xfId="41604"/>
    <cellStyle name="40% - Accent3 2 2" xfId="207"/>
    <cellStyle name="40% - Accent3 2 2 2" xfId="3016"/>
    <cellStyle name="40% - Accent3 2 2 2 10" xfId="3017"/>
    <cellStyle name="40% - Accent3 2 2 2 10 2" xfId="9648"/>
    <cellStyle name="40% - Accent3 2 2 2 10 2 2" xfId="33239"/>
    <cellStyle name="40% - Accent3 2 2 2 10 3" xfId="33238"/>
    <cellStyle name="40% - Accent3 2 2 2 10 4" xfId="43833"/>
    <cellStyle name="40% - Accent3 2 2 2 11" xfId="3018"/>
    <cellStyle name="40% - Accent3 2 2 2 11 2" xfId="9649"/>
    <cellStyle name="40% - Accent3 2 2 2 11 2 2" xfId="33241"/>
    <cellStyle name="40% - Accent3 2 2 2 11 3" xfId="33240"/>
    <cellStyle name="40% - Accent3 2 2 2 11 4" xfId="43834"/>
    <cellStyle name="40% - Accent3 2 2 2 12" xfId="9647"/>
    <cellStyle name="40% - Accent3 2 2 2 12 2" xfId="33242"/>
    <cellStyle name="40% - Accent3 2 2 2 13" xfId="33237"/>
    <cellStyle name="40% - Accent3 2 2 2 14" xfId="43832"/>
    <cellStyle name="40% - Accent3 2 2 2 2" xfId="3019"/>
    <cellStyle name="40% - Accent3 2 2 2 2 10" xfId="9650"/>
    <cellStyle name="40% - Accent3 2 2 2 2 10 2" xfId="33244"/>
    <cellStyle name="40% - Accent3 2 2 2 2 11" xfId="33243"/>
    <cellStyle name="40% - Accent3 2 2 2 2 12" xfId="43835"/>
    <cellStyle name="40% - Accent3 2 2 2 2 2" xfId="3020"/>
    <cellStyle name="40% - Accent3 2 2 2 2 2 2" xfId="3021"/>
    <cellStyle name="40% - Accent3 2 2 2 2 2 2 2" xfId="9652"/>
    <cellStyle name="40% - Accent3 2 2 2 2 2 2 2 2" xfId="33247"/>
    <cellStyle name="40% - Accent3 2 2 2 2 2 2 3" xfId="33246"/>
    <cellStyle name="40% - Accent3 2 2 2 2 2 2 4" xfId="43837"/>
    <cellStyle name="40% - Accent3 2 2 2 2 2 3" xfId="9651"/>
    <cellStyle name="40% - Accent3 2 2 2 2 2 3 2" xfId="33248"/>
    <cellStyle name="40% - Accent3 2 2 2 2 2 4" xfId="33245"/>
    <cellStyle name="40% - Accent3 2 2 2 2 2 5" xfId="43836"/>
    <cellStyle name="40% - Accent3 2 2 2 2 3" xfId="3022"/>
    <cellStyle name="40% - Accent3 2 2 2 2 3 2" xfId="3023"/>
    <cellStyle name="40% - Accent3 2 2 2 2 3 2 2" xfId="9654"/>
    <cellStyle name="40% - Accent3 2 2 2 2 3 2 2 2" xfId="33251"/>
    <cellStyle name="40% - Accent3 2 2 2 2 3 2 3" xfId="33250"/>
    <cellStyle name="40% - Accent3 2 2 2 2 3 2 4" xfId="43839"/>
    <cellStyle name="40% - Accent3 2 2 2 2 3 3" xfId="9653"/>
    <cellStyle name="40% - Accent3 2 2 2 2 3 3 2" xfId="33252"/>
    <cellStyle name="40% - Accent3 2 2 2 2 3 4" xfId="33249"/>
    <cellStyle name="40% - Accent3 2 2 2 2 3 5" xfId="43838"/>
    <cellStyle name="40% - Accent3 2 2 2 2 4" xfId="3024"/>
    <cellStyle name="40% - Accent3 2 2 2 2 4 2" xfId="9655"/>
    <cellStyle name="40% - Accent3 2 2 2 2 4 2 2" xfId="33254"/>
    <cellStyle name="40% - Accent3 2 2 2 2 4 3" xfId="33253"/>
    <cellStyle name="40% - Accent3 2 2 2 2 4 4" xfId="43840"/>
    <cellStyle name="40% - Accent3 2 2 2 2 5" xfId="3025"/>
    <cellStyle name="40% - Accent3 2 2 2 2 5 2" xfId="9656"/>
    <cellStyle name="40% - Accent3 2 2 2 2 5 2 2" xfId="33256"/>
    <cellStyle name="40% - Accent3 2 2 2 2 5 3" xfId="33255"/>
    <cellStyle name="40% - Accent3 2 2 2 2 5 4" xfId="43841"/>
    <cellStyle name="40% - Accent3 2 2 2 2 6" xfId="3026"/>
    <cellStyle name="40% - Accent3 2 2 2 2 6 2" xfId="9657"/>
    <cellStyle name="40% - Accent3 2 2 2 2 6 2 2" xfId="33258"/>
    <cellStyle name="40% - Accent3 2 2 2 2 6 3" xfId="33257"/>
    <cellStyle name="40% - Accent3 2 2 2 2 6 4" xfId="43842"/>
    <cellStyle name="40% - Accent3 2 2 2 2 7" xfId="3027"/>
    <cellStyle name="40% - Accent3 2 2 2 2 7 2" xfId="9658"/>
    <cellStyle name="40% - Accent3 2 2 2 2 7 2 2" xfId="33260"/>
    <cellStyle name="40% - Accent3 2 2 2 2 7 3" xfId="33259"/>
    <cellStyle name="40% - Accent3 2 2 2 2 7 4" xfId="43843"/>
    <cellStyle name="40% - Accent3 2 2 2 2 8" xfId="3028"/>
    <cellStyle name="40% - Accent3 2 2 2 2 8 2" xfId="9659"/>
    <cellStyle name="40% - Accent3 2 2 2 2 8 2 2" xfId="33262"/>
    <cellStyle name="40% - Accent3 2 2 2 2 8 3" xfId="33261"/>
    <cellStyle name="40% - Accent3 2 2 2 2 8 4" xfId="43844"/>
    <cellStyle name="40% - Accent3 2 2 2 2 9" xfId="3029"/>
    <cellStyle name="40% - Accent3 2 2 2 2 9 2" xfId="9660"/>
    <cellStyle name="40% - Accent3 2 2 2 2 9 2 2" xfId="33264"/>
    <cellStyle name="40% - Accent3 2 2 2 2 9 3" xfId="33263"/>
    <cellStyle name="40% - Accent3 2 2 2 2 9 4" xfId="43845"/>
    <cellStyle name="40% - Accent3 2 2 2 3" xfId="3030"/>
    <cellStyle name="40% - Accent3 2 2 2 3 10" xfId="33265"/>
    <cellStyle name="40% - Accent3 2 2 2 3 11" xfId="43846"/>
    <cellStyle name="40% - Accent3 2 2 2 3 2" xfId="3031"/>
    <cellStyle name="40% - Accent3 2 2 2 3 2 2" xfId="9662"/>
    <cellStyle name="40% - Accent3 2 2 2 3 2 2 2" xfId="33267"/>
    <cellStyle name="40% - Accent3 2 2 2 3 2 3" xfId="33266"/>
    <cellStyle name="40% - Accent3 2 2 2 3 2 4" xfId="43847"/>
    <cellStyle name="40% - Accent3 2 2 2 3 3" xfId="3032"/>
    <cellStyle name="40% - Accent3 2 2 2 3 3 2" xfId="9663"/>
    <cellStyle name="40% - Accent3 2 2 2 3 3 2 2" xfId="33269"/>
    <cellStyle name="40% - Accent3 2 2 2 3 3 3" xfId="33268"/>
    <cellStyle name="40% - Accent3 2 2 2 3 3 4" xfId="43848"/>
    <cellStyle name="40% - Accent3 2 2 2 3 4" xfId="3033"/>
    <cellStyle name="40% - Accent3 2 2 2 3 4 2" xfId="9664"/>
    <cellStyle name="40% - Accent3 2 2 2 3 4 2 2" xfId="33271"/>
    <cellStyle name="40% - Accent3 2 2 2 3 4 3" xfId="33270"/>
    <cellStyle name="40% - Accent3 2 2 2 3 4 4" xfId="43849"/>
    <cellStyle name="40% - Accent3 2 2 2 3 5" xfId="3034"/>
    <cellStyle name="40% - Accent3 2 2 2 3 5 2" xfId="9665"/>
    <cellStyle name="40% - Accent3 2 2 2 3 5 2 2" xfId="33273"/>
    <cellStyle name="40% - Accent3 2 2 2 3 5 3" xfId="33272"/>
    <cellStyle name="40% - Accent3 2 2 2 3 5 4" xfId="43850"/>
    <cellStyle name="40% - Accent3 2 2 2 3 6" xfId="3035"/>
    <cellStyle name="40% - Accent3 2 2 2 3 6 2" xfId="9666"/>
    <cellStyle name="40% - Accent3 2 2 2 3 6 2 2" xfId="33275"/>
    <cellStyle name="40% - Accent3 2 2 2 3 6 3" xfId="33274"/>
    <cellStyle name="40% - Accent3 2 2 2 3 6 4" xfId="43851"/>
    <cellStyle name="40% - Accent3 2 2 2 3 7" xfId="3036"/>
    <cellStyle name="40% - Accent3 2 2 2 3 7 2" xfId="9667"/>
    <cellStyle name="40% - Accent3 2 2 2 3 7 2 2" xfId="33277"/>
    <cellStyle name="40% - Accent3 2 2 2 3 7 3" xfId="33276"/>
    <cellStyle name="40% - Accent3 2 2 2 3 7 4" xfId="43852"/>
    <cellStyle name="40% - Accent3 2 2 2 3 8" xfId="3037"/>
    <cellStyle name="40% - Accent3 2 2 2 3 8 2" xfId="9668"/>
    <cellStyle name="40% - Accent3 2 2 2 3 8 2 2" xfId="33279"/>
    <cellStyle name="40% - Accent3 2 2 2 3 8 3" xfId="33278"/>
    <cellStyle name="40% - Accent3 2 2 2 3 8 4" xfId="43853"/>
    <cellStyle name="40% - Accent3 2 2 2 3 9" xfId="9661"/>
    <cellStyle name="40% - Accent3 2 2 2 3 9 2" xfId="33280"/>
    <cellStyle name="40% - Accent3 2 2 2 4" xfId="3038"/>
    <cellStyle name="40% - Accent3 2 2 2 4 2" xfId="3039"/>
    <cellStyle name="40% - Accent3 2 2 2 4 2 2" xfId="9670"/>
    <cellStyle name="40% - Accent3 2 2 2 4 2 2 2" xfId="33283"/>
    <cellStyle name="40% - Accent3 2 2 2 4 2 3" xfId="33282"/>
    <cellStyle name="40% - Accent3 2 2 2 4 2 4" xfId="43855"/>
    <cellStyle name="40% - Accent3 2 2 2 4 3" xfId="9669"/>
    <cellStyle name="40% - Accent3 2 2 2 4 3 2" xfId="33284"/>
    <cellStyle name="40% - Accent3 2 2 2 4 4" xfId="33281"/>
    <cellStyle name="40% - Accent3 2 2 2 4 5" xfId="43854"/>
    <cellStyle name="40% - Accent3 2 2 2 5" xfId="3040"/>
    <cellStyle name="40% - Accent3 2 2 2 5 2" xfId="9671"/>
    <cellStyle name="40% - Accent3 2 2 2 5 2 2" xfId="33286"/>
    <cellStyle name="40% - Accent3 2 2 2 5 3" xfId="33285"/>
    <cellStyle name="40% - Accent3 2 2 2 5 4" xfId="43856"/>
    <cellStyle name="40% - Accent3 2 2 2 6" xfId="3041"/>
    <cellStyle name="40% - Accent3 2 2 2 6 2" xfId="9672"/>
    <cellStyle name="40% - Accent3 2 2 2 6 2 2" xfId="33288"/>
    <cellStyle name="40% - Accent3 2 2 2 6 3" xfId="33287"/>
    <cellStyle name="40% - Accent3 2 2 2 6 4" xfId="43857"/>
    <cellStyle name="40% - Accent3 2 2 2 7" xfId="3042"/>
    <cellStyle name="40% - Accent3 2 2 2 7 2" xfId="9673"/>
    <cellStyle name="40% - Accent3 2 2 2 7 2 2" xfId="33290"/>
    <cellStyle name="40% - Accent3 2 2 2 7 3" xfId="33289"/>
    <cellStyle name="40% - Accent3 2 2 2 7 4" xfId="43858"/>
    <cellStyle name="40% - Accent3 2 2 2 8" xfId="3043"/>
    <cellStyle name="40% - Accent3 2 2 2 8 2" xfId="9674"/>
    <cellStyle name="40% - Accent3 2 2 2 8 2 2" xfId="33292"/>
    <cellStyle name="40% - Accent3 2 2 2 8 3" xfId="33291"/>
    <cellStyle name="40% - Accent3 2 2 2 8 4" xfId="43859"/>
    <cellStyle name="40% - Accent3 2 2 2 9" xfId="3044"/>
    <cellStyle name="40% - Accent3 2 2 2 9 2" xfId="9675"/>
    <cellStyle name="40% - Accent3 2 2 2 9 2 2" xfId="33294"/>
    <cellStyle name="40% - Accent3 2 2 2 9 3" xfId="33293"/>
    <cellStyle name="40% - Accent3 2 2 2 9 4" xfId="43860"/>
    <cellStyle name="40% - Accent3 2 2 3" xfId="3045"/>
    <cellStyle name="40% - Accent3 2 2 3 10" xfId="43861"/>
    <cellStyle name="40% - Accent3 2 2 3 2" xfId="3046"/>
    <cellStyle name="40% - Accent3 2 2 3 2 2" xfId="3047"/>
    <cellStyle name="40% - Accent3 2 2 3 2 2 2" xfId="9678"/>
    <cellStyle name="40% - Accent3 2 2 3 2 2 2 2" xfId="33298"/>
    <cellStyle name="40% - Accent3 2 2 3 2 2 3" xfId="33297"/>
    <cellStyle name="40% - Accent3 2 2 3 2 2 4" xfId="43863"/>
    <cellStyle name="40% - Accent3 2 2 3 2 3" xfId="9677"/>
    <cellStyle name="40% - Accent3 2 2 3 2 3 2" xfId="33299"/>
    <cellStyle name="40% - Accent3 2 2 3 2 4" xfId="33296"/>
    <cellStyle name="40% - Accent3 2 2 3 2 5" xfId="43862"/>
    <cellStyle name="40% - Accent3 2 2 3 3" xfId="3048"/>
    <cellStyle name="40% - Accent3 2 2 3 3 2" xfId="3049"/>
    <cellStyle name="40% - Accent3 2 2 3 3 2 2" xfId="9680"/>
    <cellStyle name="40% - Accent3 2 2 3 3 2 2 2" xfId="33302"/>
    <cellStyle name="40% - Accent3 2 2 3 3 2 3" xfId="33301"/>
    <cellStyle name="40% - Accent3 2 2 3 3 2 4" xfId="43865"/>
    <cellStyle name="40% - Accent3 2 2 3 3 3" xfId="9679"/>
    <cellStyle name="40% - Accent3 2 2 3 3 3 2" xfId="33303"/>
    <cellStyle name="40% - Accent3 2 2 3 3 4" xfId="33300"/>
    <cellStyle name="40% - Accent3 2 2 3 3 5" xfId="43864"/>
    <cellStyle name="40% - Accent3 2 2 3 4" xfId="3050"/>
    <cellStyle name="40% - Accent3 2 2 3 4 2" xfId="9681"/>
    <cellStyle name="40% - Accent3 2 2 3 4 2 2" xfId="33305"/>
    <cellStyle name="40% - Accent3 2 2 3 4 3" xfId="33304"/>
    <cellStyle name="40% - Accent3 2 2 3 4 4" xfId="43866"/>
    <cellStyle name="40% - Accent3 2 2 3 5" xfId="3051"/>
    <cellStyle name="40% - Accent3 2 2 3 5 2" xfId="9682"/>
    <cellStyle name="40% - Accent3 2 2 3 5 2 2" xfId="33307"/>
    <cellStyle name="40% - Accent3 2 2 3 5 3" xfId="33306"/>
    <cellStyle name="40% - Accent3 2 2 3 5 4" xfId="43867"/>
    <cellStyle name="40% - Accent3 2 2 3 6" xfId="3052"/>
    <cellStyle name="40% - Accent3 2 2 3 6 2" xfId="9683"/>
    <cellStyle name="40% - Accent3 2 2 3 6 2 2" xfId="33309"/>
    <cellStyle name="40% - Accent3 2 2 3 6 3" xfId="33308"/>
    <cellStyle name="40% - Accent3 2 2 3 6 4" xfId="43868"/>
    <cellStyle name="40% - Accent3 2 2 3 7" xfId="3053"/>
    <cellStyle name="40% - Accent3 2 2 3 7 2" xfId="9684"/>
    <cellStyle name="40% - Accent3 2 2 3 7 2 2" xfId="33311"/>
    <cellStyle name="40% - Accent3 2 2 3 7 3" xfId="33310"/>
    <cellStyle name="40% - Accent3 2 2 3 7 4" xfId="43869"/>
    <cellStyle name="40% - Accent3 2 2 3 8" xfId="9676"/>
    <cellStyle name="40% - Accent3 2 2 3 8 2" xfId="33312"/>
    <cellStyle name="40% - Accent3 2 2 3 9" xfId="33295"/>
    <cellStyle name="40% - Accent3 2 2 4" xfId="3054"/>
    <cellStyle name="40% - Accent3 2 2 4 10" xfId="43870"/>
    <cellStyle name="40% - Accent3 2 2 4 2" xfId="3055"/>
    <cellStyle name="40% - Accent3 2 2 4 2 2" xfId="9686"/>
    <cellStyle name="40% - Accent3 2 2 4 2 2 2" xfId="33315"/>
    <cellStyle name="40% - Accent3 2 2 4 2 3" xfId="33314"/>
    <cellStyle name="40% - Accent3 2 2 4 2 4" xfId="43871"/>
    <cellStyle name="40% - Accent3 2 2 4 3" xfId="3056"/>
    <cellStyle name="40% - Accent3 2 2 4 3 2" xfId="9687"/>
    <cellStyle name="40% - Accent3 2 2 4 3 2 2" xfId="33317"/>
    <cellStyle name="40% - Accent3 2 2 4 3 3" xfId="33316"/>
    <cellStyle name="40% - Accent3 2 2 4 3 4" xfId="43872"/>
    <cellStyle name="40% - Accent3 2 2 4 4" xfId="3057"/>
    <cellStyle name="40% - Accent3 2 2 4 4 2" xfId="9688"/>
    <cellStyle name="40% - Accent3 2 2 4 4 2 2" xfId="33319"/>
    <cellStyle name="40% - Accent3 2 2 4 4 3" xfId="33318"/>
    <cellStyle name="40% - Accent3 2 2 4 4 4" xfId="43873"/>
    <cellStyle name="40% - Accent3 2 2 4 5" xfId="3058"/>
    <cellStyle name="40% - Accent3 2 2 4 5 2" xfId="9689"/>
    <cellStyle name="40% - Accent3 2 2 4 5 2 2" xfId="33321"/>
    <cellStyle name="40% - Accent3 2 2 4 5 3" xfId="33320"/>
    <cellStyle name="40% - Accent3 2 2 4 5 4" xfId="43874"/>
    <cellStyle name="40% - Accent3 2 2 4 6" xfId="3059"/>
    <cellStyle name="40% - Accent3 2 2 4 6 2" xfId="9690"/>
    <cellStyle name="40% - Accent3 2 2 4 6 2 2" xfId="33323"/>
    <cellStyle name="40% - Accent3 2 2 4 6 3" xfId="33322"/>
    <cellStyle name="40% - Accent3 2 2 4 6 4" xfId="43875"/>
    <cellStyle name="40% - Accent3 2 2 4 7" xfId="3060"/>
    <cellStyle name="40% - Accent3 2 2 4 7 2" xfId="9691"/>
    <cellStyle name="40% - Accent3 2 2 4 7 2 2" xfId="33325"/>
    <cellStyle name="40% - Accent3 2 2 4 7 3" xfId="33324"/>
    <cellStyle name="40% - Accent3 2 2 4 7 4" xfId="43876"/>
    <cellStyle name="40% - Accent3 2 2 4 8" xfId="9685"/>
    <cellStyle name="40% - Accent3 2 2 4 8 2" xfId="33326"/>
    <cellStyle name="40% - Accent3 2 2 4 9" xfId="33313"/>
    <cellStyle name="40% - Accent3 2 2 5" xfId="3061"/>
    <cellStyle name="40% - Accent3 2 2 5 2" xfId="9692"/>
    <cellStyle name="40% - Accent3 2 2 5 2 2" xfId="33328"/>
    <cellStyle name="40% - Accent3 2 2 5 3" xfId="33327"/>
    <cellStyle name="40% - Accent3 2 2 5 4" xfId="43877"/>
    <cellStyle name="40% - Accent3 2 2 6" xfId="3062"/>
    <cellStyle name="40% - Accent3 2 2 6 2" xfId="9693"/>
    <cellStyle name="40% - Accent3 2 2 6 2 2" xfId="33330"/>
    <cellStyle name="40% - Accent3 2 2 6 3" xfId="33329"/>
    <cellStyle name="40% - Accent3 2 2 6 4" xfId="43878"/>
    <cellStyle name="40% - Accent3 2 2 7" xfId="14842"/>
    <cellStyle name="40% - Accent3 2 3" xfId="206"/>
    <cellStyle name="40% - Accent3 2 3 2" xfId="438"/>
    <cellStyle name="40% - Accent3 2 3 2 2" xfId="7131"/>
    <cellStyle name="40% - Accent3 2 3 2 2 2" xfId="9696"/>
    <cellStyle name="40% - Accent3 2 3 2 2 2 2" xfId="33334"/>
    <cellStyle name="40% - Accent3 2 3 2 2 3" xfId="33333"/>
    <cellStyle name="40% - Accent3 2 3 2 3" xfId="9695"/>
    <cellStyle name="40% - Accent3 2 3 2 3 2" xfId="33335"/>
    <cellStyle name="40% - Accent3 2 3 2 4" xfId="33332"/>
    <cellStyle name="40% - Accent3 2 3 3" xfId="3063"/>
    <cellStyle name="40% - Accent3 2 3 4" xfId="9694"/>
    <cellStyle name="40% - Accent3 2 3 4 2" xfId="33336"/>
    <cellStyle name="40% - Accent3 2 3 5" xfId="14843"/>
    <cellStyle name="40% - Accent3 2 3 6" xfId="33331"/>
    <cellStyle name="40% - Accent3 2 4" xfId="367"/>
    <cellStyle name="40% - Accent3 2 4 10" xfId="3065"/>
    <cellStyle name="40% - Accent3 2 4 10 2" xfId="9698"/>
    <cellStyle name="40% - Accent3 2 4 10 2 2" xfId="33339"/>
    <cellStyle name="40% - Accent3 2 4 10 3" xfId="33338"/>
    <cellStyle name="40% - Accent3 2 4 10 4" xfId="43880"/>
    <cellStyle name="40% - Accent3 2 4 11" xfId="3066"/>
    <cellStyle name="40% - Accent3 2 4 11 2" xfId="9699"/>
    <cellStyle name="40% - Accent3 2 4 11 2 2" xfId="33341"/>
    <cellStyle name="40% - Accent3 2 4 11 3" xfId="33340"/>
    <cellStyle name="40% - Accent3 2 4 11 4" xfId="43881"/>
    <cellStyle name="40% - Accent3 2 4 12" xfId="3064"/>
    <cellStyle name="40% - Accent3 2 4 12 2" xfId="9700"/>
    <cellStyle name="40% - Accent3 2 4 12 2 2" xfId="33343"/>
    <cellStyle name="40% - Accent3 2 4 12 3" xfId="33342"/>
    <cellStyle name="40% - Accent3 2 4 13" xfId="9697"/>
    <cellStyle name="40% - Accent3 2 4 13 2" xfId="33344"/>
    <cellStyle name="40% - Accent3 2 4 14" xfId="14844"/>
    <cellStyle name="40% - Accent3 2 4 15" xfId="33337"/>
    <cellStyle name="40% - Accent3 2 4 16" xfId="43879"/>
    <cellStyle name="40% - Accent3 2 4 2" xfId="3067"/>
    <cellStyle name="40% - Accent3 2 4 2 10" xfId="9701"/>
    <cellStyle name="40% - Accent3 2 4 2 10 2" xfId="33346"/>
    <cellStyle name="40% - Accent3 2 4 2 11" xfId="14845"/>
    <cellStyle name="40% - Accent3 2 4 2 12" xfId="33345"/>
    <cellStyle name="40% - Accent3 2 4 2 13" xfId="43882"/>
    <cellStyle name="40% - Accent3 2 4 2 2" xfId="3068"/>
    <cellStyle name="40% - Accent3 2 4 2 2 2" xfId="3069"/>
    <cellStyle name="40% - Accent3 2 4 2 2 2 2" xfId="9703"/>
    <cellStyle name="40% - Accent3 2 4 2 2 2 2 2" xfId="33349"/>
    <cellStyle name="40% - Accent3 2 4 2 2 2 3" xfId="33348"/>
    <cellStyle name="40% - Accent3 2 4 2 2 2 4" xfId="43884"/>
    <cellStyle name="40% - Accent3 2 4 2 2 3" xfId="9702"/>
    <cellStyle name="40% - Accent3 2 4 2 2 3 2" xfId="33350"/>
    <cellStyle name="40% - Accent3 2 4 2 2 4" xfId="33347"/>
    <cellStyle name="40% - Accent3 2 4 2 2 5" xfId="43883"/>
    <cellStyle name="40% - Accent3 2 4 2 3" xfId="3070"/>
    <cellStyle name="40% - Accent3 2 4 2 3 2" xfId="3071"/>
    <cellStyle name="40% - Accent3 2 4 2 3 2 2" xfId="9705"/>
    <cellStyle name="40% - Accent3 2 4 2 3 2 2 2" xfId="33353"/>
    <cellStyle name="40% - Accent3 2 4 2 3 2 3" xfId="33352"/>
    <cellStyle name="40% - Accent3 2 4 2 3 2 4" xfId="43886"/>
    <cellStyle name="40% - Accent3 2 4 2 3 3" xfId="9704"/>
    <cellStyle name="40% - Accent3 2 4 2 3 3 2" xfId="33354"/>
    <cellStyle name="40% - Accent3 2 4 2 3 4" xfId="33351"/>
    <cellStyle name="40% - Accent3 2 4 2 3 5" xfId="43885"/>
    <cellStyle name="40% - Accent3 2 4 2 4" xfId="3072"/>
    <cellStyle name="40% - Accent3 2 4 2 4 2" xfId="9706"/>
    <cellStyle name="40% - Accent3 2 4 2 4 2 2" xfId="33356"/>
    <cellStyle name="40% - Accent3 2 4 2 4 3" xfId="33355"/>
    <cellStyle name="40% - Accent3 2 4 2 4 4" xfId="43887"/>
    <cellStyle name="40% - Accent3 2 4 2 5" xfId="3073"/>
    <cellStyle name="40% - Accent3 2 4 2 5 2" xfId="9707"/>
    <cellStyle name="40% - Accent3 2 4 2 5 2 2" xfId="33358"/>
    <cellStyle name="40% - Accent3 2 4 2 5 3" xfId="33357"/>
    <cellStyle name="40% - Accent3 2 4 2 5 4" xfId="43888"/>
    <cellStyle name="40% - Accent3 2 4 2 6" xfId="3074"/>
    <cellStyle name="40% - Accent3 2 4 2 6 2" xfId="9708"/>
    <cellStyle name="40% - Accent3 2 4 2 6 2 2" xfId="33360"/>
    <cellStyle name="40% - Accent3 2 4 2 6 3" xfId="33359"/>
    <cellStyle name="40% - Accent3 2 4 2 6 4" xfId="43889"/>
    <cellStyle name="40% - Accent3 2 4 2 7" xfId="3075"/>
    <cellStyle name="40% - Accent3 2 4 2 7 2" xfId="9709"/>
    <cellStyle name="40% - Accent3 2 4 2 7 2 2" xfId="33362"/>
    <cellStyle name="40% - Accent3 2 4 2 7 3" xfId="33361"/>
    <cellStyle name="40% - Accent3 2 4 2 7 4" xfId="43890"/>
    <cellStyle name="40% - Accent3 2 4 2 8" xfId="3076"/>
    <cellStyle name="40% - Accent3 2 4 2 8 2" xfId="9710"/>
    <cellStyle name="40% - Accent3 2 4 2 8 2 2" xfId="33364"/>
    <cellStyle name="40% - Accent3 2 4 2 8 3" xfId="33363"/>
    <cellStyle name="40% - Accent3 2 4 2 8 4" xfId="43891"/>
    <cellStyle name="40% - Accent3 2 4 2 9" xfId="3077"/>
    <cellStyle name="40% - Accent3 2 4 2 9 2" xfId="9711"/>
    <cellStyle name="40% - Accent3 2 4 2 9 2 2" xfId="33366"/>
    <cellStyle name="40% - Accent3 2 4 2 9 3" xfId="33365"/>
    <cellStyle name="40% - Accent3 2 4 2 9 4" xfId="43892"/>
    <cellStyle name="40% - Accent3 2 4 3" xfId="3078"/>
    <cellStyle name="40% - Accent3 2 4 3 10" xfId="33367"/>
    <cellStyle name="40% - Accent3 2 4 3 11" xfId="43893"/>
    <cellStyle name="40% - Accent3 2 4 3 2" xfId="3079"/>
    <cellStyle name="40% - Accent3 2 4 3 2 2" xfId="9713"/>
    <cellStyle name="40% - Accent3 2 4 3 2 2 2" xfId="33369"/>
    <cellStyle name="40% - Accent3 2 4 3 2 3" xfId="33368"/>
    <cellStyle name="40% - Accent3 2 4 3 2 4" xfId="43894"/>
    <cellStyle name="40% - Accent3 2 4 3 3" xfId="3080"/>
    <cellStyle name="40% - Accent3 2 4 3 3 2" xfId="9714"/>
    <cellStyle name="40% - Accent3 2 4 3 3 2 2" xfId="33371"/>
    <cellStyle name="40% - Accent3 2 4 3 3 3" xfId="33370"/>
    <cellStyle name="40% - Accent3 2 4 3 3 4" xfId="43895"/>
    <cellStyle name="40% - Accent3 2 4 3 4" xfId="3081"/>
    <cellStyle name="40% - Accent3 2 4 3 4 2" xfId="9715"/>
    <cellStyle name="40% - Accent3 2 4 3 4 2 2" xfId="33373"/>
    <cellStyle name="40% - Accent3 2 4 3 4 3" xfId="33372"/>
    <cellStyle name="40% - Accent3 2 4 3 4 4" xfId="43896"/>
    <cellStyle name="40% - Accent3 2 4 3 5" xfId="3082"/>
    <cellStyle name="40% - Accent3 2 4 3 5 2" xfId="9716"/>
    <cellStyle name="40% - Accent3 2 4 3 5 2 2" xfId="33375"/>
    <cellStyle name="40% - Accent3 2 4 3 5 3" xfId="33374"/>
    <cellStyle name="40% - Accent3 2 4 3 5 4" xfId="43897"/>
    <cellStyle name="40% - Accent3 2 4 3 6" xfId="3083"/>
    <cellStyle name="40% - Accent3 2 4 3 6 2" xfId="9717"/>
    <cellStyle name="40% - Accent3 2 4 3 6 2 2" xfId="33377"/>
    <cellStyle name="40% - Accent3 2 4 3 6 3" xfId="33376"/>
    <cellStyle name="40% - Accent3 2 4 3 6 4" xfId="43898"/>
    <cellStyle name="40% - Accent3 2 4 3 7" xfId="3084"/>
    <cellStyle name="40% - Accent3 2 4 3 7 2" xfId="9718"/>
    <cellStyle name="40% - Accent3 2 4 3 7 2 2" xfId="33379"/>
    <cellStyle name="40% - Accent3 2 4 3 7 3" xfId="33378"/>
    <cellStyle name="40% - Accent3 2 4 3 7 4" xfId="43899"/>
    <cellStyle name="40% - Accent3 2 4 3 8" xfId="3085"/>
    <cellStyle name="40% - Accent3 2 4 3 8 2" xfId="9719"/>
    <cellStyle name="40% - Accent3 2 4 3 8 2 2" xfId="33381"/>
    <cellStyle name="40% - Accent3 2 4 3 8 3" xfId="33380"/>
    <cellStyle name="40% - Accent3 2 4 3 8 4" xfId="43900"/>
    <cellStyle name="40% - Accent3 2 4 3 9" xfId="9712"/>
    <cellStyle name="40% - Accent3 2 4 3 9 2" xfId="33382"/>
    <cellStyle name="40% - Accent3 2 4 4" xfId="3086"/>
    <cellStyle name="40% - Accent3 2 4 4 2" xfId="3087"/>
    <cellStyle name="40% - Accent3 2 4 4 2 2" xfId="9721"/>
    <cellStyle name="40% - Accent3 2 4 4 2 2 2" xfId="33385"/>
    <cellStyle name="40% - Accent3 2 4 4 2 3" xfId="33384"/>
    <cellStyle name="40% - Accent3 2 4 4 2 4" xfId="43902"/>
    <cellStyle name="40% - Accent3 2 4 4 3" xfId="9720"/>
    <cellStyle name="40% - Accent3 2 4 4 3 2" xfId="33386"/>
    <cellStyle name="40% - Accent3 2 4 4 4" xfId="33383"/>
    <cellStyle name="40% - Accent3 2 4 4 5" xfId="43901"/>
    <cellStyle name="40% - Accent3 2 4 5" xfId="3088"/>
    <cellStyle name="40% - Accent3 2 4 5 2" xfId="9722"/>
    <cellStyle name="40% - Accent3 2 4 5 2 2" xfId="33388"/>
    <cellStyle name="40% - Accent3 2 4 5 3" xfId="33387"/>
    <cellStyle name="40% - Accent3 2 4 5 4" xfId="43903"/>
    <cellStyle name="40% - Accent3 2 4 6" xfId="3089"/>
    <cellStyle name="40% - Accent3 2 4 6 2" xfId="9723"/>
    <cellStyle name="40% - Accent3 2 4 6 2 2" xfId="33390"/>
    <cellStyle name="40% - Accent3 2 4 6 3" xfId="33389"/>
    <cellStyle name="40% - Accent3 2 4 6 4" xfId="43904"/>
    <cellStyle name="40% - Accent3 2 4 7" xfId="3090"/>
    <cellStyle name="40% - Accent3 2 4 7 2" xfId="9724"/>
    <cellStyle name="40% - Accent3 2 4 7 2 2" xfId="33392"/>
    <cellStyle name="40% - Accent3 2 4 7 3" xfId="33391"/>
    <cellStyle name="40% - Accent3 2 4 7 4" xfId="43905"/>
    <cellStyle name="40% - Accent3 2 4 8" xfId="3091"/>
    <cellStyle name="40% - Accent3 2 4 8 2" xfId="9725"/>
    <cellStyle name="40% - Accent3 2 4 8 2 2" xfId="33394"/>
    <cellStyle name="40% - Accent3 2 4 8 3" xfId="33393"/>
    <cellStyle name="40% - Accent3 2 4 8 4" xfId="43906"/>
    <cellStyle name="40% - Accent3 2 4 9" xfId="3092"/>
    <cellStyle name="40% - Accent3 2 4 9 2" xfId="9726"/>
    <cellStyle name="40% - Accent3 2 4 9 2 2" xfId="33396"/>
    <cellStyle name="40% - Accent3 2 4 9 3" xfId="33395"/>
    <cellStyle name="40% - Accent3 2 4 9 4" xfId="43907"/>
    <cellStyle name="40% - Accent3 2 5" xfId="486"/>
    <cellStyle name="40% - Accent3 2 5 10" xfId="3094"/>
    <cellStyle name="40% - Accent3 2 5 10 2" xfId="9728"/>
    <cellStyle name="40% - Accent3 2 5 10 2 2" xfId="33399"/>
    <cellStyle name="40% - Accent3 2 5 10 3" xfId="33398"/>
    <cellStyle name="40% - Accent3 2 5 10 4" xfId="43909"/>
    <cellStyle name="40% - Accent3 2 5 11" xfId="3095"/>
    <cellStyle name="40% - Accent3 2 5 11 2" xfId="9729"/>
    <cellStyle name="40% - Accent3 2 5 11 2 2" xfId="33401"/>
    <cellStyle name="40% - Accent3 2 5 11 3" xfId="33400"/>
    <cellStyle name="40% - Accent3 2 5 11 4" xfId="43910"/>
    <cellStyle name="40% - Accent3 2 5 12" xfId="3093"/>
    <cellStyle name="40% - Accent3 2 5 12 2" xfId="9730"/>
    <cellStyle name="40% - Accent3 2 5 12 2 2" xfId="33403"/>
    <cellStyle name="40% - Accent3 2 5 12 3" xfId="33402"/>
    <cellStyle name="40% - Accent3 2 5 13" xfId="9727"/>
    <cellStyle name="40% - Accent3 2 5 13 2" xfId="33404"/>
    <cellStyle name="40% - Accent3 2 5 14" xfId="14846"/>
    <cellStyle name="40% - Accent3 2 5 15" xfId="33397"/>
    <cellStyle name="40% - Accent3 2 5 16" xfId="43908"/>
    <cellStyle name="40% - Accent3 2 5 2" xfId="3096"/>
    <cellStyle name="40% - Accent3 2 5 2 10" xfId="9731"/>
    <cellStyle name="40% - Accent3 2 5 2 10 2" xfId="33406"/>
    <cellStyle name="40% - Accent3 2 5 2 11" xfId="33405"/>
    <cellStyle name="40% - Accent3 2 5 2 12" xfId="43911"/>
    <cellStyle name="40% - Accent3 2 5 2 2" xfId="3097"/>
    <cellStyle name="40% - Accent3 2 5 2 2 2" xfId="9732"/>
    <cellStyle name="40% - Accent3 2 5 2 2 2 2" xfId="33408"/>
    <cellStyle name="40% - Accent3 2 5 2 2 3" xfId="33407"/>
    <cellStyle name="40% - Accent3 2 5 2 2 4" xfId="43912"/>
    <cellStyle name="40% - Accent3 2 5 2 3" xfId="3098"/>
    <cellStyle name="40% - Accent3 2 5 2 3 2" xfId="9733"/>
    <cellStyle name="40% - Accent3 2 5 2 3 2 2" xfId="33410"/>
    <cellStyle name="40% - Accent3 2 5 2 3 3" xfId="33409"/>
    <cellStyle name="40% - Accent3 2 5 2 3 4" xfId="43913"/>
    <cellStyle name="40% - Accent3 2 5 2 4" xfId="3099"/>
    <cellStyle name="40% - Accent3 2 5 2 4 2" xfId="9734"/>
    <cellStyle name="40% - Accent3 2 5 2 4 2 2" xfId="33412"/>
    <cellStyle name="40% - Accent3 2 5 2 4 3" xfId="33411"/>
    <cellStyle name="40% - Accent3 2 5 2 4 4" xfId="43914"/>
    <cellStyle name="40% - Accent3 2 5 2 5" xfId="3100"/>
    <cellStyle name="40% - Accent3 2 5 2 5 2" xfId="9735"/>
    <cellStyle name="40% - Accent3 2 5 2 5 2 2" xfId="33414"/>
    <cellStyle name="40% - Accent3 2 5 2 5 3" xfId="33413"/>
    <cellStyle name="40% - Accent3 2 5 2 5 4" xfId="43915"/>
    <cellStyle name="40% - Accent3 2 5 2 6" xfId="3101"/>
    <cellStyle name="40% - Accent3 2 5 2 6 2" xfId="9736"/>
    <cellStyle name="40% - Accent3 2 5 2 6 2 2" xfId="33416"/>
    <cellStyle name="40% - Accent3 2 5 2 6 3" xfId="33415"/>
    <cellStyle name="40% - Accent3 2 5 2 6 4" xfId="43916"/>
    <cellStyle name="40% - Accent3 2 5 2 7" xfId="3102"/>
    <cellStyle name="40% - Accent3 2 5 2 7 2" xfId="9737"/>
    <cellStyle name="40% - Accent3 2 5 2 7 2 2" xfId="33418"/>
    <cellStyle name="40% - Accent3 2 5 2 7 3" xfId="33417"/>
    <cellStyle name="40% - Accent3 2 5 2 7 4" xfId="43917"/>
    <cellStyle name="40% - Accent3 2 5 2 8" xfId="3103"/>
    <cellStyle name="40% - Accent3 2 5 2 8 2" xfId="9738"/>
    <cellStyle name="40% - Accent3 2 5 2 8 2 2" xfId="33420"/>
    <cellStyle name="40% - Accent3 2 5 2 8 3" xfId="33419"/>
    <cellStyle name="40% - Accent3 2 5 2 8 4" xfId="43918"/>
    <cellStyle name="40% - Accent3 2 5 2 9" xfId="3104"/>
    <cellStyle name="40% - Accent3 2 5 2 9 2" xfId="9739"/>
    <cellStyle name="40% - Accent3 2 5 2 9 2 2" xfId="33422"/>
    <cellStyle name="40% - Accent3 2 5 2 9 3" xfId="33421"/>
    <cellStyle name="40% - Accent3 2 5 2 9 4" xfId="43919"/>
    <cellStyle name="40% - Accent3 2 5 3" xfId="3105"/>
    <cellStyle name="40% - Accent3 2 5 3 2" xfId="3106"/>
    <cellStyle name="40% - Accent3 2 5 3 2 2" xfId="9741"/>
    <cellStyle name="40% - Accent3 2 5 3 2 2 2" xfId="33425"/>
    <cellStyle name="40% - Accent3 2 5 3 2 3" xfId="33424"/>
    <cellStyle name="40% - Accent3 2 5 3 2 4" xfId="43921"/>
    <cellStyle name="40% - Accent3 2 5 3 3" xfId="9740"/>
    <cellStyle name="40% - Accent3 2 5 3 3 2" xfId="33426"/>
    <cellStyle name="40% - Accent3 2 5 3 4" xfId="33423"/>
    <cellStyle name="40% - Accent3 2 5 3 5" xfId="43920"/>
    <cellStyle name="40% - Accent3 2 5 4" xfId="3107"/>
    <cellStyle name="40% - Accent3 2 5 4 2" xfId="9742"/>
    <cellStyle name="40% - Accent3 2 5 4 2 2" xfId="33428"/>
    <cellStyle name="40% - Accent3 2 5 4 3" xfId="33427"/>
    <cellStyle name="40% - Accent3 2 5 4 4" xfId="43922"/>
    <cellStyle name="40% - Accent3 2 5 5" xfId="3108"/>
    <cellStyle name="40% - Accent3 2 5 5 2" xfId="9743"/>
    <cellStyle name="40% - Accent3 2 5 5 2 2" xfId="33430"/>
    <cellStyle name="40% - Accent3 2 5 5 3" xfId="33429"/>
    <cellStyle name="40% - Accent3 2 5 5 4" xfId="43923"/>
    <cellStyle name="40% - Accent3 2 5 6" xfId="3109"/>
    <cellStyle name="40% - Accent3 2 5 6 2" xfId="9744"/>
    <cellStyle name="40% - Accent3 2 5 6 2 2" xfId="33432"/>
    <cellStyle name="40% - Accent3 2 5 6 3" xfId="33431"/>
    <cellStyle name="40% - Accent3 2 5 6 4" xfId="43924"/>
    <cellStyle name="40% - Accent3 2 5 7" xfId="3110"/>
    <cellStyle name="40% - Accent3 2 5 7 2" xfId="9745"/>
    <cellStyle name="40% - Accent3 2 5 7 2 2" xfId="33434"/>
    <cellStyle name="40% - Accent3 2 5 7 3" xfId="33433"/>
    <cellStyle name="40% - Accent3 2 5 7 4" xfId="43925"/>
    <cellStyle name="40% - Accent3 2 5 8" xfId="3111"/>
    <cellStyle name="40% - Accent3 2 5 8 2" xfId="9746"/>
    <cellStyle name="40% - Accent3 2 5 8 2 2" xfId="33436"/>
    <cellStyle name="40% - Accent3 2 5 8 3" xfId="33435"/>
    <cellStyle name="40% - Accent3 2 5 8 4" xfId="43926"/>
    <cellStyle name="40% - Accent3 2 5 9" xfId="3112"/>
    <cellStyle name="40% - Accent3 2 5 9 2" xfId="9747"/>
    <cellStyle name="40% - Accent3 2 5 9 2 2" xfId="33438"/>
    <cellStyle name="40% - Accent3 2 5 9 3" xfId="33437"/>
    <cellStyle name="40% - Accent3 2 5 9 4" xfId="43927"/>
    <cellStyle name="40% - Accent3 2 6" xfId="513"/>
    <cellStyle name="40% - Accent3 2 6 10" xfId="3113"/>
    <cellStyle name="40% - Accent3 2 6 10 2" xfId="9749"/>
    <cellStyle name="40% - Accent3 2 6 10 2 2" xfId="33441"/>
    <cellStyle name="40% - Accent3 2 6 10 3" xfId="33440"/>
    <cellStyle name="40% - Accent3 2 6 11" xfId="9748"/>
    <cellStyle name="40% - Accent3 2 6 11 2" xfId="33442"/>
    <cellStyle name="40% - Accent3 2 6 12" xfId="14847"/>
    <cellStyle name="40% - Accent3 2 6 13" xfId="33439"/>
    <cellStyle name="40% - Accent3 2 6 14" xfId="43928"/>
    <cellStyle name="40% - Accent3 2 6 2" xfId="3114"/>
    <cellStyle name="40% - Accent3 2 6 2 2" xfId="3115"/>
    <cellStyle name="40% - Accent3 2 6 2 2 2" xfId="9751"/>
    <cellStyle name="40% - Accent3 2 6 2 2 2 2" xfId="33445"/>
    <cellStyle name="40% - Accent3 2 6 2 2 3" xfId="33444"/>
    <cellStyle name="40% - Accent3 2 6 2 2 4" xfId="43930"/>
    <cellStyle name="40% - Accent3 2 6 2 3" xfId="9750"/>
    <cellStyle name="40% - Accent3 2 6 2 3 2" xfId="33446"/>
    <cellStyle name="40% - Accent3 2 6 2 4" xfId="33443"/>
    <cellStyle name="40% - Accent3 2 6 2 5" xfId="43929"/>
    <cellStyle name="40% - Accent3 2 6 3" xfId="3116"/>
    <cellStyle name="40% - Accent3 2 6 3 2" xfId="3117"/>
    <cellStyle name="40% - Accent3 2 6 3 2 2" xfId="9753"/>
    <cellStyle name="40% - Accent3 2 6 3 2 2 2" xfId="33449"/>
    <cellStyle name="40% - Accent3 2 6 3 2 3" xfId="33448"/>
    <cellStyle name="40% - Accent3 2 6 3 2 4" xfId="43932"/>
    <cellStyle name="40% - Accent3 2 6 3 3" xfId="9752"/>
    <cellStyle name="40% - Accent3 2 6 3 3 2" xfId="33450"/>
    <cellStyle name="40% - Accent3 2 6 3 4" xfId="33447"/>
    <cellStyle name="40% - Accent3 2 6 3 5" xfId="43931"/>
    <cellStyle name="40% - Accent3 2 6 4" xfId="3118"/>
    <cellStyle name="40% - Accent3 2 6 4 2" xfId="9754"/>
    <cellStyle name="40% - Accent3 2 6 4 2 2" xfId="33452"/>
    <cellStyle name="40% - Accent3 2 6 4 3" xfId="33451"/>
    <cellStyle name="40% - Accent3 2 6 4 4" xfId="43933"/>
    <cellStyle name="40% - Accent3 2 6 5" xfId="3119"/>
    <cellStyle name="40% - Accent3 2 6 5 2" xfId="9755"/>
    <cellStyle name="40% - Accent3 2 6 5 2 2" xfId="33454"/>
    <cellStyle name="40% - Accent3 2 6 5 3" xfId="33453"/>
    <cellStyle name="40% - Accent3 2 6 5 4" xfId="43934"/>
    <cellStyle name="40% - Accent3 2 6 6" xfId="3120"/>
    <cellStyle name="40% - Accent3 2 6 6 2" xfId="9756"/>
    <cellStyle name="40% - Accent3 2 6 6 2 2" xfId="33456"/>
    <cellStyle name="40% - Accent3 2 6 6 3" xfId="33455"/>
    <cellStyle name="40% - Accent3 2 6 6 4" xfId="43935"/>
    <cellStyle name="40% - Accent3 2 6 7" xfId="3121"/>
    <cellStyle name="40% - Accent3 2 6 7 2" xfId="9757"/>
    <cellStyle name="40% - Accent3 2 6 7 2 2" xfId="33458"/>
    <cellStyle name="40% - Accent3 2 6 7 3" xfId="33457"/>
    <cellStyle name="40% - Accent3 2 6 7 4" xfId="43936"/>
    <cellStyle name="40% - Accent3 2 6 8" xfId="3122"/>
    <cellStyle name="40% - Accent3 2 6 8 2" xfId="9758"/>
    <cellStyle name="40% - Accent3 2 6 8 2 2" xfId="33460"/>
    <cellStyle name="40% - Accent3 2 6 8 3" xfId="33459"/>
    <cellStyle name="40% - Accent3 2 6 8 4" xfId="43937"/>
    <cellStyle name="40% - Accent3 2 6 9" xfId="3123"/>
    <cellStyle name="40% - Accent3 2 6 9 2" xfId="9759"/>
    <cellStyle name="40% - Accent3 2 6 9 2 2" xfId="33462"/>
    <cellStyle name="40% - Accent3 2 6 9 3" xfId="33461"/>
    <cellStyle name="40% - Accent3 2 6 9 4" xfId="43938"/>
    <cellStyle name="40% - Accent3 2 7" xfId="642"/>
    <cellStyle name="40% - Accent3 2 7 2" xfId="3125"/>
    <cellStyle name="40% - Accent3 2 7 3" xfId="3124"/>
    <cellStyle name="40% - Accent3 2 7 3 2" xfId="9761"/>
    <cellStyle name="40% - Accent3 2 7 3 2 2" xfId="33465"/>
    <cellStyle name="40% - Accent3 2 7 3 3" xfId="33464"/>
    <cellStyle name="40% - Accent3 2 7 4" xfId="9760"/>
    <cellStyle name="40% - Accent3 2 7 4 2" xfId="33466"/>
    <cellStyle name="40% - Accent3 2 7 5" xfId="33463"/>
    <cellStyle name="40% - Accent3 2 7 6" xfId="43939"/>
    <cellStyle name="40% - Accent3 2 8" xfId="729"/>
    <cellStyle name="40% - Accent3 2 8 2" xfId="3126"/>
    <cellStyle name="40% - Accent3 2 8 2 2" xfId="9763"/>
    <cellStyle name="40% - Accent3 2 8 2 2 2" xfId="33469"/>
    <cellStyle name="40% - Accent3 2 8 2 3" xfId="33468"/>
    <cellStyle name="40% - Accent3 2 8 3" xfId="9762"/>
    <cellStyle name="40% - Accent3 2 8 3 2" xfId="33470"/>
    <cellStyle name="40% - Accent3 2 8 4" xfId="14848"/>
    <cellStyle name="40% - Accent3 2 8 5" xfId="33467"/>
    <cellStyle name="40% - Accent3 2 8 6" xfId="43940"/>
    <cellStyle name="40% - Accent3 2 9" xfId="3127"/>
    <cellStyle name="40% - Accent3 2 9 2" xfId="9764"/>
    <cellStyle name="40% - Accent3 2 9 2 2" xfId="33472"/>
    <cellStyle name="40% - Accent3 2 9 3" xfId="14849"/>
    <cellStyle name="40% - Accent3 2 9 4" xfId="33471"/>
    <cellStyle name="40% - Accent3 2 9 5" xfId="43941"/>
    <cellStyle name="40% - Accent3 20" xfId="14850"/>
    <cellStyle name="40% - Accent3 21" xfId="28058"/>
    <cellStyle name="40% - Accent3 3" xfId="208"/>
    <cellStyle name="40% - Accent3 3 10" xfId="3129"/>
    <cellStyle name="40% - Accent3 3 10 2" xfId="9766"/>
    <cellStyle name="40% - Accent3 3 10 2 2" xfId="33475"/>
    <cellStyle name="40% - Accent3 3 10 3" xfId="14852"/>
    <cellStyle name="40% - Accent3 3 10 4" xfId="33474"/>
    <cellStyle name="40% - Accent3 3 10 5" xfId="43943"/>
    <cellStyle name="40% - Accent3 3 11" xfId="3130"/>
    <cellStyle name="40% - Accent3 3 11 2" xfId="9767"/>
    <cellStyle name="40% - Accent3 3 11 2 2" xfId="33477"/>
    <cellStyle name="40% - Accent3 3 11 3" xfId="14853"/>
    <cellStyle name="40% - Accent3 3 11 4" xfId="33476"/>
    <cellStyle name="40% - Accent3 3 11 5" xfId="43944"/>
    <cellStyle name="40% - Accent3 3 12" xfId="3131"/>
    <cellStyle name="40% - Accent3 3 12 2" xfId="9768"/>
    <cellStyle name="40% - Accent3 3 12 2 2" xfId="33479"/>
    <cellStyle name="40% - Accent3 3 12 3" xfId="14854"/>
    <cellStyle name="40% - Accent3 3 12 4" xfId="33478"/>
    <cellStyle name="40% - Accent3 3 12 5" xfId="43945"/>
    <cellStyle name="40% - Accent3 3 13" xfId="3132"/>
    <cellStyle name="40% - Accent3 3 13 2" xfId="9769"/>
    <cellStyle name="40% - Accent3 3 13 2 2" xfId="33481"/>
    <cellStyle name="40% - Accent3 3 13 3" xfId="14855"/>
    <cellStyle name="40% - Accent3 3 13 4" xfId="33480"/>
    <cellStyle name="40% - Accent3 3 13 5" xfId="43946"/>
    <cellStyle name="40% - Accent3 3 14" xfId="3128"/>
    <cellStyle name="40% - Accent3 3 14 2" xfId="9770"/>
    <cellStyle name="40% - Accent3 3 14 2 2" xfId="33483"/>
    <cellStyle name="40% - Accent3 3 14 3" xfId="14856"/>
    <cellStyle name="40% - Accent3 3 14 4" xfId="33482"/>
    <cellStyle name="40% - Accent3 3 15" xfId="9765"/>
    <cellStyle name="40% - Accent3 3 15 2" xfId="14857"/>
    <cellStyle name="40% - Accent3 3 15 3" xfId="33484"/>
    <cellStyle name="40% - Accent3 3 16" xfId="14851"/>
    <cellStyle name="40% - Accent3 3 17" xfId="33473"/>
    <cellStyle name="40% - Accent3 3 18" xfId="43942"/>
    <cellStyle name="40% - Accent3 3 2" xfId="439"/>
    <cellStyle name="40% - Accent3 3 2 10" xfId="3134"/>
    <cellStyle name="40% - Accent3 3 2 10 2" xfId="9772"/>
    <cellStyle name="40% - Accent3 3 2 10 2 2" xfId="33487"/>
    <cellStyle name="40% - Accent3 3 2 10 3" xfId="33486"/>
    <cellStyle name="40% - Accent3 3 2 10 4" xfId="43948"/>
    <cellStyle name="40% - Accent3 3 2 11" xfId="3135"/>
    <cellStyle name="40% - Accent3 3 2 11 2" xfId="9773"/>
    <cellStyle name="40% - Accent3 3 2 11 2 2" xfId="33489"/>
    <cellStyle name="40% - Accent3 3 2 11 3" xfId="33488"/>
    <cellStyle name="40% - Accent3 3 2 11 4" xfId="43949"/>
    <cellStyle name="40% - Accent3 3 2 12" xfId="3133"/>
    <cellStyle name="40% - Accent3 3 2 12 2" xfId="9774"/>
    <cellStyle name="40% - Accent3 3 2 12 2 2" xfId="33491"/>
    <cellStyle name="40% - Accent3 3 2 12 3" xfId="33490"/>
    <cellStyle name="40% - Accent3 3 2 13" xfId="9771"/>
    <cellStyle name="40% - Accent3 3 2 13 2" xfId="33492"/>
    <cellStyle name="40% - Accent3 3 2 14" xfId="14858"/>
    <cellStyle name="40% - Accent3 3 2 15" xfId="33485"/>
    <cellStyle name="40% - Accent3 3 2 16" xfId="43947"/>
    <cellStyle name="40% - Accent3 3 2 2" xfId="3136"/>
    <cellStyle name="40% - Accent3 3 2 2 10" xfId="9775"/>
    <cellStyle name="40% - Accent3 3 2 2 10 2" xfId="33494"/>
    <cellStyle name="40% - Accent3 3 2 2 11" xfId="33493"/>
    <cellStyle name="40% - Accent3 3 2 2 12" xfId="43950"/>
    <cellStyle name="40% - Accent3 3 2 2 2" xfId="3137"/>
    <cellStyle name="40% - Accent3 3 2 2 2 2" xfId="3138"/>
    <cellStyle name="40% - Accent3 3 2 2 2 2 2" xfId="9777"/>
    <cellStyle name="40% - Accent3 3 2 2 2 2 2 2" xfId="33497"/>
    <cellStyle name="40% - Accent3 3 2 2 2 2 3" xfId="33496"/>
    <cellStyle name="40% - Accent3 3 2 2 2 2 4" xfId="43952"/>
    <cellStyle name="40% - Accent3 3 2 2 2 3" xfId="9776"/>
    <cellStyle name="40% - Accent3 3 2 2 2 3 2" xfId="33498"/>
    <cellStyle name="40% - Accent3 3 2 2 2 4" xfId="33495"/>
    <cellStyle name="40% - Accent3 3 2 2 2 5" xfId="43951"/>
    <cellStyle name="40% - Accent3 3 2 2 3" xfId="3139"/>
    <cellStyle name="40% - Accent3 3 2 2 3 2" xfId="3140"/>
    <cellStyle name="40% - Accent3 3 2 2 3 2 2" xfId="9779"/>
    <cellStyle name="40% - Accent3 3 2 2 3 2 2 2" xfId="33501"/>
    <cellStyle name="40% - Accent3 3 2 2 3 2 3" xfId="33500"/>
    <cellStyle name="40% - Accent3 3 2 2 3 2 4" xfId="43954"/>
    <cellStyle name="40% - Accent3 3 2 2 3 3" xfId="9778"/>
    <cellStyle name="40% - Accent3 3 2 2 3 3 2" xfId="33502"/>
    <cellStyle name="40% - Accent3 3 2 2 3 4" xfId="33499"/>
    <cellStyle name="40% - Accent3 3 2 2 3 5" xfId="43953"/>
    <cellStyle name="40% - Accent3 3 2 2 4" xfId="3141"/>
    <cellStyle name="40% - Accent3 3 2 2 4 2" xfId="9780"/>
    <cellStyle name="40% - Accent3 3 2 2 4 2 2" xfId="33504"/>
    <cellStyle name="40% - Accent3 3 2 2 4 3" xfId="33503"/>
    <cellStyle name="40% - Accent3 3 2 2 4 4" xfId="43955"/>
    <cellStyle name="40% - Accent3 3 2 2 5" xfId="3142"/>
    <cellStyle name="40% - Accent3 3 2 2 5 2" xfId="9781"/>
    <cellStyle name="40% - Accent3 3 2 2 5 2 2" xfId="33506"/>
    <cellStyle name="40% - Accent3 3 2 2 5 3" xfId="33505"/>
    <cellStyle name="40% - Accent3 3 2 2 5 4" xfId="43956"/>
    <cellStyle name="40% - Accent3 3 2 2 6" xfId="3143"/>
    <cellStyle name="40% - Accent3 3 2 2 6 2" xfId="9782"/>
    <cellStyle name="40% - Accent3 3 2 2 6 2 2" xfId="33508"/>
    <cellStyle name="40% - Accent3 3 2 2 6 3" xfId="33507"/>
    <cellStyle name="40% - Accent3 3 2 2 6 4" xfId="43957"/>
    <cellStyle name="40% - Accent3 3 2 2 7" xfId="3144"/>
    <cellStyle name="40% - Accent3 3 2 2 7 2" xfId="9783"/>
    <cellStyle name="40% - Accent3 3 2 2 7 2 2" xfId="33510"/>
    <cellStyle name="40% - Accent3 3 2 2 7 3" xfId="33509"/>
    <cellStyle name="40% - Accent3 3 2 2 7 4" xfId="43958"/>
    <cellStyle name="40% - Accent3 3 2 2 8" xfId="3145"/>
    <cellStyle name="40% - Accent3 3 2 2 8 2" xfId="9784"/>
    <cellStyle name="40% - Accent3 3 2 2 8 2 2" xfId="33512"/>
    <cellStyle name="40% - Accent3 3 2 2 8 3" xfId="33511"/>
    <cellStyle name="40% - Accent3 3 2 2 8 4" xfId="43959"/>
    <cellStyle name="40% - Accent3 3 2 2 9" xfId="3146"/>
    <cellStyle name="40% - Accent3 3 2 2 9 2" xfId="9785"/>
    <cellStyle name="40% - Accent3 3 2 2 9 2 2" xfId="33514"/>
    <cellStyle name="40% - Accent3 3 2 2 9 3" xfId="33513"/>
    <cellStyle name="40% - Accent3 3 2 2 9 4" xfId="43960"/>
    <cellStyle name="40% - Accent3 3 2 3" xfId="3147"/>
    <cellStyle name="40% - Accent3 3 2 3 10" xfId="33515"/>
    <cellStyle name="40% - Accent3 3 2 3 11" xfId="43961"/>
    <cellStyle name="40% - Accent3 3 2 3 2" xfId="3148"/>
    <cellStyle name="40% - Accent3 3 2 3 2 2" xfId="9787"/>
    <cellStyle name="40% - Accent3 3 2 3 2 2 2" xfId="33517"/>
    <cellStyle name="40% - Accent3 3 2 3 2 3" xfId="33516"/>
    <cellStyle name="40% - Accent3 3 2 3 2 4" xfId="43962"/>
    <cellStyle name="40% - Accent3 3 2 3 3" xfId="3149"/>
    <cellStyle name="40% - Accent3 3 2 3 3 2" xfId="9788"/>
    <cellStyle name="40% - Accent3 3 2 3 3 2 2" xfId="33519"/>
    <cellStyle name="40% - Accent3 3 2 3 3 3" xfId="33518"/>
    <cellStyle name="40% - Accent3 3 2 3 3 4" xfId="43963"/>
    <cellStyle name="40% - Accent3 3 2 3 4" xfId="3150"/>
    <cellStyle name="40% - Accent3 3 2 3 4 2" xfId="9789"/>
    <cellStyle name="40% - Accent3 3 2 3 4 2 2" xfId="33521"/>
    <cellStyle name="40% - Accent3 3 2 3 4 3" xfId="33520"/>
    <cellStyle name="40% - Accent3 3 2 3 4 4" xfId="43964"/>
    <cellStyle name="40% - Accent3 3 2 3 5" xfId="3151"/>
    <cellStyle name="40% - Accent3 3 2 3 5 2" xfId="9790"/>
    <cellStyle name="40% - Accent3 3 2 3 5 2 2" xfId="33523"/>
    <cellStyle name="40% - Accent3 3 2 3 5 3" xfId="33522"/>
    <cellStyle name="40% - Accent3 3 2 3 5 4" xfId="43965"/>
    <cellStyle name="40% - Accent3 3 2 3 6" xfId="3152"/>
    <cellStyle name="40% - Accent3 3 2 3 6 2" xfId="9791"/>
    <cellStyle name="40% - Accent3 3 2 3 6 2 2" xfId="33525"/>
    <cellStyle name="40% - Accent3 3 2 3 6 3" xfId="33524"/>
    <cellStyle name="40% - Accent3 3 2 3 6 4" xfId="43966"/>
    <cellStyle name="40% - Accent3 3 2 3 7" xfId="3153"/>
    <cellStyle name="40% - Accent3 3 2 3 7 2" xfId="9792"/>
    <cellStyle name="40% - Accent3 3 2 3 7 2 2" xfId="33527"/>
    <cellStyle name="40% - Accent3 3 2 3 7 3" xfId="33526"/>
    <cellStyle name="40% - Accent3 3 2 3 7 4" xfId="43967"/>
    <cellStyle name="40% - Accent3 3 2 3 8" xfId="3154"/>
    <cellStyle name="40% - Accent3 3 2 3 8 2" xfId="9793"/>
    <cellStyle name="40% - Accent3 3 2 3 8 2 2" xfId="33529"/>
    <cellStyle name="40% - Accent3 3 2 3 8 3" xfId="33528"/>
    <cellStyle name="40% - Accent3 3 2 3 8 4" xfId="43968"/>
    <cellStyle name="40% - Accent3 3 2 3 9" xfId="9786"/>
    <cellStyle name="40% - Accent3 3 2 3 9 2" xfId="33530"/>
    <cellStyle name="40% - Accent3 3 2 4" xfId="3155"/>
    <cellStyle name="40% - Accent3 3 2 4 2" xfId="3156"/>
    <cellStyle name="40% - Accent3 3 2 4 2 2" xfId="9795"/>
    <cellStyle name="40% - Accent3 3 2 4 2 2 2" xfId="33533"/>
    <cellStyle name="40% - Accent3 3 2 4 2 3" xfId="33532"/>
    <cellStyle name="40% - Accent3 3 2 4 2 4" xfId="43970"/>
    <cellStyle name="40% - Accent3 3 2 4 3" xfId="9794"/>
    <cellStyle name="40% - Accent3 3 2 4 3 2" xfId="33534"/>
    <cellStyle name="40% - Accent3 3 2 4 4" xfId="33531"/>
    <cellStyle name="40% - Accent3 3 2 4 5" xfId="43969"/>
    <cellStyle name="40% - Accent3 3 2 5" xfId="3157"/>
    <cellStyle name="40% - Accent3 3 2 5 2" xfId="9796"/>
    <cellStyle name="40% - Accent3 3 2 5 2 2" xfId="33536"/>
    <cellStyle name="40% - Accent3 3 2 5 3" xfId="33535"/>
    <cellStyle name="40% - Accent3 3 2 5 4" xfId="43971"/>
    <cellStyle name="40% - Accent3 3 2 6" xfId="3158"/>
    <cellStyle name="40% - Accent3 3 2 6 2" xfId="9797"/>
    <cellStyle name="40% - Accent3 3 2 6 2 2" xfId="33538"/>
    <cellStyle name="40% - Accent3 3 2 6 3" xfId="33537"/>
    <cellStyle name="40% - Accent3 3 2 6 4" xfId="43972"/>
    <cellStyle name="40% - Accent3 3 2 7" xfId="3159"/>
    <cellStyle name="40% - Accent3 3 2 7 2" xfId="9798"/>
    <cellStyle name="40% - Accent3 3 2 7 2 2" xfId="33540"/>
    <cellStyle name="40% - Accent3 3 2 7 3" xfId="33539"/>
    <cellStyle name="40% - Accent3 3 2 7 4" xfId="43973"/>
    <cellStyle name="40% - Accent3 3 2 8" xfId="3160"/>
    <cellStyle name="40% - Accent3 3 2 8 2" xfId="9799"/>
    <cellStyle name="40% - Accent3 3 2 8 2 2" xfId="33542"/>
    <cellStyle name="40% - Accent3 3 2 8 3" xfId="33541"/>
    <cellStyle name="40% - Accent3 3 2 8 4" xfId="43974"/>
    <cellStyle name="40% - Accent3 3 2 9" xfId="3161"/>
    <cellStyle name="40% - Accent3 3 2 9 2" xfId="9800"/>
    <cellStyle name="40% - Accent3 3 2 9 2 2" xfId="33544"/>
    <cellStyle name="40% - Accent3 3 2 9 3" xfId="33543"/>
    <cellStyle name="40% - Accent3 3 2 9 4" xfId="43975"/>
    <cellStyle name="40% - Accent3 3 3" xfId="643"/>
    <cellStyle name="40% - Accent3 3 3 10" xfId="3163"/>
    <cellStyle name="40% - Accent3 3 3 10 2" xfId="9802"/>
    <cellStyle name="40% - Accent3 3 3 10 2 2" xfId="33547"/>
    <cellStyle name="40% - Accent3 3 3 10 3" xfId="33546"/>
    <cellStyle name="40% - Accent3 3 3 10 4" xfId="43977"/>
    <cellStyle name="40% - Accent3 3 3 11" xfId="3164"/>
    <cellStyle name="40% - Accent3 3 3 11 2" xfId="9803"/>
    <cellStyle name="40% - Accent3 3 3 11 2 2" xfId="33549"/>
    <cellStyle name="40% - Accent3 3 3 11 3" xfId="33548"/>
    <cellStyle name="40% - Accent3 3 3 11 4" xfId="43978"/>
    <cellStyle name="40% - Accent3 3 3 12" xfId="3162"/>
    <cellStyle name="40% - Accent3 3 3 12 2" xfId="9804"/>
    <cellStyle name="40% - Accent3 3 3 12 2 2" xfId="33551"/>
    <cellStyle name="40% - Accent3 3 3 12 3" xfId="33550"/>
    <cellStyle name="40% - Accent3 3 3 13" xfId="9801"/>
    <cellStyle name="40% - Accent3 3 3 13 2" xfId="33552"/>
    <cellStyle name="40% - Accent3 3 3 14" xfId="14859"/>
    <cellStyle name="40% - Accent3 3 3 15" xfId="33545"/>
    <cellStyle name="40% - Accent3 3 3 16" xfId="43976"/>
    <cellStyle name="40% - Accent3 3 3 2" xfId="3165"/>
    <cellStyle name="40% - Accent3 3 3 2 10" xfId="9805"/>
    <cellStyle name="40% - Accent3 3 3 2 10 2" xfId="33554"/>
    <cellStyle name="40% - Accent3 3 3 2 11" xfId="33553"/>
    <cellStyle name="40% - Accent3 3 3 2 12" xfId="43979"/>
    <cellStyle name="40% - Accent3 3 3 2 2" xfId="3166"/>
    <cellStyle name="40% - Accent3 3 3 2 2 2" xfId="9806"/>
    <cellStyle name="40% - Accent3 3 3 2 2 2 2" xfId="33556"/>
    <cellStyle name="40% - Accent3 3 3 2 2 3" xfId="33555"/>
    <cellStyle name="40% - Accent3 3 3 2 2 4" xfId="43980"/>
    <cellStyle name="40% - Accent3 3 3 2 3" xfId="3167"/>
    <cellStyle name="40% - Accent3 3 3 2 3 2" xfId="9807"/>
    <cellStyle name="40% - Accent3 3 3 2 3 2 2" xfId="33558"/>
    <cellStyle name="40% - Accent3 3 3 2 3 3" xfId="33557"/>
    <cellStyle name="40% - Accent3 3 3 2 3 4" xfId="43981"/>
    <cellStyle name="40% - Accent3 3 3 2 4" xfId="3168"/>
    <cellStyle name="40% - Accent3 3 3 2 4 2" xfId="9808"/>
    <cellStyle name="40% - Accent3 3 3 2 4 2 2" xfId="33560"/>
    <cellStyle name="40% - Accent3 3 3 2 4 3" xfId="33559"/>
    <cellStyle name="40% - Accent3 3 3 2 4 4" xfId="43982"/>
    <cellStyle name="40% - Accent3 3 3 2 5" xfId="3169"/>
    <cellStyle name="40% - Accent3 3 3 2 5 2" xfId="9809"/>
    <cellStyle name="40% - Accent3 3 3 2 5 2 2" xfId="33562"/>
    <cellStyle name="40% - Accent3 3 3 2 5 3" xfId="33561"/>
    <cellStyle name="40% - Accent3 3 3 2 5 4" xfId="43983"/>
    <cellStyle name="40% - Accent3 3 3 2 6" xfId="3170"/>
    <cellStyle name="40% - Accent3 3 3 2 6 2" xfId="9810"/>
    <cellStyle name="40% - Accent3 3 3 2 6 2 2" xfId="33564"/>
    <cellStyle name="40% - Accent3 3 3 2 6 3" xfId="33563"/>
    <cellStyle name="40% - Accent3 3 3 2 6 4" xfId="43984"/>
    <cellStyle name="40% - Accent3 3 3 2 7" xfId="3171"/>
    <cellStyle name="40% - Accent3 3 3 2 7 2" xfId="9811"/>
    <cellStyle name="40% - Accent3 3 3 2 7 2 2" xfId="33566"/>
    <cellStyle name="40% - Accent3 3 3 2 7 3" xfId="33565"/>
    <cellStyle name="40% - Accent3 3 3 2 7 4" xfId="43985"/>
    <cellStyle name="40% - Accent3 3 3 2 8" xfId="3172"/>
    <cellStyle name="40% - Accent3 3 3 2 8 2" xfId="9812"/>
    <cellStyle name="40% - Accent3 3 3 2 8 2 2" xfId="33568"/>
    <cellStyle name="40% - Accent3 3 3 2 8 3" xfId="33567"/>
    <cellStyle name="40% - Accent3 3 3 2 8 4" xfId="43986"/>
    <cellStyle name="40% - Accent3 3 3 2 9" xfId="3173"/>
    <cellStyle name="40% - Accent3 3 3 2 9 2" xfId="9813"/>
    <cellStyle name="40% - Accent3 3 3 2 9 2 2" xfId="33570"/>
    <cellStyle name="40% - Accent3 3 3 2 9 3" xfId="33569"/>
    <cellStyle name="40% - Accent3 3 3 2 9 4" xfId="43987"/>
    <cellStyle name="40% - Accent3 3 3 3" xfId="3174"/>
    <cellStyle name="40% - Accent3 3 3 3 2" xfId="3175"/>
    <cellStyle name="40% - Accent3 3 3 3 2 2" xfId="9815"/>
    <cellStyle name="40% - Accent3 3 3 3 2 2 2" xfId="33573"/>
    <cellStyle name="40% - Accent3 3 3 3 2 3" xfId="33572"/>
    <cellStyle name="40% - Accent3 3 3 3 2 4" xfId="43989"/>
    <cellStyle name="40% - Accent3 3 3 3 3" xfId="9814"/>
    <cellStyle name="40% - Accent3 3 3 3 3 2" xfId="33574"/>
    <cellStyle name="40% - Accent3 3 3 3 4" xfId="33571"/>
    <cellStyle name="40% - Accent3 3 3 3 5" xfId="43988"/>
    <cellStyle name="40% - Accent3 3 3 4" xfId="3176"/>
    <cellStyle name="40% - Accent3 3 3 4 2" xfId="9816"/>
    <cellStyle name="40% - Accent3 3 3 4 2 2" xfId="33576"/>
    <cellStyle name="40% - Accent3 3 3 4 3" xfId="33575"/>
    <cellStyle name="40% - Accent3 3 3 4 4" xfId="43990"/>
    <cellStyle name="40% - Accent3 3 3 5" xfId="3177"/>
    <cellStyle name="40% - Accent3 3 3 5 2" xfId="9817"/>
    <cellStyle name="40% - Accent3 3 3 5 2 2" xfId="33578"/>
    <cellStyle name="40% - Accent3 3 3 5 3" xfId="33577"/>
    <cellStyle name="40% - Accent3 3 3 5 4" xfId="43991"/>
    <cellStyle name="40% - Accent3 3 3 6" xfId="3178"/>
    <cellStyle name="40% - Accent3 3 3 6 2" xfId="9818"/>
    <cellStyle name="40% - Accent3 3 3 6 2 2" xfId="33580"/>
    <cellStyle name="40% - Accent3 3 3 6 3" xfId="33579"/>
    <cellStyle name="40% - Accent3 3 3 6 4" xfId="43992"/>
    <cellStyle name="40% - Accent3 3 3 7" xfId="3179"/>
    <cellStyle name="40% - Accent3 3 3 7 2" xfId="9819"/>
    <cellStyle name="40% - Accent3 3 3 7 2 2" xfId="33582"/>
    <cellStyle name="40% - Accent3 3 3 7 3" xfId="33581"/>
    <cellStyle name="40% - Accent3 3 3 7 4" xfId="43993"/>
    <cellStyle name="40% - Accent3 3 3 8" xfId="3180"/>
    <cellStyle name="40% - Accent3 3 3 8 2" xfId="9820"/>
    <cellStyle name="40% - Accent3 3 3 8 2 2" xfId="33584"/>
    <cellStyle name="40% - Accent3 3 3 8 3" xfId="33583"/>
    <cellStyle name="40% - Accent3 3 3 8 4" xfId="43994"/>
    <cellStyle name="40% - Accent3 3 3 9" xfId="3181"/>
    <cellStyle name="40% - Accent3 3 3 9 2" xfId="9821"/>
    <cellStyle name="40% - Accent3 3 3 9 2 2" xfId="33586"/>
    <cellStyle name="40% - Accent3 3 3 9 3" xfId="33585"/>
    <cellStyle name="40% - Accent3 3 3 9 4" xfId="43995"/>
    <cellStyle name="40% - Accent3 3 4" xfId="730"/>
    <cellStyle name="40% - Accent3 3 4 10" xfId="3182"/>
    <cellStyle name="40% - Accent3 3 4 10 2" xfId="9823"/>
    <cellStyle name="40% - Accent3 3 4 10 2 2" xfId="33589"/>
    <cellStyle name="40% - Accent3 3 4 10 3" xfId="33588"/>
    <cellStyle name="40% - Accent3 3 4 11" xfId="9822"/>
    <cellStyle name="40% - Accent3 3 4 11 2" xfId="33590"/>
    <cellStyle name="40% - Accent3 3 4 12" xfId="14860"/>
    <cellStyle name="40% - Accent3 3 4 13" xfId="33587"/>
    <cellStyle name="40% - Accent3 3 4 14" xfId="43996"/>
    <cellStyle name="40% - Accent3 3 4 2" xfId="3183"/>
    <cellStyle name="40% - Accent3 3 4 2 2" xfId="3184"/>
    <cellStyle name="40% - Accent3 3 4 2 2 2" xfId="9825"/>
    <cellStyle name="40% - Accent3 3 4 2 2 2 2" xfId="33593"/>
    <cellStyle name="40% - Accent3 3 4 2 2 3" xfId="33592"/>
    <cellStyle name="40% - Accent3 3 4 2 2 4" xfId="43998"/>
    <cellStyle name="40% - Accent3 3 4 2 3" xfId="9824"/>
    <cellStyle name="40% - Accent3 3 4 2 3 2" xfId="33594"/>
    <cellStyle name="40% - Accent3 3 4 2 4" xfId="33591"/>
    <cellStyle name="40% - Accent3 3 4 2 5" xfId="43997"/>
    <cellStyle name="40% - Accent3 3 4 3" xfId="3185"/>
    <cellStyle name="40% - Accent3 3 4 3 2" xfId="3186"/>
    <cellStyle name="40% - Accent3 3 4 3 2 2" xfId="9827"/>
    <cellStyle name="40% - Accent3 3 4 3 2 2 2" xfId="33597"/>
    <cellStyle name="40% - Accent3 3 4 3 2 3" xfId="33596"/>
    <cellStyle name="40% - Accent3 3 4 3 2 4" xfId="44000"/>
    <cellStyle name="40% - Accent3 3 4 3 3" xfId="9826"/>
    <cellStyle name="40% - Accent3 3 4 3 3 2" xfId="33598"/>
    <cellStyle name="40% - Accent3 3 4 3 4" xfId="33595"/>
    <cellStyle name="40% - Accent3 3 4 3 5" xfId="43999"/>
    <cellStyle name="40% - Accent3 3 4 4" xfId="3187"/>
    <cellStyle name="40% - Accent3 3 4 4 2" xfId="9828"/>
    <cellStyle name="40% - Accent3 3 4 4 2 2" xfId="33600"/>
    <cellStyle name="40% - Accent3 3 4 4 3" xfId="33599"/>
    <cellStyle name="40% - Accent3 3 4 4 4" xfId="44001"/>
    <cellStyle name="40% - Accent3 3 4 5" xfId="3188"/>
    <cellStyle name="40% - Accent3 3 4 5 2" xfId="9829"/>
    <cellStyle name="40% - Accent3 3 4 5 2 2" xfId="33602"/>
    <cellStyle name="40% - Accent3 3 4 5 3" xfId="33601"/>
    <cellStyle name="40% - Accent3 3 4 5 4" xfId="44002"/>
    <cellStyle name="40% - Accent3 3 4 6" xfId="3189"/>
    <cellStyle name="40% - Accent3 3 4 6 2" xfId="9830"/>
    <cellStyle name="40% - Accent3 3 4 6 2 2" xfId="33604"/>
    <cellStyle name="40% - Accent3 3 4 6 3" xfId="33603"/>
    <cellStyle name="40% - Accent3 3 4 6 4" xfId="44003"/>
    <cellStyle name="40% - Accent3 3 4 7" xfId="3190"/>
    <cellStyle name="40% - Accent3 3 4 7 2" xfId="9831"/>
    <cellStyle name="40% - Accent3 3 4 7 2 2" xfId="33606"/>
    <cellStyle name="40% - Accent3 3 4 7 3" xfId="33605"/>
    <cellStyle name="40% - Accent3 3 4 7 4" xfId="44004"/>
    <cellStyle name="40% - Accent3 3 4 8" xfId="3191"/>
    <cellStyle name="40% - Accent3 3 4 8 2" xfId="9832"/>
    <cellStyle name="40% - Accent3 3 4 8 2 2" xfId="33608"/>
    <cellStyle name="40% - Accent3 3 4 8 3" xfId="33607"/>
    <cellStyle name="40% - Accent3 3 4 8 4" xfId="44005"/>
    <cellStyle name="40% - Accent3 3 4 9" xfId="3192"/>
    <cellStyle name="40% - Accent3 3 4 9 2" xfId="9833"/>
    <cellStyle name="40% - Accent3 3 4 9 2 2" xfId="33610"/>
    <cellStyle name="40% - Accent3 3 4 9 3" xfId="33609"/>
    <cellStyle name="40% - Accent3 3 4 9 4" xfId="44006"/>
    <cellStyle name="40% - Accent3 3 5" xfId="3193"/>
    <cellStyle name="40% - Accent3 3 5 2" xfId="3194"/>
    <cellStyle name="40% - Accent3 3 5 2 2" xfId="9835"/>
    <cellStyle name="40% - Accent3 3 5 2 2 2" xfId="33613"/>
    <cellStyle name="40% - Accent3 3 5 2 3" xfId="33612"/>
    <cellStyle name="40% - Accent3 3 5 2 4" xfId="44008"/>
    <cellStyle name="40% - Accent3 3 5 3" xfId="3195"/>
    <cellStyle name="40% - Accent3 3 5 3 2" xfId="9836"/>
    <cellStyle name="40% - Accent3 3 5 3 2 2" xfId="33615"/>
    <cellStyle name="40% - Accent3 3 5 3 3" xfId="33614"/>
    <cellStyle name="40% - Accent3 3 5 3 4" xfId="44009"/>
    <cellStyle name="40% - Accent3 3 5 4" xfId="9834"/>
    <cellStyle name="40% - Accent3 3 5 4 2" xfId="33616"/>
    <cellStyle name="40% - Accent3 3 5 5" xfId="14861"/>
    <cellStyle name="40% - Accent3 3 5 6" xfId="33611"/>
    <cellStyle name="40% - Accent3 3 5 7" xfId="44007"/>
    <cellStyle name="40% - Accent3 3 6" xfId="3196"/>
    <cellStyle name="40% - Accent3 3 6 2" xfId="3197"/>
    <cellStyle name="40% - Accent3 3 6 2 2" xfId="9838"/>
    <cellStyle name="40% - Accent3 3 6 2 2 2" xfId="33619"/>
    <cellStyle name="40% - Accent3 3 6 2 3" xfId="33618"/>
    <cellStyle name="40% - Accent3 3 6 2 4" xfId="44011"/>
    <cellStyle name="40% - Accent3 3 6 3" xfId="9837"/>
    <cellStyle name="40% - Accent3 3 6 3 2" xfId="33620"/>
    <cellStyle name="40% - Accent3 3 6 4" xfId="14862"/>
    <cellStyle name="40% - Accent3 3 6 5" xfId="33617"/>
    <cellStyle name="40% - Accent3 3 6 6" xfId="44010"/>
    <cellStyle name="40% - Accent3 3 7" xfId="3198"/>
    <cellStyle name="40% - Accent3 3 7 2" xfId="3199"/>
    <cellStyle name="40% - Accent3 3 7 2 2" xfId="9840"/>
    <cellStyle name="40% - Accent3 3 7 2 2 2" xfId="33623"/>
    <cellStyle name="40% - Accent3 3 7 2 3" xfId="33622"/>
    <cellStyle name="40% - Accent3 3 7 2 4" xfId="44013"/>
    <cellStyle name="40% - Accent3 3 7 3" xfId="9839"/>
    <cellStyle name="40% - Accent3 3 7 3 2" xfId="33624"/>
    <cellStyle name="40% - Accent3 3 7 4" xfId="14863"/>
    <cellStyle name="40% - Accent3 3 7 5" xfId="33621"/>
    <cellStyle name="40% - Accent3 3 7 6" xfId="44012"/>
    <cellStyle name="40% - Accent3 3 8" xfId="3200"/>
    <cellStyle name="40% - Accent3 3 8 2" xfId="3201"/>
    <cellStyle name="40% - Accent3 3 8 2 2" xfId="9842"/>
    <cellStyle name="40% - Accent3 3 8 2 2 2" xfId="33627"/>
    <cellStyle name="40% - Accent3 3 8 2 3" xfId="33626"/>
    <cellStyle name="40% - Accent3 3 8 2 4" xfId="44015"/>
    <cellStyle name="40% - Accent3 3 8 3" xfId="9841"/>
    <cellStyle name="40% - Accent3 3 8 3 2" xfId="33628"/>
    <cellStyle name="40% - Accent3 3 8 4" xfId="14864"/>
    <cellStyle name="40% - Accent3 3 8 5" xfId="33625"/>
    <cellStyle name="40% - Accent3 3 8 6" xfId="44014"/>
    <cellStyle name="40% - Accent3 3 9" xfId="3202"/>
    <cellStyle name="40% - Accent3 3 9 2" xfId="3203"/>
    <cellStyle name="40% - Accent3 3 9 2 2" xfId="9844"/>
    <cellStyle name="40% - Accent3 3 9 2 2 2" xfId="33631"/>
    <cellStyle name="40% - Accent3 3 9 2 3" xfId="33630"/>
    <cellStyle name="40% - Accent3 3 9 2 4" xfId="44017"/>
    <cellStyle name="40% - Accent3 3 9 3" xfId="9843"/>
    <cellStyle name="40% - Accent3 3 9 3 2" xfId="33632"/>
    <cellStyle name="40% - Accent3 3 9 4" xfId="14865"/>
    <cellStyle name="40% - Accent3 3 9 5" xfId="33629"/>
    <cellStyle name="40% - Accent3 3 9 6" xfId="44016"/>
    <cellStyle name="40% - Accent3 4" xfId="209"/>
    <cellStyle name="40% - Accent3 4 10" xfId="3205"/>
    <cellStyle name="40% - Accent3 4 10 2" xfId="9846"/>
    <cellStyle name="40% - Accent3 4 10 2 2" xfId="33635"/>
    <cellStyle name="40% - Accent3 4 10 3" xfId="33634"/>
    <cellStyle name="40% - Accent3 4 10 4" xfId="44019"/>
    <cellStyle name="40% - Accent3 4 11" xfId="3206"/>
    <cellStyle name="40% - Accent3 4 11 2" xfId="9847"/>
    <cellStyle name="40% - Accent3 4 11 2 2" xfId="33637"/>
    <cellStyle name="40% - Accent3 4 11 3" xfId="33636"/>
    <cellStyle name="40% - Accent3 4 11 4" xfId="44020"/>
    <cellStyle name="40% - Accent3 4 12" xfId="3204"/>
    <cellStyle name="40% - Accent3 4 12 2" xfId="9848"/>
    <cellStyle name="40% - Accent3 4 12 2 2" xfId="33639"/>
    <cellStyle name="40% - Accent3 4 12 3" xfId="33638"/>
    <cellStyle name="40% - Accent3 4 13" xfId="9845"/>
    <cellStyle name="40% - Accent3 4 13 2" xfId="33640"/>
    <cellStyle name="40% - Accent3 4 14" xfId="14866"/>
    <cellStyle name="40% - Accent3 4 15" xfId="33633"/>
    <cellStyle name="40% - Accent3 4 16" xfId="44018"/>
    <cellStyle name="40% - Accent3 4 2" xfId="440"/>
    <cellStyle name="40% - Accent3 4 2 10" xfId="3207"/>
    <cellStyle name="40% - Accent3 4 2 10 2" xfId="9850"/>
    <cellStyle name="40% - Accent3 4 2 10 2 2" xfId="33643"/>
    <cellStyle name="40% - Accent3 4 2 10 3" xfId="33642"/>
    <cellStyle name="40% - Accent3 4 2 11" xfId="9849"/>
    <cellStyle name="40% - Accent3 4 2 11 2" xfId="33644"/>
    <cellStyle name="40% - Accent3 4 2 12" xfId="14867"/>
    <cellStyle name="40% - Accent3 4 2 13" xfId="33641"/>
    <cellStyle name="40% - Accent3 4 2 14" xfId="44021"/>
    <cellStyle name="40% - Accent3 4 2 2" xfId="3208"/>
    <cellStyle name="40% - Accent3 4 2 2 2" xfId="3209"/>
    <cellStyle name="40% - Accent3 4 2 2 2 2" xfId="9852"/>
    <cellStyle name="40% - Accent3 4 2 2 2 2 2" xfId="33647"/>
    <cellStyle name="40% - Accent3 4 2 2 2 3" xfId="33646"/>
    <cellStyle name="40% - Accent3 4 2 2 2 4" xfId="44023"/>
    <cellStyle name="40% - Accent3 4 2 2 3" xfId="9851"/>
    <cellStyle name="40% - Accent3 4 2 2 3 2" xfId="33648"/>
    <cellStyle name="40% - Accent3 4 2 2 4" xfId="33645"/>
    <cellStyle name="40% - Accent3 4 2 2 5" xfId="44022"/>
    <cellStyle name="40% - Accent3 4 2 3" xfId="3210"/>
    <cellStyle name="40% - Accent3 4 2 3 2" xfId="3211"/>
    <cellStyle name="40% - Accent3 4 2 3 2 2" xfId="9854"/>
    <cellStyle name="40% - Accent3 4 2 3 2 2 2" xfId="33651"/>
    <cellStyle name="40% - Accent3 4 2 3 2 3" xfId="33650"/>
    <cellStyle name="40% - Accent3 4 2 3 2 4" xfId="44025"/>
    <cellStyle name="40% - Accent3 4 2 3 3" xfId="9853"/>
    <cellStyle name="40% - Accent3 4 2 3 3 2" xfId="33652"/>
    <cellStyle name="40% - Accent3 4 2 3 4" xfId="33649"/>
    <cellStyle name="40% - Accent3 4 2 3 5" xfId="44024"/>
    <cellStyle name="40% - Accent3 4 2 4" xfId="3212"/>
    <cellStyle name="40% - Accent3 4 2 4 2" xfId="9855"/>
    <cellStyle name="40% - Accent3 4 2 4 2 2" xfId="33654"/>
    <cellStyle name="40% - Accent3 4 2 4 3" xfId="33653"/>
    <cellStyle name="40% - Accent3 4 2 4 4" xfId="44026"/>
    <cellStyle name="40% - Accent3 4 2 5" xfId="3213"/>
    <cellStyle name="40% - Accent3 4 2 5 2" xfId="9856"/>
    <cellStyle name="40% - Accent3 4 2 5 2 2" xfId="33656"/>
    <cellStyle name="40% - Accent3 4 2 5 3" xfId="33655"/>
    <cellStyle name="40% - Accent3 4 2 5 4" xfId="44027"/>
    <cellStyle name="40% - Accent3 4 2 6" xfId="3214"/>
    <cellStyle name="40% - Accent3 4 2 6 2" xfId="9857"/>
    <cellStyle name="40% - Accent3 4 2 6 2 2" xfId="33658"/>
    <cellStyle name="40% - Accent3 4 2 6 3" xfId="33657"/>
    <cellStyle name="40% - Accent3 4 2 6 4" xfId="44028"/>
    <cellStyle name="40% - Accent3 4 2 7" xfId="3215"/>
    <cellStyle name="40% - Accent3 4 2 7 2" xfId="9858"/>
    <cellStyle name="40% - Accent3 4 2 7 2 2" xfId="33660"/>
    <cellStyle name="40% - Accent3 4 2 7 3" xfId="33659"/>
    <cellStyle name="40% - Accent3 4 2 7 4" xfId="44029"/>
    <cellStyle name="40% - Accent3 4 2 8" xfId="3216"/>
    <cellStyle name="40% - Accent3 4 2 8 2" xfId="9859"/>
    <cellStyle name="40% - Accent3 4 2 8 2 2" xfId="33662"/>
    <cellStyle name="40% - Accent3 4 2 8 3" xfId="33661"/>
    <cellStyle name="40% - Accent3 4 2 8 4" xfId="44030"/>
    <cellStyle name="40% - Accent3 4 2 9" xfId="3217"/>
    <cellStyle name="40% - Accent3 4 2 9 2" xfId="9860"/>
    <cellStyle name="40% - Accent3 4 2 9 2 2" xfId="33664"/>
    <cellStyle name="40% - Accent3 4 2 9 3" xfId="33663"/>
    <cellStyle name="40% - Accent3 4 2 9 4" xfId="44031"/>
    <cellStyle name="40% - Accent3 4 3" xfId="644"/>
    <cellStyle name="40% - Accent3 4 3 10" xfId="9861"/>
    <cellStyle name="40% - Accent3 4 3 10 2" xfId="33666"/>
    <cellStyle name="40% - Accent3 4 3 11" xfId="14868"/>
    <cellStyle name="40% - Accent3 4 3 12" xfId="33665"/>
    <cellStyle name="40% - Accent3 4 3 13" xfId="44032"/>
    <cellStyle name="40% - Accent3 4 3 2" xfId="3219"/>
    <cellStyle name="40% - Accent3 4 3 2 2" xfId="9862"/>
    <cellStyle name="40% - Accent3 4 3 2 2 2" xfId="33668"/>
    <cellStyle name="40% - Accent3 4 3 2 3" xfId="33667"/>
    <cellStyle name="40% - Accent3 4 3 2 4" xfId="44033"/>
    <cellStyle name="40% - Accent3 4 3 3" xfId="3220"/>
    <cellStyle name="40% - Accent3 4 3 3 2" xfId="9863"/>
    <cellStyle name="40% - Accent3 4 3 3 2 2" xfId="33670"/>
    <cellStyle name="40% - Accent3 4 3 3 3" xfId="33669"/>
    <cellStyle name="40% - Accent3 4 3 3 4" xfId="44034"/>
    <cellStyle name="40% - Accent3 4 3 4" xfId="3221"/>
    <cellStyle name="40% - Accent3 4 3 4 2" xfId="9864"/>
    <cellStyle name="40% - Accent3 4 3 4 2 2" xfId="33672"/>
    <cellStyle name="40% - Accent3 4 3 4 3" xfId="33671"/>
    <cellStyle name="40% - Accent3 4 3 4 4" xfId="44035"/>
    <cellStyle name="40% - Accent3 4 3 5" xfId="3222"/>
    <cellStyle name="40% - Accent3 4 3 5 2" xfId="9865"/>
    <cellStyle name="40% - Accent3 4 3 5 2 2" xfId="33674"/>
    <cellStyle name="40% - Accent3 4 3 5 3" xfId="33673"/>
    <cellStyle name="40% - Accent3 4 3 5 4" xfId="44036"/>
    <cellStyle name="40% - Accent3 4 3 6" xfId="3223"/>
    <cellStyle name="40% - Accent3 4 3 6 2" xfId="9866"/>
    <cellStyle name="40% - Accent3 4 3 6 2 2" xfId="33676"/>
    <cellStyle name="40% - Accent3 4 3 6 3" xfId="33675"/>
    <cellStyle name="40% - Accent3 4 3 6 4" xfId="44037"/>
    <cellStyle name="40% - Accent3 4 3 7" xfId="3224"/>
    <cellStyle name="40% - Accent3 4 3 7 2" xfId="9867"/>
    <cellStyle name="40% - Accent3 4 3 7 2 2" xfId="33678"/>
    <cellStyle name="40% - Accent3 4 3 7 3" xfId="33677"/>
    <cellStyle name="40% - Accent3 4 3 7 4" xfId="44038"/>
    <cellStyle name="40% - Accent3 4 3 8" xfId="3225"/>
    <cellStyle name="40% - Accent3 4 3 8 2" xfId="9868"/>
    <cellStyle name="40% - Accent3 4 3 8 2 2" xfId="33680"/>
    <cellStyle name="40% - Accent3 4 3 8 3" xfId="33679"/>
    <cellStyle name="40% - Accent3 4 3 8 4" xfId="44039"/>
    <cellStyle name="40% - Accent3 4 3 9" xfId="3218"/>
    <cellStyle name="40% - Accent3 4 3 9 2" xfId="9869"/>
    <cellStyle name="40% - Accent3 4 3 9 2 2" xfId="33682"/>
    <cellStyle name="40% - Accent3 4 3 9 3" xfId="33681"/>
    <cellStyle name="40% - Accent3 4 4" xfId="731"/>
    <cellStyle name="40% - Accent3 4 4 2" xfId="3227"/>
    <cellStyle name="40% - Accent3 4 4 2 2" xfId="9871"/>
    <cellStyle name="40% - Accent3 4 4 2 2 2" xfId="33685"/>
    <cellStyle name="40% - Accent3 4 4 2 3" xfId="33684"/>
    <cellStyle name="40% - Accent3 4 4 2 4" xfId="44041"/>
    <cellStyle name="40% - Accent3 4 4 3" xfId="3226"/>
    <cellStyle name="40% - Accent3 4 4 3 2" xfId="9872"/>
    <cellStyle name="40% - Accent3 4 4 3 2 2" xfId="33687"/>
    <cellStyle name="40% - Accent3 4 4 3 3" xfId="33686"/>
    <cellStyle name="40% - Accent3 4 4 4" xfId="9870"/>
    <cellStyle name="40% - Accent3 4 4 4 2" xfId="33688"/>
    <cellStyle name="40% - Accent3 4 4 5" xfId="14869"/>
    <cellStyle name="40% - Accent3 4 4 6" xfId="33683"/>
    <cellStyle name="40% - Accent3 4 4 7" xfId="44040"/>
    <cellStyle name="40% - Accent3 4 5" xfId="3228"/>
    <cellStyle name="40% - Accent3 4 5 2" xfId="9873"/>
    <cellStyle name="40% - Accent3 4 5 2 2" xfId="33690"/>
    <cellStyle name="40% - Accent3 4 5 3" xfId="33689"/>
    <cellStyle name="40% - Accent3 4 5 4" xfId="44042"/>
    <cellStyle name="40% - Accent3 4 6" xfId="3229"/>
    <cellStyle name="40% - Accent3 4 6 2" xfId="9874"/>
    <cellStyle name="40% - Accent3 4 6 2 2" xfId="33692"/>
    <cellStyle name="40% - Accent3 4 6 3" xfId="33691"/>
    <cellStyle name="40% - Accent3 4 6 4" xfId="44043"/>
    <cellStyle name="40% - Accent3 4 7" xfId="3230"/>
    <cellStyle name="40% - Accent3 4 7 2" xfId="9875"/>
    <cellStyle name="40% - Accent3 4 7 2 2" xfId="33694"/>
    <cellStyle name="40% - Accent3 4 7 3" xfId="33693"/>
    <cellStyle name="40% - Accent3 4 7 4" xfId="44044"/>
    <cellStyle name="40% - Accent3 4 8" xfId="3231"/>
    <cellStyle name="40% - Accent3 4 8 2" xfId="9876"/>
    <cellStyle name="40% - Accent3 4 8 2 2" xfId="33696"/>
    <cellStyle name="40% - Accent3 4 8 3" xfId="33695"/>
    <cellStyle name="40% - Accent3 4 8 4" xfId="44045"/>
    <cellStyle name="40% - Accent3 4 9" xfId="3232"/>
    <cellStyle name="40% - Accent3 4 9 2" xfId="9877"/>
    <cellStyle name="40% - Accent3 4 9 2 2" xfId="33698"/>
    <cellStyle name="40% - Accent3 4 9 3" xfId="33697"/>
    <cellStyle name="40% - Accent3 4 9 4" xfId="44046"/>
    <cellStyle name="40% - Accent3 5" xfId="210"/>
    <cellStyle name="40% - Accent3 5 10" xfId="3234"/>
    <cellStyle name="40% - Accent3 5 10 2" xfId="9879"/>
    <cellStyle name="40% - Accent3 5 10 2 2" xfId="33701"/>
    <cellStyle name="40% - Accent3 5 10 3" xfId="33700"/>
    <cellStyle name="40% - Accent3 5 10 4" xfId="44048"/>
    <cellStyle name="40% - Accent3 5 11" xfId="3235"/>
    <cellStyle name="40% - Accent3 5 11 2" xfId="9880"/>
    <cellStyle name="40% - Accent3 5 11 2 2" xfId="33703"/>
    <cellStyle name="40% - Accent3 5 11 3" xfId="33702"/>
    <cellStyle name="40% - Accent3 5 11 4" xfId="44049"/>
    <cellStyle name="40% - Accent3 5 12" xfId="3233"/>
    <cellStyle name="40% - Accent3 5 12 2" xfId="9881"/>
    <cellStyle name="40% - Accent3 5 12 2 2" xfId="33705"/>
    <cellStyle name="40% - Accent3 5 12 3" xfId="33704"/>
    <cellStyle name="40% - Accent3 5 13" xfId="9878"/>
    <cellStyle name="40% - Accent3 5 13 2" xfId="33706"/>
    <cellStyle name="40% - Accent3 5 14" xfId="14870"/>
    <cellStyle name="40% - Accent3 5 15" xfId="33699"/>
    <cellStyle name="40% - Accent3 5 16" xfId="44047"/>
    <cellStyle name="40% - Accent3 5 2" xfId="441"/>
    <cellStyle name="40% - Accent3 5 2 10" xfId="3236"/>
    <cellStyle name="40% - Accent3 5 2 10 2" xfId="9883"/>
    <cellStyle name="40% - Accent3 5 2 10 2 2" xfId="33709"/>
    <cellStyle name="40% - Accent3 5 2 10 3" xfId="33708"/>
    <cellStyle name="40% - Accent3 5 2 11" xfId="9882"/>
    <cellStyle name="40% - Accent3 5 2 11 2" xfId="33710"/>
    <cellStyle name="40% - Accent3 5 2 12" xfId="14871"/>
    <cellStyle name="40% - Accent3 5 2 13" xfId="33707"/>
    <cellStyle name="40% - Accent3 5 2 14" xfId="44050"/>
    <cellStyle name="40% - Accent3 5 2 2" xfId="3237"/>
    <cellStyle name="40% - Accent3 5 2 2 2" xfId="9884"/>
    <cellStyle name="40% - Accent3 5 2 2 2 2" xfId="33712"/>
    <cellStyle name="40% - Accent3 5 2 2 3" xfId="33711"/>
    <cellStyle name="40% - Accent3 5 2 2 4" xfId="44051"/>
    <cellStyle name="40% - Accent3 5 2 3" xfId="3238"/>
    <cellStyle name="40% - Accent3 5 2 3 2" xfId="9885"/>
    <cellStyle name="40% - Accent3 5 2 3 2 2" xfId="33714"/>
    <cellStyle name="40% - Accent3 5 2 3 3" xfId="33713"/>
    <cellStyle name="40% - Accent3 5 2 3 4" xfId="44052"/>
    <cellStyle name="40% - Accent3 5 2 4" xfId="3239"/>
    <cellStyle name="40% - Accent3 5 2 4 2" xfId="9886"/>
    <cellStyle name="40% - Accent3 5 2 4 2 2" xfId="33716"/>
    <cellStyle name="40% - Accent3 5 2 4 3" xfId="33715"/>
    <cellStyle name="40% - Accent3 5 2 4 4" xfId="44053"/>
    <cellStyle name="40% - Accent3 5 2 5" xfId="3240"/>
    <cellStyle name="40% - Accent3 5 2 5 2" xfId="9887"/>
    <cellStyle name="40% - Accent3 5 2 5 2 2" xfId="33718"/>
    <cellStyle name="40% - Accent3 5 2 5 3" xfId="33717"/>
    <cellStyle name="40% - Accent3 5 2 5 4" xfId="44054"/>
    <cellStyle name="40% - Accent3 5 2 6" xfId="3241"/>
    <cellStyle name="40% - Accent3 5 2 6 2" xfId="9888"/>
    <cellStyle name="40% - Accent3 5 2 6 2 2" xfId="33720"/>
    <cellStyle name="40% - Accent3 5 2 6 3" xfId="33719"/>
    <cellStyle name="40% - Accent3 5 2 6 4" xfId="44055"/>
    <cellStyle name="40% - Accent3 5 2 7" xfId="3242"/>
    <cellStyle name="40% - Accent3 5 2 7 2" xfId="9889"/>
    <cellStyle name="40% - Accent3 5 2 7 2 2" xfId="33722"/>
    <cellStyle name="40% - Accent3 5 2 7 3" xfId="33721"/>
    <cellStyle name="40% - Accent3 5 2 7 4" xfId="44056"/>
    <cellStyle name="40% - Accent3 5 2 8" xfId="3243"/>
    <cellStyle name="40% - Accent3 5 2 8 2" xfId="9890"/>
    <cellStyle name="40% - Accent3 5 2 8 2 2" xfId="33724"/>
    <cellStyle name="40% - Accent3 5 2 8 3" xfId="33723"/>
    <cellStyle name="40% - Accent3 5 2 8 4" xfId="44057"/>
    <cellStyle name="40% - Accent3 5 2 9" xfId="3244"/>
    <cellStyle name="40% - Accent3 5 2 9 2" xfId="9891"/>
    <cellStyle name="40% - Accent3 5 2 9 2 2" xfId="33726"/>
    <cellStyle name="40% - Accent3 5 2 9 3" xfId="33725"/>
    <cellStyle name="40% - Accent3 5 2 9 4" xfId="44058"/>
    <cellStyle name="40% - Accent3 5 3" xfId="645"/>
    <cellStyle name="40% - Accent3 5 3 2" xfId="3246"/>
    <cellStyle name="40% - Accent3 5 3 2 2" xfId="9893"/>
    <cellStyle name="40% - Accent3 5 3 2 2 2" xfId="33729"/>
    <cellStyle name="40% - Accent3 5 3 2 3" xfId="33728"/>
    <cellStyle name="40% - Accent3 5 3 2 4" xfId="44060"/>
    <cellStyle name="40% - Accent3 5 3 3" xfId="3245"/>
    <cellStyle name="40% - Accent3 5 3 3 2" xfId="9894"/>
    <cellStyle name="40% - Accent3 5 3 3 2 2" xfId="33731"/>
    <cellStyle name="40% - Accent3 5 3 3 3" xfId="33730"/>
    <cellStyle name="40% - Accent3 5 3 4" xfId="9892"/>
    <cellStyle name="40% - Accent3 5 3 4 2" xfId="33732"/>
    <cellStyle name="40% - Accent3 5 3 5" xfId="14872"/>
    <cellStyle name="40% - Accent3 5 3 6" xfId="33727"/>
    <cellStyle name="40% - Accent3 5 3 7" xfId="44059"/>
    <cellStyle name="40% - Accent3 5 4" xfId="732"/>
    <cellStyle name="40% - Accent3 5 4 2" xfId="3247"/>
    <cellStyle name="40% - Accent3 5 4 2 2" xfId="9896"/>
    <cellStyle name="40% - Accent3 5 4 2 2 2" xfId="33735"/>
    <cellStyle name="40% - Accent3 5 4 2 3" xfId="33734"/>
    <cellStyle name="40% - Accent3 5 4 3" xfId="9895"/>
    <cellStyle name="40% - Accent3 5 4 3 2" xfId="33736"/>
    <cellStyle name="40% - Accent3 5 4 4" xfId="14873"/>
    <cellStyle name="40% - Accent3 5 4 5" xfId="33733"/>
    <cellStyle name="40% - Accent3 5 4 6" xfId="44061"/>
    <cellStyle name="40% - Accent3 5 5" xfId="3248"/>
    <cellStyle name="40% - Accent3 5 5 2" xfId="9897"/>
    <cellStyle name="40% - Accent3 5 5 2 2" xfId="33738"/>
    <cellStyle name="40% - Accent3 5 5 3" xfId="33737"/>
    <cellStyle name="40% - Accent3 5 5 4" xfId="44062"/>
    <cellStyle name="40% - Accent3 5 6" xfId="3249"/>
    <cellStyle name="40% - Accent3 5 6 2" xfId="9898"/>
    <cellStyle name="40% - Accent3 5 6 2 2" xfId="33740"/>
    <cellStyle name="40% - Accent3 5 6 3" xfId="33739"/>
    <cellStyle name="40% - Accent3 5 6 4" xfId="44063"/>
    <cellStyle name="40% - Accent3 5 7" xfId="3250"/>
    <cellStyle name="40% - Accent3 5 7 2" xfId="9899"/>
    <cellStyle name="40% - Accent3 5 7 2 2" xfId="33742"/>
    <cellStyle name="40% - Accent3 5 7 3" xfId="33741"/>
    <cellStyle name="40% - Accent3 5 7 4" xfId="44064"/>
    <cellStyle name="40% - Accent3 5 8" xfId="3251"/>
    <cellStyle name="40% - Accent3 5 8 2" xfId="9900"/>
    <cellStyle name="40% - Accent3 5 8 2 2" xfId="33744"/>
    <cellStyle name="40% - Accent3 5 8 3" xfId="33743"/>
    <cellStyle name="40% - Accent3 5 8 4" xfId="44065"/>
    <cellStyle name="40% - Accent3 5 9" xfId="3252"/>
    <cellStyle name="40% - Accent3 5 9 2" xfId="9901"/>
    <cellStyle name="40% - Accent3 5 9 2 2" xfId="33746"/>
    <cellStyle name="40% - Accent3 5 9 3" xfId="33745"/>
    <cellStyle name="40% - Accent3 5 9 4" xfId="44066"/>
    <cellStyle name="40% - Accent3 6" xfId="211"/>
    <cellStyle name="40% - Accent3 6 10" xfId="3253"/>
    <cellStyle name="40% - Accent3 6 10 2" xfId="9903"/>
    <cellStyle name="40% - Accent3 6 10 2 2" xfId="33749"/>
    <cellStyle name="40% - Accent3 6 10 3" xfId="33748"/>
    <cellStyle name="40% - Accent3 6 11" xfId="9902"/>
    <cellStyle name="40% - Accent3 6 11 2" xfId="33750"/>
    <cellStyle name="40% - Accent3 6 12" xfId="14874"/>
    <cellStyle name="40% - Accent3 6 13" xfId="33747"/>
    <cellStyle name="40% - Accent3 6 14" xfId="44067"/>
    <cellStyle name="40% - Accent3 6 2" xfId="442"/>
    <cellStyle name="40% - Accent3 6 2 2" xfId="3255"/>
    <cellStyle name="40% - Accent3 6 2 2 2" xfId="9905"/>
    <cellStyle name="40% - Accent3 6 2 2 2 2" xfId="33753"/>
    <cellStyle name="40% - Accent3 6 2 2 3" xfId="33752"/>
    <cellStyle name="40% - Accent3 6 2 2 4" xfId="44069"/>
    <cellStyle name="40% - Accent3 6 2 3" xfId="3254"/>
    <cellStyle name="40% - Accent3 6 2 3 2" xfId="9906"/>
    <cellStyle name="40% - Accent3 6 2 3 2 2" xfId="33755"/>
    <cellStyle name="40% - Accent3 6 2 3 3" xfId="33754"/>
    <cellStyle name="40% - Accent3 6 2 4" xfId="9904"/>
    <cellStyle name="40% - Accent3 6 2 4 2" xfId="33756"/>
    <cellStyle name="40% - Accent3 6 2 5" xfId="14875"/>
    <cellStyle name="40% - Accent3 6 2 6" xfId="33751"/>
    <cellStyle name="40% - Accent3 6 2 7" xfId="44068"/>
    <cellStyle name="40% - Accent3 6 3" xfId="646"/>
    <cellStyle name="40% - Accent3 6 3 2" xfId="3257"/>
    <cellStyle name="40% - Accent3 6 3 2 2" xfId="9908"/>
    <cellStyle name="40% - Accent3 6 3 2 2 2" xfId="33759"/>
    <cellStyle name="40% - Accent3 6 3 2 3" xfId="33758"/>
    <cellStyle name="40% - Accent3 6 3 2 4" xfId="44071"/>
    <cellStyle name="40% - Accent3 6 3 3" xfId="3256"/>
    <cellStyle name="40% - Accent3 6 3 3 2" xfId="9909"/>
    <cellStyle name="40% - Accent3 6 3 3 2 2" xfId="33761"/>
    <cellStyle name="40% - Accent3 6 3 3 3" xfId="33760"/>
    <cellStyle name="40% - Accent3 6 3 4" xfId="9907"/>
    <cellStyle name="40% - Accent3 6 3 4 2" xfId="33762"/>
    <cellStyle name="40% - Accent3 6 3 5" xfId="14876"/>
    <cellStyle name="40% - Accent3 6 3 6" xfId="33757"/>
    <cellStyle name="40% - Accent3 6 3 7" xfId="44070"/>
    <cellStyle name="40% - Accent3 6 4" xfId="733"/>
    <cellStyle name="40% - Accent3 6 4 2" xfId="3258"/>
    <cellStyle name="40% - Accent3 6 4 2 2" xfId="9911"/>
    <cellStyle name="40% - Accent3 6 4 2 2 2" xfId="33765"/>
    <cellStyle name="40% - Accent3 6 4 2 3" xfId="33764"/>
    <cellStyle name="40% - Accent3 6 4 3" xfId="9910"/>
    <cellStyle name="40% - Accent3 6 4 3 2" xfId="33766"/>
    <cellStyle name="40% - Accent3 6 4 4" xfId="14877"/>
    <cellStyle name="40% - Accent3 6 4 5" xfId="33763"/>
    <cellStyle name="40% - Accent3 6 4 6" xfId="44072"/>
    <cellStyle name="40% - Accent3 6 5" xfId="3259"/>
    <cellStyle name="40% - Accent3 6 5 2" xfId="9912"/>
    <cellStyle name="40% - Accent3 6 5 2 2" xfId="33768"/>
    <cellStyle name="40% - Accent3 6 5 3" xfId="33767"/>
    <cellStyle name="40% - Accent3 6 5 4" xfId="44073"/>
    <cellStyle name="40% - Accent3 6 6" xfId="3260"/>
    <cellStyle name="40% - Accent3 6 6 2" xfId="9913"/>
    <cellStyle name="40% - Accent3 6 6 2 2" xfId="33770"/>
    <cellStyle name="40% - Accent3 6 6 3" xfId="33769"/>
    <cellStyle name="40% - Accent3 6 6 4" xfId="44074"/>
    <cellStyle name="40% - Accent3 6 7" xfId="3261"/>
    <cellStyle name="40% - Accent3 6 7 2" xfId="9914"/>
    <cellStyle name="40% - Accent3 6 7 2 2" xfId="33772"/>
    <cellStyle name="40% - Accent3 6 7 3" xfId="33771"/>
    <cellStyle name="40% - Accent3 6 7 4" xfId="44075"/>
    <cellStyle name="40% - Accent3 6 8" xfId="3262"/>
    <cellStyle name="40% - Accent3 6 8 2" xfId="9915"/>
    <cellStyle name="40% - Accent3 6 8 2 2" xfId="33774"/>
    <cellStyle name="40% - Accent3 6 8 3" xfId="33773"/>
    <cellStyle name="40% - Accent3 6 8 4" xfId="44076"/>
    <cellStyle name="40% - Accent3 6 9" xfId="3263"/>
    <cellStyle name="40% - Accent3 6 9 2" xfId="9916"/>
    <cellStyle name="40% - Accent3 6 9 2 2" xfId="33776"/>
    <cellStyle name="40% - Accent3 6 9 3" xfId="33775"/>
    <cellStyle name="40% - Accent3 6 9 4" xfId="44077"/>
    <cellStyle name="40% - Accent3 7" xfId="212"/>
    <cellStyle name="40% - Accent3 7 10" xfId="9917"/>
    <cellStyle name="40% - Accent3 7 10 2" xfId="33778"/>
    <cellStyle name="40% - Accent3 7 11" xfId="14878"/>
    <cellStyle name="40% - Accent3 7 12" xfId="33777"/>
    <cellStyle name="40% - Accent3 7 13" xfId="44078"/>
    <cellStyle name="40% - Accent3 7 2" xfId="443"/>
    <cellStyle name="40% - Accent3 7 2 2" xfId="3266"/>
    <cellStyle name="40% - Accent3 7 2 2 2" xfId="9919"/>
    <cellStyle name="40% - Accent3 7 2 2 2 2" xfId="33781"/>
    <cellStyle name="40% - Accent3 7 2 2 3" xfId="33780"/>
    <cellStyle name="40% - Accent3 7 2 2 4" xfId="44080"/>
    <cellStyle name="40% - Accent3 7 2 3" xfId="3265"/>
    <cellStyle name="40% - Accent3 7 2 3 2" xfId="9920"/>
    <cellStyle name="40% - Accent3 7 2 3 2 2" xfId="33783"/>
    <cellStyle name="40% - Accent3 7 2 3 3" xfId="33782"/>
    <cellStyle name="40% - Accent3 7 2 4" xfId="9918"/>
    <cellStyle name="40% - Accent3 7 2 4 2" xfId="33784"/>
    <cellStyle name="40% - Accent3 7 2 5" xfId="14879"/>
    <cellStyle name="40% - Accent3 7 2 6" xfId="33779"/>
    <cellStyle name="40% - Accent3 7 2 7" xfId="44079"/>
    <cellStyle name="40% - Accent3 7 3" xfId="647"/>
    <cellStyle name="40% - Accent3 7 3 2" xfId="3267"/>
    <cellStyle name="40% - Accent3 7 3 2 2" xfId="9922"/>
    <cellStyle name="40% - Accent3 7 3 2 2 2" xfId="33787"/>
    <cellStyle name="40% - Accent3 7 3 2 3" xfId="33786"/>
    <cellStyle name="40% - Accent3 7 3 3" xfId="9921"/>
    <cellStyle name="40% - Accent3 7 3 3 2" xfId="33788"/>
    <cellStyle name="40% - Accent3 7 3 4" xfId="14880"/>
    <cellStyle name="40% - Accent3 7 3 5" xfId="33785"/>
    <cellStyle name="40% - Accent3 7 3 6" xfId="44081"/>
    <cellStyle name="40% - Accent3 7 4" xfId="734"/>
    <cellStyle name="40% - Accent3 7 4 2" xfId="3268"/>
    <cellStyle name="40% - Accent3 7 4 2 2" xfId="9924"/>
    <cellStyle name="40% - Accent3 7 4 2 2 2" xfId="33791"/>
    <cellStyle name="40% - Accent3 7 4 2 3" xfId="33790"/>
    <cellStyle name="40% - Accent3 7 4 3" xfId="9923"/>
    <cellStyle name="40% - Accent3 7 4 3 2" xfId="33792"/>
    <cellStyle name="40% - Accent3 7 4 4" xfId="14881"/>
    <cellStyle name="40% - Accent3 7 4 5" xfId="33789"/>
    <cellStyle name="40% - Accent3 7 4 6" xfId="44082"/>
    <cellStyle name="40% - Accent3 7 5" xfId="3269"/>
    <cellStyle name="40% - Accent3 7 5 2" xfId="9925"/>
    <cellStyle name="40% - Accent3 7 5 2 2" xfId="33794"/>
    <cellStyle name="40% - Accent3 7 5 3" xfId="33793"/>
    <cellStyle name="40% - Accent3 7 5 4" xfId="44083"/>
    <cellStyle name="40% - Accent3 7 6" xfId="3270"/>
    <cellStyle name="40% - Accent3 7 6 2" xfId="9926"/>
    <cellStyle name="40% - Accent3 7 6 2 2" xfId="33796"/>
    <cellStyle name="40% - Accent3 7 6 3" xfId="33795"/>
    <cellStyle name="40% - Accent3 7 6 4" xfId="44084"/>
    <cellStyle name="40% - Accent3 7 7" xfId="3271"/>
    <cellStyle name="40% - Accent3 7 7 2" xfId="9927"/>
    <cellStyle name="40% - Accent3 7 7 2 2" xfId="33798"/>
    <cellStyle name="40% - Accent3 7 7 3" xfId="33797"/>
    <cellStyle name="40% - Accent3 7 7 4" xfId="44085"/>
    <cellStyle name="40% - Accent3 7 8" xfId="3272"/>
    <cellStyle name="40% - Accent3 7 8 2" xfId="9928"/>
    <cellStyle name="40% - Accent3 7 8 2 2" xfId="33800"/>
    <cellStyle name="40% - Accent3 7 8 3" xfId="33799"/>
    <cellStyle name="40% - Accent3 7 8 4" xfId="44086"/>
    <cellStyle name="40% - Accent3 7 9" xfId="3264"/>
    <cellStyle name="40% - Accent3 7 9 2" xfId="9929"/>
    <cellStyle name="40% - Accent3 7 9 2 2" xfId="33802"/>
    <cellStyle name="40% - Accent3 7 9 3" xfId="33801"/>
    <cellStyle name="40% - Accent3 8" xfId="316"/>
    <cellStyle name="40% - Accent3 8 2" xfId="3274"/>
    <cellStyle name="40% - Accent3 8 2 2" xfId="9930"/>
    <cellStyle name="40% - Accent3 8 2 2 2" xfId="33804"/>
    <cellStyle name="40% - Accent3 8 2 3" xfId="14882"/>
    <cellStyle name="40% - Accent3 8 2 4" xfId="33803"/>
    <cellStyle name="40% - Accent3 8 2 5" xfId="44088"/>
    <cellStyle name="40% - Accent3 8 3" xfId="3275"/>
    <cellStyle name="40% - Accent3 8 3 2" xfId="9931"/>
    <cellStyle name="40% - Accent3 8 3 2 2" xfId="33806"/>
    <cellStyle name="40% - Accent3 8 3 3" xfId="14883"/>
    <cellStyle name="40% - Accent3 8 3 4" xfId="33805"/>
    <cellStyle name="40% - Accent3 8 3 5" xfId="44089"/>
    <cellStyle name="40% - Accent3 8 4" xfId="3276"/>
    <cellStyle name="40% - Accent3 8 4 2" xfId="9932"/>
    <cellStyle name="40% - Accent3 8 4 2 2" xfId="33808"/>
    <cellStyle name="40% - Accent3 8 4 3" xfId="14884"/>
    <cellStyle name="40% - Accent3 8 4 4" xfId="33807"/>
    <cellStyle name="40% - Accent3 8 4 5" xfId="44090"/>
    <cellStyle name="40% - Accent3 8 5" xfId="3277"/>
    <cellStyle name="40% - Accent3 8 5 2" xfId="9933"/>
    <cellStyle name="40% - Accent3 8 5 2 2" xfId="33810"/>
    <cellStyle name="40% - Accent3 8 5 3" xfId="33809"/>
    <cellStyle name="40% - Accent3 8 5 4" xfId="44091"/>
    <cellStyle name="40% - Accent3 8 6" xfId="3273"/>
    <cellStyle name="40% - Accent3 8 6 2" xfId="9934"/>
    <cellStyle name="40% - Accent3 8 6 2 2" xfId="33812"/>
    <cellStyle name="40% - Accent3 8 6 3" xfId="33811"/>
    <cellStyle name="40% - Accent3 8 7" xfId="44087"/>
    <cellStyle name="40% - Accent3 9" xfId="300"/>
    <cellStyle name="40% - Accent3 9 2" xfId="3279"/>
    <cellStyle name="40% - Accent3 9 2 2" xfId="9936"/>
    <cellStyle name="40% - Accent3 9 2 2 2" xfId="33815"/>
    <cellStyle name="40% - Accent3 9 2 3" xfId="14886"/>
    <cellStyle name="40% - Accent3 9 2 4" xfId="33814"/>
    <cellStyle name="40% - Accent3 9 2 5" xfId="44093"/>
    <cellStyle name="40% - Accent3 9 3" xfId="3278"/>
    <cellStyle name="40% - Accent3 9 3 2" xfId="9937"/>
    <cellStyle name="40% - Accent3 9 3 2 2" xfId="33817"/>
    <cellStyle name="40% - Accent3 9 3 3" xfId="14887"/>
    <cellStyle name="40% - Accent3 9 3 4" xfId="33816"/>
    <cellStyle name="40% - Accent3 9 4" xfId="9935"/>
    <cellStyle name="40% - Accent3 9 4 2" xfId="14888"/>
    <cellStyle name="40% - Accent3 9 4 3" xfId="33818"/>
    <cellStyle name="40% - Accent3 9 5" xfId="14885"/>
    <cellStyle name="40% - Accent3 9 6" xfId="33813"/>
    <cellStyle name="40% - Accent3 9 7" xfId="44092"/>
    <cellStyle name="40% - Accent4" xfId="10" builtinId="43" customBuiltin="1"/>
    <cellStyle name="40% - Accent4 10" xfId="3280"/>
    <cellStyle name="40% - Accent4 10 2" xfId="3281"/>
    <cellStyle name="40% - Accent4 10 2 2" xfId="9939"/>
    <cellStyle name="40% - Accent4 10 2 2 2" xfId="33821"/>
    <cellStyle name="40% - Accent4 10 2 3" xfId="14890"/>
    <cellStyle name="40% - Accent4 10 2 4" xfId="33820"/>
    <cellStyle name="40% - Accent4 10 2 5" xfId="44095"/>
    <cellStyle name="40% - Accent4 10 3" xfId="9938"/>
    <cellStyle name="40% - Accent4 10 3 2" xfId="14891"/>
    <cellStyle name="40% - Accent4 10 3 3" xfId="33822"/>
    <cellStyle name="40% - Accent4 10 4" xfId="14892"/>
    <cellStyle name="40% - Accent4 10 5" xfId="14889"/>
    <cellStyle name="40% - Accent4 10 6" xfId="33819"/>
    <cellStyle name="40% - Accent4 10 7" xfId="44094"/>
    <cellStyle name="40% - Accent4 11" xfId="3282"/>
    <cellStyle name="40% - Accent4 11 2" xfId="3283"/>
    <cellStyle name="40% - Accent4 11 2 2" xfId="9941"/>
    <cellStyle name="40% - Accent4 11 2 2 2" xfId="33825"/>
    <cellStyle name="40% - Accent4 11 2 3" xfId="14894"/>
    <cellStyle name="40% - Accent4 11 2 4" xfId="33824"/>
    <cellStyle name="40% - Accent4 11 2 5" xfId="44097"/>
    <cellStyle name="40% - Accent4 11 3" xfId="9940"/>
    <cellStyle name="40% - Accent4 11 3 2" xfId="14895"/>
    <cellStyle name="40% - Accent4 11 3 3" xfId="33826"/>
    <cellStyle name="40% - Accent4 11 4" xfId="14896"/>
    <cellStyle name="40% - Accent4 11 5" xfId="14893"/>
    <cellStyle name="40% - Accent4 11 6" xfId="33823"/>
    <cellStyle name="40% - Accent4 11 7" xfId="44096"/>
    <cellStyle name="40% - Accent4 12" xfId="3284"/>
    <cellStyle name="40% - Accent4 12 2" xfId="9942"/>
    <cellStyle name="40% - Accent4 12 2 2" xfId="14898"/>
    <cellStyle name="40% - Accent4 12 2 3" xfId="33828"/>
    <cellStyle name="40% - Accent4 12 3" xfId="14899"/>
    <cellStyle name="40% - Accent4 12 4" xfId="14900"/>
    <cellStyle name="40% - Accent4 12 5" xfId="14901"/>
    <cellStyle name="40% - Accent4 12 6" xfId="14897"/>
    <cellStyle name="40% - Accent4 12 7" xfId="33827"/>
    <cellStyle name="40% - Accent4 12 8" xfId="44098"/>
    <cellStyle name="40% - Accent4 13" xfId="3285"/>
    <cellStyle name="40% - Accent4 13 2" xfId="9943"/>
    <cellStyle name="40% - Accent4 13 2 2" xfId="33830"/>
    <cellStyle name="40% - Accent4 13 3" xfId="14902"/>
    <cellStyle name="40% - Accent4 13 4" xfId="33829"/>
    <cellStyle name="40% - Accent4 13 5" xfId="44099"/>
    <cellStyle name="40% - Accent4 14" xfId="3286"/>
    <cellStyle name="40% - Accent4 14 2" xfId="9944"/>
    <cellStyle name="40% - Accent4 14 2 2" xfId="33832"/>
    <cellStyle name="40% - Accent4 14 3" xfId="14903"/>
    <cellStyle name="40% - Accent4 14 4" xfId="33831"/>
    <cellStyle name="40% - Accent4 14 5" xfId="44100"/>
    <cellStyle name="40% - Accent4 15" xfId="3287"/>
    <cellStyle name="40% - Accent4 15 2" xfId="9945"/>
    <cellStyle name="40% - Accent4 15 2 2" xfId="33834"/>
    <cellStyle name="40% - Accent4 15 3" xfId="14904"/>
    <cellStyle name="40% - Accent4 15 4" xfId="33833"/>
    <cellStyle name="40% - Accent4 15 5" xfId="44101"/>
    <cellStyle name="40% - Accent4 16" xfId="13865"/>
    <cellStyle name="40% - Accent4 16 2" xfId="14905"/>
    <cellStyle name="40% - Accent4 17" xfId="14906"/>
    <cellStyle name="40% - Accent4 18" xfId="14907"/>
    <cellStyle name="40% - Accent4 19" xfId="14908"/>
    <cellStyle name="40% - Accent4 2" xfId="116"/>
    <cellStyle name="40% - Accent4 2 10" xfId="3289"/>
    <cellStyle name="40% - Accent4 2 11" xfId="3290"/>
    <cellStyle name="40% - Accent4 2 11 2" xfId="9947"/>
    <cellStyle name="40% - Accent4 2 11 2 2" xfId="33836"/>
    <cellStyle name="40% - Accent4 2 11 3" xfId="14909"/>
    <cellStyle name="40% - Accent4 2 11 4" xfId="33835"/>
    <cellStyle name="40% - Accent4 2 11 5" xfId="44102"/>
    <cellStyle name="40% - Accent4 2 12" xfId="3291"/>
    <cellStyle name="40% - Accent4 2 12 2" xfId="9948"/>
    <cellStyle name="40% - Accent4 2 12 2 2" xfId="33838"/>
    <cellStyle name="40% - Accent4 2 12 3" xfId="14910"/>
    <cellStyle name="40% - Accent4 2 12 4" xfId="33837"/>
    <cellStyle name="40% - Accent4 2 12 5" xfId="44103"/>
    <cellStyle name="40% - Accent4 2 13" xfId="3292"/>
    <cellStyle name="40% - Accent4 2 13 2" xfId="9949"/>
    <cellStyle name="40% - Accent4 2 13 2 2" xfId="33840"/>
    <cellStyle name="40% - Accent4 2 13 3" xfId="14911"/>
    <cellStyle name="40% - Accent4 2 13 4" xfId="33839"/>
    <cellStyle name="40% - Accent4 2 13 5" xfId="44104"/>
    <cellStyle name="40% - Accent4 2 14" xfId="3293"/>
    <cellStyle name="40% - Accent4 2 14 2" xfId="9950"/>
    <cellStyle name="40% - Accent4 2 14 2 2" xfId="33842"/>
    <cellStyle name="40% - Accent4 2 14 3" xfId="14912"/>
    <cellStyle name="40% - Accent4 2 14 4" xfId="33841"/>
    <cellStyle name="40% - Accent4 2 14 5" xfId="44105"/>
    <cellStyle name="40% - Accent4 2 15" xfId="3294"/>
    <cellStyle name="40% - Accent4 2 15 2" xfId="9951"/>
    <cellStyle name="40% - Accent4 2 15 2 2" xfId="33844"/>
    <cellStyle name="40% - Accent4 2 15 3" xfId="14913"/>
    <cellStyle name="40% - Accent4 2 15 4" xfId="33843"/>
    <cellStyle name="40% - Accent4 2 15 5" xfId="44106"/>
    <cellStyle name="40% - Accent4 2 16" xfId="3288"/>
    <cellStyle name="40% - Accent4 2 16 2" xfId="9952"/>
    <cellStyle name="40% - Accent4 2 16 2 2" xfId="33846"/>
    <cellStyle name="40% - Accent4 2 16 3" xfId="28041"/>
    <cellStyle name="40% - Accent4 2 16 4" xfId="33845"/>
    <cellStyle name="40% - Accent4 2 17" xfId="9946"/>
    <cellStyle name="40% - Accent4 2 17 2" xfId="33847"/>
    <cellStyle name="40% - Accent4 2 18" xfId="41605"/>
    <cellStyle name="40% - Accent4 2 2" xfId="214"/>
    <cellStyle name="40% - Accent4 2 2 2" xfId="3295"/>
    <cellStyle name="40% - Accent4 2 2 2 10" xfId="3296"/>
    <cellStyle name="40% - Accent4 2 2 2 10 2" xfId="9954"/>
    <cellStyle name="40% - Accent4 2 2 2 10 2 2" xfId="33850"/>
    <cellStyle name="40% - Accent4 2 2 2 10 3" xfId="33849"/>
    <cellStyle name="40% - Accent4 2 2 2 10 4" xfId="44108"/>
    <cellStyle name="40% - Accent4 2 2 2 11" xfId="3297"/>
    <cellStyle name="40% - Accent4 2 2 2 11 2" xfId="9955"/>
    <cellStyle name="40% - Accent4 2 2 2 11 2 2" xfId="33852"/>
    <cellStyle name="40% - Accent4 2 2 2 11 3" xfId="33851"/>
    <cellStyle name="40% - Accent4 2 2 2 11 4" xfId="44109"/>
    <cellStyle name="40% - Accent4 2 2 2 12" xfId="9953"/>
    <cellStyle name="40% - Accent4 2 2 2 12 2" xfId="33853"/>
    <cellStyle name="40% - Accent4 2 2 2 13" xfId="33848"/>
    <cellStyle name="40% - Accent4 2 2 2 14" xfId="44107"/>
    <cellStyle name="40% - Accent4 2 2 2 2" xfId="3298"/>
    <cellStyle name="40% - Accent4 2 2 2 2 10" xfId="9956"/>
    <cellStyle name="40% - Accent4 2 2 2 2 10 2" xfId="33855"/>
    <cellStyle name="40% - Accent4 2 2 2 2 11" xfId="33854"/>
    <cellStyle name="40% - Accent4 2 2 2 2 12" xfId="44110"/>
    <cellStyle name="40% - Accent4 2 2 2 2 2" xfId="3299"/>
    <cellStyle name="40% - Accent4 2 2 2 2 2 2" xfId="3300"/>
    <cellStyle name="40% - Accent4 2 2 2 2 2 2 2" xfId="9958"/>
    <cellStyle name="40% - Accent4 2 2 2 2 2 2 2 2" xfId="33858"/>
    <cellStyle name="40% - Accent4 2 2 2 2 2 2 3" xfId="33857"/>
    <cellStyle name="40% - Accent4 2 2 2 2 2 2 4" xfId="44112"/>
    <cellStyle name="40% - Accent4 2 2 2 2 2 3" xfId="9957"/>
    <cellStyle name="40% - Accent4 2 2 2 2 2 3 2" xfId="33859"/>
    <cellStyle name="40% - Accent4 2 2 2 2 2 4" xfId="33856"/>
    <cellStyle name="40% - Accent4 2 2 2 2 2 5" xfId="44111"/>
    <cellStyle name="40% - Accent4 2 2 2 2 3" xfId="3301"/>
    <cellStyle name="40% - Accent4 2 2 2 2 3 2" xfId="3302"/>
    <cellStyle name="40% - Accent4 2 2 2 2 3 2 2" xfId="9960"/>
    <cellStyle name="40% - Accent4 2 2 2 2 3 2 2 2" xfId="33862"/>
    <cellStyle name="40% - Accent4 2 2 2 2 3 2 3" xfId="33861"/>
    <cellStyle name="40% - Accent4 2 2 2 2 3 2 4" xfId="44114"/>
    <cellStyle name="40% - Accent4 2 2 2 2 3 3" xfId="9959"/>
    <cellStyle name="40% - Accent4 2 2 2 2 3 3 2" xfId="33863"/>
    <cellStyle name="40% - Accent4 2 2 2 2 3 4" xfId="33860"/>
    <cellStyle name="40% - Accent4 2 2 2 2 3 5" xfId="44113"/>
    <cellStyle name="40% - Accent4 2 2 2 2 4" xfId="3303"/>
    <cellStyle name="40% - Accent4 2 2 2 2 4 2" xfId="9961"/>
    <cellStyle name="40% - Accent4 2 2 2 2 4 2 2" xfId="33865"/>
    <cellStyle name="40% - Accent4 2 2 2 2 4 3" xfId="33864"/>
    <cellStyle name="40% - Accent4 2 2 2 2 4 4" xfId="44115"/>
    <cellStyle name="40% - Accent4 2 2 2 2 5" xfId="3304"/>
    <cellStyle name="40% - Accent4 2 2 2 2 5 2" xfId="9962"/>
    <cellStyle name="40% - Accent4 2 2 2 2 5 2 2" xfId="33867"/>
    <cellStyle name="40% - Accent4 2 2 2 2 5 3" xfId="33866"/>
    <cellStyle name="40% - Accent4 2 2 2 2 5 4" xfId="44116"/>
    <cellStyle name="40% - Accent4 2 2 2 2 6" xfId="3305"/>
    <cellStyle name="40% - Accent4 2 2 2 2 6 2" xfId="9963"/>
    <cellStyle name="40% - Accent4 2 2 2 2 6 2 2" xfId="33869"/>
    <cellStyle name="40% - Accent4 2 2 2 2 6 3" xfId="33868"/>
    <cellStyle name="40% - Accent4 2 2 2 2 6 4" xfId="44117"/>
    <cellStyle name="40% - Accent4 2 2 2 2 7" xfId="3306"/>
    <cellStyle name="40% - Accent4 2 2 2 2 7 2" xfId="9964"/>
    <cellStyle name="40% - Accent4 2 2 2 2 7 2 2" xfId="33871"/>
    <cellStyle name="40% - Accent4 2 2 2 2 7 3" xfId="33870"/>
    <cellStyle name="40% - Accent4 2 2 2 2 7 4" xfId="44118"/>
    <cellStyle name="40% - Accent4 2 2 2 2 8" xfId="3307"/>
    <cellStyle name="40% - Accent4 2 2 2 2 8 2" xfId="9965"/>
    <cellStyle name="40% - Accent4 2 2 2 2 8 2 2" xfId="33873"/>
    <cellStyle name="40% - Accent4 2 2 2 2 8 3" xfId="33872"/>
    <cellStyle name="40% - Accent4 2 2 2 2 8 4" xfId="44119"/>
    <cellStyle name="40% - Accent4 2 2 2 2 9" xfId="3308"/>
    <cellStyle name="40% - Accent4 2 2 2 2 9 2" xfId="9966"/>
    <cellStyle name="40% - Accent4 2 2 2 2 9 2 2" xfId="33875"/>
    <cellStyle name="40% - Accent4 2 2 2 2 9 3" xfId="33874"/>
    <cellStyle name="40% - Accent4 2 2 2 2 9 4" xfId="44120"/>
    <cellStyle name="40% - Accent4 2 2 2 3" xfId="3309"/>
    <cellStyle name="40% - Accent4 2 2 2 3 10" xfId="33876"/>
    <cellStyle name="40% - Accent4 2 2 2 3 11" xfId="44121"/>
    <cellStyle name="40% - Accent4 2 2 2 3 2" xfId="3310"/>
    <cellStyle name="40% - Accent4 2 2 2 3 2 2" xfId="9968"/>
    <cellStyle name="40% - Accent4 2 2 2 3 2 2 2" xfId="33878"/>
    <cellStyle name="40% - Accent4 2 2 2 3 2 3" xfId="33877"/>
    <cellStyle name="40% - Accent4 2 2 2 3 2 4" xfId="44122"/>
    <cellStyle name="40% - Accent4 2 2 2 3 3" xfId="3311"/>
    <cellStyle name="40% - Accent4 2 2 2 3 3 2" xfId="9969"/>
    <cellStyle name="40% - Accent4 2 2 2 3 3 2 2" xfId="33880"/>
    <cellStyle name="40% - Accent4 2 2 2 3 3 3" xfId="33879"/>
    <cellStyle name="40% - Accent4 2 2 2 3 3 4" xfId="44123"/>
    <cellStyle name="40% - Accent4 2 2 2 3 4" xfId="3312"/>
    <cellStyle name="40% - Accent4 2 2 2 3 4 2" xfId="9970"/>
    <cellStyle name="40% - Accent4 2 2 2 3 4 2 2" xfId="33882"/>
    <cellStyle name="40% - Accent4 2 2 2 3 4 3" xfId="33881"/>
    <cellStyle name="40% - Accent4 2 2 2 3 4 4" xfId="44124"/>
    <cellStyle name="40% - Accent4 2 2 2 3 5" xfId="3313"/>
    <cellStyle name="40% - Accent4 2 2 2 3 5 2" xfId="9971"/>
    <cellStyle name="40% - Accent4 2 2 2 3 5 2 2" xfId="33884"/>
    <cellStyle name="40% - Accent4 2 2 2 3 5 3" xfId="33883"/>
    <cellStyle name="40% - Accent4 2 2 2 3 5 4" xfId="44125"/>
    <cellStyle name="40% - Accent4 2 2 2 3 6" xfId="3314"/>
    <cellStyle name="40% - Accent4 2 2 2 3 6 2" xfId="9972"/>
    <cellStyle name="40% - Accent4 2 2 2 3 6 2 2" xfId="33886"/>
    <cellStyle name="40% - Accent4 2 2 2 3 6 3" xfId="33885"/>
    <cellStyle name="40% - Accent4 2 2 2 3 6 4" xfId="44126"/>
    <cellStyle name="40% - Accent4 2 2 2 3 7" xfId="3315"/>
    <cellStyle name="40% - Accent4 2 2 2 3 7 2" xfId="9973"/>
    <cellStyle name="40% - Accent4 2 2 2 3 7 2 2" xfId="33888"/>
    <cellStyle name="40% - Accent4 2 2 2 3 7 3" xfId="33887"/>
    <cellStyle name="40% - Accent4 2 2 2 3 7 4" xfId="44127"/>
    <cellStyle name="40% - Accent4 2 2 2 3 8" xfId="3316"/>
    <cellStyle name="40% - Accent4 2 2 2 3 8 2" xfId="9974"/>
    <cellStyle name="40% - Accent4 2 2 2 3 8 2 2" xfId="33890"/>
    <cellStyle name="40% - Accent4 2 2 2 3 8 3" xfId="33889"/>
    <cellStyle name="40% - Accent4 2 2 2 3 8 4" xfId="44128"/>
    <cellStyle name="40% - Accent4 2 2 2 3 9" xfId="9967"/>
    <cellStyle name="40% - Accent4 2 2 2 3 9 2" xfId="33891"/>
    <cellStyle name="40% - Accent4 2 2 2 4" xfId="3317"/>
    <cellStyle name="40% - Accent4 2 2 2 4 2" xfId="3318"/>
    <cellStyle name="40% - Accent4 2 2 2 4 2 2" xfId="9976"/>
    <cellStyle name="40% - Accent4 2 2 2 4 2 2 2" xfId="33894"/>
    <cellStyle name="40% - Accent4 2 2 2 4 2 3" xfId="33893"/>
    <cellStyle name="40% - Accent4 2 2 2 4 2 4" xfId="44130"/>
    <cellStyle name="40% - Accent4 2 2 2 4 3" xfId="9975"/>
    <cellStyle name="40% - Accent4 2 2 2 4 3 2" xfId="33895"/>
    <cellStyle name="40% - Accent4 2 2 2 4 4" xfId="33892"/>
    <cellStyle name="40% - Accent4 2 2 2 4 5" xfId="44129"/>
    <cellStyle name="40% - Accent4 2 2 2 5" xfId="3319"/>
    <cellStyle name="40% - Accent4 2 2 2 5 2" xfId="9977"/>
    <cellStyle name="40% - Accent4 2 2 2 5 2 2" xfId="33897"/>
    <cellStyle name="40% - Accent4 2 2 2 5 3" xfId="33896"/>
    <cellStyle name="40% - Accent4 2 2 2 5 4" xfId="44131"/>
    <cellStyle name="40% - Accent4 2 2 2 6" xfId="3320"/>
    <cellStyle name="40% - Accent4 2 2 2 6 2" xfId="9978"/>
    <cellStyle name="40% - Accent4 2 2 2 6 2 2" xfId="33899"/>
    <cellStyle name="40% - Accent4 2 2 2 6 3" xfId="33898"/>
    <cellStyle name="40% - Accent4 2 2 2 6 4" xfId="44132"/>
    <cellStyle name="40% - Accent4 2 2 2 7" xfId="3321"/>
    <cellStyle name="40% - Accent4 2 2 2 7 2" xfId="9979"/>
    <cellStyle name="40% - Accent4 2 2 2 7 2 2" xfId="33901"/>
    <cellStyle name="40% - Accent4 2 2 2 7 3" xfId="33900"/>
    <cellStyle name="40% - Accent4 2 2 2 7 4" xfId="44133"/>
    <cellStyle name="40% - Accent4 2 2 2 8" xfId="3322"/>
    <cellStyle name="40% - Accent4 2 2 2 8 2" xfId="9980"/>
    <cellStyle name="40% - Accent4 2 2 2 8 2 2" xfId="33903"/>
    <cellStyle name="40% - Accent4 2 2 2 8 3" xfId="33902"/>
    <cellStyle name="40% - Accent4 2 2 2 8 4" xfId="44134"/>
    <cellStyle name="40% - Accent4 2 2 2 9" xfId="3323"/>
    <cellStyle name="40% - Accent4 2 2 2 9 2" xfId="9981"/>
    <cellStyle name="40% - Accent4 2 2 2 9 2 2" xfId="33905"/>
    <cellStyle name="40% - Accent4 2 2 2 9 3" xfId="33904"/>
    <cellStyle name="40% - Accent4 2 2 2 9 4" xfId="44135"/>
    <cellStyle name="40% - Accent4 2 2 3" xfId="3324"/>
    <cellStyle name="40% - Accent4 2 2 3 10" xfId="44136"/>
    <cellStyle name="40% - Accent4 2 2 3 2" xfId="3325"/>
    <cellStyle name="40% - Accent4 2 2 3 2 2" xfId="3326"/>
    <cellStyle name="40% - Accent4 2 2 3 2 2 2" xfId="9984"/>
    <cellStyle name="40% - Accent4 2 2 3 2 2 2 2" xfId="33909"/>
    <cellStyle name="40% - Accent4 2 2 3 2 2 3" xfId="33908"/>
    <cellStyle name="40% - Accent4 2 2 3 2 2 4" xfId="44138"/>
    <cellStyle name="40% - Accent4 2 2 3 2 3" xfId="9983"/>
    <cellStyle name="40% - Accent4 2 2 3 2 3 2" xfId="33910"/>
    <cellStyle name="40% - Accent4 2 2 3 2 4" xfId="33907"/>
    <cellStyle name="40% - Accent4 2 2 3 2 5" xfId="44137"/>
    <cellStyle name="40% - Accent4 2 2 3 3" xfId="3327"/>
    <cellStyle name="40% - Accent4 2 2 3 3 2" xfId="3328"/>
    <cellStyle name="40% - Accent4 2 2 3 3 2 2" xfId="9986"/>
    <cellStyle name="40% - Accent4 2 2 3 3 2 2 2" xfId="33913"/>
    <cellStyle name="40% - Accent4 2 2 3 3 2 3" xfId="33912"/>
    <cellStyle name="40% - Accent4 2 2 3 3 2 4" xfId="44140"/>
    <cellStyle name="40% - Accent4 2 2 3 3 3" xfId="9985"/>
    <cellStyle name="40% - Accent4 2 2 3 3 3 2" xfId="33914"/>
    <cellStyle name="40% - Accent4 2 2 3 3 4" xfId="33911"/>
    <cellStyle name="40% - Accent4 2 2 3 3 5" xfId="44139"/>
    <cellStyle name="40% - Accent4 2 2 3 4" xfId="3329"/>
    <cellStyle name="40% - Accent4 2 2 3 4 2" xfId="9987"/>
    <cellStyle name="40% - Accent4 2 2 3 4 2 2" xfId="33916"/>
    <cellStyle name="40% - Accent4 2 2 3 4 3" xfId="33915"/>
    <cellStyle name="40% - Accent4 2 2 3 4 4" xfId="44141"/>
    <cellStyle name="40% - Accent4 2 2 3 5" xfId="3330"/>
    <cellStyle name="40% - Accent4 2 2 3 5 2" xfId="9988"/>
    <cellStyle name="40% - Accent4 2 2 3 5 2 2" xfId="33918"/>
    <cellStyle name="40% - Accent4 2 2 3 5 3" xfId="33917"/>
    <cellStyle name="40% - Accent4 2 2 3 5 4" xfId="44142"/>
    <cellStyle name="40% - Accent4 2 2 3 6" xfId="3331"/>
    <cellStyle name="40% - Accent4 2 2 3 6 2" xfId="9989"/>
    <cellStyle name="40% - Accent4 2 2 3 6 2 2" xfId="33920"/>
    <cellStyle name="40% - Accent4 2 2 3 6 3" xfId="33919"/>
    <cellStyle name="40% - Accent4 2 2 3 6 4" xfId="44143"/>
    <cellStyle name="40% - Accent4 2 2 3 7" xfId="3332"/>
    <cellStyle name="40% - Accent4 2 2 3 7 2" xfId="9990"/>
    <cellStyle name="40% - Accent4 2 2 3 7 2 2" xfId="33922"/>
    <cellStyle name="40% - Accent4 2 2 3 7 3" xfId="33921"/>
    <cellStyle name="40% - Accent4 2 2 3 7 4" xfId="44144"/>
    <cellStyle name="40% - Accent4 2 2 3 8" xfId="9982"/>
    <cellStyle name="40% - Accent4 2 2 3 8 2" xfId="33923"/>
    <cellStyle name="40% - Accent4 2 2 3 9" xfId="33906"/>
    <cellStyle name="40% - Accent4 2 2 4" xfId="3333"/>
    <cellStyle name="40% - Accent4 2 2 4 10" xfId="44145"/>
    <cellStyle name="40% - Accent4 2 2 4 2" xfId="3334"/>
    <cellStyle name="40% - Accent4 2 2 4 2 2" xfId="9992"/>
    <cellStyle name="40% - Accent4 2 2 4 2 2 2" xfId="33926"/>
    <cellStyle name="40% - Accent4 2 2 4 2 3" xfId="33925"/>
    <cellStyle name="40% - Accent4 2 2 4 2 4" xfId="44146"/>
    <cellStyle name="40% - Accent4 2 2 4 3" xfId="3335"/>
    <cellStyle name="40% - Accent4 2 2 4 3 2" xfId="9993"/>
    <cellStyle name="40% - Accent4 2 2 4 3 2 2" xfId="33928"/>
    <cellStyle name="40% - Accent4 2 2 4 3 3" xfId="33927"/>
    <cellStyle name="40% - Accent4 2 2 4 3 4" xfId="44147"/>
    <cellStyle name="40% - Accent4 2 2 4 4" xfId="3336"/>
    <cellStyle name="40% - Accent4 2 2 4 4 2" xfId="9994"/>
    <cellStyle name="40% - Accent4 2 2 4 4 2 2" xfId="33930"/>
    <cellStyle name="40% - Accent4 2 2 4 4 3" xfId="33929"/>
    <cellStyle name="40% - Accent4 2 2 4 4 4" xfId="44148"/>
    <cellStyle name="40% - Accent4 2 2 4 5" xfId="3337"/>
    <cellStyle name="40% - Accent4 2 2 4 5 2" xfId="9995"/>
    <cellStyle name="40% - Accent4 2 2 4 5 2 2" xfId="33932"/>
    <cellStyle name="40% - Accent4 2 2 4 5 3" xfId="33931"/>
    <cellStyle name="40% - Accent4 2 2 4 5 4" xfId="44149"/>
    <cellStyle name="40% - Accent4 2 2 4 6" xfId="3338"/>
    <cellStyle name="40% - Accent4 2 2 4 6 2" xfId="9996"/>
    <cellStyle name="40% - Accent4 2 2 4 6 2 2" xfId="33934"/>
    <cellStyle name="40% - Accent4 2 2 4 6 3" xfId="33933"/>
    <cellStyle name="40% - Accent4 2 2 4 6 4" xfId="44150"/>
    <cellStyle name="40% - Accent4 2 2 4 7" xfId="3339"/>
    <cellStyle name="40% - Accent4 2 2 4 7 2" xfId="9997"/>
    <cellStyle name="40% - Accent4 2 2 4 7 2 2" xfId="33936"/>
    <cellStyle name="40% - Accent4 2 2 4 7 3" xfId="33935"/>
    <cellStyle name="40% - Accent4 2 2 4 7 4" xfId="44151"/>
    <cellStyle name="40% - Accent4 2 2 4 8" xfId="9991"/>
    <cellStyle name="40% - Accent4 2 2 4 8 2" xfId="33937"/>
    <cellStyle name="40% - Accent4 2 2 4 9" xfId="33924"/>
    <cellStyle name="40% - Accent4 2 2 5" xfId="3340"/>
    <cellStyle name="40% - Accent4 2 2 5 2" xfId="9998"/>
    <cellStyle name="40% - Accent4 2 2 5 2 2" xfId="33939"/>
    <cellStyle name="40% - Accent4 2 2 5 3" xfId="33938"/>
    <cellStyle name="40% - Accent4 2 2 5 4" xfId="44152"/>
    <cellStyle name="40% - Accent4 2 2 6" xfId="3341"/>
    <cellStyle name="40% - Accent4 2 2 6 2" xfId="9999"/>
    <cellStyle name="40% - Accent4 2 2 6 2 2" xfId="33941"/>
    <cellStyle name="40% - Accent4 2 2 6 3" xfId="33940"/>
    <cellStyle name="40% - Accent4 2 2 6 4" xfId="44153"/>
    <cellStyle name="40% - Accent4 2 2 7" xfId="14914"/>
    <cellStyle name="40% - Accent4 2 3" xfId="213"/>
    <cellStyle name="40% - Accent4 2 3 2" xfId="444"/>
    <cellStyle name="40% - Accent4 2 3 2 2" xfId="7132"/>
    <cellStyle name="40% - Accent4 2 3 2 2 2" xfId="10002"/>
    <cellStyle name="40% - Accent4 2 3 2 2 2 2" xfId="33945"/>
    <cellStyle name="40% - Accent4 2 3 2 2 3" xfId="33944"/>
    <cellStyle name="40% - Accent4 2 3 2 3" xfId="10001"/>
    <cellStyle name="40% - Accent4 2 3 2 3 2" xfId="33946"/>
    <cellStyle name="40% - Accent4 2 3 2 4" xfId="33943"/>
    <cellStyle name="40% - Accent4 2 3 3" xfId="3342"/>
    <cellStyle name="40% - Accent4 2 3 4" xfId="10000"/>
    <cellStyle name="40% - Accent4 2 3 4 2" xfId="33947"/>
    <cellStyle name="40% - Accent4 2 3 5" xfId="14915"/>
    <cellStyle name="40% - Accent4 2 3 6" xfId="33942"/>
    <cellStyle name="40% - Accent4 2 4" xfId="369"/>
    <cellStyle name="40% - Accent4 2 4 10" xfId="3344"/>
    <cellStyle name="40% - Accent4 2 4 10 2" xfId="10004"/>
    <cellStyle name="40% - Accent4 2 4 10 2 2" xfId="33950"/>
    <cellStyle name="40% - Accent4 2 4 10 3" xfId="33949"/>
    <cellStyle name="40% - Accent4 2 4 10 4" xfId="44155"/>
    <cellStyle name="40% - Accent4 2 4 11" xfId="3345"/>
    <cellStyle name="40% - Accent4 2 4 11 2" xfId="10005"/>
    <cellStyle name="40% - Accent4 2 4 11 2 2" xfId="33952"/>
    <cellStyle name="40% - Accent4 2 4 11 3" xfId="33951"/>
    <cellStyle name="40% - Accent4 2 4 11 4" xfId="44156"/>
    <cellStyle name="40% - Accent4 2 4 12" xfId="3343"/>
    <cellStyle name="40% - Accent4 2 4 12 2" xfId="10006"/>
    <cellStyle name="40% - Accent4 2 4 12 2 2" xfId="33954"/>
    <cellStyle name="40% - Accent4 2 4 12 3" xfId="33953"/>
    <cellStyle name="40% - Accent4 2 4 13" xfId="10003"/>
    <cellStyle name="40% - Accent4 2 4 13 2" xfId="33955"/>
    <cellStyle name="40% - Accent4 2 4 14" xfId="14916"/>
    <cellStyle name="40% - Accent4 2 4 15" xfId="33948"/>
    <cellStyle name="40% - Accent4 2 4 16" xfId="44154"/>
    <cellStyle name="40% - Accent4 2 4 2" xfId="3346"/>
    <cellStyle name="40% - Accent4 2 4 2 10" xfId="10007"/>
    <cellStyle name="40% - Accent4 2 4 2 10 2" xfId="33957"/>
    <cellStyle name="40% - Accent4 2 4 2 11" xfId="14917"/>
    <cellStyle name="40% - Accent4 2 4 2 12" xfId="33956"/>
    <cellStyle name="40% - Accent4 2 4 2 13" xfId="44157"/>
    <cellStyle name="40% - Accent4 2 4 2 2" xfId="3347"/>
    <cellStyle name="40% - Accent4 2 4 2 2 2" xfId="3348"/>
    <cellStyle name="40% - Accent4 2 4 2 2 2 2" xfId="10009"/>
    <cellStyle name="40% - Accent4 2 4 2 2 2 2 2" xfId="33960"/>
    <cellStyle name="40% - Accent4 2 4 2 2 2 3" xfId="33959"/>
    <cellStyle name="40% - Accent4 2 4 2 2 2 4" xfId="44159"/>
    <cellStyle name="40% - Accent4 2 4 2 2 3" xfId="10008"/>
    <cellStyle name="40% - Accent4 2 4 2 2 3 2" xfId="33961"/>
    <cellStyle name="40% - Accent4 2 4 2 2 4" xfId="33958"/>
    <cellStyle name="40% - Accent4 2 4 2 2 5" xfId="44158"/>
    <cellStyle name="40% - Accent4 2 4 2 3" xfId="3349"/>
    <cellStyle name="40% - Accent4 2 4 2 3 2" xfId="3350"/>
    <cellStyle name="40% - Accent4 2 4 2 3 2 2" xfId="10011"/>
    <cellStyle name="40% - Accent4 2 4 2 3 2 2 2" xfId="33964"/>
    <cellStyle name="40% - Accent4 2 4 2 3 2 3" xfId="33963"/>
    <cellStyle name="40% - Accent4 2 4 2 3 2 4" xfId="44161"/>
    <cellStyle name="40% - Accent4 2 4 2 3 3" xfId="10010"/>
    <cellStyle name="40% - Accent4 2 4 2 3 3 2" xfId="33965"/>
    <cellStyle name="40% - Accent4 2 4 2 3 4" xfId="33962"/>
    <cellStyle name="40% - Accent4 2 4 2 3 5" xfId="44160"/>
    <cellStyle name="40% - Accent4 2 4 2 4" xfId="3351"/>
    <cellStyle name="40% - Accent4 2 4 2 4 2" xfId="10012"/>
    <cellStyle name="40% - Accent4 2 4 2 4 2 2" xfId="33967"/>
    <cellStyle name="40% - Accent4 2 4 2 4 3" xfId="33966"/>
    <cellStyle name="40% - Accent4 2 4 2 4 4" xfId="44162"/>
    <cellStyle name="40% - Accent4 2 4 2 5" xfId="3352"/>
    <cellStyle name="40% - Accent4 2 4 2 5 2" xfId="10013"/>
    <cellStyle name="40% - Accent4 2 4 2 5 2 2" xfId="33969"/>
    <cellStyle name="40% - Accent4 2 4 2 5 3" xfId="33968"/>
    <cellStyle name="40% - Accent4 2 4 2 5 4" xfId="44163"/>
    <cellStyle name="40% - Accent4 2 4 2 6" xfId="3353"/>
    <cellStyle name="40% - Accent4 2 4 2 6 2" xfId="10014"/>
    <cellStyle name="40% - Accent4 2 4 2 6 2 2" xfId="33971"/>
    <cellStyle name="40% - Accent4 2 4 2 6 3" xfId="33970"/>
    <cellStyle name="40% - Accent4 2 4 2 6 4" xfId="44164"/>
    <cellStyle name="40% - Accent4 2 4 2 7" xfId="3354"/>
    <cellStyle name="40% - Accent4 2 4 2 7 2" xfId="10015"/>
    <cellStyle name="40% - Accent4 2 4 2 7 2 2" xfId="33973"/>
    <cellStyle name="40% - Accent4 2 4 2 7 3" xfId="33972"/>
    <cellStyle name="40% - Accent4 2 4 2 7 4" xfId="44165"/>
    <cellStyle name="40% - Accent4 2 4 2 8" xfId="3355"/>
    <cellStyle name="40% - Accent4 2 4 2 8 2" xfId="10016"/>
    <cellStyle name="40% - Accent4 2 4 2 8 2 2" xfId="33975"/>
    <cellStyle name="40% - Accent4 2 4 2 8 3" xfId="33974"/>
    <cellStyle name="40% - Accent4 2 4 2 8 4" xfId="44166"/>
    <cellStyle name="40% - Accent4 2 4 2 9" xfId="3356"/>
    <cellStyle name="40% - Accent4 2 4 2 9 2" xfId="10017"/>
    <cellStyle name="40% - Accent4 2 4 2 9 2 2" xfId="33977"/>
    <cellStyle name="40% - Accent4 2 4 2 9 3" xfId="33976"/>
    <cellStyle name="40% - Accent4 2 4 2 9 4" xfId="44167"/>
    <cellStyle name="40% - Accent4 2 4 3" xfId="3357"/>
    <cellStyle name="40% - Accent4 2 4 3 10" xfId="33978"/>
    <cellStyle name="40% - Accent4 2 4 3 11" xfId="44168"/>
    <cellStyle name="40% - Accent4 2 4 3 2" xfId="3358"/>
    <cellStyle name="40% - Accent4 2 4 3 2 2" xfId="10019"/>
    <cellStyle name="40% - Accent4 2 4 3 2 2 2" xfId="33980"/>
    <cellStyle name="40% - Accent4 2 4 3 2 3" xfId="33979"/>
    <cellStyle name="40% - Accent4 2 4 3 2 4" xfId="44169"/>
    <cellStyle name="40% - Accent4 2 4 3 3" xfId="3359"/>
    <cellStyle name="40% - Accent4 2 4 3 3 2" xfId="10020"/>
    <cellStyle name="40% - Accent4 2 4 3 3 2 2" xfId="33982"/>
    <cellStyle name="40% - Accent4 2 4 3 3 3" xfId="33981"/>
    <cellStyle name="40% - Accent4 2 4 3 3 4" xfId="44170"/>
    <cellStyle name="40% - Accent4 2 4 3 4" xfId="3360"/>
    <cellStyle name="40% - Accent4 2 4 3 4 2" xfId="10021"/>
    <cellStyle name="40% - Accent4 2 4 3 4 2 2" xfId="33984"/>
    <cellStyle name="40% - Accent4 2 4 3 4 3" xfId="33983"/>
    <cellStyle name="40% - Accent4 2 4 3 4 4" xfId="44171"/>
    <cellStyle name="40% - Accent4 2 4 3 5" xfId="3361"/>
    <cellStyle name="40% - Accent4 2 4 3 5 2" xfId="10022"/>
    <cellStyle name="40% - Accent4 2 4 3 5 2 2" xfId="33986"/>
    <cellStyle name="40% - Accent4 2 4 3 5 3" xfId="33985"/>
    <cellStyle name="40% - Accent4 2 4 3 5 4" xfId="44172"/>
    <cellStyle name="40% - Accent4 2 4 3 6" xfId="3362"/>
    <cellStyle name="40% - Accent4 2 4 3 6 2" xfId="10023"/>
    <cellStyle name="40% - Accent4 2 4 3 6 2 2" xfId="33988"/>
    <cellStyle name="40% - Accent4 2 4 3 6 3" xfId="33987"/>
    <cellStyle name="40% - Accent4 2 4 3 6 4" xfId="44173"/>
    <cellStyle name="40% - Accent4 2 4 3 7" xfId="3363"/>
    <cellStyle name="40% - Accent4 2 4 3 7 2" xfId="10024"/>
    <cellStyle name="40% - Accent4 2 4 3 7 2 2" xfId="33990"/>
    <cellStyle name="40% - Accent4 2 4 3 7 3" xfId="33989"/>
    <cellStyle name="40% - Accent4 2 4 3 7 4" xfId="44174"/>
    <cellStyle name="40% - Accent4 2 4 3 8" xfId="3364"/>
    <cellStyle name="40% - Accent4 2 4 3 8 2" xfId="10025"/>
    <cellStyle name="40% - Accent4 2 4 3 8 2 2" xfId="33992"/>
    <cellStyle name="40% - Accent4 2 4 3 8 3" xfId="33991"/>
    <cellStyle name="40% - Accent4 2 4 3 8 4" xfId="44175"/>
    <cellStyle name="40% - Accent4 2 4 3 9" xfId="10018"/>
    <cellStyle name="40% - Accent4 2 4 3 9 2" xfId="33993"/>
    <cellStyle name="40% - Accent4 2 4 4" xfId="3365"/>
    <cellStyle name="40% - Accent4 2 4 4 2" xfId="3366"/>
    <cellStyle name="40% - Accent4 2 4 4 2 2" xfId="10027"/>
    <cellStyle name="40% - Accent4 2 4 4 2 2 2" xfId="33996"/>
    <cellStyle name="40% - Accent4 2 4 4 2 3" xfId="33995"/>
    <cellStyle name="40% - Accent4 2 4 4 2 4" xfId="44177"/>
    <cellStyle name="40% - Accent4 2 4 4 3" xfId="10026"/>
    <cellStyle name="40% - Accent4 2 4 4 3 2" xfId="33997"/>
    <cellStyle name="40% - Accent4 2 4 4 4" xfId="33994"/>
    <cellStyle name="40% - Accent4 2 4 4 5" xfId="44176"/>
    <cellStyle name="40% - Accent4 2 4 5" xfId="3367"/>
    <cellStyle name="40% - Accent4 2 4 5 2" xfId="10028"/>
    <cellStyle name="40% - Accent4 2 4 5 2 2" xfId="33999"/>
    <cellStyle name="40% - Accent4 2 4 5 3" xfId="33998"/>
    <cellStyle name="40% - Accent4 2 4 5 4" xfId="44178"/>
    <cellStyle name="40% - Accent4 2 4 6" xfId="3368"/>
    <cellStyle name="40% - Accent4 2 4 6 2" xfId="10029"/>
    <cellStyle name="40% - Accent4 2 4 6 2 2" xfId="34001"/>
    <cellStyle name="40% - Accent4 2 4 6 3" xfId="34000"/>
    <cellStyle name="40% - Accent4 2 4 6 4" xfId="44179"/>
    <cellStyle name="40% - Accent4 2 4 7" xfId="3369"/>
    <cellStyle name="40% - Accent4 2 4 7 2" xfId="10030"/>
    <cellStyle name="40% - Accent4 2 4 7 2 2" xfId="34003"/>
    <cellStyle name="40% - Accent4 2 4 7 3" xfId="34002"/>
    <cellStyle name="40% - Accent4 2 4 7 4" xfId="44180"/>
    <cellStyle name="40% - Accent4 2 4 8" xfId="3370"/>
    <cellStyle name="40% - Accent4 2 4 8 2" xfId="10031"/>
    <cellStyle name="40% - Accent4 2 4 8 2 2" xfId="34005"/>
    <cellStyle name="40% - Accent4 2 4 8 3" xfId="34004"/>
    <cellStyle name="40% - Accent4 2 4 8 4" xfId="44181"/>
    <cellStyle name="40% - Accent4 2 4 9" xfId="3371"/>
    <cellStyle name="40% - Accent4 2 4 9 2" xfId="10032"/>
    <cellStyle name="40% - Accent4 2 4 9 2 2" xfId="34007"/>
    <cellStyle name="40% - Accent4 2 4 9 3" xfId="34006"/>
    <cellStyle name="40% - Accent4 2 4 9 4" xfId="44182"/>
    <cellStyle name="40% - Accent4 2 5" xfId="487"/>
    <cellStyle name="40% - Accent4 2 5 10" xfId="3373"/>
    <cellStyle name="40% - Accent4 2 5 10 2" xfId="10034"/>
    <cellStyle name="40% - Accent4 2 5 10 2 2" xfId="34010"/>
    <cellStyle name="40% - Accent4 2 5 10 3" xfId="34009"/>
    <cellStyle name="40% - Accent4 2 5 10 4" xfId="44184"/>
    <cellStyle name="40% - Accent4 2 5 11" xfId="3374"/>
    <cellStyle name="40% - Accent4 2 5 11 2" xfId="10035"/>
    <cellStyle name="40% - Accent4 2 5 11 2 2" xfId="34012"/>
    <cellStyle name="40% - Accent4 2 5 11 3" xfId="34011"/>
    <cellStyle name="40% - Accent4 2 5 11 4" xfId="44185"/>
    <cellStyle name="40% - Accent4 2 5 12" xfId="3372"/>
    <cellStyle name="40% - Accent4 2 5 12 2" xfId="10036"/>
    <cellStyle name="40% - Accent4 2 5 12 2 2" xfId="34014"/>
    <cellStyle name="40% - Accent4 2 5 12 3" xfId="34013"/>
    <cellStyle name="40% - Accent4 2 5 13" xfId="10033"/>
    <cellStyle name="40% - Accent4 2 5 13 2" xfId="34015"/>
    <cellStyle name="40% - Accent4 2 5 14" xfId="14918"/>
    <cellStyle name="40% - Accent4 2 5 15" xfId="34008"/>
    <cellStyle name="40% - Accent4 2 5 16" xfId="44183"/>
    <cellStyle name="40% - Accent4 2 5 2" xfId="3375"/>
    <cellStyle name="40% - Accent4 2 5 2 10" xfId="10037"/>
    <cellStyle name="40% - Accent4 2 5 2 10 2" xfId="34017"/>
    <cellStyle name="40% - Accent4 2 5 2 11" xfId="34016"/>
    <cellStyle name="40% - Accent4 2 5 2 12" xfId="44186"/>
    <cellStyle name="40% - Accent4 2 5 2 2" xfId="3376"/>
    <cellStyle name="40% - Accent4 2 5 2 2 2" xfId="10038"/>
    <cellStyle name="40% - Accent4 2 5 2 2 2 2" xfId="34019"/>
    <cellStyle name="40% - Accent4 2 5 2 2 3" xfId="34018"/>
    <cellStyle name="40% - Accent4 2 5 2 2 4" xfId="44187"/>
    <cellStyle name="40% - Accent4 2 5 2 3" xfId="3377"/>
    <cellStyle name="40% - Accent4 2 5 2 3 2" xfId="10039"/>
    <cellStyle name="40% - Accent4 2 5 2 3 2 2" xfId="34021"/>
    <cellStyle name="40% - Accent4 2 5 2 3 3" xfId="34020"/>
    <cellStyle name="40% - Accent4 2 5 2 3 4" xfId="44188"/>
    <cellStyle name="40% - Accent4 2 5 2 4" xfId="3378"/>
    <cellStyle name="40% - Accent4 2 5 2 4 2" xfId="10040"/>
    <cellStyle name="40% - Accent4 2 5 2 4 2 2" xfId="34023"/>
    <cellStyle name="40% - Accent4 2 5 2 4 3" xfId="34022"/>
    <cellStyle name="40% - Accent4 2 5 2 4 4" xfId="44189"/>
    <cellStyle name="40% - Accent4 2 5 2 5" xfId="3379"/>
    <cellStyle name="40% - Accent4 2 5 2 5 2" xfId="10041"/>
    <cellStyle name="40% - Accent4 2 5 2 5 2 2" xfId="34025"/>
    <cellStyle name="40% - Accent4 2 5 2 5 3" xfId="34024"/>
    <cellStyle name="40% - Accent4 2 5 2 5 4" xfId="44190"/>
    <cellStyle name="40% - Accent4 2 5 2 6" xfId="3380"/>
    <cellStyle name="40% - Accent4 2 5 2 6 2" xfId="10042"/>
    <cellStyle name="40% - Accent4 2 5 2 6 2 2" xfId="34027"/>
    <cellStyle name="40% - Accent4 2 5 2 6 3" xfId="34026"/>
    <cellStyle name="40% - Accent4 2 5 2 6 4" xfId="44191"/>
    <cellStyle name="40% - Accent4 2 5 2 7" xfId="3381"/>
    <cellStyle name="40% - Accent4 2 5 2 7 2" xfId="10043"/>
    <cellStyle name="40% - Accent4 2 5 2 7 2 2" xfId="34029"/>
    <cellStyle name="40% - Accent4 2 5 2 7 3" xfId="34028"/>
    <cellStyle name="40% - Accent4 2 5 2 7 4" xfId="44192"/>
    <cellStyle name="40% - Accent4 2 5 2 8" xfId="3382"/>
    <cellStyle name="40% - Accent4 2 5 2 8 2" xfId="10044"/>
    <cellStyle name="40% - Accent4 2 5 2 8 2 2" xfId="34031"/>
    <cellStyle name="40% - Accent4 2 5 2 8 3" xfId="34030"/>
    <cellStyle name="40% - Accent4 2 5 2 8 4" xfId="44193"/>
    <cellStyle name="40% - Accent4 2 5 2 9" xfId="3383"/>
    <cellStyle name="40% - Accent4 2 5 2 9 2" xfId="10045"/>
    <cellStyle name="40% - Accent4 2 5 2 9 2 2" xfId="34033"/>
    <cellStyle name="40% - Accent4 2 5 2 9 3" xfId="34032"/>
    <cellStyle name="40% - Accent4 2 5 2 9 4" xfId="44194"/>
    <cellStyle name="40% - Accent4 2 5 3" xfId="3384"/>
    <cellStyle name="40% - Accent4 2 5 3 2" xfId="3385"/>
    <cellStyle name="40% - Accent4 2 5 3 2 2" xfId="10047"/>
    <cellStyle name="40% - Accent4 2 5 3 2 2 2" xfId="34036"/>
    <cellStyle name="40% - Accent4 2 5 3 2 3" xfId="34035"/>
    <cellStyle name="40% - Accent4 2 5 3 2 4" xfId="44196"/>
    <cellStyle name="40% - Accent4 2 5 3 3" xfId="10046"/>
    <cellStyle name="40% - Accent4 2 5 3 3 2" xfId="34037"/>
    <cellStyle name="40% - Accent4 2 5 3 4" xfId="34034"/>
    <cellStyle name="40% - Accent4 2 5 3 5" xfId="44195"/>
    <cellStyle name="40% - Accent4 2 5 4" xfId="3386"/>
    <cellStyle name="40% - Accent4 2 5 4 2" xfId="10048"/>
    <cellStyle name="40% - Accent4 2 5 4 2 2" xfId="34039"/>
    <cellStyle name="40% - Accent4 2 5 4 3" xfId="34038"/>
    <cellStyle name="40% - Accent4 2 5 4 4" xfId="44197"/>
    <cellStyle name="40% - Accent4 2 5 5" xfId="3387"/>
    <cellStyle name="40% - Accent4 2 5 5 2" xfId="10049"/>
    <cellStyle name="40% - Accent4 2 5 5 2 2" xfId="34041"/>
    <cellStyle name="40% - Accent4 2 5 5 3" xfId="34040"/>
    <cellStyle name="40% - Accent4 2 5 5 4" xfId="44198"/>
    <cellStyle name="40% - Accent4 2 5 6" xfId="3388"/>
    <cellStyle name="40% - Accent4 2 5 6 2" xfId="10050"/>
    <cellStyle name="40% - Accent4 2 5 6 2 2" xfId="34043"/>
    <cellStyle name="40% - Accent4 2 5 6 3" xfId="34042"/>
    <cellStyle name="40% - Accent4 2 5 6 4" xfId="44199"/>
    <cellStyle name="40% - Accent4 2 5 7" xfId="3389"/>
    <cellStyle name="40% - Accent4 2 5 7 2" xfId="10051"/>
    <cellStyle name="40% - Accent4 2 5 7 2 2" xfId="34045"/>
    <cellStyle name="40% - Accent4 2 5 7 3" xfId="34044"/>
    <cellStyle name="40% - Accent4 2 5 7 4" xfId="44200"/>
    <cellStyle name="40% - Accent4 2 5 8" xfId="3390"/>
    <cellStyle name="40% - Accent4 2 5 8 2" xfId="10052"/>
    <cellStyle name="40% - Accent4 2 5 8 2 2" xfId="34047"/>
    <cellStyle name="40% - Accent4 2 5 8 3" xfId="34046"/>
    <cellStyle name="40% - Accent4 2 5 8 4" xfId="44201"/>
    <cellStyle name="40% - Accent4 2 5 9" xfId="3391"/>
    <cellStyle name="40% - Accent4 2 5 9 2" xfId="10053"/>
    <cellStyle name="40% - Accent4 2 5 9 2 2" xfId="34049"/>
    <cellStyle name="40% - Accent4 2 5 9 3" xfId="34048"/>
    <cellStyle name="40% - Accent4 2 5 9 4" xfId="44202"/>
    <cellStyle name="40% - Accent4 2 6" xfId="514"/>
    <cellStyle name="40% - Accent4 2 6 10" xfId="3392"/>
    <cellStyle name="40% - Accent4 2 6 10 2" xfId="10055"/>
    <cellStyle name="40% - Accent4 2 6 10 2 2" xfId="34052"/>
    <cellStyle name="40% - Accent4 2 6 10 3" xfId="34051"/>
    <cellStyle name="40% - Accent4 2 6 11" xfId="10054"/>
    <cellStyle name="40% - Accent4 2 6 11 2" xfId="34053"/>
    <cellStyle name="40% - Accent4 2 6 12" xfId="14919"/>
    <cellStyle name="40% - Accent4 2 6 13" xfId="34050"/>
    <cellStyle name="40% - Accent4 2 6 14" xfId="44203"/>
    <cellStyle name="40% - Accent4 2 6 2" xfId="3393"/>
    <cellStyle name="40% - Accent4 2 6 2 2" xfId="3394"/>
    <cellStyle name="40% - Accent4 2 6 2 2 2" xfId="10057"/>
    <cellStyle name="40% - Accent4 2 6 2 2 2 2" xfId="34056"/>
    <cellStyle name="40% - Accent4 2 6 2 2 3" xfId="34055"/>
    <cellStyle name="40% - Accent4 2 6 2 2 4" xfId="44205"/>
    <cellStyle name="40% - Accent4 2 6 2 3" xfId="10056"/>
    <cellStyle name="40% - Accent4 2 6 2 3 2" xfId="34057"/>
    <cellStyle name="40% - Accent4 2 6 2 4" xfId="34054"/>
    <cellStyle name="40% - Accent4 2 6 2 5" xfId="44204"/>
    <cellStyle name="40% - Accent4 2 6 3" xfId="3395"/>
    <cellStyle name="40% - Accent4 2 6 3 2" xfId="3396"/>
    <cellStyle name="40% - Accent4 2 6 3 2 2" xfId="10059"/>
    <cellStyle name="40% - Accent4 2 6 3 2 2 2" xfId="34060"/>
    <cellStyle name="40% - Accent4 2 6 3 2 3" xfId="34059"/>
    <cellStyle name="40% - Accent4 2 6 3 2 4" xfId="44207"/>
    <cellStyle name="40% - Accent4 2 6 3 3" xfId="10058"/>
    <cellStyle name="40% - Accent4 2 6 3 3 2" xfId="34061"/>
    <cellStyle name="40% - Accent4 2 6 3 4" xfId="34058"/>
    <cellStyle name="40% - Accent4 2 6 3 5" xfId="44206"/>
    <cellStyle name="40% - Accent4 2 6 4" xfId="3397"/>
    <cellStyle name="40% - Accent4 2 6 4 2" xfId="10060"/>
    <cellStyle name="40% - Accent4 2 6 4 2 2" xfId="34063"/>
    <cellStyle name="40% - Accent4 2 6 4 3" xfId="34062"/>
    <cellStyle name="40% - Accent4 2 6 4 4" xfId="44208"/>
    <cellStyle name="40% - Accent4 2 6 5" xfId="3398"/>
    <cellStyle name="40% - Accent4 2 6 5 2" xfId="10061"/>
    <cellStyle name="40% - Accent4 2 6 5 2 2" xfId="34065"/>
    <cellStyle name="40% - Accent4 2 6 5 3" xfId="34064"/>
    <cellStyle name="40% - Accent4 2 6 5 4" xfId="44209"/>
    <cellStyle name="40% - Accent4 2 6 6" xfId="3399"/>
    <cellStyle name="40% - Accent4 2 6 6 2" xfId="10062"/>
    <cellStyle name="40% - Accent4 2 6 6 2 2" xfId="34067"/>
    <cellStyle name="40% - Accent4 2 6 6 3" xfId="34066"/>
    <cellStyle name="40% - Accent4 2 6 6 4" xfId="44210"/>
    <cellStyle name="40% - Accent4 2 6 7" xfId="3400"/>
    <cellStyle name="40% - Accent4 2 6 7 2" xfId="10063"/>
    <cellStyle name="40% - Accent4 2 6 7 2 2" xfId="34069"/>
    <cellStyle name="40% - Accent4 2 6 7 3" xfId="34068"/>
    <cellStyle name="40% - Accent4 2 6 7 4" xfId="44211"/>
    <cellStyle name="40% - Accent4 2 6 8" xfId="3401"/>
    <cellStyle name="40% - Accent4 2 6 8 2" xfId="10064"/>
    <cellStyle name="40% - Accent4 2 6 8 2 2" xfId="34071"/>
    <cellStyle name="40% - Accent4 2 6 8 3" xfId="34070"/>
    <cellStyle name="40% - Accent4 2 6 8 4" xfId="44212"/>
    <cellStyle name="40% - Accent4 2 6 9" xfId="3402"/>
    <cellStyle name="40% - Accent4 2 6 9 2" xfId="10065"/>
    <cellStyle name="40% - Accent4 2 6 9 2 2" xfId="34073"/>
    <cellStyle name="40% - Accent4 2 6 9 3" xfId="34072"/>
    <cellStyle name="40% - Accent4 2 6 9 4" xfId="44213"/>
    <cellStyle name="40% - Accent4 2 7" xfId="648"/>
    <cellStyle name="40% - Accent4 2 7 2" xfId="3404"/>
    <cellStyle name="40% - Accent4 2 7 3" xfId="3403"/>
    <cellStyle name="40% - Accent4 2 7 3 2" xfId="10067"/>
    <cellStyle name="40% - Accent4 2 7 3 2 2" xfId="34076"/>
    <cellStyle name="40% - Accent4 2 7 3 3" xfId="34075"/>
    <cellStyle name="40% - Accent4 2 7 4" xfId="10066"/>
    <cellStyle name="40% - Accent4 2 7 4 2" xfId="34077"/>
    <cellStyle name="40% - Accent4 2 7 5" xfId="34074"/>
    <cellStyle name="40% - Accent4 2 7 6" xfId="44214"/>
    <cellStyle name="40% - Accent4 2 8" xfId="735"/>
    <cellStyle name="40% - Accent4 2 8 2" xfId="3405"/>
    <cellStyle name="40% - Accent4 2 8 2 2" xfId="10069"/>
    <cellStyle name="40% - Accent4 2 8 2 2 2" xfId="34080"/>
    <cellStyle name="40% - Accent4 2 8 2 3" xfId="34079"/>
    <cellStyle name="40% - Accent4 2 8 3" xfId="10068"/>
    <cellStyle name="40% - Accent4 2 8 3 2" xfId="34081"/>
    <cellStyle name="40% - Accent4 2 8 4" xfId="14920"/>
    <cellStyle name="40% - Accent4 2 8 5" xfId="34078"/>
    <cellStyle name="40% - Accent4 2 8 6" xfId="44215"/>
    <cellStyle name="40% - Accent4 2 9" xfId="3406"/>
    <cellStyle name="40% - Accent4 2 9 2" xfId="10070"/>
    <cellStyle name="40% - Accent4 2 9 2 2" xfId="34083"/>
    <cellStyle name="40% - Accent4 2 9 3" xfId="14921"/>
    <cellStyle name="40% - Accent4 2 9 4" xfId="34082"/>
    <cellStyle name="40% - Accent4 2 9 5" xfId="44216"/>
    <cellStyle name="40% - Accent4 20" xfId="14922"/>
    <cellStyle name="40% - Accent4 21" xfId="28060"/>
    <cellStyle name="40% - Accent4 3" xfId="215"/>
    <cellStyle name="40% - Accent4 3 10" xfId="3408"/>
    <cellStyle name="40% - Accent4 3 10 2" xfId="10072"/>
    <cellStyle name="40% - Accent4 3 10 2 2" xfId="34086"/>
    <cellStyle name="40% - Accent4 3 10 3" xfId="14924"/>
    <cellStyle name="40% - Accent4 3 10 4" xfId="34085"/>
    <cellStyle name="40% - Accent4 3 10 5" xfId="44218"/>
    <cellStyle name="40% - Accent4 3 11" xfId="3409"/>
    <cellStyle name="40% - Accent4 3 11 2" xfId="10073"/>
    <cellStyle name="40% - Accent4 3 11 2 2" xfId="34088"/>
    <cellStyle name="40% - Accent4 3 11 3" xfId="14925"/>
    <cellStyle name="40% - Accent4 3 11 4" xfId="34087"/>
    <cellStyle name="40% - Accent4 3 11 5" xfId="44219"/>
    <cellStyle name="40% - Accent4 3 12" xfId="3410"/>
    <cellStyle name="40% - Accent4 3 12 2" xfId="10074"/>
    <cellStyle name="40% - Accent4 3 12 2 2" xfId="34090"/>
    <cellStyle name="40% - Accent4 3 12 3" xfId="14926"/>
    <cellStyle name="40% - Accent4 3 12 4" xfId="34089"/>
    <cellStyle name="40% - Accent4 3 12 5" xfId="44220"/>
    <cellStyle name="40% - Accent4 3 13" xfId="3411"/>
    <cellStyle name="40% - Accent4 3 13 2" xfId="10075"/>
    <cellStyle name="40% - Accent4 3 13 2 2" xfId="34092"/>
    <cellStyle name="40% - Accent4 3 13 3" xfId="14927"/>
    <cellStyle name="40% - Accent4 3 13 4" xfId="34091"/>
    <cellStyle name="40% - Accent4 3 13 5" xfId="44221"/>
    <cellStyle name="40% - Accent4 3 14" xfId="3407"/>
    <cellStyle name="40% - Accent4 3 14 2" xfId="10076"/>
    <cellStyle name="40% - Accent4 3 14 2 2" xfId="34094"/>
    <cellStyle name="40% - Accent4 3 14 3" xfId="14928"/>
    <cellStyle name="40% - Accent4 3 14 4" xfId="34093"/>
    <cellStyle name="40% - Accent4 3 15" xfId="10071"/>
    <cellStyle name="40% - Accent4 3 15 2" xfId="14929"/>
    <cellStyle name="40% - Accent4 3 15 3" xfId="34095"/>
    <cellStyle name="40% - Accent4 3 16" xfId="14923"/>
    <cellStyle name="40% - Accent4 3 17" xfId="34084"/>
    <cellStyle name="40% - Accent4 3 18" xfId="44217"/>
    <cellStyle name="40% - Accent4 3 2" xfId="445"/>
    <cellStyle name="40% - Accent4 3 2 10" xfId="3413"/>
    <cellStyle name="40% - Accent4 3 2 10 2" xfId="10078"/>
    <cellStyle name="40% - Accent4 3 2 10 2 2" xfId="34098"/>
    <cellStyle name="40% - Accent4 3 2 10 3" xfId="34097"/>
    <cellStyle name="40% - Accent4 3 2 10 4" xfId="44223"/>
    <cellStyle name="40% - Accent4 3 2 11" xfId="3414"/>
    <cellStyle name="40% - Accent4 3 2 11 2" xfId="10079"/>
    <cellStyle name="40% - Accent4 3 2 11 2 2" xfId="34100"/>
    <cellStyle name="40% - Accent4 3 2 11 3" xfId="34099"/>
    <cellStyle name="40% - Accent4 3 2 11 4" xfId="44224"/>
    <cellStyle name="40% - Accent4 3 2 12" xfId="3412"/>
    <cellStyle name="40% - Accent4 3 2 12 2" xfId="10080"/>
    <cellStyle name="40% - Accent4 3 2 12 2 2" xfId="34102"/>
    <cellStyle name="40% - Accent4 3 2 12 3" xfId="34101"/>
    <cellStyle name="40% - Accent4 3 2 13" xfId="10077"/>
    <cellStyle name="40% - Accent4 3 2 13 2" xfId="34103"/>
    <cellStyle name="40% - Accent4 3 2 14" xfId="14930"/>
    <cellStyle name="40% - Accent4 3 2 15" xfId="34096"/>
    <cellStyle name="40% - Accent4 3 2 16" xfId="44222"/>
    <cellStyle name="40% - Accent4 3 2 2" xfId="3415"/>
    <cellStyle name="40% - Accent4 3 2 2 10" xfId="10081"/>
    <cellStyle name="40% - Accent4 3 2 2 10 2" xfId="34105"/>
    <cellStyle name="40% - Accent4 3 2 2 11" xfId="34104"/>
    <cellStyle name="40% - Accent4 3 2 2 12" xfId="44225"/>
    <cellStyle name="40% - Accent4 3 2 2 2" xfId="3416"/>
    <cellStyle name="40% - Accent4 3 2 2 2 2" xfId="3417"/>
    <cellStyle name="40% - Accent4 3 2 2 2 2 2" xfId="10083"/>
    <cellStyle name="40% - Accent4 3 2 2 2 2 2 2" xfId="34108"/>
    <cellStyle name="40% - Accent4 3 2 2 2 2 3" xfId="34107"/>
    <cellStyle name="40% - Accent4 3 2 2 2 2 4" xfId="44227"/>
    <cellStyle name="40% - Accent4 3 2 2 2 3" xfId="10082"/>
    <cellStyle name="40% - Accent4 3 2 2 2 3 2" xfId="34109"/>
    <cellStyle name="40% - Accent4 3 2 2 2 4" xfId="34106"/>
    <cellStyle name="40% - Accent4 3 2 2 2 5" xfId="44226"/>
    <cellStyle name="40% - Accent4 3 2 2 3" xfId="3418"/>
    <cellStyle name="40% - Accent4 3 2 2 3 2" xfId="3419"/>
    <cellStyle name="40% - Accent4 3 2 2 3 2 2" xfId="10085"/>
    <cellStyle name="40% - Accent4 3 2 2 3 2 2 2" xfId="34112"/>
    <cellStyle name="40% - Accent4 3 2 2 3 2 3" xfId="34111"/>
    <cellStyle name="40% - Accent4 3 2 2 3 2 4" xfId="44229"/>
    <cellStyle name="40% - Accent4 3 2 2 3 3" xfId="10084"/>
    <cellStyle name="40% - Accent4 3 2 2 3 3 2" xfId="34113"/>
    <cellStyle name="40% - Accent4 3 2 2 3 4" xfId="34110"/>
    <cellStyle name="40% - Accent4 3 2 2 3 5" xfId="44228"/>
    <cellStyle name="40% - Accent4 3 2 2 4" xfId="3420"/>
    <cellStyle name="40% - Accent4 3 2 2 4 2" xfId="10086"/>
    <cellStyle name="40% - Accent4 3 2 2 4 2 2" xfId="34115"/>
    <cellStyle name="40% - Accent4 3 2 2 4 3" xfId="34114"/>
    <cellStyle name="40% - Accent4 3 2 2 4 4" xfId="44230"/>
    <cellStyle name="40% - Accent4 3 2 2 5" xfId="3421"/>
    <cellStyle name="40% - Accent4 3 2 2 5 2" xfId="10087"/>
    <cellStyle name="40% - Accent4 3 2 2 5 2 2" xfId="34117"/>
    <cellStyle name="40% - Accent4 3 2 2 5 3" xfId="34116"/>
    <cellStyle name="40% - Accent4 3 2 2 5 4" xfId="44231"/>
    <cellStyle name="40% - Accent4 3 2 2 6" xfId="3422"/>
    <cellStyle name="40% - Accent4 3 2 2 6 2" xfId="10088"/>
    <cellStyle name="40% - Accent4 3 2 2 6 2 2" xfId="34119"/>
    <cellStyle name="40% - Accent4 3 2 2 6 3" xfId="34118"/>
    <cellStyle name="40% - Accent4 3 2 2 6 4" xfId="44232"/>
    <cellStyle name="40% - Accent4 3 2 2 7" xfId="3423"/>
    <cellStyle name="40% - Accent4 3 2 2 7 2" xfId="10089"/>
    <cellStyle name="40% - Accent4 3 2 2 7 2 2" xfId="34121"/>
    <cellStyle name="40% - Accent4 3 2 2 7 3" xfId="34120"/>
    <cellStyle name="40% - Accent4 3 2 2 7 4" xfId="44233"/>
    <cellStyle name="40% - Accent4 3 2 2 8" xfId="3424"/>
    <cellStyle name="40% - Accent4 3 2 2 8 2" xfId="10090"/>
    <cellStyle name="40% - Accent4 3 2 2 8 2 2" xfId="34123"/>
    <cellStyle name="40% - Accent4 3 2 2 8 3" xfId="34122"/>
    <cellStyle name="40% - Accent4 3 2 2 8 4" xfId="44234"/>
    <cellStyle name="40% - Accent4 3 2 2 9" xfId="3425"/>
    <cellStyle name="40% - Accent4 3 2 2 9 2" xfId="10091"/>
    <cellStyle name="40% - Accent4 3 2 2 9 2 2" xfId="34125"/>
    <cellStyle name="40% - Accent4 3 2 2 9 3" xfId="34124"/>
    <cellStyle name="40% - Accent4 3 2 2 9 4" xfId="44235"/>
    <cellStyle name="40% - Accent4 3 2 3" xfId="3426"/>
    <cellStyle name="40% - Accent4 3 2 3 10" xfId="34126"/>
    <cellStyle name="40% - Accent4 3 2 3 11" xfId="44236"/>
    <cellStyle name="40% - Accent4 3 2 3 2" xfId="3427"/>
    <cellStyle name="40% - Accent4 3 2 3 2 2" xfId="10093"/>
    <cellStyle name="40% - Accent4 3 2 3 2 2 2" xfId="34128"/>
    <cellStyle name="40% - Accent4 3 2 3 2 3" xfId="34127"/>
    <cellStyle name="40% - Accent4 3 2 3 2 4" xfId="44237"/>
    <cellStyle name="40% - Accent4 3 2 3 3" xfId="3428"/>
    <cellStyle name="40% - Accent4 3 2 3 3 2" xfId="10094"/>
    <cellStyle name="40% - Accent4 3 2 3 3 2 2" xfId="34130"/>
    <cellStyle name="40% - Accent4 3 2 3 3 3" xfId="34129"/>
    <cellStyle name="40% - Accent4 3 2 3 3 4" xfId="44238"/>
    <cellStyle name="40% - Accent4 3 2 3 4" xfId="3429"/>
    <cellStyle name="40% - Accent4 3 2 3 4 2" xfId="10095"/>
    <cellStyle name="40% - Accent4 3 2 3 4 2 2" xfId="34132"/>
    <cellStyle name="40% - Accent4 3 2 3 4 3" xfId="34131"/>
    <cellStyle name="40% - Accent4 3 2 3 4 4" xfId="44239"/>
    <cellStyle name="40% - Accent4 3 2 3 5" xfId="3430"/>
    <cellStyle name="40% - Accent4 3 2 3 5 2" xfId="10096"/>
    <cellStyle name="40% - Accent4 3 2 3 5 2 2" xfId="34134"/>
    <cellStyle name="40% - Accent4 3 2 3 5 3" xfId="34133"/>
    <cellStyle name="40% - Accent4 3 2 3 5 4" xfId="44240"/>
    <cellStyle name="40% - Accent4 3 2 3 6" xfId="3431"/>
    <cellStyle name="40% - Accent4 3 2 3 6 2" xfId="10097"/>
    <cellStyle name="40% - Accent4 3 2 3 6 2 2" xfId="34136"/>
    <cellStyle name="40% - Accent4 3 2 3 6 3" xfId="34135"/>
    <cellStyle name="40% - Accent4 3 2 3 6 4" xfId="44241"/>
    <cellStyle name="40% - Accent4 3 2 3 7" xfId="3432"/>
    <cellStyle name="40% - Accent4 3 2 3 7 2" xfId="10098"/>
    <cellStyle name="40% - Accent4 3 2 3 7 2 2" xfId="34138"/>
    <cellStyle name="40% - Accent4 3 2 3 7 3" xfId="34137"/>
    <cellStyle name="40% - Accent4 3 2 3 7 4" xfId="44242"/>
    <cellStyle name="40% - Accent4 3 2 3 8" xfId="3433"/>
    <cellStyle name="40% - Accent4 3 2 3 8 2" xfId="10099"/>
    <cellStyle name="40% - Accent4 3 2 3 8 2 2" xfId="34140"/>
    <cellStyle name="40% - Accent4 3 2 3 8 3" xfId="34139"/>
    <cellStyle name="40% - Accent4 3 2 3 8 4" xfId="44243"/>
    <cellStyle name="40% - Accent4 3 2 3 9" xfId="10092"/>
    <cellStyle name="40% - Accent4 3 2 3 9 2" xfId="34141"/>
    <cellStyle name="40% - Accent4 3 2 4" xfId="3434"/>
    <cellStyle name="40% - Accent4 3 2 4 2" xfId="3435"/>
    <cellStyle name="40% - Accent4 3 2 4 2 2" xfId="10101"/>
    <cellStyle name="40% - Accent4 3 2 4 2 2 2" xfId="34144"/>
    <cellStyle name="40% - Accent4 3 2 4 2 3" xfId="34143"/>
    <cellStyle name="40% - Accent4 3 2 4 2 4" xfId="44245"/>
    <cellStyle name="40% - Accent4 3 2 4 3" xfId="10100"/>
    <cellStyle name="40% - Accent4 3 2 4 3 2" xfId="34145"/>
    <cellStyle name="40% - Accent4 3 2 4 4" xfId="34142"/>
    <cellStyle name="40% - Accent4 3 2 4 5" xfId="44244"/>
    <cellStyle name="40% - Accent4 3 2 5" xfId="3436"/>
    <cellStyle name="40% - Accent4 3 2 5 2" xfId="10102"/>
    <cellStyle name="40% - Accent4 3 2 5 2 2" xfId="34147"/>
    <cellStyle name="40% - Accent4 3 2 5 3" xfId="34146"/>
    <cellStyle name="40% - Accent4 3 2 5 4" xfId="44246"/>
    <cellStyle name="40% - Accent4 3 2 6" xfId="3437"/>
    <cellStyle name="40% - Accent4 3 2 6 2" xfId="10103"/>
    <cellStyle name="40% - Accent4 3 2 6 2 2" xfId="34149"/>
    <cellStyle name="40% - Accent4 3 2 6 3" xfId="34148"/>
    <cellStyle name="40% - Accent4 3 2 6 4" xfId="44247"/>
    <cellStyle name="40% - Accent4 3 2 7" xfId="3438"/>
    <cellStyle name="40% - Accent4 3 2 7 2" xfId="10104"/>
    <cellStyle name="40% - Accent4 3 2 7 2 2" xfId="34151"/>
    <cellStyle name="40% - Accent4 3 2 7 3" xfId="34150"/>
    <cellStyle name="40% - Accent4 3 2 7 4" xfId="44248"/>
    <cellStyle name="40% - Accent4 3 2 8" xfId="3439"/>
    <cellStyle name="40% - Accent4 3 2 8 2" xfId="10105"/>
    <cellStyle name="40% - Accent4 3 2 8 2 2" xfId="34153"/>
    <cellStyle name="40% - Accent4 3 2 8 3" xfId="34152"/>
    <cellStyle name="40% - Accent4 3 2 8 4" xfId="44249"/>
    <cellStyle name="40% - Accent4 3 2 9" xfId="3440"/>
    <cellStyle name="40% - Accent4 3 2 9 2" xfId="10106"/>
    <cellStyle name="40% - Accent4 3 2 9 2 2" xfId="34155"/>
    <cellStyle name="40% - Accent4 3 2 9 3" xfId="34154"/>
    <cellStyle name="40% - Accent4 3 2 9 4" xfId="44250"/>
    <cellStyle name="40% - Accent4 3 3" xfId="649"/>
    <cellStyle name="40% - Accent4 3 3 10" xfId="3442"/>
    <cellStyle name="40% - Accent4 3 3 10 2" xfId="10108"/>
    <cellStyle name="40% - Accent4 3 3 10 2 2" xfId="34158"/>
    <cellStyle name="40% - Accent4 3 3 10 3" xfId="34157"/>
    <cellStyle name="40% - Accent4 3 3 10 4" xfId="44252"/>
    <cellStyle name="40% - Accent4 3 3 11" xfId="3443"/>
    <cellStyle name="40% - Accent4 3 3 11 2" xfId="10109"/>
    <cellStyle name="40% - Accent4 3 3 11 2 2" xfId="34160"/>
    <cellStyle name="40% - Accent4 3 3 11 3" xfId="34159"/>
    <cellStyle name="40% - Accent4 3 3 11 4" xfId="44253"/>
    <cellStyle name="40% - Accent4 3 3 12" xfId="3441"/>
    <cellStyle name="40% - Accent4 3 3 12 2" xfId="10110"/>
    <cellStyle name="40% - Accent4 3 3 12 2 2" xfId="34162"/>
    <cellStyle name="40% - Accent4 3 3 12 3" xfId="34161"/>
    <cellStyle name="40% - Accent4 3 3 13" xfId="10107"/>
    <cellStyle name="40% - Accent4 3 3 13 2" xfId="34163"/>
    <cellStyle name="40% - Accent4 3 3 14" xfId="14931"/>
    <cellStyle name="40% - Accent4 3 3 15" xfId="34156"/>
    <cellStyle name="40% - Accent4 3 3 16" xfId="44251"/>
    <cellStyle name="40% - Accent4 3 3 2" xfId="3444"/>
    <cellStyle name="40% - Accent4 3 3 2 10" xfId="10111"/>
    <cellStyle name="40% - Accent4 3 3 2 10 2" xfId="34165"/>
    <cellStyle name="40% - Accent4 3 3 2 11" xfId="34164"/>
    <cellStyle name="40% - Accent4 3 3 2 12" xfId="44254"/>
    <cellStyle name="40% - Accent4 3 3 2 2" xfId="3445"/>
    <cellStyle name="40% - Accent4 3 3 2 2 2" xfId="10112"/>
    <cellStyle name="40% - Accent4 3 3 2 2 2 2" xfId="34167"/>
    <cellStyle name="40% - Accent4 3 3 2 2 3" xfId="34166"/>
    <cellStyle name="40% - Accent4 3 3 2 2 4" xfId="44255"/>
    <cellStyle name="40% - Accent4 3 3 2 3" xfId="3446"/>
    <cellStyle name="40% - Accent4 3 3 2 3 2" xfId="10113"/>
    <cellStyle name="40% - Accent4 3 3 2 3 2 2" xfId="34169"/>
    <cellStyle name="40% - Accent4 3 3 2 3 3" xfId="34168"/>
    <cellStyle name="40% - Accent4 3 3 2 3 4" xfId="44256"/>
    <cellStyle name="40% - Accent4 3 3 2 4" xfId="3447"/>
    <cellStyle name="40% - Accent4 3 3 2 4 2" xfId="10114"/>
    <cellStyle name="40% - Accent4 3 3 2 4 2 2" xfId="34171"/>
    <cellStyle name="40% - Accent4 3 3 2 4 3" xfId="34170"/>
    <cellStyle name="40% - Accent4 3 3 2 4 4" xfId="44257"/>
    <cellStyle name="40% - Accent4 3 3 2 5" xfId="3448"/>
    <cellStyle name="40% - Accent4 3 3 2 5 2" xfId="10115"/>
    <cellStyle name="40% - Accent4 3 3 2 5 2 2" xfId="34173"/>
    <cellStyle name="40% - Accent4 3 3 2 5 3" xfId="34172"/>
    <cellStyle name="40% - Accent4 3 3 2 5 4" xfId="44258"/>
    <cellStyle name="40% - Accent4 3 3 2 6" xfId="3449"/>
    <cellStyle name="40% - Accent4 3 3 2 6 2" xfId="10116"/>
    <cellStyle name="40% - Accent4 3 3 2 6 2 2" xfId="34175"/>
    <cellStyle name="40% - Accent4 3 3 2 6 3" xfId="34174"/>
    <cellStyle name="40% - Accent4 3 3 2 6 4" xfId="44259"/>
    <cellStyle name="40% - Accent4 3 3 2 7" xfId="3450"/>
    <cellStyle name="40% - Accent4 3 3 2 7 2" xfId="10117"/>
    <cellStyle name="40% - Accent4 3 3 2 7 2 2" xfId="34177"/>
    <cellStyle name="40% - Accent4 3 3 2 7 3" xfId="34176"/>
    <cellStyle name="40% - Accent4 3 3 2 7 4" xfId="44260"/>
    <cellStyle name="40% - Accent4 3 3 2 8" xfId="3451"/>
    <cellStyle name="40% - Accent4 3 3 2 8 2" xfId="10118"/>
    <cellStyle name="40% - Accent4 3 3 2 8 2 2" xfId="34179"/>
    <cellStyle name="40% - Accent4 3 3 2 8 3" xfId="34178"/>
    <cellStyle name="40% - Accent4 3 3 2 8 4" xfId="44261"/>
    <cellStyle name="40% - Accent4 3 3 2 9" xfId="3452"/>
    <cellStyle name="40% - Accent4 3 3 2 9 2" xfId="10119"/>
    <cellStyle name="40% - Accent4 3 3 2 9 2 2" xfId="34181"/>
    <cellStyle name="40% - Accent4 3 3 2 9 3" xfId="34180"/>
    <cellStyle name="40% - Accent4 3 3 2 9 4" xfId="44262"/>
    <cellStyle name="40% - Accent4 3 3 3" xfId="3453"/>
    <cellStyle name="40% - Accent4 3 3 3 2" xfId="3454"/>
    <cellStyle name="40% - Accent4 3 3 3 2 2" xfId="10121"/>
    <cellStyle name="40% - Accent4 3 3 3 2 2 2" xfId="34184"/>
    <cellStyle name="40% - Accent4 3 3 3 2 3" xfId="34183"/>
    <cellStyle name="40% - Accent4 3 3 3 2 4" xfId="44264"/>
    <cellStyle name="40% - Accent4 3 3 3 3" xfId="10120"/>
    <cellStyle name="40% - Accent4 3 3 3 3 2" xfId="34185"/>
    <cellStyle name="40% - Accent4 3 3 3 4" xfId="34182"/>
    <cellStyle name="40% - Accent4 3 3 3 5" xfId="44263"/>
    <cellStyle name="40% - Accent4 3 3 4" xfId="3455"/>
    <cellStyle name="40% - Accent4 3 3 4 2" xfId="10122"/>
    <cellStyle name="40% - Accent4 3 3 4 2 2" xfId="34187"/>
    <cellStyle name="40% - Accent4 3 3 4 3" xfId="34186"/>
    <cellStyle name="40% - Accent4 3 3 4 4" xfId="44265"/>
    <cellStyle name="40% - Accent4 3 3 5" xfId="3456"/>
    <cellStyle name="40% - Accent4 3 3 5 2" xfId="10123"/>
    <cellStyle name="40% - Accent4 3 3 5 2 2" xfId="34189"/>
    <cellStyle name="40% - Accent4 3 3 5 3" xfId="34188"/>
    <cellStyle name="40% - Accent4 3 3 5 4" xfId="44266"/>
    <cellStyle name="40% - Accent4 3 3 6" xfId="3457"/>
    <cellStyle name="40% - Accent4 3 3 6 2" xfId="10124"/>
    <cellStyle name="40% - Accent4 3 3 6 2 2" xfId="34191"/>
    <cellStyle name="40% - Accent4 3 3 6 3" xfId="34190"/>
    <cellStyle name="40% - Accent4 3 3 6 4" xfId="44267"/>
    <cellStyle name="40% - Accent4 3 3 7" xfId="3458"/>
    <cellStyle name="40% - Accent4 3 3 7 2" xfId="10125"/>
    <cellStyle name="40% - Accent4 3 3 7 2 2" xfId="34193"/>
    <cellStyle name="40% - Accent4 3 3 7 3" xfId="34192"/>
    <cellStyle name="40% - Accent4 3 3 7 4" xfId="44268"/>
    <cellStyle name="40% - Accent4 3 3 8" xfId="3459"/>
    <cellStyle name="40% - Accent4 3 3 8 2" xfId="10126"/>
    <cellStyle name="40% - Accent4 3 3 8 2 2" xfId="34195"/>
    <cellStyle name="40% - Accent4 3 3 8 3" xfId="34194"/>
    <cellStyle name="40% - Accent4 3 3 8 4" xfId="44269"/>
    <cellStyle name="40% - Accent4 3 3 9" xfId="3460"/>
    <cellStyle name="40% - Accent4 3 3 9 2" xfId="10127"/>
    <cellStyle name="40% - Accent4 3 3 9 2 2" xfId="34197"/>
    <cellStyle name="40% - Accent4 3 3 9 3" xfId="34196"/>
    <cellStyle name="40% - Accent4 3 3 9 4" xfId="44270"/>
    <cellStyle name="40% - Accent4 3 4" xfId="736"/>
    <cellStyle name="40% - Accent4 3 4 10" xfId="3461"/>
    <cellStyle name="40% - Accent4 3 4 10 2" xfId="10129"/>
    <cellStyle name="40% - Accent4 3 4 10 2 2" xfId="34200"/>
    <cellStyle name="40% - Accent4 3 4 10 3" xfId="34199"/>
    <cellStyle name="40% - Accent4 3 4 11" xfId="10128"/>
    <cellStyle name="40% - Accent4 3 4 11 2" xfId="34201"/>
    <cellStyle name="40% - Accent4 3 4 12" xfId="14932"/>
    <cellStyle name="40% - Accent4 3 4 13" xfId="34198"/>
    <cellStyle name="40% - Accent4 3 4 14" xfId="44271"/>
    <cellStyle name="40% - Accent4 3 4 2" xfId="3462"/>
    <cellStyle name="40% - Accent4 3 4 2 2" xfId="3463"/>
    <cellStyle name="40% - Accent4 3 4 2 2 2" xfId="10131"/>
    <cellStyle name="40% - Accent4 3 4 2 2 2 2" xfId="34204"/>
    <cellStyle name="40% - Accent4 3 4 2 2 3" xfId="34203"/>
    <cellStyle name="40% - Accent4 3 4 2 2 4" xfId="44273"/>
    <cellStyle name="40% - Accent4 3 4 2 3" xfId="10130"/>
    <cellStyle name="40% - Accent4 3 4 2 3 2" xfId="34205"/>
    <cellStyle name="40% - Accent4 3 4 2 4" xfId="34202"/>
    <cellStyle name="40% - Accent4 3 4 2 5" xfId="44272"/>
    <cellStyle name="40% - Accent4 3 4 3" xfId="3464"/>
    <cellStyle name="40% - Accent4 3 4 3 2" xfId="3465"/>
    <cellStyle name="40% - Accent4 3 4 3 2 2" xfId="10133"/>
    <cellStyle name="40% - Accent4 3 4 3 2 2 2" xfId="34208"/>
    <cellStyle name="40% - Accent4 3 4 3 2 3" xfId="34207"/>
    <cellStyle name="40% - Accent4 3 4 3 2 4" xfId="44275"/>
    <cellStyle name="40% - Accent4 3 4 3 3" xfId="10132"/>
    <cellStyle name="40% - Accent4 3 4 3 3 2" xfId="34209"/>
    <cellStyle name="40% - Accent4 3 4 3 4" xfId="34206"/>
    <cellStyle name="40% - Accent4 3 4 3 5" xfId="44274"/>
    <cellStyle name="40% - Accent4 3 4 4" xfId="3466"/>
    <cellStyle name="40% - Accent4 3 4 4 2" xfId="10134"/>
    <cellStyle name="40% - Accent4 3 4 4 2 2" xfId="34211"/>
    <cellStyle name="40% - Accent4 3 4 4 3" xfId="34210"/>
    <cellStyle name="40% - Accent4 3 4 4 4" xfId="44276"/>
    <cellStyle name="40% - Accent4 3 4 5" xfId="3467"/>
    <cellStyle name="40% - Accent4 3 4 5 2" xfId="10135"/>
    <cellStyle name="40% - Accent4 3 4 5 2 2" xfId="34213"/>
    <cellStyle name="40% - Accent4 3 4 5 3" xfId="34212"/>
    <cellStyle name="40% - Accent4 3 4 5 4" xfId="44277"/>
    <cellStyle name="40% - Accent4 3 4 6" xfId="3468"/>
    <cellStyle name="40% - Accent4 3 4 6 2" xfId="10136"/>
    <cellStyle name="40% - Accent4 3 4 6 2 2" xfId="34215"/>
    <cellStyle name="40% - Accent4 3 4 6 3" xfId="34214"/>
    <cellStyle name="40% - Accent4 3 4 6 4" xfId="44278"/>
    <cellStyle name="40% - Accent4 3 4 7" xfId="3469"/>
    <cellStyle name="40% - Accent4 3 4 7 2" xfId="10137"/>
    <cellStyle name="40% - Accent4 3 4 7 2 2" xfId="34217"/>
    <cellStyle name="40% - Accent4 3 4 7 3" xfId="34216"/>
    <cellStyle name="40% - Accent4 3 4 7 4" xfId="44279"/>
    <cellStyle name="40% - Accent4 3 4 8" xfId="3470"/>
    <cellStyle name="40% - Accent4 3 4 8 2" xfId="10138"/>
    <cellStyle name="40% - Accent4 3 4 8 2 2" xfId="34219"/>
    <cellStyle name="40% - Accent4 3 4 8 3" xfId="34218"/>
    <cellStyle name="40% - Accent4 3 4 8 4" xfId="44280"/>
    <cellStyle name="40% - Accent4 3 4 9" xfId="3471"/>
    <cellStyle name="40% - Accent4 3 4 9 2" xfId="10139"/>
    <cellStyle name="40% - Accent4 3 4 9 2 2" xfId="34221"/>
    <cellStyle name="40% - Accent4 3 4 9 3" xfId="34220"/>
    <cellStyle name="40% - Accent4 3 4 9 4" xfId="44281"/>
    <cellStyle name="40% - Accent4 3 5" xfId="3472"/>
    <cellStyle name="40% - Accent4 3 5 2" xfId="3473"/>
    <cellStyle name="40% - Accent4 3 5 2 2" xfId="10141"/>
    <cellStyle name="40% - Accent4 3 5 2 2 2" xfId="34224"/>
    <cellStyle name="40% - Accent4 3 5 2 3" xfId="34223"/>
    <cellStyle name="40% - Accent4 3 5 2 4" xfId="44283"/>
    <cellStyle name="40% - Accent4 3 5 3" xfId="3474"/>
    <cellStyle name="40% - Accent4 3 5 3 2" xfId="10142"/>
    <cellStyle name="40% - Accent4 3 5 3 2 2" xfId="34226"/>
    <cellStyle name="40% - Accent4 3 5 3 3" xfId="34225"/>
    <cellStyle name="40% - Accent4 3 5 3 4" xfId="44284"/>
    <cellStyle name="40% - Accent4 3 5 4" xfId="10140"/>
    <cellStyle name="40% - Accent4 3 5 4 2" xfId="34227"/>
    <cellStyle name="40% - Accent4 3 5 5" xfId="14933"/>
    <cellStyle name="40% - Accent4 3 5 6" xfId="34222"/>
    <cellStyle name="40% - Accent4 3 5 7" xfId="44282"/>
    <cellStyle name="40% - Accent4 3 6" xfId="3475"/>
    <cellStyle name="40% - Accent4 3 6 2" xfId="3476"/>
    <cellStyle name="40% - Accent4 3 6 2 2" xfId="10144"/>
    <cellStyle name="40% - Accent4 3 6 2 2 2" xfId="34230"/>
    <cellStyle name="40% - Accent4 3 6 2 3" xfId="34229"/>
    <cellStyle name="40% - Accent4 3 6 2 4" xfId="44286"/>
    <cellStyle name="40% - Accent4 3 6 3" xfId="10143"/>
    <cellStyle name="40% - Accent4 3 6 3 2" xfId="34231"/>
    <cellStyle name="40% - Accent4 3 6 4" xfId="14934"/>
    <cellStyle name="40% - Accent4 3 6 5" xfId="34228"/>
    <cellStyle name="40% - Accent4 3 6 6" xfId="44285"/>
    <cellStyle name="40% - Accent4 3 7" xfId="3477"/>
    <cellStyle name="40% - Accent4 3 7 2" xfId="3478"/>
    <cellStyle name="40% - Accent4 3 7 2 2" xfId="10146"/>
    <cellStyle name="40% - Accent4 3 7 2 2 2" xfId="34234"/>
    <cellStyle name="40% - Accent4 3 7 2 3" xfId="34233"/>
    <cellStyle name="40% - Accent4 3 7 2 4" xfId="44288"/>
    <cellStyle name="40% - Accent4 3 7 3" xfId="10145"/>
    <cellStyle name="40% - Accent4 3 7 3 2" xfId="34235"/>
    <cellStyle name="40% - Accent4 3 7 4" xfId="14935"/>
    <cellStyle name="40% - Accent4 3 7 5" xfId="34232"/>
    <cellStyle name="40% - Accent4 3 7 6" xfId="44287"/>
    <cellStyle name="40% - Accent4 3 8" xfId="3479"/>
    <cellStyle name="40% - Accent4 3 8 2" xfId="3480"/>
    <cellStyle name="40% - Accent4 3 8 2 2" xfId="10148"/>
    <cellStyle name="40% - Accent4 3 8 2 2 2" xfId="34238"/>
    <cellStyle name="40% - Accent4 3 8 2 3" xfId="34237"/>
    <cellStyle name="40% - Accent4 3 8 2 4" xfId="44290"/>
    <cellStyle name="40% - Accent4 3 8 3" xfId="10147"/>
    <cellStyle name="40% - Accent4 3 8 3 2" xfId="34239"/>
    <cellStyle name="40% - Accent4 3 8 4" xfId="14936"/>
    <cellStyle name="40% - Accent4 3 8 5" xfId="34236"/>
    <cellStyle name="40% - Accent4 3 8 6" xfId="44289"/>
    <cellStyle name="40% - Accent4 3 9" xfId="3481"/>
    <cellStyle name="40% - Accent4 3 9 2" xfId="3482"/>
    <cellStyle name="40% - Accent4 3 9 2 2" xfId="10150"/>
    <cellStyle name="40% - Accent4 3 9 2 2 2" xfId="34242"/>
    <cellStyle name="40% - Accent4 3 9 2 3" xfId="34241"/>
    <cellStyle name="40% - Accent4 3 9 2 4" xfId="44292"/>
    <cellStyle name="40% - Accent4 3 9 3" xfId="10149"/>
    <cellStyle name="40% - Accent4 3 9 3 2" xfId="34243"/>
    <cellStyle name="40% - Accent4 3 9 4" xfId="14937"/>
    <cellStyle name="40% - Accent4 3 9 5" xfId="34240"/>
    <cellStyle name="40% - Accent4 3 9 6" xfId="44291"/>
    <cellStyle name="40% - Accent4 4" xfId="216"/>
    <cellStyle name="40% - Accent4 4 10" xfId="3484"/>
    <cellStyle name="40% - Accent4 4 10 2" xfId="10152"/>
    <cellStyle name="40% - Accent4 4 10 2 2" xfId="34246"/>
    <cellStyle name="40% - Accent4 4 10 3" xfId="34245"/>
    <cellStyle name="40% - Accent4 4 10 4" xfId="44294"/>
    <cellStyle name="40% - Accent4 4 11" xfId="3485"/>
    <cellStyle name="40% - Accent4 4 11 2" xfId="10153"/>
    <cellStyle name="40% - Accent4 4 11 2 2" xfId="34248"/>
    <cellStyle name="40% - Accent4 4 11 3" xfId="34247"/>
    <cellStyle name="40% - Accent4 4 11 4" xfId="44295"/>
    <cellStyle name="40% - Accent4 4 12" xfId="3483"/>
    <cellStyle name="40% - Accent4 4 12 2" xfId="10154"/>
    <cellStyle name="40% - Accent4 4 12 2 2" xfId="34250"/>
    <cellStyle name="40% - Accent4 4 12 3" xfId="34249"/>
    <cellStyle name="40% - Accent4 4 13" xfId="10151"/>
    <cellStyle name="40% - Accent4 4 13 2" xfId="34251"/>
    <cellStyle name="40% - Accent4 4 14" xfId="14938"/>
    <cellStyle name="40% - Accent4 4 15" xfId="34244"/>
    <cellStyle name="40% - Accent4 4 16" xfId="44293"/>
    <cellStyle name="40% - Accent4 4 2" xfId="446"/>
    <cellStyle name="40% - Accent4 4 2 10" xfId="3486"/>
    <cellStyle name="40% - Accent4 4 2 10 2" xfId="10156"/>
    <cellStyle name="40% - Accent4 4 2 10 2 2" xfId="34254"/>
    <cellStyle name="40% - Accent4 4 2 10 3" xfId="34253"/>
    <cellStyle name="40% - Accent4 4 2 11" xfId="10155"/>
    <cellStyle name="40% - Accent4 4 2 11 2" xfId="34255"/>
    <cellStyle name="40% - Accent4 4 2 12" xfId="14939"/>
    <cellStyle name="40% - Accent4 4 2 13" xfId="34252"/>
    <cellStyle name="40% - Accent4 4 2 14" xfId="44296"/>
    <cellStyle name="40% - Accent4 4 2 2" xfId="3487"/>
    <cellStyle name="40% - Accent4 4 2 2 2" xfId="3488"/>
    <cellStyle name="40% - Accent4 4 2 2 2 2" xfId="10158"/>
    <cellStyle name="40% - Accent4 4 2 2 2 2 2" xfId="34258"/>
    <cellStyle name="40% - Accent4 4 2 2 2 3" xfId="34257"/>
    <cellStyle name="40% - Accent4 4 2 2 2 4" xfId="44298"/>
    <cellStyle name="40% - Accent4 4 2 2 3" xfId="10157"/>
    <cellStyle name="40% - Accent4 4 2 2 3 2" xfId="34259"/>
    <cellStyle name="40% - Accent4 4 2 2 4" xfId="34256"/>
    <cellStyle name="40% - Accent4 4 2 2 5" xfId="44297"/>
    <cellStyle name="40% - Accent4 4 2 3" xfId="3489"/>
    <cellStyle name="40% - Accent4 4 2 3 2" xfId="3490"/>
    <cellStyle name="40% - Accent4 4 2 3 2 2" xfId="10160"/>
    <cellStyle name="40% - Accent4 4 2 3 2 2 2" xfId="34262"/>
    <cellStyle name="40% - Accent4 4 2 3 2 3" xfId="34261"/>
    <cellStyle name="40% - Accent4 4 2 3 2 4" xfId="44300"/>
    <cellStyle name="40% - Accent4 4 2 3 3" xfId="10159"/>
    <cellStyle name="40% - Accent4 4 2 3 3 2" xfId="34263"/>
    <cellStyle name="40% - Accent4 4 2 3 4" xfId="34260"/>
    <cellStyle name="40% - Accent4 4 2 3 5" xfId="44299"/>
    <cellStyle name="40% - Accent4 4 2 4" xfId="3491"/>
    <cellStyle name="40% - Accent4 4 2 4 2" xfId="10161"/>
    <cellStyle name="40% - Accent4 4 2 4 2 2" xfId="34265"/>
    <cellStyle name="40% - Accent4 4 2 4 3" xfId="34264"/>
    <cellStyle name="40% - Accent4 4 2 4 4" xfId="44301"/>
    <cellStyle name="40% - Accent4 4 2 5" xfId="3492"/>
    <cellStyle name="40% - Accent4 4 2 5 2" xfId="10162"/>
    <cellStyle name="40% - Accent4 4 2 5 2 2" xfId="34267"/>
    <cellStyle name="40% - Accent4 4 2 5 3" xfId="34266"/>
    <cellStyle name="40% - Accent4 4 2 5 4" xfId="44302"/>
    <cellStyle name="40% - Accent4 4 2 6" xfId="3493"/>
    <cellStyle name="40% - Accent4 4 2 6 2" xfId="10163"/>
    <cellStyle name="40% - Accent4 4 2 6 2 2" xfId="34269"/>
    <cellStyle name="40% - Accent4 4 2 6 3" xfId="34268"/>
    <cellStyle name="40% - Accent4 4 2 6 4" xfId="44303"/>
    <cellStyle name="40% - Accent4 4 2 7" xfId="3494"/>
    <cellStyle name="40% - Accent4 4 2 7 2" xfId="10164"/>
    <cellStyle name="40% - Accent4 4 2 7 2 2" xfId="34271"/>
    <cellStyle name="40% - Accent4 4 2 7 3" xfId="34270"/>
    <cellStyle name="40% - Accent4 4 2 7 4" xfId="44304"/>
    <cellStyle name="40% - Accent4 4 2 8" xfId="3495"/>
    <cellStyle name="40% - Accent4 4 2 8 2" xfId="10165"/>
    <cellStyle name="40% - Accent4 4 2 8 2 2" xfId="34273"/>
    <cellStyle name="40% - Accent4 4 2 8 3" xfId="34272"/>
    <cellStyle name="40% - Accent4 4 2 8 4" xfId="44305"/>
    <cellStyle name="40% - Accent4 4 2 9" xfId="3496"/>
    <cellStyle name="40% - Accent4 4 2 9 2" xfId="10166"/>
    <cellStyle name="40% - Accent4 4 2 9 2 2" xfId="34275"/>
    <cellStyle name="40% - Accent4 4 2 9 3" xfId="34274"/>
    <cellStyle name="40% - Accent4 4 2 9 4" xfId="44306"/>
    <cellStyle name="40% - Accent4 4 3" xfId="650"/>
    <cellStyle name="40% - Accent4 4 3 10" xfId="10167"/>
    <cellStyle name="40% - Accent4 4 3 10 2" xfId="34277"/>
    <cellStyle name="40% - Accent4 4 3 11" xfId="14940"/>
    <cellStyle name="40% - Accent4 4 3 12" xfId="34276"/>
    <cellStyle name="40% - Accent4 4 3 13" xfId="44307"/>
    <cellStyle name="40% - Accent4 4 3 2" xfId="3498"/>
    <cellStyle name="40% - Accent4 4 3 2 2" xfId="10168"/>
    <cellStyle name="40% - Accent4 4 3 2 2 2" xfId="34279"/>
    <cellStyle name="40% - Accent4 4 3 2 3" xfId="34278"/>
    <cellStyle name="40% - Accent4 4 3 2 4" xfId="44308"/>
    <cellStyle name="40% - Accent4 4 3 3" xfId="3499"/>
    <cellStyle name="40% - Accent4 4 3 3 2" xfId="10169"/>
    <cellStyle name="40% - Accent4 4 3 3 2 2" xfId="34281"/>
    <cellStyle name="40% - Accent4 4 3 3 3" xfId="34280"/>
    <cellStyle name="40% - Accent4 4 3 3 4" xfId="44309"/>
    <cellStyle name="40% - Accent4 4 3 4" xfId="3500"/>
    <cellStyle name="40% - Accent4 4 3 4 2" xfId="10170"/>
    <cellStyle name="40% - Accent4 4 3 4 2 2" xfId="34283"/>
    <cellStyle name="40% - Accent4 4 3 4 3" xfId="34282"/>
    <cellStyle name="40% - Accent4 4 3 4 4" xfId="44310"/>
    <cellStyle name="40% - Accent4 4 3 5" xfId="3501"/>
    <cellStyle name="40% - Accent4 4 3 5 2" xfId="10171"/>
    <cellStyle name="40% - Accent4 4 3 5 2 2" xfId="34285"/>
    <cellStyle name="40% - Accent4 4 3 5 3" xfId="34284"/>
    <cellStyle name="40% - Accent4 4 3 5 4" xfId="44311"/>
    <cellStyle name="40% - Accent4 4 3 6" xfId="3502"/>
    <cellStyle name="40% - Accent4 4 3 6 2" xfId="10172"/>
    <cellStyle name="40% - Accent4 4 3 6 2 2" xfId="34287"/>
    <cellStyle name="40% - Accent4 4 3 6 3" xfId="34286"/>
    <cellStyle name="40% - Accent4 4 3 6 4" xfId="44312"/>
    <cellStyle name="40% - Accent4 4 3 7" xfId="3503"/>
    <cellStyle name="40% - Accent4 4 3 7 2" xfId="10173"/>
    <cellStyle name="40% - Accent4 4 3 7 2 2" xfId="34289"/>
    <cellStyle name="40% - Accent4 4 3 7 3" xfId="34288"/>
    <cellStyle name="40% - Accent4 4 3 7 4" xfId="44313"/>
    <cellStyle name="40% - Accent4 4 3 8" xfId="3504"/>
    <cellStyle name="40% - Accent4 4 3 8 2" xfId="10174"/>
    <cellStyle name="40% - Accent4 4 3 8 2 2" xfId="34291"/>
    <cellStyle name="40% - Accent4 4 3 8 3" xfId="34290"/>
    <cellStyle name="40% - Accent4 4 3 8 4" xfId="44314"/>
    <cellStyle name="40% - Accent4 4 3 9" xfId="3497"/>
    <cellStyle name="40% - Accent4 4 3 9 2" xfId="10175"/>
    <cellStyle name="40% - Accent4 4 3 9 2 2" xfId="34293"/>
    <cellStyle name="40% - Accent4 4 3 9 3" xfId="34292"/>
    <cellStyle name="40% - Accent4 4 4" xfId="737"/>
    <cellStyle name="40% - Accent4 4 4 2" xfId="3506"/>
    <cellStyle name="40% - Accent4 4 4 2 2" xfId="10177"/>
    <cellStyle name="40% - Accent4 4 4 2 2 2" xfId="34296"/>
    <cellStyle name="40% - Accent4 4 4 2 3" xfId="34295"/>
    <cellStyle name="40% - Accent4 4 4 2 4" xfId="44316"/>
    <cellStyle name="40% - Accent4 4 4 3" xfId="3505"/>
    <cellStyle name="40% - Accent4 4 4 3 2" xfId="10178"/>
    <cellStyle name="40% - Accent4 4 4 3 2 2" xfId="34298"/>
    <cellStyle name="40% - Accent4 4 4 3 3" xfId="34297"/>
    <cellStyle name="40% - Accent4 4 4 4" xfId="10176"/>
    <cellStyle name="40% - Accent4 4 4 4 2" xfId="34299"/>
    <cellStyle name="40% - Accent4 4 4 5" xfId="14941"/>
    <cellStyle name="40% - Accent4 4 4 6" xfId="34294"/>
    <cellStyle name="40% - Accent4 4 4 7" xfId="44315"/>
    <cellStyle name="40% - Accent4 4 5" xfId="3507"/>
    <cellStyle name="40% - Accent4 4 5 2" xfId="10179"/>
    <cellStyle name="40% - Accent4 4 5 2 2" xfId="34301"/>
    <cellStyle name="40% - Accent4 4 5 3" xfId="34300"/>
    <cellStyle name="40% - Accent4 4 5 4" xfId="44317"/>
    <cellStyle name="40% - Accent4 4 6" xfId="3508"/>
    <cellStyle name="40% - Accent4 4 6 2" xfId="10180"/>
    <cellStyle name="40% - Accent4 4 6 2 2" xfId="34303"/>
    <cellStyle name="40% - Accent4 4 6 3" xfId="34302"/>
    <cellStyle name="40% - Accent4 4 6 4" xfId="44318"/>
    <cellStyle name="40% - Accent4 4 7" xfId="3509"/>
    <cellStyle name="40% - Accent4 4 7 2" xfId="10181"/>
    <cellStyle name="40% - Accent4 4 7 2 2" xfId="34305"/>
    <cellStyle name="40% - Accent4 4 7 3" xfId="34304"/>
    <cellStyle name="40% - Accent4 4 7 4" xfId="44319"/>
    <cellStyle name="40% - Accent4 4 8" xfId="3510"/>
    <cellStyle name="40% - Accent4 4 8 2" xfId="10182"/>
    <cellStyle name="40% - Accent4 4 8 2 2" xfId="34307"/>
    <cellStyle name="40% - Accent4 4 8 3" xfId="34306"/>
    <cellStyle name="40% - Accent4 4 8 4" xfId="44320"/>
    <cellStyle name="40% - Accent4 4 9" xfId="3511"/>
    <cellStyle name="40% - Accent4 4 9 2" xfId="10183"/>
    <cellStyle name="40% - Accent4 4 9 2 2" xfId="34309"/>
    <cellStyle name="40% - Accent4 4 9 3" xfId="34308"/>
    <cellStyle name="40% - Accent4 4 9 4" xfId="44321"/>
    <cellStyle name="40% - Accent4 5" xfId="217"/>
    <cellStyle name="40% - Accent4 5 10" xfId="3513"/>
    <cellStyle name="40% - Accent4 5 10 2" xfId="10185"/>
    <cellStyle name="40% - Accent4 5 10 2 2" xfId="34312"/>
    <cellStyle name="40% - Accent4 5 10 3" xfId="34311"/>
    <cellStyle name="40% - Accent4 5 10 4" xfId="44323"/>
    <cellStyle name="40% - Accent4 5 11" xfId="3514"/>
    <cellStyle name="40% - Accent4 5 11 2" xfId="10186"/>
    <cellStyle name="40% - Accent4 5 11 2 2" xfId="34314"/>
    <cellStyle name="40% - Accent4 5 11 3" xfId="34313"/>
    <cellStyle name="40% - Accent4 5 11 4" xfId="44324"/>
    <cellStyle name="40% - Accent4 5 12" xfId="3512"/>
    <cellStyle name="40% - Accent4 5 12 2" xfId="10187"/>
    <cellStyle name="40% - Accent4 5 12 2 2" xfId="34316"/>
    <cellStyle name="40% - Accent4 5 12 3" xfId="34315"/>
    <cellStyle name="40% - Accent4 5 13" xfId="10184"/>
    <cellStyle name="40% - Accent4 5 13 2" xfId="34317"/>
    <cellStyle name="40% - Accent4 5 14" xfId="14942"/>
    <cellStyle name="40% - Accent4 5 15" xfId="34310"/>
    <cellStyle name="40% - Accent4 5 16" xfId="44322"/>
    <cellStyle name="40% - Accent4 5 2" xfId="447"/>
    <cellStyle name="40% - Accent4 5 2 10" xfId="3515"/>
    <cellStyle name="40% - Accent4 5 2 10 2" xfId="10189"/>
    <cellStyle name="40% - Accent4 5 2 10 2 2" xfId="34320"/>
    <cellStyle name="40% - Accent4 5 2 10 3" xfId="34319"/>
    <cellStyle name="40% - Accent4 5 2 11" xfId="10188"/>
    <cellStyle name="40% - Accent4 5 2 11 2" xfId="34321"/>
    <cellStyle name="40% - Accent4 5 2 12" xfId="14943"/>
    <cellStyle name="40% - Accent4 5 2 13" xfId="34318"/>
    <cellStyle name="40% - Accent4 5 2 14" xfId="44325"/>
    <cellStyle name="40% - Accent4 5 2 2" xfId="3516"/>
    <cellStyle name="40% - Accent4 5 2 2 2" xfId="10190"/>
    <cellStyle name="40% - Accent4 5 2 2 2 2" xfId="34323"/>
    <cellStyle name="40% - Accent4 5 2 2 3" xfId="34322"/>
    <cellStyle name="40% - Accent4 5 2 2 4" xfId="44326"/>
    <cellStyle name="40% - Accent4 5 2 3" xfId="3517"/>
    <cellStyle name="40% - Accent4 5 2 3 2" xfId="10191"/>
    <cellStyle name="40% - Accent4 5 2 3 2 2" xfId="34325"/>
    <cellStyle name="40% - Accent4 5 2 3 3" xfId="34324"/>
    <cellStyle name="40% - Accent4 5 2 3 4" xfId="44327"/>
    <cellStyle name="40% - Accent4 5 2 4" xfId="3518"/>
    <cellStyle name="40% - Accent4 5 2 4 2" xfId="10192"/>
    <cellStyle name="40% - Accent4 5 2 4 2 2" xfId="34327"/>
    <cellStyle name="40% - Accent4 5 2 4 3" xfId="34326"/>
    <cellStyle name="40% - Accent4 5 2 4 4" xfId="44328"/>
    <cellStyle name="40% - Accent4 5 2 5" xfId="3519"/>
    <cellStyle name="40% - Accent4 5 2 5 2" xfId="10193"/>
    <cellStyle name="40% - Accent4 5 2 5 2 2" xfId="34329"/>
    <cellStyle name="40% - Accent4 5 2 5 3" xfId="34328"/>
    <cellStyle name="40% - Accent4 5 2 5 4" xfId="44329"/>
    <cellStyle name="40% - Accent4 5 2 6" xfId="3520"/>
    <cellStyle name="40% - Accent4 5 2 6 2" xfId="10194"/>
    <cellStyle name="40% - Accent4 5 2 6 2 2" xfId="34331"/>
    <cellStyle name="40% - Accent4 5 2 6 3" xfId="34330"/>
    <cellStyle name="40% - Accent4 5 2 6 4" xfId="44330"/>
    <cellStyle name="40% - Accent4 5 2 7" xfId="3521"/>
    <cellStyle name="40% - Accent4 5 2 7 2" xfId="10195"/>
    <cellStyle name="40% - Accent4 5 2 7 2 2" xfId="34333"/>
    <cellStyle name="40% - Accent4 5 2 7 3" xfId="34332"/>
    <cellStyle name="40% - Accent4 5 2 7 4" xfId="44331"/>
    <cellStyle name="40% - Accent4 5 2 8" xfId="3522"/>
    <cellStyle name="40% - Accent4 5 2 8 2" xfId="10196"/>
    <cellStyle name="40% - Accent4 5 2 8 2 2" xfId="34335"/>
    <cellStyle name="40% - Accent4 5 2 8 3" xfId="34334"/>
    <cellStyle name="40% - Accent4 5 2 8 4" xfId="44332"/>
    <cellStyle name="40% - Accent4 5 2 9" xfId="3523"/>
    <cellStyle name="40% - Accent4 5 2 9 2" xfId="10197"/>
    <cellStyle name="40% - Accent4 5 2 9 2 2" xfId="34337"/>
    <cellStyle name="40% - Accent4 5 2 9 3" xfId="34336"/>
    <cellStyle name="40% - Accent4 5 2 9 4" xfId="44333"/>
    <cellStyle name="40% - Accent4 5 3" xfId="651"/>
    <cellStyle name="40% - Accent4 5 3 2" xfId="3525"/>
    <cellStyle name="40% - Accent4 5 3 2 2" xfId="10199"/>
    <cellStyle name="40% - Accent4 5 3 2 2 2" xfId="34340"/>
    <cellStyle name="40% - Accent4 5 3 2 3" xfId="34339"/>
    <cellStyle name="40% - Accent4 5 3 2 4" xfId="44335"/>
    <cellStyle name="40% - Accent4 5 3 3" xfId="3524"/>
    <cellStyle name="40% - Accent4 5 3 3 2" xfId="10200"/>
    <cellStyle name="40% - Accent4 5 3 3 2 2" xfId="34342"/>
    <cellStyle name="40% - Accent4 5 3 3 3" xfId="34341"/>
    <cellStyle name="40% - Accent4 5 3 4" xfId="10198"/>
    <cellStyle name="40% - Accent4 5 3 4 2" xfId="34343"/>
    <cellStyle name="40% - Accent4 5 3 5" xfId="14944"/>
    <cellStyle name="40% - Accent4 5 3 6" xfId="34338"/>
    <cellStyle name="40% - Accent4 5 3 7" xfId="44334"/>
    <cellStyle name="40% - Accent4 5 4" xfId="738"/>
    <cellStyle name="40% - Accent4 5 4 2" xfId="3526"/>
    <cellStyle name="40% - Accent4 5 4 2 2" xfId="10202"/>
    <cellStyle name="40% - Accent4 5 4 2 2 2" xfId="34346"/>
    <cellStyle name="40% - Accent4 5 4 2 3" xfId="34345"/>
    <cellStyle name="40% - Accent4 5 4 3" xfId="10201"/>
    <cellStyle name="40% - Accent4 5 4 3 2" xfId="34347"/>
    <cellStyle name="40% - Accent4 5 4 4" xfId="14945"/>
    <cellStyle name="40% - Accent4 5 4 5" xfId="34344"/>
    <cellStyle name="40% - Accent4 5 4 6" xfId="44336"/>
    <cellStyle name="40% - Accent4 5 5" xfId="3527"/>
    <cellStyle name="40% - Accent4 5 5 2" xfId="10203"/>
    <cellStyle name="40% - Accent4 5 5 2 2" xfId="34349"/>
    <cellStyle name="40% - Accent4 5 5 3" xfId="34348"/>
    <cellStyle name="40% - Accent4 5 5 4" xfId="44337"/>
    <cellStyle name="40% - Accent4 5 6" xfId="3528"/>
    <cellStyle name="40% - Accent4 5 6 2" xfId="10204"/>
    <cellStyle name="40% - Accent4 5 6 2 2" xfId="34351"/>
    <cellStyle name="40% - Accent4 5 6 3" xfId="34350"/>
    <cellStyle name="40% - Accent4 5 6 4" xfId="44338"/>
    <cellStyle name="40% - Accent4 5 7" xfId="3529"/>
    <cellStyle name="40% - Accent4 5 7 2" xfId="10205"/>
    <cellStyle name="40% - Accent4 5 7 2 2" xfId="34353"/>
    <cellStyle name="40% - Accent4 5 7 3" xfId="34352"/>
    <cellStyle name="40% - Accent4 5 7 4" xfId="44339"/>
    <cellStyle name="40% - Accent4 5 8" xfId="3530"/>
    <cellStyle name="40% - Accent4 5 8 2" xfId="10206"/>
    <cellStyle name="40% - Accent4 5 8 2 2" xfId="34355"/>
    <cellStyle name="40% - Accent4 5 8 3" xfId="34354"/>
    <cellStyle name="40% - Accent4 5 8 4" xfId="44340"/>
    <cellStyle name="40% - Accent4 5 9" xfId="3531"/>
    <cellStyle name="40% - Accent4 5 9 2" xfId="10207"/>
    <cellStyle name="40% - Accent4 5 9 2 2" xfId="34357"/>
    <cellStyle name="40% - Accent4 5 9 3" xfId="34356"/>
    <cellStyle name="40% - Accent4 5 9 4" xfId="44341"/>
    <cellStyle name="40% - Accent4 6" xfId="218"/>
    <cellStyle name="40% - Accent4 6 10" xfId="3532"/>
    <cellStyle name="40% - Accent4 6 10 2" xfId="10209"/>
    <cellStyle name="40% - Accent4 6 10 2 2" xfId="34360"/>
    <cellStyle name="40% - Accent4 6 10 3" xfId="34359"/>
    <cellStyle name="40% - Accent4 6 11" xfId="10208"/>
    <cellStyle name="40% - Accent4 6 11 2" xfId="34361"/>
    <cellStyle name="40% - Accent4 6 12" xfId="14946"/>
    <cellStyle name="40% - Accent4 6 13" xfId="34358"/>
    <cellStyle name="40% - Accent4 6 14" xfId="44342"/>
    <cellStyle name="40% - Accent4 6 2" xfId="448"/>
    <cellStyle name="40% - Accent4 6 2 2" xfId="3534"/>
    <cellStyle name="40% - Accent4 6 2 2 2" xfId="10211"/>
    <cellStyle name="40% - Accent4 6 2 2 2 2" xfId="34364"/>
    <cellStyle name="40% - Accent4 6 2 2 3" xfId="34363"/>
    <cellStyle name="40% - Accent4 6 2 2 4" xfId="44344"/>
    <cellStyle name="40% - Accent4 6 2 3" xfId="3533"/>
    <cellStyle name="40% - Accent4 6 2 3 2" xfId="10212"/>
    <cellStyle name="40% - Accent4 6 2 3 2 2" xfId="34366"/>
    <cellStyle name="40% - Accent4 6 2 3 3" xfId="34365"/>
    <cellStyle name="40% - Accent4 6 2 4" xfId="10210"/>
    <cellStyle name="40% - Accent4 6 2 4 2" xfId="34367"/>
    <cellStyle name="40% - Accent4 6 2 5" xfId="14947"/>
    <cellStyle name="40% - Accent4 6 2 6" xfId="34362"/>
    <cellStyle name="40% - Accent4 6 2 7" xfId="44343"/>
    <cellStyle name="40% - Accent4 6 3" xfId="652"/>
    <cellStyle name="40% - Accent4 6 3 2" xfId="3536"/>
    <cellStyle name="40% - Accent4 6 3 2 2" xfId="10214"/>
    <cellStyle name="40% - Accent4 6 3 2 2 2" xfId="34370"/>
    <cellStyle name="40% - Accent4 6 3 2 3" xfId="34369"/>
    <cellStyle name="40% - Accent4 6 3 2 4" xfId="44346"/>
    <cellStyle name="40% - Accent4 6 3 3" xfId="3535"/>
    <cellStyle name="40% - Accent4 6 3 3 2" xfId="10215"/>
    <cellStyle name="40% - Accent4 6 3 3 2 2" xfId="34372"/>
    <cellStyle name="40% - Accent4 6 3 3 3" xfId="34371"/>
    <cellStyle name="40% - Accent4 6 3 4" xfId="10213"/>
    <cellStyle name="40% - Accent4 6 3 4 2" xfId="34373"/>
    <cellStyle name="40% - Accent4 6 3 5" xfId="14948"/>
    <cellStyle name="40% - Accent4 6 3 6" xfId="34368"/>
    <cellStyle name="40% - Accent4 6 3 7" xfId="44345"/>
    <cellStyle name="40% - Accent4 6 4" xfId="739"/>
    <cellStyle name="40% - Accent4 6 4 2" xfId="3537"/>
    <cellStyle name="40% - Accent4 6 4 2 2" xfId="10217"/>
    <cellStyle name="40% - Accent4 6 4 2 2 2" xfId="34376"/>
    <cellStyle name="40% - Accent4 6 4 2 3" xfId="34375"/>
    <cellStyle name="40% - Accent4 6 4 3" xfId="10216"/>
    <cellStyle name="40% - Accent4 6 4 3 2" xfId="34377"/>
    <cellStyle name="40% - Accent4 6 4 4" xfId="14949"/>
    <cellStyle name="40% - Accent4 6 4 5" xfId="34374"/>
    <cellStyle name="40% - Accent4 6 4 6" xfId="44347"/>
    <cellStyle name="40% - Accent4 6 5" xfId="3538"/>
    <cellStyle name="40% - Accent4 6 5 2" xfId="10218"/>
    <cellStyle name="40% - Accent4 6 5 2 2" xfId="34379"/>
    <cellStyle name="40% - Accent4 6 5 3" xfId="34378"/>
    <cellStyle name="40% - Accent4 6 5 4" xfId="44348"/>
    <cellStyle name="40% - Accent4 6 6" xfId="3539"/>
    <cellStyle name="40% - Accent4 6 6 2" xfId="10219"/>
    <cellStyle name="40% - Accent4 6 6 2 2" xfId="34381"/>
    <cellStyle name="40% - Accent4 6 6 3" xfId="34380"/>
    <cellStyle name="40% - Accent4 6 6 4" xfId="44349"/>
    <cellStyle name="40% - Accent4 6 7" xfId="3540"/>
    <cellStyle name="40% - Accent4 6 7 2" xfId="10220"/>
    <cellStyle name="40% - Accent4 6 7 2 2" xfId="34383"/>
    <cellStyle name="40% - Accent4 6 7 3" xfId="34382"/>
    <cellStyle name="40% - Accent4 6 7 4" xfId="44350"/>
    <cellStyle name="40% - Accent4 6 8" xfId="3541"/>
    <cellStyle name="40% - Accent4 6 8 2" xfId="10221"/>
    <cellStyle name="40% - Accent4 6 8 2 2" xfId="34385"/>
    <cellStyle name="40% - Accent4 6 8 3" xfId="34384"/>
    <cellStyle name="40% - Accent4 6 8 4" xfId="44351"/>
    <cellStyle name="40% - Accent4 6 9" xfId="3542"/>
    <cellStyle name="40% - Accent4 6 9 2" xfId="10222"/>
    <cellStyle name="40% - Accent4 6 9 2 2" xfId="34387"/>
    <cellStyle name="40% - Accent4 6 9 3" xfId="34386"/>
    <cellStyle name="40% - Accent4 6 9 4" xfId="44352"/>
    <cellStyle name="40% - Accent4 7" xfId="219"/>
    <cellStyle name="40% - Accent4 7 10" xfId="10223"/>
    <cellStyle name="40% - Accent4 7 10 2" xfId="34389"/>
    <cellStyle name="40% - Accent4 7 11" xfId="14950"/>
    <cellStyle name="40% - Accent4 7 12" xfId="34388"/>
    <cellStyle name="40% - Accent4 7 13" xfId="44353"/>
    <cellStyle name="40% - Accent4 7 2" xfId="449"/>
    <cellStyle name="40% - Accent4 7 2 2" xfId="3545"/>
    <cellStyle name="40% - Accent4 7 2 2 2" xfId="10225"/>
    <cellStyle name="40% - Accent4 7 2 2 2 2" xfId="34392"/>
    <cellStyle name="40% - Accent4 7 2 2 3" xfId="34391"/>
    <cellStyle name="40% - Accent4 7 2 2 4" xfId="44355"/>
    <cellStyle name="40% - Accent4 7 2 3" xfId="3544"/>
    <cellStyle name="40% - Accent4 7 2 3 2" xfId="10226"/>
    <cellStyle name="40% - Accent4 7 2 3 2 2" xfId="34394"/>
    <cellStyle name="40% - Accent4 7 2 3 3" xfId="34393"/>
    <cellStyle name="40% - Accent4 7 2 4" xfId="10224"/>
    <cellStyle name="40% - Accent4 7 2 4 2" xfId="34395"/>
    <cellStyle name="40% - Accent4 7 2 5" xfId="14951"/>
    <cellStyle name="40% - Accent4 7 2 6" xfId="34390"/>
    <cellStyle name="40% - Accent4 7 2 7" xfId="44354"/>
    <cellStyle name="40% - Accent4 7 3" xfId="653"/>
    <cellStyle name="40% - Accent4 7 3 2" xfId="3546"/>
    <cellStyle name="40% - Accent4 7 3 2 2" xfId="10228"/>
    <cellStyle name="40% - Accent4 7 3 2 2 2" xfId="34398"/>
    <cellStyle name="40% - Accent4 7 3 2 3" xfId="34397"/>
    <cellStyle name="40% - Accent4 7 3 3" xfId="10227"/>
    <cellStyle name="40% - Accent4 7 3 3 2" xfId="34399"/>
    <cellStyle name="40% - Accent4 7 3 4" xfId="14952"/>
    <cellStyle name="40% - Accent4 7 3 5" xfId="34396"/>
    <cellStyle name="40% - Accent4 7 3 6" xfId="44356"/>
    <cellStyle name="40% - Accent4 7 4" xfId="740"/>
    <cellStyle name="40% - Accent4 7 4 2" xfId="3547"/>
    <cellStyle name="40% - Accent4 7 4 2 2" xfId="10230"/>
    <cellStyle name="40% - Accent4 7 4 2 2 2" xfId="34402"/>
    <cellStyle name="40% - Accent4 7 4 2 3" xfId="34401"/>
    <cellStyle name="40% - Accent4 7 4 3" xfId="10229"/>
    <cellStyle name="40% - Accent4 7 4 3 2" xfId="34403"/>
    <cellStyle name="40% - Accent4 7 4 4" xfId="14953"/>
    <cellStyle name="40% - Accent4 7 4 5" xfId="34400"/>
    <cellStyle name="40% - Accent4 7 4 6" xfId="44357"/>
    <cellStyle name="40% - Accent4 7 5" xfId="3548"/>
    <cellStyle name="40% - Accent4 7 5 2" xfId="10231"/>
    <cellStyle name="40% - Accent4 7 5 2 2" xfId="34405"/>
    <cellStyle name="40% - Accent4 7 5 3" xfId="34404"/>
    <cellStyle name="40% - Accent4 7 5 4" xfId="44358"/>
    <cellStyle name="40% - Accent4 7 6" xfId="3549"/>
    <cellStyle name="40% - Accent4 7 6 2" xfId="10232"/>
    <cellStyle name="40% - Accent4 7 6 2 2" xfId="34407"/>
    <cellStyle name="40% - Accent4 7 6 3" xfId="34406"/>
    <cellStyle name="40% - Accent4 7 6 4" xfId="44359"/>
    <cellStyle name="40% - Accent4 7 7" xfId="3550"/>
    <cellStyle name="40% - Accent4 7 7 2" xfId="10233"/>
    <cellStyle name="40% - Accent4 7 7 2 2" xfId="34409"/>
    <cellStyle name="40% - Accent4 7 7 3" xfId="34408"/>
    <cellStyle name="40% - Accent4 7 7 4" xfId="44360"/>
    <cellStyle name="40% - Accent4 7 8" xfId="3551"/>
    <cellStyle name="40% - Accent4 7 8 2" xfId="10234"/>
    <cellStyle name="40% - Accent4 7 8 2 2" xfId="34411"/>
    <cellStyle name="40% - Accent4 7 8 3" xfId="34410"/>
    <cellStyle name="40% - Accent4 7 8 4" xfId="44361"/>
    <cellStyle name="40% - Accent4 7 9" xfId="3543"/>
    <cellStyle name="40% - Accent4 7 9 2" xfId="10235"/>
    <cellStyle name="40% - Accent4 7 9 2 2" xfId="34413"/>
    <cellStyle name="40% - Accent4 7 9 3" xfId="34412"/>
    <cellStyle name="40% - Accent4 8" xfId="317"/>
    <cellStyle name="40% - Accent4 8 2" xfId="3553"/>
    <cellStyle name="40% - Accent4 8 2 2" xfId="10236"/>
    <cellStyle name="40% - Accent4 8 2 2 2" xfId="34415"/>
    <cellStyle name="40% - Accent4 8 2 3" xfId="14954"/>
    <cellStyle name="40% - Accent4 8 2 4" xfId="34414"/>
    <cellStyle name="40% - Accent4 8 2 5" xfId="44363"/>
    <cellStyle name="40% - Accent4 8 3" xfId="3554"/>
    <cellStyle name="40% - Accent4 8 3 2" xfId="10237"/>
    <cellStyle name="40% - Accent4 8 3 2 2" xfId="34417"/>
    <cellStyle name="40% - Accent4 8 3 3" xfId="14955"/>
    <cellStyle name="40% - Accent4 8 3 4" xfId="34416"/>
    <cellStyle name="40% - Accent4 8 3 5" xfId="44364"/>
    <cellStyle name="40% - Accent4 8 4" xfId="3555"/>
    <cellStyle name="40% - Accent4 8 4 2" xfId="10238"/>
    <cellStyle name="40% - Accent4 8 4 2 2" xfId="34419"/>
    <cellStyle name="40% - Accent4 8 4 3" xfId="14956"/>
    <cellStyle name="40% - Accent4 8 4 4" xfId="34418"/>
    <cellStyle name="40% - Accent4 8 4 5" xfId="44365"/>
    <cellStyle name="40% - Accent4 8 5" xfId="3556"/>
    <cellStyle name="40% - Accent4 8 5 2" xfId="10239"/>
    <cellStyle name="40% - Accent4 8 5 2 2" xfId="34421"/>
    <cellStyle name="40% - Accent4 8 5 3" xfId="34420"/>
    <cellStyle name="40% - Accent4 8 5 4" xfId="44366"/>
    <cellStyle name="40% - Accent4 8 6" xfId="3552"/>
    <cellStyle name="40% - Accent4 8 6 2" xfId="10240"/>
    <cellStyle name="40% - Accent4 8 6 2 2" xfId="34423"/>
    <cellStyle name="40% - Accent4 8 6 3" xfId="34422"/>
    <cellStyle name="40% - Accent4 8 7" xfId="44362"/>
    <cellStyle name="40% - Accent4 9" xfId="302"/>
    <cellStyle name="40% - Accent4 9 2" xfId="3558"/>
    <cellStyle name="40% - Accent4 9 2 2" xfId="10242"/>
    <cellStyle name="40% - Accent4 9 2 2 2" xfId="34426"/>
    <cellStyle name="40% - Accent4 9 2 3" xfId="14958"/>
    <cellStyle name="40% - Accent4 9 2 4" xfId="34425"/>
    <cellStyle name="40% - Accent4 9 2 5" xfId="44368"/>
    <cellStyle name="40% - Accent4 9 3" xfId="3557"/>
    <cellStyle name="40% - Accent4 9 3 2" xfId="10243"/>
    <cellStyle name="40% - Accent4 9 3 2 2" xfId="34428"/>
    <cellStyle name="40% - Accent4 9 3 3" xfId="14959"/>
    <cellStyle name="40% - Accent4 9 3 4" xfId="34427"/>
    <cellStyle name="40% - Accent4 9 4" xfId="10241"/>
    <cellStyle name="40% - Accent4 9 4 2" xfId="14960"/>
    <cellStyle name="40% - Accent4 9 4 3" xfId="34429"/>
    <cellStyle name="40% - Accent4 9 5" xfId="14957"/>
    <cellStyle name="40% - Accent4 9 6" xfId="34424"/>
    <cellStyle name="40% - Accent4 9 7" xfId="44367"/>
    <cellStyle name="40% - Accent5" xfId="11" builtinId="47" customBuiltin="1"/>
    <cellStyle name="40% - Accent5 10" xfId="3559"/>
    <cellStyle name="40% - Accent5 10 2" xfId="3560"/>
    <cellStyle name="40% - Accent5 10 2 2" xfId="10245"/>
    <cellStyle name="40% - Accent5 10 2 2 2" xfId="34432"/>
    <cellStyle name="40% - Accent5 10 2 3" xfId="14962"/>
    <cellStyle name="40% - Accent5 10 2 4" xfId="34431"/>
    <cellStyle name="40% - Accent5 10 2 5" xfId="44370"/>
    <cellStyle name="40% - Accent5 10 3" xfId="10244"/>
    <cellStyle name="40% - Accent5 10 3 2" xfId="14963"/>
    <cellStyle name="40% - Accent5 10 3 3" xfId="34433"/>
    <cellStyle name="40% - Accent5 10 4" xfId="14964"/>
    <cellStyle name="40% - Accent5 10 5" xfId="14961"/>
    <cellStyle name="40% - Accent5 10 6" xfId="34430"/>
    <cellStyle name="40% - Accent5 10 7" xfId="44369"/>
    <cellStyle name="40% - Accent5 11" xfId="3561"/>
    <cellStyle name="40% - Accent5 11 2" xfId="3562"/>
    <cellStyle name="40% - Accent5 11 2 2" xfId="10247"/>
    <cellStyle name="40% - Accent5 11 2 2 2" xfId="34436"/>
    <cellStyle name="40% - Accent5 11 2 3" xfId="14966"/>
    <cellStyle name="40% - Accent5 11 2 4" xfId="34435"/>
    <cellStyle name="40% - Accent5 11 2 5" xfId="44372"/>
    <cellStyle name="40% - Accent5 11 3" xfId="10246"/>
    <cellStyle name="40% - Accent5 11 3 2" xfId="14967"/>
    <cellStyle name="40% - Accent5 11 3 3" xfId="34437"/>
    <cellStyle name="40% - Accent5 11 4" xfId="14968"/>
    <cellStyle name="40% - Accent5 11 5" xfId="14965"/>
    <cellStyle name="40% - Accent5 11 6" xfId="34434"/>
    <cellStyle name="40% - Accent5 11 7" xfId="44371"/>
    <cellStyle name="40% - Accent5 12" xfId="3563"/>
    <cellStyle name="40% - Accent5 12 2" xfId="10248"/>
    <cellStyle name="40% - Accent5 12 2 2" xfId="14970"/>
    <cellStyle name="40% - Accent5 12 2 3" xfId="34439"/>
    <cellStyle name="40% - Accent5 12 3" xfId="14971"/>
    <cellStyle name="40% - Accent5 12 4" xfId="14972"/>
    <cellStyle name="40% - Accent5 12 5" xfId="14973"/>
    <cellStyle name="40% - Accent5 12 6" xfId="14969"/>
    <cellStyle name="40% - Accent5 12 7" xfId="34438"/>
    <cellStyle name="40% - Accent5 12 8" xfId="44373"/>
    <cellStyle name="40% - Accent5 13" xfId="3564"/>
    <cellStyle name="40% - Accent5 13 2" xfId="10249"/>
    <cellStyle name="40% - Accent5 13 2 2" xfId="34441"/>
    <cellStyle name="40% - Accent5 13 3" xfId="14974"/>
    <cellStyle name="40% - Accent5 13 4" xfId="34440"/>
    <cellStyle name="40% - Accent5 13 5" xfId="44374"/>
    <cellStyle name="40% - Accent5 14" xfId="3565"/>
    <cellStyle name="40% - Accent5 14 2" xfId="10250"/>
    <cellStyle name="40% - Accent5 14 2 2" xfId="34443"/>
    <cellStyle name="40% - Accent5 14 3" xfId="14975"/>
    <cellStyle name="40% - Accent5 14 4" xfId="34442"/>
    <cellStyle name="40% - Accent5 14 5" xfId="44375"/>
    <cellStyle name="40% - Accent5 15" xfId="3566"/>
    <cellStyle name="40% - Accent5 15 2" xfId="10251"/>
    <cellStyle name="40% - Accent5 15 2 2" xfId="34445"/>
    <cellStyle name="40% - Accent5 15 3" xfId="14976"/>
    <cellStyle name="40% - Accent5 15 4" xfId="34444"/>
    <cellStyle name="40% - Accent5 15 5" xfId="44376"/>
    <cellStyle name="40% - Accent5 16" xfId="13867"/>
    <cellStyle name="40% - Accent5 16 2" xfId="14977"/>
    <cellStyle name="40% - Accent5 17" xfId="14978"/>
    <cellStyle name="40% - Accent5 18" xfId="14979"/>
    <cellStyle name="40% - Accent5 19" xfId="14980"/>
    <cellStyle name="40% - Accent5 2" xfId="120"/>
    <cellStyle name="40% - Accent5 2 10" xfId="3568"/>
    <cellStyle name="40% - Accent5 2 10 2" xfId="10253"/>
    <cellStyle name="40% - Accent5 2 10 2 2" xfId="34447"/>
    <cellStyle name="40% - Accent5 2 10 3" xfId="14981"/>
    <cellStyle name="40% - Accent5 2 10 4" xfId="34446"/>
    <cellStyle name="40% - Accent5 2 10 5" xfId="44377"/>
    <cellStyle name="40% - Accent5 2 11" xfId="3569"/>
    <cellStyle name="40% - Accent5 2 11 2" xfId="10254"/>
    <cellStyle name="40% - Accent5 2 11 2 2" xfId="34449"/>
    <cellStyle name="40% - Accent5 2 11 3" xfId="14982"/>
    <cellStyle name="40% - Accent5 2 11 4" xfId="34448"/>
    <cellStyle name="40% - Accent5 2 11 5" xfId="44378"/>
    <cellStyle name="40% - Accent5 2 12" xfId="3570"/>
    <cellStyle name="40% - Accent5 2 12 2" xfId="10255"/>
    <cellStyle name="40% - Accent5 2 12 2 2" xfId="34451"/>
    <cellStyle name="40% - Accent5 2 12 3" xfId="14983"/>
    <cellStyle name="40% - Accent5 2 12 4" xfId="34450"/>
    <cellStyle name="40% - Accent5 2 12 5" xfId="44379"/>
    <cellStyle name="40% - Accent5 2 13" xfId="3571"/>
    <cellStyle name="40% - Accent5 2 13 2" xfId="10256"/>
    <cellStyle name="40% - Accent5 2 13 2 2" xfId="34453"/>
    <cellStyle name="40% - Accent5 2 13 3" xfId="14984"/>
    <cellStyle name="40% - Accent5 2 13 4" xfId="34452"/>
    <cellStyle name="40% - Accent5 2 13 5" xfId="44380"/>
    <cellStyle name="40% - Accent5 2 14" xfId="3572"/>
    <cellStyle name="40% - Accent5 2 14 2" xfId="10257"/>
    <cellStyle name="40% - Accent5 2 14 2 2" xfId="34455"/>
    <cellStyle name="40% - Accent5 2 14 3" xfId="14985"/>
    <cellStyle name="40% - Accent5 2 14 4" xfId="34454"/>
    <cellStyle name="40% - Accent5 2 14 5" xfId="44381"/>
    <cellStyle name="40% - Accent5 2 15" xfId="3567"/>
    <cellStyle name="40% - Accent5 2 15 2" xfId="10258"/>
    <cellStyle name="40% - Accent5 2 15 2 2" xfId="34457"/>
    <cellStyle name="40% - Accent5 2 15 3" xfId="14986"/>
    <cellStyle name="40% - Accent5 2 15 4" xfId="34456"/>
    <cellStyle name="40% - Accent5 2 16" xfId="10252"/>
    <cellStyle name="40% - Accent5 2 16 2" xfId="28042"/>
    <cellStyle name="40% - Accent5 2 16 3" xfId="34458"/>
    <cellStyle name="40% - Accent5 2 17" xfId="41606"/>
    <cellStyle name="40% - Accent5 2 2" xfId="221"/>
    <cellStyle name="40% - Accent5 2 2 2" xfId="3573"/>
    <cellStyle name="40% - Accent5 2 2 2 10" xfId="3574"/>
    <cellStyle name="40% - Accent5 2 2 2 10 2" xfId="10260"/>
    <cellStyle name="40% - Accent5 2 2 2 10 2 2" xfId="34461"/>
    <cellStyle name="40% - Accent5 2 2 2 10 3" xfId="34460"/>
    <cellStyle name="40% - Accent5 2 2 2 10 4" xfId="44383"/>
    <cellStyle name="40% - Accent5 2 2 2 11" xfId="3575"/>
    <cellStyle name="40% - Accent5 2 2 2 11 2" xfId="10261"/>
    <cellStyle name="40% - Accent5 2 2 2 11 2 2" xfId="34463"/>
    <cellStyle name="40% - Accent5 2 2 2 11 3" xfId="34462"/>
    <cellStyle name="40% - Accent5 2 2 2 11 4" xfId="44384"/>
    <cellStyle name="40% - Accent5 2 2 2 12" xfId="10259"/>
    <cellStyle name="40% - Accent5 2 2 2 12 2" xfId="34464"/>
    <cellStyle name="40% - Accent5 2 2 2 13" xfId="34459"/>
    <cellStyle name="40% - Accent5 2 2 2 14" xfId="44382"/>
    <cellStyle name="40% - Accent5 2 2 2 2" xfId="3576"/>
    <cellStyle name="40% - Accent5 2 2 2 2 10" xfId="10262"/>
    <cellStyle name="40% - Accent5 2 2 2 2 10 2" xfId="34466"/>
    <cellStyle name="40% - Accent5 2 2 2 2 11" xfId="34465"/>
    <cellStyle name="40% - Accent5 2 2 2 2 12" xfId="44385"/>
    <cellStyle name="40% - Accent5 2 2 2 2 2" xfId="3577"/>
    <cellStyle name="40% - Accent5 2 2 2 2 2 2" xfId="3578"/>
    <cellStyle name="40% - Accent5 2 2 2 2 2 2 2" xfId="10264"/>
    <cellStyle name="40% - Accent5 2 2 2 2 2 2 2 2" xfId="34469"/>
    <cellStyle name="40% - Accent5 2 2 2 2 2 2 3" xfId="34468"/>
    <cellStyle name="40% - Accent5 2 2 2 2 2 2 4" xfId="44387"/>
    <cellStyle name="40% - Accent5 2 2 2 2 2 3" xfId="10263"/>
    <cellStyle name="40% - Accent5 2 2 2 2 2 3 2" xfId="34470"/>
    <cellStyle name="40% - Accent5 2 2 2 2 2 4" xfId="34467"/>
    <cellStyle name="40% - Accent5 2 2 2 2 2 5" xfId="44386"/>
    <cellStyle name="40% - Accent5 2 2 2 2 3" xfId="3579"/>
    <cellStyle name="40% - Accent5 2 2 2 2 3 2" xfId="3580"/>
    <cellStyle name="40% - Accent5 2 2 2 2 3 2 2" xfId="10266"/>
    <cellStyle name="40% - Accent5 2 2 2 2 3 2 2 2" xfId="34473"/>
    <cellStyle name="40% - Accent5 2 2 2 2 3 2 3" xfId="34472"/>
    <cellStyle name="40% - Accent5 2 2 2 2 3 2 4" xfId="44389"/>
    <cellStyle name="40% - Accent5 2 2 2 2 3 3" xfId="10265"/>
    <cellStyle name="40% - Accent5 2 2 2 2 3 3 2" xfId="34474"/>
    <cellStyle name="40% - Accent5 2 2 2 2 3 4" xfId="34471"/>
    <cellStyle name="40% - Accent5 2 2 2 2 3 5" xfId="44388"/>
    <cellStyle name="40% - Accent5 2 2 2 2 4" xfId="3581"/>
    <cellStyle name="40% - Accent5 2 2 2 2 4 2" xfId="10267"/>
    <cellStyle name="40% - Accent5 2 2 2 2 4 2 2" xfId="34476"/>
    <cellStyle name="40% - Accent5 2 2 2 2 4 3" xfId="34475"/>
    <cellStyle name="40% - Accent5 2 2 2 2 4 4" xfId="44390"/>
    <cellStyle name="40% - Accent5 2 2 2 2 5" xfId="3582"/>
    <cellStyle name="40% - Accent5 2 2 2 2 5 2" xfId="10268"/>
    <cellStyle name="40% - Accent5 2 2 2 2 5 2 2" xfId="34478"/>
    <cellStyle name="40% - Accent5 2 2 2 2 5 3" xfId="34477"/>
    <cellStyle name="40% - Accent5 2 2 2 2 5 4" xfId="44391"/>
    <cellStyle name="40% - Accent5 2 2 2 2 6" xfId="3583"/>
    <cellStyle name="40% - Accent5 2 2 2 2 6 2" xfId="10269"/>
    <cellStyle name="40% - Accent5 2 2 2 2 6 2 2" xfId="34480"/>
    <cellStyle name="40% - Accent5 2 2 2 2 6 3" xfId="34479"/>
    <cellStyle name="40% - Accent5 2 2 2 2 6 4" xfId="44392"/>
    <cellStyle name="40% - Accent5 2 2 2 2 7" xfId="3584"/>
    <cellStyle name="40% - Accent5 2 2 2 2 7 2" xfId="10270"/>
    <cellStyle name="40% - Accent5 2 2 2 2 7 2 2" xfId="34482"/>
    <cellStyle name="40% - Accent5 2 2 2 2 7 3" xfId="34481"/>
    <cellStyle name="40% - Accent5 2 2 2 2 7 4" xfId="44393"/>
    <cellStyle name="40% - Accent5 2 2 2 2 8" xfId="3585"/>
    <cellStyle name="40% - Accent5 2 2 2 2 8 2" xfId="10271"/>
    <cellStyle name="40% - Accent5 2 2 2 2 8 2 2" xfId="34484"/>
    <cellStyle name="40% - Accent5 2 2 2 2 8 3" xfId="34483"/>
    <cellStyle name="40% - Accent5 2 2 2 2 8 4" xfId="44394"/>
    <cellStyle name="40% - Accent5 2 2 2 2 9" xfId="3586"/>
    <cellStyle name="40% - Accent5 2 2 2 2 9 2" xfId="10272"/>
    <cellStyle name="40% - Accent5 2 2 2 2 9 2 2" xfId="34486"/>
    <cellStyle name="40% - Accent5 2 2 2 2 9 3" xfId="34485"/>
    <cellStyle name="40% - Accent5 2 2 2 2 9 4" xfId="44395"/>
    <cellStyle name="40% - Accent5 2 2 2 3" xfId="3587"/>
    <cellStyle name="40% - Accent5 2 2 2 3 10" xfId="34487"/>
    <cellStyle name="40% - Accent5 2 2 2 3 11" xfId="44396"/>
    <cellStyle name="40% - Accent5 2 2 2 3 2" xfId="3588"/>
    <cellStyle name="40% - Accent5 2 2 2 3 2 2" xfId="10274"/>
    <cellStyle name="40% - Accent5 2 2 2 3 2 2 2" xfId="34489"/>
    <cellStyle name="40% - Accent5 2 2 2 3 2 3" xfId="34488"/>
    <cellStyle name="40% - Accent5 2 2 2 3 2 4" xfId="44397"/>
    <cellStyle name="40% - Accent5 2 2 2 3 3" xfId="3589"/>
    <cellStyle name="40% - Accent5 2 2 2 3 3 2" xfId="10275"/>
    <cellStyle name="40% - Accent5 2 2 2 3 3 2 2" xfId="34491"/>
    <cellStyle name="40% - Accent5 2 2 2 3 3 3" xfId="34490"/>
    <cellStyle name="40% - Accent5 2 2 2 3 3 4" xfId="44398"/>
    <cellStyle name="40% - Accent5 2 2 2 3 4" xfId="3590"/>
    <cellStyle name="40% - Accent5 2 2 2 3 4 2" xfId="10276"/>
    <cellStyle name="40% - Accent5 2 2 2 3 4 2 2" xfId="34493"/>
    <cellStyle name="40% - Accent5 2 2 2 3 4 3" xfId="34492"/>
    <cellStyle name="40% - Accent5 2 2 2 3 4 4" xfId="44399"/>
    <cellStyle name="40% - Accent5 2 2 2 3 5" xfId="3591"/>
    <cellStyle name="40% - Accent5 2 2 2 3 5 2" xfId="10277"/>
    <cellStyle name="40% - Accent5 2 2 2 3 5 2 2" xfId="34495"/>
    <cellStyle name="40% - Accent5 2 2 2 3 5 3" xfId="34494"/>
    <cellStyle name="40% - Accent5 2 2 2 3 5 4" xfId="44400"/>
    <cellStyle name="40% - Accent5 2 2 2 3 6" xfId="3592"/>
    <cellStyle name="40% - Accent5 2 2 2 3 6 2" xfId="10278"/>
    <cellStyle name="40% - Accent5 2 2 2 3 6 2 2" xfId="34497"/>
    <cellStyle name="40% - Accent5 2 2 2 3 6 3" xfId="34496"/>
    <cellStyle name="40% - Accent5 2 2 2 3 6 4" xfId="44401"/>
    <cellStyle name="40% - Accent5 2 2 2 3 7" xfId="3593"/>
    <cellStyle name="40% - Accent5 2 2 2 3 7 2" xfId="10279"/>
    <cellStyle name="40% - Accent5 2 2 2 3 7 2 2" xfId="34499"/>
    <cellStyle name="40% - Accent5 2 2 2 3 7 3" xfId="34498"/>
    <cellStyle name="40% - Accent5 2 2 2 3 7 4" xfId="44402"/>
    <cellStyle name="40% - Accent5 2 2 2 3 8" xfId="3594"/>
    <cellStyle name="40% - Accent5 2 2 2 3 8 2" xfId="10280"/>
    <cellStyle name="40% - Accent5 2 2 2 3 8 2 2" xfId="34501"/>
    <cellStyle name="40% - Accent5 2 2 2 3 8 3" xfId="34500"/>
    <cellStyle name="40% - Accent5 2 2 2 3 8 4" xfId="44403"/>
    <cellStyle name="40% - Accent5 2 2 2 3 9" xfId="10273"/>
    <cellStyle name="40% - Accent5 2 2 2 3 9 2" xfId="34502"/>
    <cellStyle name="40% - Accent5 2 2 2 4" xfId="3595"/>
    <cellStyle name="40% - Accent5 2 2 2 4 2" xfId="3596"/>
    <cellStyle name="40% - Accent5 2 2 2 4 2 2" xfId="10282"/>
    <cellStyle name="40% - Accent5 2 2 2 4 2 2 2" xfId="34505"/>
    <cellStyle name="40% - Accent5 2 2 2 4 2 3" xfId="34504"/>
    <cellStyle name="40% - Accent5 2 2 2 4 2 4" xfId="44405"/>
    <cellStyle name="40% - Accent5 2 2 2 4 3" xfId="10281"/>
    <cellStyle name="40% - Accent5 2 2 2 4 3 2" xfId="34506"/>
    <cellStyle name="40% - Accent5 2 2 2 4 4" xfId="34503"/>
    <cellStyle name="40% - Accent5 2 2 2 4 5" xfId="44404"/>
    <cellStyle name="40% - Accent5 2 2 2 5" xfId="3597"/>
    <cellStyle name="40% - Accent5 2 2 2 5 2" xfId="10283"/>
    <cellStyle name="40% - Accent5 2 2 2 5 2 2" xfId="34508"/>
    <cellStyle name="40% - Accent5 2 2 2 5 3" xfId="34507"/>
    <cellStyle name="40% - Accent5 2 2 2 5 4" xfId="44406"/>
    <cellStyle name="40% - Accent5 2 2 2 6" xfId="3598"/>
    <cellStyle name="40% - Accent5 2 2 2 6 2" xfId="10284"/>
    <cellStyle name="40% - Accent5 2 2 2 6 2 2" xfId="34510"/>
    <cellStyle name="40% - Accent5 2 2 2 6 3" xfId="34509"/>
    <cellStyle name="40% - Accent5 2 2 2 6 4" xfId="44407"/>
    <cellStyle name="40% - Accent5 2 2 2 7" xfId="3599"/>
    <cellStyle name="40% - Accent5 2 2 2 7 2" xfId="10285"/>
    <cellStyle name="40% - Accent5 2 2 2 7 2 2" xfId="34512"/>
    <cellStyle name="40% - Accent5 2 2 2 7 3" xfId="34511"/>
    <cellStyle name="40% - Accent5 2 2 2 7 4" xfId="44408"/>
    <cellStyle name="40% - Accent5 2 2 2 8" xfId="3600"/>
    <cellStyle name="40% - Accent5 2 2 2 8 2" xfId="10286"/>
    <cellStyle name="40% - Accent5 2 2 2 8 2 2" xfId="34514"/>
    <cellStyle name="40% - Accent5 2 2 2 8 3" xfId="34513"/>
    <cellStyle name="40% - Accent5 2 2 2 8 4" xfId="44409"/>
    <cellStyle name="40% - Accent5 2 2 2 9" xfId="3601"/>
    <cellStyle name="40% - Accent5 2 2 2 9 2" xfId="10287"/>
    <cellStyle name="40% - Accent5 2 2 2 9 2 2" xfId="34516"/>
    <cellStyle name="40% - Accent5 2 2 2 9 3" xfId="34515"/>
    <cellStyle name="40% - Accent5 2 2 2 9 4" xfId="44410"/>
    <cellStyle name="40% - Accent5 2 2 3" xfId="3602"/>
    <cellStyle name="40% - Accent5 2 2 3 10" xfId="44411"/>
    <cellStyle name="40% - Accent5 2 2 3 2" xfId="3603"/>
    <cellStyle name="40% - Accent5 2 2 3 2 2" xfId="3604"/>
    <cellStyle name="40% - Accent5 2 2 3 2 2 2" xfId="10290"/>
    <cellStyle name="40% - Accent5 2 2 3 2 2 2 2" xfId="34520"/>
    <cellStyle name="40% - Accent5 2 2 3 2 2 3" xfId="34519"/>
    <cellStyle name="40% - Accent5 2 2 3 2 2 4" xfId="44413"/>
    <cellStyle name="40% - Accent5 2 2 3 2 3" xfId="10289"/>
    <cellStyle name="40% - Accent5 2 2 3 2 3 2" xfId="34521"/>
    <cellStyle name="40% - Accent5 2 2 3 2 4" xfId="34518"/>
    <cellStyle name="40% - Accent5 2 2 3 2 5" xfId="44412"/>
    <cellStyle name="40% - Accent5 2 2 3 3" xfId="3605"/>
    <cellStyle name="40% - Accent5 2 2 3 3 2" xfId="3606"/>
    <cellStyle name="40% - Accent5 2 2 3 3 2 2" xfId="10292"/>
    <cellStyle name="40% - Accent5 2 2 3 3 2 2 2" xfId="34524"/>
    <cellStyle name="40% - Accent5 2 2 3 3 2 3" xfId="34523"/>
    <cellStyle name="40% - Accent5 2 2 3 3 2 4" xfId="44415"/>
    <cellStyle name="40% - Accent5 2 2 3 3 3" xfId="10291"/>
    <cellStyle name="40% - Accent5 2 2 3 3 3 2" xfId="34525"/>
    <cellStyle name="40% - Accent5 2 2 3 3 4" xfId="34522"/>
    <cellStyle name="40% - Accent5 2 2 3 3 5" xfId="44414"/>
    <cellStyle name="40% - Accent5 2 2 3 4" xfId="3607"/>
    <cellStyle name="40% - Accent5 2 2 3 4 2" xfId="10293"/>
    <cellStyle name="40% - Accent5 2 2 3 4 2 2" xfId="34527"/>
    <cellStyle name="40% - Accent5 2 2 3 4 3" xfId="34526"/>
    <cellStyle name="40% - Accent5 2 2 3 4 4" xfId="44416"/>
    <cellStyle name="40% - Accent5 2 2 3 5" xfId="3608"/>
    <cellStyle name="40% - Accent5 2 2 3 5 2" xfId="10294"/>
    <cellStyle name="40% - Accent5 2 2 3 5 2 2" xfId="34529"/>
    <cellStyle name="40% - Accent5 2 2 3 5 3" xfId="34528"/>
    <cellStyle name="40% - Accent5 2 2 3 5 4" xfId="44417"/>
    <cellStyle name="40% - Accent5 2 2 3 6" xfId="3609"/>
    <cellStyle name="40% - Accent5 2 2 3 6 2" xfId="10295"/>
    <cellStyle name="40% - Accent5 2 2 3 6 2 2" xfId="34531"/>
    <cellStyle name="40% - Accent5 2 2 3 6 3" xfId="34530"/>
    <cellStyle name="40% - Accent5 2 2 3 6 4" xfId="44418"/>
    <cellStyle name="40% - Accent5 2 2 3 7" xfId="3610"/>
    <cellStyle name="40% - Accent5 2 2 3 7 2" xfId="10296"/>
    <cellStyle name="40% - Accent5 2 2 3 7 2 2" xfId="34533"/>
    <cellStyle name="40% - Accent5 2 2 3 7 3" xfId="34532"/>
    <cellStyle name="40% - Accent5 2 2 3 7 4" xfId="44419"/>
    <cellStyle name="40% - Accent5 2 2 3 8" xfId="10288"/>
    <cellStyle name="40% - Accent5 2 2 3 8 2" xfId="34534"/>
    <cellStyle name="40% - Accent5 2 2 3 9" xfId="34517"/>
    <cellStyle name="40% - Accent5 2 2 4" xfId="3611"/>
    <cellStyle name="40% - Accent5 2 2 4 10" xfId="44420"/>
    <cellStyle name="40% - Accent5 2 2 4 2" xfId="3612"/>
    <cellStyle name="40% - Accent5 2 2 4 2 2" xfId="10298"/>
    <cellStyle name="40% - Accent5 2 2 4 2 2 2" xfId="34537"/>
    <cellStyle name="40% - Accent5 2 2 4 2 3" xfId="34536"/>
    <cellStyle name="40% - Accent5 2 2 4 2 4" xfId="44421"/>
    <cellStyle name="40% - Accent5 2 2 4 3" xfId="3613"/>
    <cellStyle name="40% - Accent5 2 2 4 3 2" xfId="10299"/>
    <cellStyle name="40% - Accent5 2 2 4 3 2 2" xfId="34539"/>
    <cellStyle name="40% - Accent5 2 2 4 3 3" xfId="34538"/>
    <cellStyle name="40% - Accent5 2 2 4 3 4" xfId="44422"/>
    <cellStyle name="40% - Accent5 2 2 4 4" xfId="3614"/>
    <cellStyle name="40% - Accent5 2 2 4 4 2" xfId="10300"/>
    <cellStyle name="40% - Accent5 2 2 4 4 2 2" xfId="34541"/>
    <cellStyle name="40% - Accent5 2 2 4 4 3" xfId="34540"/>
    <cellStyle name="40% - Accent5 2 2 4 4 4" xfId="44423"/>
    <cellStyle name="40% - Accent5 2 2 4 5" xfId="3615"/>
    <cellStyle name="40% - Accent5 2 2 4 5 2" xfId="10301"/>
    <cellStyle name="40% - Accent5 2 2 4 5 2 2" xfId="34543"/>
    <cellStyle name="40% - Accent5 2 2 4 5 3" xfId="34542"/>
    <cellStyle name="40% - Accent5 2 2 4 5 4" xfId="44424"/>
    <cellStyle name="40% - Accent5 2 2 4 6" xfId="3616"/>
    <cellStyle name="40% - Accent5 2 2 4 6 2" xfId="10302"/>
    <cellStyle name="40% - Accent5 2 2 4 6 2 2" xfId="34545"/>
    <cellStyle name="40% - Accent5 2 2 4 6 3" xfId="34544"/>
    <cellStyle name="40% - Accent5 2 2 4 6 4" xfId="44425"/>
    <cellStyle name="40% - Accent5 2 2 4 7" xfId="3617"/>
    <cellStyle name="40% - Accent5 2 2 4 7 2" xfId="10303"/>
    <cellStyle name="40% - Accent5 2 2 4 7 2 2" xfId="34547"/>
    <cellStyle name="40% - Accent5 2 2 4 7 3" xfId="34546"/>
    <cellStyle name="40% - Accent5 2 2 4 7 4" xfId="44426"/>
    <cellStyle name="40% - Accent5 2 2 4 8" xfId="10297"/>
    <cellStyle name="40% - Accent5 2 2 4 8 2" xfId="34548"/>
    <cellStyle name="40% - Accent5 2 2 4 9" xfId="34535"/>
    <cellStyle name="40% - Accent5 2 2 5" xfId="3618"/>
    <cellStyle name="40% - Accent5 2 2 5 2" xfId="10304"/>
    <cellStyle name="40% - Accent5 2 2 5 2 2" xfId="34550"/>
    <cellStyle name="40% - Accent5 2 2 5 3" xfId="34549"/>
    <cellStyle name="40% - Accent5 2 2 5 4" xfId="44427"/>
    <cellStyle name="40% - Accent5 2 2 6" xfId="3619"/>
    <cellStyle name="40% - Accent5 2 2 6 2" xfId="10305"/>
    <cellStyle name="40% - Accent5 2 2 6 2 2" xfId="34552"/>
    <cellStyle name="40% - Accent5 2 2 6 3" xfId="34551"/>
    <cellStyle name="40% - Accent5 2 2 6 4" xfId="44428"/>
    <cellStyle name="40% - Accent5 2 2 7" xfId="14987"/>
    <cellStyle name="40% - Accent5 2 3" xfId="220"/>
    <cellStyle name="40% - Accent5 2 3 2" xfId="450"/>
    <cellStyle name="40% - Accent5 2 3 2 2" xfId="7133"/>
    <cellStyle name="40% - Accent5 2 3 2 2 2" xfId="10308"/>
    <cellStyle name="40% - Accent5 2 3 2 2 2 2" xfId="34556"/>
    <cellStyle name="40% - Accent5 2 3 2 2 3" xfId="34555"/>
    <cellStyle name="40% - Accent5 2 3 2 3" xfId="10307"/>
    <cellStyle name="40% - Accent5 2 3 2 3 2" xfId="34557"/>
    <cellStyle name="40% - Accent5 2 3 2 4" xfId="34554"/>
    <cellStyle name="40% - Accent5 2 3 3" xfId="3620"/>
    <cellStyle name="40% - Accent5 2 3 4" xfId="10306"/>
    <cellStyle name="40% - Accent5 2 3 4 2" xfId="34558"/>
    <cellStyle name="40% - Accent5 2 3 5" xfId="34553"/>
    <cellStyle name="40% - Accent5 2 4" xfId="371"/>
    <cellStyle name="40% - Accent5 2 4 10" xfId="3622"/>
    <cellStyle name="40% - Accent5 2 4 10 2" xfId="10310"/>
    <cellStyle name="40% - Accent5 2 4 10 2 2" xfId="34561"/>
    <cellStyle name="40% - Accent5 2 4 10 3" xfId="34560"/>
    <cellStyle name="40% - Accent5 2 4 10 4" xfId="44430"/>
    <cellStyle name="40% - Accent5 2 4 11" xfId="3623"/>
    <cellStyle name="40% - Accent5 2 4 11 2" xfId="10311"/>
    <cellStyle name="40% - Accent5 2 4 11 2 2" xfId="34563"/>
    <cellStyle name="40% - Accent5 2 4 11 3" xfId="34562"/>
    <cellStyle name="40% - Accent5 2 4 11 4" xfId="44431"/>
    <cellStyle name="40% - Accent5 2 4 12" xfId="3621"/>
    <cellStyle name="40% - Accent5 2 4 12 2" xfId="10312"/>
    <cellStyle name="40% - Accent5 2 4 12 2 2" xfId="34565"/>
    <cellStyle name="40% - Accent5 2 4 12 3" xfId="34564"/>
    <cellStyle name="40% - Accent5 2 4 13" xfId="10309"/>
    <cellStyle name="40% - Accent5 2 4 13 2" xfId="34566"/>
    <cellStyle name="40% - Accent5 2 4 14" xfId="14988"/>
    <cellStyle name="40% - Accent5 2 4 15" xfId="34559"/>
    <cellStyle name="40% - Accent5 2 4 16" xfId="44429"/>
    <cellStyle name="40% - Accent5 2 4 2" xfId="3624"/>
    <cellStyle name="40% - Accent5 2 4 2 10" xfId="10313"/>
    <cellStyle name="40% - Accent5 2 4 2 10 2" xfId="34568"/>
    <cellStyle name="40% - Accent5 2 4 2 11" xfId="14989"/>
    <cellStyle name="40% - Accent5 2 4 2 12" xfId="34567"/>
    <cellStyle name="40% - Accent5 2 4 2 13" xfId="44432"/>
    <cellStyle name="40% - Accent5 2 4 2 2" xfId="3625"/>
    <cellStyle name="40% - Accent5 2 4 2 2 2" xfId="3626"/>
    <cellStyle name="40% - Accent5 2 4 2 2 2 2" xfId="10315"/>
    <cellStyle name="40% - Accent5 2 4 2 2 2 2 2" xfId="34571"/>
    <cellStyle name="40% - Accent5 2 4 2 2 2 3" xfId="34570"/>
    <cellStyle name="40% - Accent5 2 4 2 2 2 4" xfId="44434"/>
    <cellStyle name="40% - Accent5 2 4 2 2 3" xfId="10314"/>
    <cellStyle name="40% - Accent5 2 4 2 2 3 2" xfId="34572"/>
    <cellStyle name="40% - Accent5 2 4 2 2 4" xfId="34569"/>
    <cellStyle name="40% - Accent5 2 4 2 2 5" xfId="44433"/>
    <cellStyle name="40% - Accent5 2 4 2 3" xfId="3627"/>
    <cellStyle name="40% - Accent5 2 4 2 3 2" xfId="3628"/>
    <cellStyle name="40% - Accent5 2 4 2 3 2 2" xfId="10317"/>
    <cellStyle name="40% - Accent5 2 4 2 3 2 2 2" xfId="34575"/>
    <cellStyle name="40% - Accent5 2 4 2 3 2 3" xfId="34574"/>
    <cellStyle name="40% - Accent5 2 4 2 3 2 4" xfId="44436"/>
    <cellStyle name="40% - Accent5 2 4 2 3 3" xfId="10316"/>
    <cellStyle name="40% - Accent5 2 4 2 3 3 2" xfId="34576"/>
    <cellStyle name="40% - Accent5 2 4 2 3 4" xfId="34573"/>
    <cellStyle name="40% - Accent5 2 4 2 3 5" xfId="44435"/>
    <cellStyle name="40% - Accent5 2 4 2 4" xfId="3629"/>
    <cellStyle name="40% - Accent5 2 4 2 4 2" xfId="10318"/>
    <cellStyle name="40% - Accent5 2 4 2 4 2 2" xfId="34578"/>
    <cellStyle name="40% - Accent5 2 4 2 4 3" xfId="34577"/>
    <cellStyle name="40% - Accent5 2 4 2 4 4" xfId="44437"/>
    <cellStyle name="40% - Accent5 2 4 2 5" xfId="3630"/>
    <cellStyle name="40% - Accent5 2 4 2 5 2" xfId="10319"/>
    <cellStyle name="40% - Accent5 2 4 2 5 2 2" xfId="34580"/>
    <cellStyle name="40% - Accent5 2 4 2 5 3" xfId="34579"/>
    <cellStyle name="40% - Accent5 2 4 2 5 4" xfId="44438"/>
    <cellStyle name="40% - Accent5 2 4 2 6" xfId="3631"/>
    <cellStyle name="40% - Accent5 2 4 2 6 2" xfId="10320"/>
    <cellStyle name="40% - Accent5 2 4 2 6 2 2" xfId="34582"/>
    <cellStyle name="40% - Accent5 2 4 2 6 3" xfId="34581"/>
    <cellStyle name="40% - Accent5 2 4 2 6 4" xfId="44439"/>
    <cellStyle name="40% - Accent5 2 4 2 7" xfId="3632"/>
    <cellStyle name="40% - Accent5 2 4 2 7 2" xfId="10321"/>
    <cellStyle name="40% - Accent5 2 4 2 7 2 2" xfId="34584"/>
    <cellStyle name="40% - Accent5 2 4 2 7 3" xfId="34583"/>
    <cellStyle name="40% - Accent5 2 4 2 7 4" xfId="44440"/>
    <cellStyle name="40% - Accent5 2 4 2 8" xfId="3633"/>
    <cellStyle name="40% - Accent5 2 4 2 8 2" xfId="10322"/>
    <cellStyle name="40% - Accent5 2 4 2 8 2 2" xfId="34586"/>
    <cellStyle name="40% - Accent5 2 4 2 8 3" xfId="34585"/>
    <cellStyle name="40% - Accent5 2 4 2 8 4" xfId="44441"/>
    <cellStyle name="40% - Accent5 2 4 2 9" xfId="3634"/>
    <cellStyle name="40% - Accent5 2 4 2 9 2" xfId="10323"/>
    <cellStyle name="40% - Accent5 2 4 2 9 2 2" xfId="34588"/>
    <cellStyle name="40% - Accent5 2 4 2 9 3" xfId="34587"/>
    <cellStyle name="40% - Accent5 2 4 2 9 4" xfId="44442"/>
    <cellStyle name="40% - Accent5 2 4 3" xfId="3635"/>
    <cellStyle name="40% - Accent5 2 4 3 10" xfId="34589"/>
    <cellStyle name="40% - Accent5 2 4 3 11" xfId="44443"/>
    <cellStyle name="40% - Accent5 2 4 3 2" xfId="3636"/>
    <cellStyle name="40% - Accent5 2 4 3 2 2" xfId="10325"/>
    <cellStyle name="40% - Accent5 2 4 3 2 2 2" xfId="34591"/>
    <cellStyle name="40% - Accent5 2 4 3 2 3" xfId="34590"/>
    <cellStyle name="40% - Accent5 2 4 3 2 4" xfId="44444"/>
    <cellStyle name="40% - Accent5 2 4 3 3" xfId="3637"/>
    <cellStyle name="40% - Accent5 2 4 3 3 2" xfId="10326"/>
    <cellStyle name="40% - Accent5 2 4 3 3 2 2" xfId="34593"/>
    <cellStyle name="40% - Accent5 2 4 3 3 3" xfId="34592"/>
    <cellStyle name="40% - Accent5 2 4 3 3 4" xfId="44445"/>
    <cellStyle name="40% - Accent5 2 4 3 4" xfId="3638"/>
    <cellStyle name="40% - Accent5 2 4 3 4 2" xfId="10327"/>
    <cellStyle name="40% - Accent5 2 4 3 4 2 2" xfId="34595"/>
    <cellStyle name="40% - Accent5 2 4 3 4 3" xfId="34594"/>
    <cellStyle name="40% - Accent5 2 4 3 4 4" xfId="44446"/>
    <cellStyle name="40% - Accent5 2 4 3 5" xfId="3639"/>
    <cellStyle name="40% - Accent5 2 4 3 5 2" xfId="10328"/>
    <cellStyle name="40% - Accent5 2 4 3 5 2 2" xfId="34597"/>
    <cellStyle name="40% - Accent5 2 4 3 5 3" xfId="34596"/>
    <cellStyle name="40% - Accent5 2 4 3 5 4" xfId="44447"/>
    <cellStyle name="40% - Accent5 2 4 3 6" xfId="3640"/>
    <cellStyle name="40% - Accent5 2 4 3 6 2" xfId="10329"/>
    <cellStyle name="40% - Accent5 2 4 3 6 2 2" xfId="34599"/>
    <cellStyle name="40% - Accent5 2 4 3 6 3" xfId="34598"/>
    <cellStyle name="40% - Accent5 2 4 3 6 4" xfId="44448"/>
    <cellStyle name="40% - Accent5 2 4 3 7" xfId="3641"/>
    <cellStyle name="40% - Accent5 2 4 3 7 2" xfId="10330"/>
    <cellStyle name="40% - Accent5 2 4 3 7 2 2" xfId="34601"/>
    <cellStyle name="40% - Accent5 2 4 3 7 3" xfId="34600"/>
    <cellStyle name="40% - Accent5 2 4 3 7 4" xfId="44449"/>
    <cellStyle name="40% - Accent5 2 4 3 8" xfId="3642"/>
    <cellStyle name="40% - Accent5 2 4 3 8 2" xfId="10331"/>
    <cellStyle name="40% - Accent5 2 4 3 8 2 2" xfId="34603"/>
    <cellStyle name="40% - Accent5 2 4 3 8 3" xfId="34602"/>
    <cellStyle name="40% - Accent5 2 4 3 8 4" xfId="44450"/>
    <cellStyle name="40% - Accent5 2 4 3 9" xfId="10324"/>
    <cellStyle name="40% - Accent5 2 4 3 9 2" xfId="34604"/>
    <cellStyle name="40% - Accent5 2 4 4" xfId="3643"/>
    <cellStyle name="40% - Accent5 2 4 4 2" xfId="3644"/>
    <cellStyle name="40% - Accent5 2 4 4 2 2" xfId="10333"/>
    <cellStyle name="40% - Accent5 2 4 4 2 2 2" xfId="34607"/>
    <cellStyle name="40% - Accent5 2 4 4 2 3" xfId="34606"/>
    <cellStyle name="40% - Accent5 2 4 4 2 4" xfId="44452"/>
    <cellStyle name="40% - Accent5 2 4 4 3" xfId="10332"/>
    <cellStyle name="40% - Accent5 2 4 4 3 2" xfId="34608"/>
    <cellStyle name="40% - Accent5 2 4 4 4" xfId="34605"/>
    <cellStyle name="40% - Accent5 2 4 4 5" xfId="44451"/>
    <cellStyle name="40% - Accent5 2 4 5" xfId="3645"/>
    <cellStyle name="40% - Accent5 2 4 5 2" xfId="10334"/>
    <cellStyle name="40% - Accent5 2 4 5 2 2" xfId="34610"/>
    <cellStyle name="40% - Accent5 2 4 5 3" xfId="34609"/>
    <cellStyle name="40% - Accent5 2 4 5 4" xfId="44453"/>
    <cellStyle name="40% - Accent5 2 4 6" xfId="3646"/>
    <cellStyle name="40% - Accent5 2 4 6 2" xfId="10335"/>
    <cellStyle name="40% - Accent5 2 4 6 2 2" xfId="34612"/>
    <cellStyle name="40% - Accent5 2 4 6 3" xfId="34611"/>
    <cellStyle name="40% - Accent5 2 4 6 4" xfId="44454"/>
    <cellStyle name="40% - Accent5 2 4 7" xfId="3647"/>
    <cellStyle name="40% - Accent5 2 4 7 2" xfId="10336"/>
    <cellStyle name="40% - Accent5 2 4 7 2 2" xfId="34614"/>
    <cellStyle name="40% - Accent5 2 4 7 3" xfId="34613"/>
    <cellStyle name="40% - Accent5 2 4 7 4" xfId="44455"/>
    <cellStyle name="40% - Accent5 2 4 8" xfId="3648"/>
    <cellStyle name="40% - Accent5 2 4 8 2" xfId="10337"/>
    <cellStyle name="40% - Accent5 2 4 8 2 2" xfId="34616"/>
    <cellStyle name="40% - Accent5 2 4 8 3" xfId="34615"/>
    <cellStyle name="40% - Accent5 2 4 8 4" xfId="44456"/>
    <cellStyle name="40% - Accent5 2 4 9" xfId="3649"/>
    <cellStyle name="40% - Accent5 2 4 9 2" xfId="10338"/>
    <cellStyle name="40% - Accent5 2 4 9 2 2" xfId="34618"/>
    <cellStyle name="40% - Accent5 2 4 9 3" xfId="34617"/>
    <cellStyle name="40% - Accent5 2 4 9 4" xfId="44457"/>
    <cellStyle name="40% - Accent5 2 5" xfId="488"/>
    <cellStyle name="40% - Accent5 2 5 10" xfId="3651"/>
    <cellStyle name="40% - Accent5 2 5 10 2" xfId="10340"/>
    <cellStyle name="40% - Accent5 2 5 10 2 2" xfId="34621"/>
    <cellStyle name="40% - Accent5 2 5 10 3" xfId="34620"/>
    <cellStyle name="40% - Accent5 2 5 10 4" xfId="44459"/>
    <cellStyle name="40% - Accent5 2 5 11" xfId="3652"/>
    <cellStyle name="40% - Accent5 2 5 11 2" xfId="10341"/>
    <cellStyle name="40% - Accent5 2 5 11 2 2" xfId="34623"/>
    <cellStyle name="40% - Accent5 2 5 11 3" xfId="34622"/>
    <cellStyle name="40% - Accent5 2 5 11 4" xfId="44460"/>
    <cellStyle name="40% - Accent5 2 5 12" xfId="3650"/>
    <cellStyle name="40% - Accent5 2 5 12 2" xfId="10342"/>
    <cellStyle name="40% - Accent5 2 5 12 2 2" xfId="34625"/>
    <cellStyle name="40% - Accent5 2 5 12 3" xfId="34624"/>
    <cellStyle name="40% - Accent5 2 5 13" xfId="10339"/>
    <cellStyle name="40% - Accent5 2 5 13 2" xfId="34626"/>
    <cellStyle name="40% - Accent5 2 5 14" xfId="14990"/>
    <cellStyle name="40% - Accent5 2 5 15" xfId="34619"/>
    <cellStyle name="40% - Accent5 2 5 16" xfId="44458"/>
    <cellStyle name="40% - Accent5 2 5 2" xfId="3653"/>
    <cellStyle name="40% - Accent5 2 5 2 10" xfId="10343"/>
    <cellStyle name="40% - Accent5 2 5 2 10 2" xfId="34628"/>
    <cellStyle name="40% - Accent5 2 5 2 11" xfId="34627"/>
    <cellStyle name="40% - Accent5 2 5 2 12" xfId="44461"/>
    <cellStyle name="40% - Accent5 2 5 2 2" xfId="3654"/>
    <cellStyle name="40% - Accent5 2 5 2 2 2" xfId="10344"/>
    <cellStyle name="40% - Accent5 2 5 2 2 2 2" xfId="34630"/>
    <cellStyle name="40% - Accent5 2 5 2 2 3" xfId="34629"/>
    <cellStyle name="40% - Accent5 2 5 2 2 4" xfId="44462"/>
    <cellStyle name="40% - Accent5 2 5 2 3" xfId="3655"/>
    <cellStyle name="40% - Accent5 2 5 2 3 2" xfId="10345"/>
    <cellStyle name="40% - Accent5 2 5 2 3 2 2" xfId="34632"/>
    <cellStyle name="40% - Accent5 2 5 2 3 3" xfId="34631"/>
    <cellStyle name="40% - Accent5 2 5 2 3 4" xfId="44463"/>
    <cellStyle name="40% - Accent5 2 5 2 4" xfId="3656"/>
    <cellStyle name="40% - Accent5 2 5 2 4 2" xfId="10346"/>
    <cellStyle name="40% - Accent5 2 5 2 4 2 2" xfId="34634"/>
    <cellStyle name="40% - Accent5 2 5 2 4 3" xfId="34633"/>
    <cellStyle name="40% - Accent5 2 5 2 4 4" xfId="44464"/>
    <cellStyle name="40% - Accent5 2 5 2 5" xfId="3657"/>
    <cellStyle name="40% - Accent5 2 5 2 5 2" xfId="10347"/>
    <cellStyle name="40% - Accent5 2 5 2 5 2 2" xfId="34636"/>
    <cellStyle name="40% - Accent5 2 5 2 5 3" xfId="34635"/>
    <cellStyle name="40% - Accent5 2 5 2 5 4" xfId="44465"/>
    <cellStyle name="40% - Accent5 2 5 2 6" xfId="3658"/>
    <cellStyle name="40% - Accent5 2 5 2 6 2" xfId="10348"/>
    <cellStyle name="40% - Accent5 2 5 2 6 2 2" xfId="34638"/>
    <cellStyle name="40% - Accent5 2 5 2 6 3" xfId="34637"/>
    <cellStyle name="40% - Accent5 2 5 2 6 4" xfId="44466"/>
    <cellStyle name="40% - Accent5 2 5 2 7" xfId="3659"/>
    <cellStyle name="40% - Accent5 2 5 2 7 2" xfId="10349"/>
    <cellStyle name="40% - Accent5 2 5 2 7 2 2" xfId="34640"/>
    <cellStyle name="40% - Accent5 2 5 2 7 3" xfId="34639"/>
    <cellStyle name="40% - Accent5 2 5 2 7 4" xfId="44467"/>
    <cellStyle name="40% - Accent5 2 5 2 8" xfId="3660"/>
    <cellStyle name="40% - Accent5 2 5 2 8 2" xfId="10350"/>
    <cellStyle name="40% - Accent5 2 5 2 8 2 2" xfId="34642"/>
    <cellStyle name="40% - Accent5 2 5 2 8 3" xfId="34641"/>
    <cellStyle name="40% - Accent5 2 5 2 8 4" xfId="44468"/>
    <cellStyle name="40% - Accent5 2 5 2 9" xfId="3661"/>
    <cellStyle name="40% - Accent5 2 5 2 9 2" xfId="10351"/>
    <cellStyle name="40% - Accent5 2 5 2 9 2 2" xfId="34644"/>
    <cellStyle name="40% - Accent5 2 5 2 9 3" xfId="34643"/>
    <cellStyle name="40% - Accent5 2 5 2 9 4" xfId="44469"/>
    <cellStyle name="40% - Accent5 2 5 3" xfId="3662"/>
    <cellStyle name="40% - Accent5 2 5 3 2" xfId="3663"/>
    <cellStyle name="40% - Accent5 2 5 3 2 2" xfId="10353"/>
    <cellStyle name="40% - Accent5 2 5 3 2 2 2" xfId="34647"/>
    <cellStyle name="40% - Accent5 2 5 3 2 3" xfId="34646"/>
    <cellStyle name="40% - Accent5 2 5 3 2 4" xfId="44471"/>
    <cellStyle name="40% - Accent5 2 5 3 3" xfId="10352"/>
    <cellStyle name="40% - Accent5 2 5 3 3 2" xfId="34648"/>
    <cellStyle name="40% - Accent5 2 5 3 4" xfId="34645"/>
    <cellStyle name="40% - Accent5 2 5 3 5" xfId="44470"/>
    <cellStyle name="40% - Accent5 2 5 4" xfId="3664"/>
    <cellStyle name="40% - Accent5 2 5 4 2" xfId="10354"/>
    <cellStyle name="40% - Accent5 2 5 4 2 2" xfId="34650"/>
    <cellStyle name="40% - Accent5 2 5 4 3" xfId="34649"/>
    <cellStyle name="40% - Accent5 2 5 4 4" xfId="44472"/>
    <cellStyle name="40% - Accent5 2 5 5" xfId="3665"/>
    <cellStyle name="40% - Accent5 2 5 5 2" xfId="10355"/>
    <cellStyle name="40% - Accent5 2 5 5 2 2" xfId="34652"/>
    <cellStyle name="40% - Accent5 2 5 5 3" xfId="34651"/>
    <cellStyle name="40% - Accent5 2 5 5 4" xfId="44473"/>
    <cellStyle name="40% - Accent5 2 5 6" xfId="3666"/>
    <cellStyle name="40% - Accent5 2 5 6 2" xfId="10356"/>
    <cellStyle name="40% - Accent5 2 5 6 2 2" xfId="34654"/>
    <cellStyle name="40% - Accent5 2 5 6 3" xfId="34653"/>
    <cellStyle name="40% - Accent5 2 5 6 4" xfId="44474"/>
    <cellStyle name="40% - Accent5 2 5 7" xfId="3667"/>
    <cellStyle name="40% - Accent5 2 5 7 2" xfId="10357"/>
    <cellStyle name="40% - Accent5 2 5 7 2 2" xfId="34656"/>
    <cellStyle name="40% - Accent5 2 5 7 3" xfId="34655"/>
    <cellStyle name="40% - Accent5 2 5 7 4" xfId="44475"/>
    <cellStyle name="40% - Accent5 2 5 8" xfId="3668"/>
    <cellStyle name="40% - Accent5 2 5 8 2" xfId="10358"/>
    <cellStyle name="40% - Accent5 2 5 8 2 2" xfId="34658"/>
    <cellStyle name="40% - Accent5 2 5 8 3" xfId="34657"/>
    <cellStyle name="40% - Accent5 2 5 8 4" xfId="44476"/>
    <cellStyle name="40% - Accent5 2 5 9" xfId="3669"/>
    <cellStyle name="40% - Accent5 2 5 9 2" xfId="10359"/>
    <cellStyle name="40% - Accent5 2 5 9 2 2" xfId="34660"/>
    <cellStyle name="40% - Accent5 2 5 9 3" xfId="34659"/>
    <cellStyle name="40% - Accent5 2 5 9 4" xfId="44477"/>
    <cellStyle name="40% - Accent5 2 6" xfId="515"/>
    <cellStyle name="40% - Accent5 2 6 10" xfId="3670"/>
    <cellStyle name="40% - Accent5 2 6 10 2" xfId="10361"/>
    <cellStyle name="40% - Accent5 2 6 10 2 2" xfId="34663"/>
    <cellStyle name="40% - Accent5 2 6 10 3" xfId="34662"/>
    <cellStyle name="40% - Accent5 2 6 11" xfId="10360"/>
    <cellStyle name="40% - Accent5 2 6 11 2" xfId="34664"/>
    <cellStyle name="40% - Accent5 2 6 12" xfId="14991"/>
    <cellStyle name="40% - Accent5 2 6 13" xfId="34661"/>
    <cellStyle name="40% - Accent5 2 6 14" xfId="44478"/>
    <cellStyle name="40% - Accent5 2 6 2" xfId="3671"/>
    <cellStyle name="40% - Accent5 2 6 2 2" xfId="3672"/>
    <cellStyle name="40% - Accent5 2 6 2 2 2" xfId="10363"/>
    <cellStyle name="40% - Accent5 2 6 2 2 2 2" xfId="34667"/>
    <cellStyle name="40% - Accent5 2 6 2 2 3" xfId="34666"/>
    <cellStyle name="40% - Accent5 2 6 2 2 4" xfId="44480"/>
    <cellStyle name="40% - Accent5 2 6 2 3" xfId="10362"/>
    <cellStyle name="40% - Accent5 2 6 2 3 2" xfId="34668"/>
    <cellStyle name="40% - Accent5 2 6 2 4" xfId="34665"/>
    <cellStyle name="40% - Accent5 2 6 2 5" xfId="44479"/>
    <cellStyle name="40% - Accent5 2 6 3" xfId="3673"/>
    <cellStyle name="40% - Accent5 2 6 3 2" xfId="3674"/>
    <cellStyle name="40% - Accent5 2 6 3 2 2" xfId="10365"/>
    <cellStyle name="40% - Accent5 2 6 3 2 2 2" xfId="34671"/>
    <cellStyle name="40% - Accent5 2 6 3 2 3" xfId="34670"/>
    <cellStyle name="40% - Accent5 2 6 3 2 4" xfId="44482"/>
    <cellStyle name="40% - Accent5 2 6 3 3" xfId="10364"/>
    <cellStyle name="40% - Accent5 2 6 3 3 2" xfId="34672"/>
    <cellStyle name="40% - Accent5 2 6 3 4" xfId="34669"/>
    <cellStyle name="40% - Accent5 2 6 3 5" xfId="44481"/>
    <cellStyle name="40% - Accent5 2 6 4" xfId="3675"/>
    <cellStyle name="40% - Accent5 2 6 4 2" xfId="10366"/>
    <cellStyle name="40% - Accent5 2 6 4 2 2" xfId="34674"/>
    <cellStyle name="40% - Accent5 2 6 4 3" xfId="34673"/>
    <cellStyle name="40% - Accent5 2 6 4 4" xfId="44483"/>
    <cellStyle name="40% - Accent5 2 6 5" xfId="3676"/>
    <cellStyle name="40% - Accent5 2 6 5 2" xfId="10367"/>
    <cellStyle name="40% - Accent5 2 6 5 2 2" xfId="34676"/>
    <cellStyle name="40% - Accent5 2 6 5 3" xfId="34675"/>
    <cellStyle name="40% - Accent5 2 6 5 4" xfId="44484"/>
    <cellStyle name="40% - Accent5 2 6 6" xfId="3677"/>
    <cellStyle name="40% - Accent5 2 6 6 2" xfId="10368"/>
    <cellStyle name="40% - Accent5 2 6 6 2 2" xfId="34678"/>
    <cellStyle name="40% - Accent5 2 6 6 3" xfId="34677"/>
    <cellStyle name="40% - Accent5 2 6 6 4" xfId="44485"/>
    <cellStyle name="40% - Accent5 2 6 7" xfId="3678"/>
    <cellStyle name="40% - Accent5 2 6 7 2" xfId="10369"/>
    <cellStyle name="40% - Accent5 2 6 7 2 2" xfId="34680"/>
    <cellStyle name="40% - Accent5 2 6 7 3" xfId="34679"/>
    <cellStyle name="40% - Accent5 2 6 7 4" xfId="44486"/>
    <cellStyle name="40% - Accent5 2 6 8" xfId="3679"/>
    <cellStyle name="40% - Accent5 2 6 8 2" xfId="10370"/>
    <cellStyle name="40% - Accent5 2 6 8 2 2" xfId="34682"/>
    <cellStyle name="40% - Accent5 2 6 8 3" xfId="34681"/>
    <cellStyle name="40% - Accent5 2 6 8 4" xfId="44487"/>
    <cellStyle name="40% - Accent5 2 6 9" xfId="3680"/>
    <cellStyle name="40% - Accent5 2 6 9 2" xfId="10371"/>
    <cellStyle name="40% - Accent5 2 6 9 2 2" xfId="34684"/>
    <cellStyle name="40% - Accent5 2 6 9 3" xfId="34683"/>
    <cellStyle name="40% - Accent5 2 6 9 4" xfId="44488"/>
    <cellStyle name="40% - Accent5 2 7" xfId="654"/>
    <cellStyle name="40% - Accent5 2 7 2" xfId="3681"/>
    <cellStyle name="40% - Accent5 2 7 2 2" xfId="10373"/>
    <cellStyle name="40% - Accent5 2 7 2 2 2" xfId="34687"/>
    <cellStyle name="40% - Accent5 2 7 2 3" xfId="34686"/>
    <cellStyle name="40% - Accent5 2 7 3" xfId="10372"/>
    <cellStyle name="40% - Accent5 2 7 3 2" xfId="34688"/>
    <cellStyle name="40% - Accent5 2 7 4" xfId="14992"/>
    <cellStyle name="40% - Accent5 2 7 5" xfId="34685"/>
    <cellStyle name="40% - Accent5 2 7 6" xfId="44489"/>
    <cellStyle name="40% - Accent5 2 8" xfId="741"/>
    <cellStyle name="40% - Accent5 2 8 2" xfId="3682"/>
    <cellStyle name="40% - Accent5 2 8 2 2" xfId="10375"/>
    <cellStyle name="40% - Accent5 2 8 2 2 2" xfId="34691"/>
    <cellStyle name="40% - Accent5 2 8 2 3" xfId="34690"/>
    <cellStyle name="40% - Accent5 2 8 3" xfId="10374"/>
    <cellStyle name="40% - Accent5 2 8 3 2" xfId="34692"/>
    <cellStyle name="40% - Accent5 2 8 4" xfId="14993"/>
    <cellStyle name="40% - Accent5 2 8 5" xfId="34689"/>
    <cellStyle name="40% - Accent5 2 8 6" xfId="44490"/>
    <cellStyle name="40% - Accent5 2 9" xfId="3683"/>
    <cellStyle name="40% - Accent5 2 9 2" xfId="10376"/>
    <cellStyle name="40% - Accent5 2 9 2 2" xfId="34694"/>
    <cellStyle name="40% - Accent5 2 9 3" xfId="14994"/>
    <cellStyle name="40% - Accent5 2 9 4" xfId="34693"/>
    <cellStyle name="40% - Accent5 2 9 5" xfId="44491"/>
    <cellStyle name="40% - Accent5 20" xfId="14995"/>
    <cellStyle name="40% - Accent5 21" xfId="28062"/>
    <cellStyle name="40% - Accent5 3" xfId="222"/>
    <cellStyle name="40% - Accent5 3 10" xfId="3685"/>
    <cellStyle name="40% - Accent5 3 10 2" xfId="10378"/>
    <cellStyle name="40% - Accent5 3 10 2 2" xfId="34697"/>
    <cellStyle name="40% - Accent5 3 10 3" xfId="14997"/>
    <cellStyle name="40% - Accent5 3 10 4" xfId="34696"/>
    <cellStyle name="40% - Accent5 3 10 5" xfId="44493"/>
    <cellStyle name="40% - Accent5 3 11" xfId="3686"/>
    <cellStyle name="40% - Accent5 3 11 2" xfId="10379"/>
    <cellStyle name="40% - Accent5 3 11 2 2" xfId="34699"/>
    <cellStyle name="40% - Accent5 3 11 3" xfId="14998"/>
    <cellStyle name="40% - Accent5 3 11 4" xfId="34698"/>
    <cellStyle name="40% - Accent5 3 11 5" xfId="44494"/>
    <cellStyle name="40% - Accent5 3 12" xfId="3687"/>
    <cellStyle name="40% - Accent5 3 12 2" xfId="10380"/>
    <cellStyle name="40% - Accent5 3 12 2 2" xfId="34701"/>
    <cellStyle name="40% - Accent5 3 12 3" xfId="14999"/>
    <cellStyle name="40% - Accent5 3 12 4" xfId="34700"/>
    <cellStyle name="40% - Accent5 3 12 5" xfId="44495"/>
    <cellStyle name="40% - Accent5 3 13" xfId="3688"/>
    <cellStyle name="40% - Accent5 3 13 2" xfId="10381"/>
    <cellStyle name="40% - Accent5 3 13 2 2" xfId="34703"/>
    <cellStyle name="40% - Accent5 3 13 3" xfId="15000"/>
    <cellStyle name="40% - Accent5 3 13 4" xfId="34702"/>
    <cellStyle name="40% - Accent5 3 13 5" xfId="44496"/>
    <cellStyle name="40% - Accent5 3 14" xfId="3684"/>
    <cellStyle name="40% - Accent5 3 14 2" xfId="10382"/>
    <cellStyle name="40% - Accent5 3 14 2 2" xfId="34705"/>
    <cellStyle name="40% - Accent5 3 14 3" xfId="15001"/>
    <cellStyle name="40% - Accent5 3 14 4" xfId="34704"/>
    <cellStyle name="40% - Accent5 3 15" xfId="10377"/>
    <cellStyle name="40% - Accent5 3 15 2" xfId="15002"/>
    <cellStyle name="40% - Accent5 3 15 3" xfId="34706"/>
    <cellStyle name="40% - Accent5 3 16" xfId="14996"/>
    <cellStyle name="40% - Accent5 3 17" xfId="34695"/>
    <cellStyle name="40% - Accent5 3 18" xfId="44492"/>
    <cellStyle name="40% - Accent5 3 2" xfId="451"/>
    <cellStyle name="40% - Accent5 3 2 10" xfId="3690"/>
    <cellStyle name="40% - Accent5 3 2 10 2" xfId="10384"/>
    <cellStyle name="40% - Accent5 3 2 10 2 2" xfId="34709"/>
    <cellStyle name="40% - Accent5 3 2 10 3" xfId="34708"/>
    <cellStyle name="40% - Accent5 3 2 10 4" xfId="44498"/>
    <cellStyle name="40% - Accent5 3 2 11" xfId="3691"/>
    <cellStyle name="40% - Accent5 3 2 11 2" xfId="10385"/>
    <cellStyle name="40% - Accent5 3 2 11 2 2" xfId="34711"/>
    <cellStyle name="40% - Accent5 3 2 11 3" xfId="34710"/>
    <cellStyle name="40% - Accent5 3 2 11 4" xfId="44499"/>
    <cellStyle name="40% - Accent5 3 2 12" xfId="3689"/>
    <cellStyle name="40% - Accent5 3 2 12 2" xfId="10386"/>
    <cellStyle name="40% - Accent5 3 2 12 2 2" xfId="34713"/>
    <cellStyle name="40% - Accent5 3 2 12 3" xfId="34712"/>
    <cellStyle name="40% - Accent5 3 2 13" xfId="10383"/>
    <cellStyle name="40% - Accent5 3 2 13 2" xfId="34714"/>
    <cellStyle name="40% - Accent5 3 2 14" xfId="15003"/>
    <cellStyle name="40% - Accent5 3 2 15" xfId="34707"/>
    <cellStyle name="40% - Accent5 3 2 16" xfId="44497"/>
    <cellStyle name="40% - Accent5 3 2 2" xfId="3692"/>
    <cellStyle name="40% - Accent5 3 2 2 10" xfId="10387"/>
    <cellStyle name="40% - Accent5 3 2 2 10 2" xfId="34716"/>
    <cellStyle name="40% - Accent5 3 2 2 11" xfId="34715"/>
    <cellStyle name="40% - Accent5 3 2 2 12" xfId="44500"/>
    <cellStyle name="40% - Accent5 3 2 2 2" xfId="3693"/>
    <cellStyle name="40% - Accent5 3 2 2 2 2" xfId="3694"/>
    <cellStyle name="40% - Accent5 3 2 2 2 2 2" xfId="10389"/>
    <cellStyle name="40% - Accent5 3 2 2 2 2 2 2" xfId="34719"/>
    <cellStyle name="40% - Accent5 3 2 2 2 2 3" xfId="34718"/>
    <cellStyle name="40% - Accent5 3 2 2 2 2 4" xfId="44502"/>
    <cellStyle name="40% - Accent5 3 2 2 2 3" xfId="10388"/>
    <cellStyle name="40% - Accent5 3 2 2 2 3 2" xfId="34720"/>
    <cellStyle name="40% - Accent5 3 2 2 2 4" xfId="34717"/>
    <cellStyle name="40% - Accent5 3 2 2 2 5" xfId="44501"/>
    <cellStyle name="40% - Accent5 3 2 2 3" xfId="3695"/>
    <cellStyle name="40% - Accent5 3 2 2 3 2" xfId="3696"/>
    <cellStyle name="40% - Accent5 3 2 2 3 2 2" xfId="10391"/>
    <cellStyle name="40% - Accent5 3 2 2 3 2 2 2" xfId="34723"/>
    <cellStyle name="40% - Accent5 3 2 2 3 2 3" xfId="34722"/>
    <cellStyle name="40% - Accent5 3 2 2 3 2 4" xfId="44504"/>
    <cellStyle name="40% - Accent5 3 2 2 3 3" xfId="10390"/>
    <cellStyle name="40% - Accent5 3 2 2 3 3 2" xfId="34724"/>
    <cellStyle name="40% - Accent5 3 2 2 3 4" xfId="34721"/>
    <cellStyle name="40% - Accent5 3 2 2 3 5" xfId="44503"/>
    <cellStyle name="40% - Accent5 3 2 2 4" xfId="3697"/>
    <cellStyle name="40% - Accent5 3 2 2 4 2" xfId="10392"/>
    <cellStyle name="40% - Accent5 3 2 2 4 2 2" xfId="34726"/>
    <cellStyle name="40% - Accent5 3 2 2 4 3" xfId="34725"/>
    <cellStyle name="40% - Accent5 3 2 2 4 4" xfId="44505"/>
    <cellStyle name="40% - Accent5 3 2 2 5" xfId="3698"/>
    <cellStyle name="40% - Accent5 3 2 2 5 2" xfId="10393"/>
    <cellStyle name="40% - Accent5 3 2 2 5 2 2" xfId="34728"/>
    <cellStyle name="40% - Accent5 3 2 2 5 3" xfId="34727"/>
    <cellStyle name="40% - Accent5 3 2 2 5 4" xfId="44506"/>
    <cellStyle name="40% - Accent5 3 2 2 6" xfId="3699"/>
    <cellStyle name="40% - Accent5 3 2 2 6 2" xfId="10394"/>
    <cellStyle name="40% - Accent5 3 2 2 6 2 2" xfId="34730"/>
    <cellStyle name="40% - Accent5 3 2 2 6 3" xfId="34729"/>
    <cellStyle name="40% - Accent5 3 2 2 6 4" xfId="44507"/>
    <cellStyle name="40% - Accent5 3 2 2 7" xfId="3700"/>
    <cellStyle name="40% - Accent5 3 2 2 7 2" xfId="10395"/>
    <cellStyle name="40% - Accent5 3 2 2 7 2 2" xfId="34732"/>
    <cellStyle name="40% - Accent5 3 2 2 7 3" xfId="34731"/>
    <cellStyle name="40% - Accent5 3 2 2 7 4" xfId="44508"/>
    <cellStyle name="40% - Accent5 3 2 2 8" xfId="3701"/>
    <cellStyle name="40% - Accent5 3 2 2 8 2" xfId="10396"/>
    <cellStyle name="40% - Accent5 3 2 2 8 2 2" xfId="34734"/>
    <cellStyle name="40% - Accent5 3 2 2 8 3" xfId="34733"/>
    <cellStyle name="40% - Accent5 3 2 2 8 4" xfId="44509"/>
    <cellStyle name="40% - Accent5 3 2 2 9" xfId="3702"/>
    <cellStyle name="40% - Accent5 3 2 2 9 2" xfId="10397"/>
    <cellStyle name="40% - Accent5 3 2 2 9 2 2" xfId="34736"/>
    <cellStyle name="40% - Accent5 3 2 2 9 3" xfId="34735"/>
    <cellStyle name="40% - Accent5 3 2 2 9 4" xfId="44510"/>
    <cellStyle name="40% - Accent5 3 2 3" xfId="3703"/>
    <cellStyle name="40% - Accent5 3 2 3 10" xfId="34737"/>
    <cellStyle name="40% - Accent5 3 2 3 11" xfId="44511"/>
    <cellStyle name="40% - Accent5 3 2 3 2" xfId="3704"/>
    <cellStyle name="40% - Accent5 3 2 3 2 2" xfId="10399"/>
    <cellStyle name="40% - Accent5 3 2 3 2 2 2" xfId="34739"/>
    <cellStyle name="40% - Accent5 3 2 3 2 3" xfId="34738"/>
    <cellStyle name="40% - Accent5 3 2 3 2 4" xfId="44512"/>
    <cellStyle name="40% - Accent5 3 2 3 3" xfId="3705"/>
    <cellStyle name="40% - Accent5 3 2 3 3 2" xfId="10400"/>
    <cellStyle name="40% - Accent5 3 2 3 3 2 2" xfId="34741"/>
    <cellStyle name="40% - Accent5 3 2 3 3 3" xfId="34740"/>
    <cellStyle name="40% - Accent5 3 2 3 3 4" xfId="44513"/>
    <cellStyle name="40% - Accent5 3 2 3 4" xfId="3706"/>
    <cellStyle name="40% - Accent5 3 2 3 4 2" xfId="10401"/>
    <cellStyle name="40% - Accent5 3 2 3 4 2 2" xfId="34743"/>
    <cellStyle name="40% - Accent5 3 2 3 4 3" xfId="34742"/>
    <cellStyle name="40% - Accent5 3 2 3 4 4" xfId="44514"/>
    <cellStyle name="40% - Accent5 3 2 3 5" xfId="3707"/>
    <cellStyle name="40% - Accent5 3 2 3 5 2" xfId="10402"/>
    <cellStyle name="40% - Accent5 3 2 3 5 2 2" xfId="34745"/>
    <cellStyle name="40% - Accent5 3 2 3 5 3" xfId="34744"/>
    <cellStyle name="40% - Accent5 3 2 3 5 4" xfId="44515"/>
    <cellStyle name="40% - Accent5 3 2 3 6" xfId="3708"/>
    <cellStyle name="40% - Accent5 3 2 3 6 2" xfId="10403"/>
    <cellStyle name="40% - Accent5 3 2 3 6 2 2" xfId="34747"/>
    <cellStyle name="40% - Accent5 3 2 3 6 3" xfId="34746"/>
    <cellStyle name="40% - Accent5 3 2 3 6 4" xfId="44516"/>
    <cellStyle name="40% - Accent5 3 2 3 7" xfId="3709"/>
    <cellStyle name="40% - Accent5 3 2 3 7 2" xfId="10404"/>
    <cellStyle name="40% - Accent5 3 2 3 7 2 2" xfId="34749"/>
    <cellStyle name="40% - Accent5 3 2 3 7 3" xfId="34748"/>
    <cellStyle name="40% - Accent5 3 2 3 7 4" xfId="44517"/>
    <cellStyle name="40% - Accent5 3 2 3 8" xfId="3710"/>
    <cellStyle name="40% - Accent5 3 2 3 8 2" xfId="10405"/>
    <cellStyle name="40% - Accent5 3 2 3 8 2 2" xfId="34751"/>
    <cellStyle name="40% - Accent5 3 2 3 8 3" xfId="34750"/>
    <cellStyle name="40% - Accent5 3 2 3 8 4" xfId="44518"/>
    <cellStyle name="40% - Accent5 3 2 3 9" xfId="10398"/>
    <cellStyle name="40% - Accent5 3 2 3 9 2" xfId="34752"/>
    <cellStyle name="40% - Accent5 3 2 4" xfId="3711"/>
    <cellStyle name="40% - Accent5 3 2 4 2" xfId="3712"/>
    <cellStyle name="40% - Accent5 3 2 4 2 2" xfId="10407"/>
    <cellStyle name="40% - Accent5 3 2 4 2 2 2" xfId="34755"/>
    <cellStyle name="40% - Accent5 3 2 4 2 3" xfId="34754"/>
    <cellStyle name="40% - Accent5 3 2 4 2 4" xfId="44520"/>
    <cellStyle name="40% - Accent5 3 2 4 3" xfId="10406"/>
    <cellStyle name="40% - Accent5 3 2 4 3 2" xfId="34756"/>
    <cellStyle name="40% - Accent5 3 2 4 4" xfId="34753"/>
    <cellStyle name="40% - Accent5 3 2 4 5" xfId="44519"/>
    <cellStyle name="40% - Accent5 3 2 5" xfId="3713"/>
    <cellStyle name="40% - Accent5 3 2 5 2" xfId="10408"/>
    <cellStyle name="40% - Accent5 3 2 5 2 2" xfId="34758"/>
    <cellStyle name="40% - Accent5 3 2 5 3" xfId="34757"/>
    <cellStyle name="40% - Accent5 3 2 5 4" xfId="44521"/>
    <cellStyle name="40% - Accent5 3 2 6" xfId="3714"/>
    <cellStyle name="40% - Accent5 3 2 6 2" xfId="10409"/>
    <cellStyle name="40% - Accent5 3 2 6 2 2" xfId="34760"/>
    <cellStyle name="40% - Accent5 3 2 6 3" xfId="34759"/>
    <cellStyle name="40% - Accent5 3 2 6 4" xfId="44522"/>
    <cellStyle name="40% - Accent5 3 2 7" xfId="3715"/>
    <cellStyle name="40% - Accent5 3 2 7 2" xfId="10410"/>
    <cellStyle name="40% - Accent5 3 2 7 2 2" xfId="34762"/>
    <cellStyle name="40% - Accent5 3 2 7 3" xfId="34761"/>
    <cellStyle name="40% - Accent5 3 2 7 4" xfId="44523"/>
    <cellStyle name="40% - Accent5 3 2 8" xfId="3716"/>
    <cellStyle name="40% - Accent5 3 2 8 2" xfId="10411"/>
    <cellStyle name="40% - Accent5 3 2 8 2 2" xfId="34764"/>
    <cellStyle name="40% - Accent5 3 2 8 3" xfId="34763"/>
    <cellStyle name="40% - Accent5 3 2 8 4" xfId="44524"/>
    <cellStyle name="40% - Accent5 3 2 9" xfId="3717"/>
    <cellStyle name="40% - Accent5 3 2 9 2" xfId="10412"/>
    <cellStyle name="40% - Accent5 3 2 9 2 2" xfId="34766"/>
    <cellStyle name="40% - Accent5 3 2 9 3" xfId="34765"/>
    <cellStyle name="40% - Accent5 3 2 9 4" xfId="44525"/>
    <cellStyle name="40% - Accent5 3 3" xfId="655"/>
    <cellStyle name="40% - Accent5 3 3 10" xfId="3719"/>
    <cellStyle name="40% - Accent5 3 3 10 2" xfId="10414"/>
    <cellStyle name="40% - Accent5 3 3 10 2 2" xfId="34769"/>
    <cellStyle name="40% - Accent5 3 3 10 3" xfId="34768"/>
    <cellStyle name="40% - Accent5 3 3 10 4" xfId="44527"/>
    <cellStyle name="40% - Accent5 3 3 11" xfId="3720"/>
    <cellStyle name="40% - Accent5 3 3 11 2" xfId="10415"/>
    <cellStyle name="40% - Accent5 3 3 11 2 2" xfId="34771"/>
    <cellStyle name="40% - Accent5 3 3 11 3" xfId="34770"/>
    <cellStyle name="40% - Accent5 3 3 11 4" xfId="44528"/>
    <cellStyle name="40% - Accent5 3 3 12" xfId="3718"/>
    <cellStyle name="40% - Accent5 3 3 12 2" xfId="10416"/>
    <cellStyle name="40% - Accent5 3 3 12 2 2" xfId="34773"/>
    <cellStyle name="40% - Accent5 3 3 12 3" xfId="34772"/>
    <cellStyle name="40% - Accent5 3 3 13" xfId="10413"/>
    <cellStyle name="40% - Accent5 3 3 13 2" xfId="34774"/>
    <cellStyle name="40% - Accent5 3 3 14" xfId="15004"/>
    <cellStyle name="40% - Accent5 3 3 15" xfId="34767"/>
    <cellStyle name="40% - Accent5 3 3 16" xfId="44526"/>
    <cellStyle name="40% - Accent5 3 3 2" xfId="3721"/>
    <cellStyle name="40% - Accent5 3 3 2 10" xfId="10417"/>
    <cellStyle name="40% - Accent5 3 3 2 10 2" xfId="34776"/>
    <cellStyle name="40% - Accent5 3 3 2 11" xfId="34775"/>
    <cellStyle name="40% - Accent5 3 3 2 12" xfId="44529"/>
    <cellStyle name="40% - Accent5 3 3 2 2" xfId="3722"/>
    <cellStyle name="40% - Accent5 3 3 2 2 2" xfId="10418"/>
    <cellStyle name="40% - Accent5 3 3 2 2 2 2" xfId="34778"/>
    <cellStyle name="40% - Accent5 3 3 2 2 3" xfId="34777"/>
    <cellStyle name="40% - Accent5 3 3 2 2 4" xfId="44530"/>
    <cellStyle name="40% - Accent5 3 3 2 3" xfId="3723"/>
    <cellStyle name="40% - Accent5 3 3 2 3 2" xfId="10419"/>
    <cellStyle name="40% - Accent5 3 3 2 3 2 2" xfId="34780"/>
    <cellStyle name="40% - Accent5 3 3 2 3 3" xfId="34779"/>
    <cellStyle name="40% - Accent5 3 3 2 3 4" xfId="44531"/>
    <cellStyle name="40% - Accent5 3 3 2 4" xfId="3724"/>
    <cellStyle name="40% - Accent5 3 3 2 4 2" xfId="10420"/>
    <cellStyle name="40% - Accent5 3 3 2 4 2 2" xfId="34782"/>
    <cellStyle name="40% - Accent5 3 3 2 4 3" xfId="34781"/>
    <cellStyle name="40% - Accent5 3 3 2 4 4" xfId="44532"/>
    <cellStyle name="40% - Accent5 3 3 2 5" xfId="3725"/>
    <cellStyle name="40% - Accent5 3 3 2 5 2" xfId="10421"/>
    <cellStyle name="40% - Accent5 3 3 2 5 2 2" xfId="34784"/>
    <cellStyle name="40% - Accent5 3 3 2 5 3" xfId="34783"/>
    <cellStyle name="40% - Accent5 3 3 2 5 4" xfId="44533"/>
    <cellStyle name="40% - Accent5 3 3 2 6" xfId="3726"/>
    <cellStyle name="40% - Accent5 3 3 2 6 2" xfId="10422"/>
    <cellStyle name="40% - Accent5 3 3 2 6 2 2" xfId="34786"/>
    <cellStyle name="40% - Accent5 3 3 2 6 3" xfId="34785"/>
    <cellStyle name="40% - Accent5 3 3 2 6 4" xfId="44534"/>
    <cellStyle name="40% - Accent5 3 3 2 7" xfId="3727"/>
    <cellStyle name="40% - Accent5 3 3 2 7 2" xfId="10423"/>
    <cellStyle name="40% - Accent5 3 3 2 7 2 2" xfId="34788"/>
    <cellStyle name="40% - Accent5 3 3 2 7 3" xfId="34787"/>
    <cellStyle name="40% - Accent5 3 3 2 7 4" xfId="44535"/>
    <cellStyle name="40% - Accent5 3 3 2 8" xfId="3728"/>
    <cellStyle name="40% - Accent5 3 3 2 8 2" xfId="10424"/>
    <cellStyle name="40% - Accent5 3 3 2 8 2 2" xfId="34790"/>
    <cellStyle name="40% - Accent5 3 3 2 8 3" xfId="34789"/>
    <cellStyle name="40% - Accent5 3 3 2 8 4" xfId="44536"/>
    <cellStyle name="40% - Accent5 3 3 2 9" xfId="3729"/>
    <cellStyle name="40% - Accent5 3 3 2 9 2" xfId="10425"/>
    <cellStyle name="40% - Accent5 3 3 2 9 2 2" xfId="34792"/>
    <cellStyle name="40% - Accent5 3 3 2 9 3" xfId="34791"/>
    <cellStyle name="40% - Accent5 3 3 2 9 4" xfId="44537"/>
    <cellStyle name="40% - Accent5 3 3 3" xfId="3730"/>
    <cellStyle name="40% - Accent5 3 3 3 2" xfId="3731"/>
    <cellStyle name="40% - Accent5 3 3 3 2 2" xfId="10427"/>
    <cellStyle name="40% - Accent5 3 3 3 2 2 2" xfId="34795"/>
    <cellStyle name="40% - Accent5 3 3 3 2 3" xfId="34794"/>
    <cellStyle name="40% - Accent5 3 3 3 2 4" xfId="44539"/>
    <cellStyle name="40% - Accent5 3 3 3 3" xfId="10426"/>
    <cellStyle name="40% - Accent5 3 3 3 3 2" xfId="34796"/>
    <cellStyle name="40% - Accent5 3 3 3 4" xfId="34793"/>
    <cellStyle name="40% - Accent5 3 3 3 5" xfId="44538"/>
    <cellStyle name="40% - Accent5 3 3 4" xfId="3732"/>
    <cellStyle name="40% - Accent5 3 3 4 2" xfId="10428"/>
    <cellStyle name="40% - Accent5 3 3 4 2 2" xfId="34798"/>
    <cellStyle name="40% - Accent5 3 3 4 3" xfId="34797"/>
    <cellStyle name="40% - Accent5 3 3 4 4" xfId="44540"/>
    <cellStyle name="40% - Accent5 3 3 5" xfId="3733"/>
    <cellStyle name="40% - Accent5 3 3 5 2" xfId="10429"/>
    <cellStyle name="40% - Accent5 3 3 5 2 2" xfId="34800"/>
    <cellStyle name="40% - Accent5 3 3 5 3" xfId="34799"/>
    <cellStyle name="40% - Accent5 3 3 5 4" xfId="44541"/>
    <cellStyle name="40% - Accent5 3 3 6" xfId="3734"/>
    <cellStyle name="40% - Accent5 3 3 6 2" xfId="10430"/>
    <cellStyle name="40% - Accent5 3 3 6 2 2" xfId="34802"/>
    <cellStyle name="40% - Accent5 3 3 6 3" xfId="34801"/>
    <cellStyle name="40% - Accent5 3 3 6 4" xfId="44542"/>
    <cellStyle name="40% - Accent5 3 3 7" xfId="3735"/>
    <cellStyle name="40% - Accent5 3 3 7 2" xfId="10431"/>
    <cellStyle name="40% - Accent5 3 3 7 2 2" xfId="34804"/>
    <cellStyle name="40% - Accent5 3 3 7 3" xfId="34803"/>
    <cellStyle name="40% - Accent5 3 3 7 4" xfId="44543"/>
    <cellStyle name="40% - Accent5 3 3 8" xfId="3736"/>
    <cellStyle name="40% - Accent5 3 3 8 2" xfId="10432"/>
    <cellStyle name="40% - Accent5 3 3 8 2 2" xfId="34806"/>
    <cellStyle name="40% - Accent5 3 3 8 3" xfId="34805"/>
    <cellStyle name="40% - Accent5 3 3 8 4" xfId="44544"/>
    <cellStyle name="40% - Accent5 3 3 9" xfId="3737"/>
    <cellStyle name="40% - Accent5 3 3 9 2" xfId="10433"/>
    <cellStyle name="40% - Accent5 3 3 9 2 2" xfId="34808"/>
    <cellStyle name="40% - Accent5 3 3 9 3" xfId="34807"/>
    <cellStyle name="40% - Accent5 3 3 9 4" xfId="44545"/>
    <cellStyle name="40% - Accent5 3 4" xfId="742"/>
    <cellStyle name="40% - Accent5 3 4 10" xfId="3738"/>
    <cellStyle name="40% - Accent5 3 4 10 2" xfId="10435"/>
    <cellStyle name="40% - Accent5 3 4 10 2 2" xfId="34811"/>
    <cellStyle name="40% - Accent5 3 4 10 3" xfId="34810"/>
    <cellStyle name="40% - Accent5 3 4 11" xfId="10434"/>
    <cellStyle name="40% - Accent5 3 4 11 2" xfId="34812"/>
    <cellStyle name="40% - Accent5 3 4 12" xfId="15005"/>
    <cellStyle name="40% - Accent5 3 4 13" xfId="34809"/>
    <cellStyle name="40% - Accent5 3 4 14" xfId="44546"/>
    <cellStyle name="40% - Accent5 3 4 2" xfId="3739"/>
    <cellStyle name="40% - Accent5 3 4 2 2" xfId="3740"/>
    <cellStyle name="40% - Accent5 3 4 2 2 2" xfId="10437"/>
    <cellStyle name="40% - Accent5 3 4 2 2 2 2" xfId="34815"/>
    <cellStyle name="40% - Accent5 3 4 2 2 3" xfId="34814"/>
    <cellStyle name="40% - Accent5 3 4 2 2 4" xfId="44548"/>
    <cellStyle name="40% - Accent5 3 4 2 3" xfId="10436"/>
    <cellStyle name="40% - Accent5 3 4 2 3 2" xfId="34816"/>
    <cellStyle name="40% - Accent5 3 4 2 4" xfId="34813"/>
    <cellStyle name="40% - Accent5 3 4 2 5" xfId="44547"/>
    <cellStyle name="40% - Accent5 3 4 3" xfId="3741"/>
    <cellStyle name="40% - Accent5 3 4 3 2" xfId="3742"/>
    <cellStyle name="40% - Accent5 3 4 3 2 2" xfId="10439"/>
    <cellStyle name="40% - Accent5 3 4 3 2 2 2" xfId="34819"/>
    <cellStyle name="40% - Accent5 3 4 3 2 3" xfId="34818"/>
    <cellStyle name="40% - Accent5 3 4 3 2 4" xfId="44550"/>
    <cellStyle name="40% - Accent5 3 4 3 3" xfId="10438"/>
    <cellStyle name="40% - Accent5 3 4 3 3 2" xfId="34820"/>
    <cellStyle name="40% - Accent5 3 4 3 4" xfId="34817"/>
    <cellStyle name="40% - Accent5 3 4 3 5" xfId="44549"/>
    <cellStyle name="40% - Accent5 3 4 4" xfId="3743"/>
    <cellStyle name="40% - Accent5 3 4 4 2" xfId="10440"/>
    <cellStyle name="40% - Accent5 3 4 4 2 2" xfId="34822"/>
    <cellStyle name="40% - Accent5 3 4 4 3" xfId="34821"/>
    <cellStyle name="40% - Accent5 3 4 4 4" xfId="44551"/>
    <cellStyle name="40% - Accent5 3 4 5" xfId="3744"/>
    <cellStyle name="40% - Accent5 3 4 5 2" xfId="10441"/>
    <cellStyle name="40% - Accent5 3 4 5 2 2" xfId="34824"/>
    <cellStyle name="40% - Accent5 3 4 5 3" xfId="34823"/>
    <cellStyle name="40% - Accent5 3 4 5 4" xfId="44552"/>
    <cellStyle name="40% - Accent5 3 4 6" xfId="3745"/>
    <cellStyle name="40% - Accent5 3 4 6 2" xfId="10442"/>
    <cellStyle name="40% - Accent5 3 4 6 2 2" xfId="34826"/>
    <cellStyle name="40% - Accent5 3 4 6 3" xfId="34825"/>
    <cellStyle name="40% - Accent5 3 4 6 4" xfId="44553"/>
    <cellStyle name="40% - Accent5 3 4 7" xfId="3746"/>
    <cellStyle name="40% - Accent5 3 4 7 2" xfId="10443"/>
    <cellStyle name="40% - Accent5 3 4 7 2 2" xfId="34828"/>
    <cellStyle name="40% - Accent5 3 4 7 3" xfId="34827"/>
    <cellStyle name="40% - Accent5 3 4 7 4" xfId="44554"/>
    <cellStyle name="40% - Accent5 3 4 8" xfId="3747"/>
    <cellStyle name="40% - Accent5 3 4 8 2" xfId="10444"/>
    <cellStyle name="40% - Accent5 3 4 8 2 2" xfId="34830"/>
    <cellStyle name="40% - Accent5 3 4 8 3" xfId="34829"/>
    <cellStyle name="40% - Accent5 3 4 8 4" xfId="44555"/>
    <cellStyle name="40% - Accent5 3 4 9" xfId="3748"/>
    <cellStyle name="40% - Accent5 3 4 9 2" xfId="10445"/>
    <cellStyle name="40% - Accent5 3 4 9 2 2" xfId="34832"/>
    <cellStyle name="40% - Accent5 3 4 9 3" xfId="34831"/>
    <cellStyle name="40% - Accent5 3 4 9 4" xfId="44556"/>
    <cellStyle name="40% - Accent5 3 5" xfId="3749"/>
    <cellStyle name="40% - Accent5 3 5 2" xfId="3750"/>
    <cellStyle name="40% - Accent5 3 5 2 2" xfId="10447"/>
    <cellStyle name="40% - Accent5 3 5 2 2 2" xfId="34835"/>
    <cellStyle name="40% - Accent5 3 5 2 3" xfId="34834"/>
    <cellStyle name="40% - Accent5 3 5 2 4" xfId="44558"/>
    <cellStyle name="40% - Accent5 3 5 3" xfId="3751"/>
    <cellStyle name="40% - Accent5 3 5 3 2" xfId="10448"/>
    <cellStyle name="40% - Accent5 3 5 3 2 2" xfId="34837"/>
    <cellStyle name="40% - Accent5 3 5 3 3" xfId="34836"/>
    <cellStyle name="40% - Accent5 3 5 3 4" xfId="44559"/>
    <cellStyle name="40% - Accent5 3 5 4" xfId="10446"/>
    <cellStyle name="40% - Accent5 3 5 4 2" xfId="34838"/>
    <cellStyle name="40% - Accent5 3 5 5" xfId="15006"/>
    <cellStyle name="40% - Accent5 3 5 6" xfId="34833"/>
    <cellStyle name="40% - Accent5 3 5 7" xfId="44557"/>
    <cellStyle name="40% - Accent5 3 6" xfId="3752"/>
    <cellStyle name="40% - Accent5 3 6 2" xfId="3753"/>
    <cellStyle name="40% - Accent5 3 6 2 2" xfId="10450"/>
    <cellStyle name="40% - Accent5 3 6 2 2 2" xfId="34841"/>
    <cellStyle name="40% - Accent5 3 6 2 3" xfId="34840"/>
    <cellStyle name="40% - Accent5 3 6 2 4" xfId="44561"/>
    <cellStyle name="40% - Accent5 3 6 3" xfId="10449"/>
    <cellStyle name="40% - Accent5 3 6 3 2" xfId="34842"/>
    <cellStyle name="40% - Accent5 3 6 4" xfId="15007"/>
    <cellStyle name="40% - Accent5 3 6 5" xfId="34839"/>
    <cellStyle name="40% - Accent5 3 6 6" xfId="44560"/>
    <cellStyle name="40% - Accent5 3 7" xfId="3754"/>
    <cellStyle name="40% - Accent5 3 7 2" xfId="3755"/>
    <cellStyle name="40% - Accent5 3 7 2 2" xfId="10452"/>
    <cellStyle name="40% - Accent5 3 7 2 2 2" xfId="34845"/>
    <cellStyle name="40% - Accent5 3 7 2 3" xfId="34844"/>
    <cellStyle name="40% - Accent5 3 7 2 4" xfId="44563"/>
    <cellStyle name="40% - Accent5 3 7 3" xfId="10451"/>
    <cellStyle name="40% - Accent5 3 7 3 2" xfId="34846"/>
    <cellStyle name="40% - Accent5 3 7 4" xfId="15008"/>
    <cellStyle name="40% - Accent5 3 7 5" xfId="34843"/>
    <cellStyle name="40% - Accent5 3 7 6" xfId="44562"/>
    <cellStyle name="40% - Accent5 3 8" xfId="3756"/>
    <cellStyle name="40% - Accent5 3 8 2" xfId="3757"/>
    <cellStyle name="40% - Accent5 3 8 2 2" xfId="10454"/>
    <cellStyle name="40% - Accent5 3 8 2 2 2" xfId="34849"/>
    <cellStyle name="40% - Accent5 3 8 2 3" xfId="34848"/>
    <cellStyle name="40% - Accent5 3 8 2 4" xfId="44565"/>
    <cellStyle name="40% - Accent5 3 8 3" xfId="10453"/>
    <cellStyle name="40% - Accent5 3 8 3 2" xfId="34850"/>
    <cellStyle name="40% - Accent5 3 8 4" xfId="15009"/>
    <cellStyle name="40% - Accent5 3 8 5" xfId="34847"/>
    <cellStyle name="40% - Accent5 3 8 6" xfId="44564"/>
    <cellStyle name="40% - Accent5 3 9" xfId="3758"/>
    <cellStyle name="40% - Accent5 3 9 2" xfId="3759"/>
    <cellStyle name="40% - Accent5 3 9 2 2" xfId="10456"/>
    <cellStyle name="40% - Accent5 3 9 2 2 2" xfId="34853"/>
    <cellStyle name="40% - Accent5 3 9 2 3" xfId="34852"/>
    <cellStyle name="40% - Accent5 3 9 2 4" xfId="44567"/>
    <cellStyle name="40% - Accent5 3 9 3" xfId="10455"/>
    <cellStyle name="40% - Accent5 3 9 3 2" xfId="34854"/>
    <cellStyle name="40% - Accent5 3 9 4" xfId="15010"/>
    <cellStyle name="40% - Accent5 3 9 5" xfId="34851"/>
    <cellStyle name="40% - Accent5 3 9 6" xfId="44566"/>
    <cellStyle name="40% - Accent5 4" xfId="223"/>
    <cellStyle name="40% - Accent5 4 10" xfId="3761"/>
    <cellStyle name="40% - Accent5 4 10 2" xfId="10458"/>
    <cellStyle name="40% - Accent5 4 10 2 2" xfId="34857"/>
    <cellStyle name="40% - Accent5 4 10 3" xfId="34856"/>
    <cellStyle name="40% - Accent5 4 10 4" xfId="44569"/>
    <cellStyle name="40% - Accent5 4 11" xfId="3762"/>
    <cellStyle name="40% - Accent5 4 11 2" xfId="10459"/>
    <cellStyle name="40% - Accent5 4 11 2 2" xfId="34859"/>
    <cellStyle name="40% - Accent5 4 11 3" xfId="34858"/>
    <cellStyle name="40% - Accent5 4 11 4" xfId="44570"/>
    <cellStyle name="40% - Accent5 4 12" xfId="3760"/>
    <cellStyle name="40% - Accent5 4 12 2" xfId="10460"/>
    <cellStyle name="40% - Accent5 4 12 2 2" xfId="34861"/>
    <cellStyle name="40% - Accent5 4 12 3" xfId="34860"/>
    <cellStyle name="40% - Accent5 4 13" xfId="10457"/>
    <cellStyle name="40% - Accent5 4 13 2" xfId="34862"/>
    <cellStyle name="40% - Accent5 4 14" xfId="15011"/>
    <cellStyle name="40% - Accent5 4 15" xfId="34855"/>
    <cellStyle name="40% - Accent5 4 16" xfId="44568"/>
    <cellStyle name="40% - Accent5 4 2" xfId="452"/>
    <cellStyle name="40% - Accent5 4 2 10" xfId="3763"/>
    <cellStyle name="40% - Accent5 4 2 10 2" xfId="10462"/>
    <cellStyle name="40% - Accent5 4 2 10 2 2" xfId="34865"/>
    <cellStyle name="40% - Accent5 4 2 10 3" xfId="34864"/>
    <cellStyle name="40% - Accent5 4 2 11" xfId="10461"/>
    <cellStyle name="40% - Accent5 4 2 11 2" xfId="34866"/>
    <cellStyle name="40% - Accent5 4 2 12" xfId="15012"/>
    <cellStyle name="40% - Accent5 4 2 13" xfId="34863"/>
    <cellStyle name="40% - Accent5 4 2 14" xfId="44571"/>
    <cellStyle name="40% - Accent5 4 2 2" xfId="3764"/>
    <cellStyle name="40% - Accent5 4 2 2 2" xfId="3765"/>
    <cellStyle name="40% - Accent5 4 2 2 2 2" xfId="10464"/>
    <cellStyle name="40% - Accent5 4 2 2 2 2 2" xfId="34869"/>
    <cellStyle name="40% - Accent5 4 2 2 2 3" xfId="34868"/>
    <cellStyle name="40% - Accent5 4 2 2 2 4" xfId="44573"/>
    <cellStyle name="40% - Accent5 4 2 2 3" xfId="10463"/>
    <cellStyle name="40% - Accent5 4 2 2 3 2" xfId="34870"/>
    <cellStyle name="40% - Accent5 4 2 2 4" xfId="34867"/>
    <cellStyle name="40% - Accent5 4 2 2 5" xfId="44572"/>
    <cellStyle name="40% - Accent5 4 2 3" xfId="3766"/>
    <cellStyle name="40% - Accent5 4 2 3 2" xfId="3767"/>
    <cellStyle name="40% - Accent5 4 2 3 2 2" xfId="10466"/>
    <cellStyle name="40% - Accent5 4 2 3 2 2 2" xfId="34873"/>
    <cellStyle name="40% - Accent5 4 2 3 2 3" xfId="34872"/>
    <cellStyle name="40% - Accent5 4 2 3 2 4" xfId="44575"/>
    <cellStyle name="40% - Accent5 4 2 3 3" xfId="10465"/>
    <cellStyle name="40% - Accent5 4 2 3 3 2" xfId="34874"/>
    <cellStyle name="40% - Accent5 4 2 3 4" xfId="34871"/>
    <cellStyle name="40% - Accent5 4 2 3 5" xfId="44574"/>
    <cellStyle name="40% - Accent5 4 2 4" xfId="3768"/>
    <cellStyle name="40% - Accent5 4 2 4 2" xfId="10467"/>
    <cellStyle name="40% - Accent5 4 2 4 2 2" xfId="34876"/>
    <cellStyle name="40% - Accent5 4 2 4 3" xfId="34875"/>
    <cellStyle name="40% - Accent5 4 2 4 4" xfId="44576"/>
    <cellStyle name="40% - Accent5 4 2 5" xfId="3769"/>
    <cellStyle name="40% - Accent5 4 2 5 2" xfId="10468"/>
    <cellStyle name="40% - Accent5 4 2 5 2 2" xfId="34878"/>
    <cellStyle name="40% - Accent5 4 2 5 3" xfId="34877"/>
    <cellStyle name="40% - Accent5 4 2 5 4" xfId="44577"/>
    <cellStyle name="40% - Accent5 4 2 6" xfId="3770"/>
    <cellStyle name="40% - Accent5 4 2 6 2" xfId="10469"/>
    <cellStyle name="40% - Accent5 4 2 6 2 2" xfId="34880"/>
    <cellStyle name="40% - Accent5 4 2 6 3" xfId="34879"/>
    <cellStyle name="40% - Accent5 4 2 6 4" xfId="44578"/>
    <cellStyle name="40% - Accent5 4 2 7" xfId="3771"/>
    <cellStyle name="40% - Accent5 4 2 7 2" xfId="10470"/>
    <cellStyle name="40% - Accent5 4 2 7 2 2" xfId="34882"/>
    <cellStyle name="40% - Accent5 4 2 7 3" xfId="34881"/>
    <cellStyle name="40% - Accent5 4 2 7 4" xfId="44579"/>
    <cellStyle name="40% - Accent5 4 2 8" xfId="3772"/>
    <cellStyle name="40% - Accent5 4 2 8 2" xfId="10471"/>
    <cellStyle name="40% - Accent5 4 2 8 2 2" xfId="34884"/>
    <cellStyle name="40% - Accent5 4 2 8 3" xfId="34883"/>
    <cellStyle name="40% - Accent5 4 2 8 4" xfId="44580"/>
    <cellStyle name="40% - Accent5 4 2 9" xfId="3773"/>
    <cellStyle name="40% - Accent5 4 2 9 2" xfId="10472"/>
    <cellStyle name="40% - Accent5 4 2 9 2 2" xfId="34886"/>
    <cellStyle name="40% - Accent5 4 2 9 3" xfId="34885"/>
    <cellStyle name="40% - Accent5 4 2 9 4" xfId="44581"/>
    <cellStyle name="40% - Accent5 4 3" xfId="656"/>
    <cellStyle name="40% - Accent5 4 3 10" xfId="10473"/>
    <cellStyle name="40% - Accent5 4 3 10 2" xfId="34888"/>
    <cellStyle name="40% - Accent5 4 3 11" xfId="15013"/>
    <cellStyle name="40% - Accent5 4 3 12" xfId="34887"/>
    <cellStyle name="40% - Accent5 4 3 13" xfId="44582"/>
    <cellStyle name="40% - Accent5 4 3 2" xfId="3775"/>
    <cellStyle name="40% - Accent5 4 3 2 2" xfId="10474"/>
    <cellStyle name="40% - Accent5 4 3 2 2 2" xfId="34890"/>
    <cellStyle name="40% - Accent5 4 3 2 3" xfId="34889"/>
    <cellStyle name="40% - Accent5 4 3 2 4" xfId="44583"/>
    <cellStyle name="40% - Accent5 4 3 3" xfId="3776"/>
    <cellStyle name="40% - Accent5 4 3 3 2" xfId="10475"/>
    <cellStyle name="40% - Accent5 4 3 3 2 2" xfId="34892"/>
    <cellStyle name="40% - Accent5 4 3 3 3" xfId="34891"/>
    <cellStyle name="40% - Accent5 4 3 3 4" xfId="44584"/>
    <cellStyle name="40% - Accent5 4 3 4" xfId="3777"/>
    <cellStyle name="40% - Accent5 4 3 4 2" xfId="10476"/>
    <cellStyle name="40% - Accent5 4 3 4 2 2" xfId="34894"/>
    <cellStyle name="40% - Accent5 4 3 4 3" xfId="34893"/>
    <cellStyle name="40% - Accent5 4 3 4 4" xfId="44585"/>
    <cellStyle name="40% - Accent5 4 3 5" xfId="3778"/>
    <cellStyle name="40% - Accent5 4 3 5 2" xfId="10477"/>
    <cellStyle name="40% - Accent5 4 3 5 2 2" xfId="34896"/>
    <cellStyle name="40% - Accent5 4 3 5 3" xfId="34895"/>
    <cellStyle name="40% - Accent5 4 3 5 4" xfId="44586"/>
    <cellStyle name="40% - Accent5 4 3 6" xfId="3779"/>
    <cellStyle name="40% - Accent5 4 3 6 2" xfId="10478"/>
    <cellStyle name="40% - Accent5 4 3 6 2 2" xfId="34898"/>
    <cellStyle name="40% - Accent5 4 3 6 3" xfId="34897"/>
    <cellStyle name="40% - Accent5 4 3 6 4" xfId="44587"/>
    <cellStyle name="40% - Accent5 4 3 7" xfId="3780"/>
    <cellStyle name="40% - Accent5 4 3 7 2" xfId="10479"/>
    <cellStyle name="40% - Accent5 4 3 7 2 2" xfId="34900"/>
    <cellStyle name="40% - Accent5 4 3 7 3" xfId="34899"/>
    <cellStyle name="40% - Accent5 4 3 7 4" xfId="44588"/>
    <cellStyle name="40% - Accent5 4 3 8" xfId="3781"/>
    <cellStyle name="40% - Accent5 4 3 8 2" xfId="10480"/>
    <cellStyle name="40% - Accent5 4 3 8 2 2" xfId="34902"/>
    <cellStyle name="40% - Accent5 4 3 8 3" xfId="34901"/>
    <cellStyle name="40% - Accent5 4 3 8 4" xfId="44589"/>
    <cellStyle name="40% - Accent5 4 3 9" xfId="3774"/>
    <cellStyle name="40% - Accent5 4 3 9 2" xfId="10481"/>
    <cellStyle name="40% - Accent5 4 3 9 2 2" xfId="34904"/>
    <cellStyle name="40% - Accent5 4 3 9 3" xfId="34903"/>
    <cellStyle name="40% - Accent5 4 4" xfId="743"/>
    <cellStyle name="40% - Accent5 4 4 2" xfId="3783"/>
    <cellStyle name="40% - Accent5 4 4 2 2" xfId="10483"/>
    <cellStyle name="40% - Accent5 4 4 2 2 2" xfId="34907"/>
    <cellStyle name="40% - Accent5 4 4 2 3" xfId="34906"/>
    <cellStyle name="40% - Accent5 4 4 2 4" xfId="44591"/>
    <cellStyle name="40% - Accent5 4 4 3" xfId="3782"/>
    <cellStyle name="40% - Accent5 4 4 3 2" xfId="10484"/>
    <cellStyle name="40% - Accent5 4 4 3 2 2" xfId="34909"/>
    <cellStyle name="40% - Accent5 4 4 3 3" xfId="34908"/>
    <cellStyle name="40% - Accent5 4 4 4" xfId="10482"/>
    <cellStyle name="40% - Accent5 4 4 4 2" xfId="34910"/>
    <cellStyle name="40% - Accent5 4 4 5" xfId="15014"/>
    <cellStyle name="40% - Accent5 4 4 6" xfId="34905"/>
    <cellStyle name="40% - Accent5 4 4 7" xfId="44590"/>
    <cellStyle name="40% - Accent5 4 5" xfId="3784"/>
    <cellStyle name="40% - Accent5 4 5 2" xfId="10485"/>
    <cellStyle name="40% - Accent5 4 5 2 2" xfId="34912"/>
    <cellStyle name="40% - Accent5 4 5 3" xfId="34911"/>
    <cellStyle name="40% - Accent5 4 5 4" xfId="44592"/>
    <cellStyle name="40% - Accent5 4 6" xfId="3785"/>
    <cellStyle name="40% - Accent5 4 6 2" xfId="10486"/>
    <cellStyle name="40% - Accent5 4 6 2 2" xfId="34914"/>
    <cellStyle name="40% - Accent5 4 6 3" xfId="34913"/>
    <cellStyle name="40% - Accent5 4 6 4" xfId="44593"/>
    <cellStyle name="40% - Accent5 4 7" xfId="3786"/>
    <cellStyle name="40% - Accent5 4 7 2" xfId="10487"/>
    <cellStyle name="40% - Accent5 4 7 2 2" xfId="34916"/>
    <cellStyle name="40% - Accent5 4 7 3" xfId="34915"/>
    <cellStyle name="40% - Accent5 4 7 4" xfId="44594"/>
    <cellStyle name="40% - Accent5 4 8" xfId="3787"/>
    <cellStyle name="40% - Accent5 4 8 2" xfId="10488"/>
    <cellStyle name="40% - Accent5 4 8 2 2" xfId="34918"/>
    <cellStyle name="40% - Accent5 4 8 3" xfId="34917"/>
    <cellStyle name="40% - Accent5 4 8 4" xfId="44595"/>
    <cellStyle name="40% - Accent5 4 9" xfId="3788"/>
    <cellStyle name="40% - Accent5 4 9 2" xfId="10489"/>
    <cellStyle name="40% - Accent5 4 9 2 2" xfId="34920"/>
    <cellStyle name="40% - Accent5 4 9 3" xfId="34919"/>
    <cellStyle name="40% - Accent5 4 9 4" xfId="44596"/>
    <cellStyle name="40% - Accent5 5" xfId="224"/>
    <cellStyle name="40% - Accent5 5 10" xfId="3790"/>
    <cellStyle name="40% - Accent5 5 10 2" xfId="10491"/>
    <cellStyle name="40% - Accent5 5 10 2 2" xfId="34923"/>
    <cellStyle name="40% - Accent5 5 10 3" xfId="34922"/>
    <cellStyle name="40% - Accent5 5 10 4" xfId="44598"/>
    <cellStyle name="40% - Accent5 5 11" xfId="3791"/>
    <cellStyle name="40% - Accent5 5 11 2" xfId="10492"/>
    <cellStyle name="40% - Accent5 5 11 2 2" xfId="34925"/>
    <cellStyle name="40% - Accent5 5 11 3" xfId="34924"/>
    <cellStyle name="40% - Accent5 5 11 4" xfId="44599"/>
    <cellStyle name="40% - Accent5 5 12" xfId="3789"/>
    <cellStyle name="40% - Accent5 5 12 2" xfId="10493"/>
    <cellStyle name="40% - Accent5 5 12 2 2" xfId="34927"/>
    <cellStyle name="40% - Accent5 5 12 3" xfId="34926"/>
    <cellStyle name="40% - Accent5 5 13" xfId="10490"/>
    <cellStyle name="40% - Accent5 5 13 2" xfId="34928"/>
    <cellStyle name="40% - Accent5 5 14" xfId="15015"/>
    <cellStyle name="40% - Accent5 5 15" xfId="34921"/>
    <cellStyle name="40% - Accent5 5 16" xfId="44597"/>
    <cellStyle name="40% - Accent5 5 2" xfId="453"/>
    <cellStyle name="40% - Accent5 5 2 10" xfId="3792"/>
    <cellStyle name="40% - Accent5 5 2 10 2" xfId="10495"/>
    <cellStyle name="40% - Accent5 5 2 10 2 2" xfId="34931"/>
    <cellStyle name="40% - Accent5 5 2 10 3" xfId="34930"/>
    <cellStyle name="40% - Accent5 5 2 11" xfId="10494"/>
    <cellStyle name="40% - Accent5 5 2 11 2" xfId="34932"/>
    <cellStyle name="40% - Accent5 5 2 12" xfId="15016"/>
    <cellStyle name="40% - Accent5 5 2 13" xfId="34929"/>
    <cellStyle name="40% - Accent5 5 2 14" xfId="44600"/>
    <cellStyle name="40% - Accent5 5 2 2" xfId="3793"/>
    <cellStyle name="40% - Accent5 5 2 2 2" xfId="10496"/>
    <cellStyle name="40% - Accent5 5 2 2 2 2" xfId="34934"/>
    <cellStyle name="40% - Accent5 5 2 2 3" xfId="34933"/>
    <cellStyle name="40% - Accent5 5 2 2 4" xfId="44601"/>
    <cellStyle name="40% - Accent5 5 2 3" xfId="3794"/>
    <cellStyle name="40% - Accent5 5 2 3 2" xfId="10497"/>
    <cellStyle name="40% - Accent5 5 2 3 2 2" xfId="34936"/>
    <cellStyle name="40% - Accent5 5 2 3 3" xfId="34935"/>
    <cellStyle name="40% - Accent5 5 2 3 4" xfId="44602"/>
    <cellStyle name="40% - Accent5 5 2 4" xfId="3795"/>
    <cellStyle name="40% - Accent5 5 2 4 2" xfId="10498"/>
    <cellStyle name="40% - Accent5 5 2 4 2 2" xfId="34938"/>
    <cellStyle name="40% - Accent5 5 2 4 3" xfId="34937"/>
    <cellStyle name="40% - Accent5 5 2 4 4" xfId="44603"/>
    <cellStyle name="40% - Accent5 5 2 5" xfId="3796"/>
    <cellStyle name="40% - Accent5 5 2 5 2" xfId="10499"/>
    <cellStyle name="40% - Accent5 5 2 5 2 2" xfId="34940"/>
    <cellStyle name="40% - Accent5 5 2 5 3" xfId="34939"/>
    <cellStyle name="40% - Accent5 5 2 5 4" xfId="44604"/>
    <cellStyle name="40% - Accent5 5 2 6" xfId="3797"/>
    <cellStyle name="40% - Accent5 5 2 6 2" xfId="10500"/>
    <cellStyle name="40% - Accent5 5 2 6 2 2" xfId="34942"/>
    <cellStyle name="40% - Accent5 5 2 6 3" xfId="34941"/>
    <cellStyle name="40% - Accent5 5 2 6 4" xfId="44605"/>
    <cellStyle name="40% - Accent5 5 2 7" xfId="3798"/>
    <cellStyle name="40% - Accent5 5 2 7 2" xfId="10501"/>
    <cellStyle name="40% - Accent5 5 2 7 2 2" xfId="34944"/>
    <cellStyle name="40% - Accent5 5 2 7 3" xfId="34943"/>
    <cellStyle name="40% - Accent5 5 2 7 4" xfId="44606"/>
    <cellStyle name="40% - Accent5 5 2 8" xfId="3799"/>
    <cellStyle name="40% - Accent5 5 2 8 2" xfId="10502"/>
    <cellStyle name="40% - Accent5 5 2 8 2 2" xfId="34946"/>
    <cellStyle name="40% - Accent5 5 2 8 3" xfId="34945"/>
    <cellStyle name="40% - Accent5 5 2 8 4" xfId="44607"/>
    <cellStyle name="40% - Accent5 5 2 9" xfId="3800"/>
    <cellStyle name="40% - Accent5 5 2 9 2" xfId="10503"/>
    <cellStyle name="40% - Accent5 5 2 9 2 2" xfId="34948"/>
    <cellStyle name="40% - Accent5 5 2 9 3" xfId="34947"/>
    <cellStyle name="40% - Accent5 5 2 9 4" xfId="44608"/>
    <cellStyle name="40% - Accent5 5 3" xfId="657"/>
    <cellStyle name="40% - Accent5 5 3 2" xfId="3802"/>
    <cellStyle name="40% - Accent5 5 3 2 2" xfId="10505"/>
    <cellStyle name="40% - Accent5 5 3 2 2 2" xfId="34951"/>
    <cellStyle name="40% - Accent5 5 3 2 3" xfId="34950"/>
    <cellStyle name="40% - Accent5 5 3 2 4" xfId="44610"/>
    <cellStyle name="40% - Accent5 5 3 3" xfId="3801"/>
    <cellStyle name="40% - Accent5 5 3 3 2" xfId="10506"/>
    <cellStyle name="40% - Accent5 5 3 3 2 2" xfId="34953"/>
    <cellStyle name="40% - Accent5 5 3 3 3" xfId="34952"/>
    <cellStyle name="40% - Accent5 5 3 4" xfId="10504"/>
    <cellStyle name="40% - Accent5 5 3 4 2" xfId="34954"/>
    <cellStyle name="40% - Accent5 5 3 5" xfId="15017"/>
    <cellStyle name="40% - Accent5 5 3 6" xfId="34949"/>
    <cellStyle name="40% - Accent5 5 3 7" xfId="44609"/>
    <cellStyle name="40% - Accent5 5 4" xfId="744"/>
    <cellStyle name="40% - Accent5 5 4 2" xfId="3803"/>
    <cellStyle name="40% - Accent5 5 4 2 2" xfId="10508"/>
    <cellStyle name="40% - Accent5 5 4 2 2 2" xfId="34957"/>
    <cellStyle name="40% - Accent5 5 4 2 3" xfId="34956"/>
    <cellStyle name="40% - Accent5 5 4 3" xfId="10507"/>
    <cellStyle name="40% - Accent5 5 4 3 2" xfId="34958"/>
    <cellStyle name="40% - Accent5 5 4 4" xfId="15018"/>
    <cellStyle name="40% - Accent5 5 4 5" xfId="34955"/>
    <cellStyle name="40% - Accent5 5 4 6" xfId="44611"/>
    <cellStyle name="40% - Accent5 5 5" xfId="3804"/>
    <cellStyle name="40% - Accent5 5 5 2" xfId="10509"/>
    <cellStyle name="40% - Accent5 5 5 2 2" xfId="34960"/>
    <cellStyle name="40% - Accent5 5 5 3" xfId="34959"/>
    <cellStyle name="40% - Accent5 5 5 4" xfId="44612"/>
    <cellStyle name="40% - Accent5 5 6" xfId="3805"/>
    <cellStyle name="40% - Accent5 5 6 2" xfId="10510"/>
    <cellStyle name="40% - Accent5 5 6 2 2" xfId="34962"/>
    <cellStyle name="40% - Accent5 5 6 3" xfId="34961"/>
    <cellStyle name="40% - Accent5 5 6 4" xfId="44613"/>
    <cellStyle name="40% - Accent5 5 7" xfId="3806"/>
    <cellStyle name="40% - Accent5 5 7 2" xfId="10511"/>
    <cellStyle name="40% - Accent5 5 7 2 2" xfId="34964"/>
    <cellStyle name="40% - Accent5 5 7 3" xfId="34963"/>
    <cellStyle name="40% - Accent5 5 7 4" xfId="44614"/>
    <cellStyle name="40% - Accent5 5 8" xfId="3807"/>
    <cellStyle name="40% - Accent5 5 8 2" xfId="10512"/>
    <cellStyle name="40% - Accent5 5 8 2 2" xfId="34966"/>
    <cellStyle name="40% - Accent5 5 8 3" xfId="34965"/>
    <cellStyle name="40% - Accent5 5 8 4" xfId="44615"/>
    <cellStyle name="40% - Accent5 5 9" xfId="3808"/>
    <cellStyle name="40% - Accent5 5 9 2" xfId="10513"/>
    <cellStyle name="40% - Accent5 5 9 2 2" xfId="34968"/>
    <cellStyle name="40% - Accent5 5 9 3" xfId="34967"/>
    <cellStyle name="40% - Accent5 5 9 4" xfId="44616"/>
    <cellStyle name="40% - Accent5 6" xfId="225"/>
    <cellStyle name="40% - Accent5 6 10" xfId="3809"/>
    <cellStyle name="40% - Accent5 6 10 2" xfId="10515"/>
    <cellStyle name="40% - Accent5 6 10 2 2" xfId="34971"/>
    <cellStyle name="40% - Accent5 6 10 3" xfId="34970"/>
    <cellStyle name="40% - Accent5 6 11" xfId="10514"/>
    <cellStyle name="40% - Accent5 6 11 2" xfId="34972"/>
    <cellStyle name="40% - Accent5 6 12" xfId="15019"/>
    <cellStyle name="40% - Accent5 6 13" xfId="34969"/>
    <cellStyle name="40% - Accent5 6 14" xfId="44617"/>
    <cellStyle name="40% - Accent5 6 2" xfId="454"/>
    <cellStyle name="40% - Accent5 6 2 2" xfId="3811"/>
    <cellStyle name="40% - Accent5 6 2 2 2" xfId="10517"/>
    <cellStyle name="40% - Accent5 6 2 2 2 2" xfId="34975"/>
    <cellStyle name="40% - Accent5 6 2 2 3" xfId="34974"/>
    <cellStyle name="40% - Accent5 6 2 2 4" xfId="44619"/>
    <cellStyle name="40% - Accent5 6 2 3" xfId="3810"/>
    <cellStyle name="40% - Accent5 6 2 3 2" xfId="10518"/>
    <cellStyle name="40% - Accent5 6 2 3 2 2" xfId="34977"/>
    <cellStyle name="40% - Accent5 6 2 3 3" xfId="34976"/>
    <cellStyle name="40% - Accent5 6 2 4" xfId="10516"/>
    <cellStyle name="40% - Accent5 6 2 4 2" xfId="34978"/>
    <cellStyle name="40% - Accent5 6 2 5" xfId="15020"/>
    <cellStyle name="40% - Accent5 6 2 6" xfId="34973"/>
    <cellStyle name="40% - Accent5 6 2 7" xfId="44618"/>
    <cellStyle name="40% - Accent5 6 3" xfId="658"/>
    <cellStyle name="40% - Accent5 6 3 2" xfId="3813"/>
    <cellStyle name="40% - Accent5 6 3 2 2" xfId="10520"/>
    <cellStyle name="40% - Accent5 6 3 2 2 2" xfId="34981"/>
    <cellStyle name="40% - Accent5 6 3 2 3" xfId="34980"/>
    <cellStyle name="40% - Accent5 6 3 2 4" xfId="44621"/>
    <cellStyle name="40% - Accent5 6 3 3" xfId="3812"/>
    <cellStyle name="40% - Accent5 6 3 3 2" xfId="10521"/>
    <cellStyle name="40% - Accent5 6 3 3 2 2" xfId="34983"/>
    <cellStyle name="40% - Accent5 6 3 3 3" xfId="34982"/>
    <cellStyle name="40% - Accent5 6 3 4" xfId="10519"/>
    <cellStyle name="40% - Accent5 6 3 4 2" xfId="34984"/>
    <cellStyle name="40% - Accent5 6 3 5" xfId="15021"/>
    <cellStyle name="40% - Accent5 6 3 6" xfId="34979"/>
    <cellStyle name="40% - Accent5 6 3 7" xfId="44620"/>
    <cellStyle name="40% - Accent5 6 4" xfId="745"/>
    <cellStyle name="40% - Accent5 6 4 2" xfId="3814"/>
    <cellStyle name="40% - Accent5 6 4 2 2" xfId="10523"/>
    <cellStyle name="40% - Accent5 6 4 2 2 2" xfId="34987"/>
    <cellStyle name="40% - Accent5 6 4 2 3" xfId="34986"/>
    <cellStyle name="40% - Accent5 6 4 3" xfId="10522"/>
    <cellStyle name="40% - Accent5 6 4 3 2" xfId="34988"/>
    <cellStyle name="40% - Accent5 6 4 4" xfId="15022"/>
    <cellStyle name="40% - Accent5 6 4 5" xfId="34985"/>
    <cellStyle name="40% - Accent5 6 4 6" xfId="44622"/>
    <cellStyle name="40% - Accent5 6 5" xfId="3815"/>
    <cellStyle name="40% - Accent5 6 5 2" xfId="10524"/>
    <cellStyle name="40% - Accent5 6 5 2 2" xfId="34990"/>
    <cellStyle name="40% - Accent5 6 5 3" xfId="34989"/>
    <cellStyle name="40% - Accent5 6 5 4" xfId="44623"/>
    <cellStyle name="40% - Accent5 6 6" xfId="3816"/>
    <cellStyle name="40% - Accent5 6 6 2" xfId="10525"/>
    <cellStyle name="40% - Accent5 6 6 2 2" xfId="34992"/>
    <cellStyle name="40% - Accent5 6 6 3" xfId="34991"/>
    <cellStyle name="40% - Accent5 6 6 4" xfId="44624"/>
    <cellStyle name="40% - Accent5 6 7" xfId="3817"/>
    <cellStyle name="40% - Accent5 6 7 2" xfId="10526"/>
    <cellStyle name="40% - Accent5 6 7 2 2" xfId="34994"/>
    <cellStyle name="40% - Accent5 6 7 3" xfId="34993"/>
    <cellStyle name="40% - Accent5 6 7 4" xfId="44625"/>
    <cellStyle name="40% - Accent5 6 8" xfId="3818"/>
    <cellStyle name="40% - Accent5 6 8 2" xfId="10527"/>
    <cellStyle name="40% - Accent5 6 8 2 2" xfId="34996"/>
    <cellStyle name="40% - Accent5 6 8 3" xfId="34995"/>
    <cellStyle name="40% - Accent5 6 8 4" xfId="44626"/>
    <cellStyle name="40% - Accent5 6 9" xfId="3819"/>
    <cellStyle name="40% - Accent5 6 9 2" xfId="10528"/>
    <cellStyle name="40% - Accent5 6 9 2 2" xfId="34998"/>
    <cellStyle name="40% - Accent5 6 9 3" xfId="34997"/>
    <cellStyle name="40% - Accent5 6 9 4" xfId="44627"/>
    <cellStyle name="40% - Accent5 7" xfId="226"/>
    <cellStyle name="40% - Accent5 7 10" xfId="10529"/>
    <cellStyle name="40% - Accent5 7 10 2" xfId="35000"/>
    <cellStyle name="40% - Accent5 7 11" xfId="15023"/>
    <cellStyle name="40% - Accent5 7 12" xfId="34999"/>
    <cellStyle name="40% - Accent5 7 13" xfId="44628"/>
    <cellStyle name="40% - Accent5 7 2" xfId="455"/>
    <cellStyle name="40% - Accent5 7 2 2" xfId="3822"/>
    <cellStyle name="40% - Accent5 7 2 2 2" xfId="10531"/>
    <cellStyle name="40% - Accent5 7 2 2 2 2" xfId="35003"/>
    <cellStyle name="40% - Accent5 7 2 2 3" xfId="35002"/>
    <cellStyle name="40% - Accent5 7 2 2 4" xfId="44630"/>
    <cellStyle name="40% - Accent5 7 2 3" xfId="3821"/>
    <cellStyle name="40% - Accent5 7 2 3 2" xfId="10532"/>
    <cellStyle name="40% - Accent5 7 2 3 2 2" xfId="35005"/>
    <cellStyle name="40% - Accent5 7 2 3 3" xfId="35004"/>
    <cellStyle name="40% - Accent5 7 2 4" xfId="10530"/>
    <cellStyle name="40% - Accent5 7 2 4 2" xfId="35006"/>
    <cellStyle name="40% - Accent5 7 2 5" xfId="15024"/>
    <cellStyle name="40% - Accent5 7 2 6" xfId="35001"/>
    <cellStyle name="40% - Accent5 7 2 7" xfId="44629"/>
    <cellStyle name="40% - Accent5 7 3" xfId="659"/>
    <cellStyle name="40% - Accent5 7 3 2" xfId="3823"/>
    <cellStyle name="40% - Accent5 7 3 2 2" xfId="10534"/>
    <cellStyle name="40% - Accent5 7 3 2 2 2" xfId="35009"/>
    <cellStyle name="40% - Accent5 7 3 2 3" xfId="35008"/>
    <cellStyle name="40% - Accent5 7 3 3" xfId="10533"/>
    <cellStyle name="40% - Accent5 7 3 3 2" xfId="35010"/>
    <cellStyle name="40% - Accent5 7 3 4" xfId="15025"/>
    <cellStyle name="40% - Accent5 7 3 5" xfId="35007"/>
    <cellStyle name="40% - Accent5 7 3 6" xfId="44631"/>
    <cellStyle name="40% - Accent5 7 4" xfId="746"/>
    <cellStyle name="40% - Accent5 7 4 2" xfId="3824"/>
    <cellStyle name="40% - Accent5 7 4 2 2" xfId="10536"/>
    <cellStyle name="40% - Accent5 7 4 2 2 2" xfId="35013"/>
    <cellStyle name="40% - Accent5 7 4 2 3" xfId="35012"/>
    <cellStyle name="40% - Accent5 7 4 3" xfId="10535"/>
    <cellStyle name="40% - Accent5 7 4 3 2" xfId="35014"/>
    <cellStyle name="40% - Accent5 7 4 4" xfId="15026"/>
    <cellStyle name="40% - Accent5 7 4 5" xfId="35011"/>
    <cellStyle name="40% - Accent5 7 4 6" xfId="44632"/>
    <cellStyle name="40% - Accent5 7 5" xfId="3825"/>
    <cellStyle name="40% - Accent5 7 5 2" xfId="10537"/>
    <cellStyle name="40% - Accent5 7 5 2 2" xfId="35016"/>
    <cellStyle name="40% - Accent5 7 5 3" xfId="35015"/>
    <cellStyle name="40% - Accent5 7 5 4" xfId="44633"/>
    <cellStyle name="40% - Accent5 7 6" xfId="3826"/>
    <cellStyle name="40% - Accent5 7 6 2" xfId="10538"/>
    <cellStyle name="40% - Accent5 7 6 2 2" xfId="35018"/>
    <cellStyle name="40% - Accent5 7 6 3" xfId="35017"/>
    <cellStyle name="40% - Accent5 7 6 4" xfId="44634"/>
    <cellStyle name="40% - Accent5 7 7" xfId="3827"/>
    <cellStyle name="40% - Accent5 7 7 2" xfId="10539"/>
    <cellStyle name="40% - Accent5 7 7 2 2" xfId="35020"/>
    <cellStyle name="40% - Accent5 7 7 3" xfId="35019"/>
    <cellStyle name="40% - Accent5 7 7 4" xfId="44635"/>
    <cellStyle name="40% - Accent5 7 8" xfId="3828"/>
    <cellStyle name="40% - Accent5 7 8 2" xfId="10540"/>
    <cellStyle name="40% - Accent5 7 8 2 2" xfId="35022"/>
    <cellStyle name="40% - Accent5 7 8 3" xfId="35021"/>
    <cellStyle name="40% - Accent5 7 8 4" xfId="44636"/>
    <cellStyle name="40% - Accent5 7 9" xfId="3820"/>
    <cellStyle name="40% - Accent5 7 9 2" xfId="10541"/>
    <cellStyle name="40% - Accent5 7 9 2 2" xfId="35024"/>
    <cellStyle name="40% - Accent5 7 9 3" xfId="35023"/>
    <cellStyle name="40% - Accent5 8" xfId="318"/>
    <cellStyle name="40% - Accent5 8 2" xfId="3830"/>
    <cellStyle name="40% - Accent5 8 2 2" xfId="10542"/>
    <cellStyle name="40% - Accent5 8 2 2 2" xfId="35026"/>
    <cellStyle name="40% - Accent5 8 2 3" xfId="15027"/>
    <cellStyle name="40% - Accent5 8 2 4" xfId="35025"/>
    <cellStyle name="40% - Accent5 8 2 5" xfId="44638"/>
    <cellStyle name="40% - Accent5 8 3" xfId="3831"/>
    <cellStyle name="40% - Accent5 8 3 2" xfId="10543"/>
    <cellStyle name="40% - Accent5 8 3 2 2" xfId="35028"/>
    <cellStyle name="40% - Accent5 8 3 3" xfId="15028"/>
    <cellStyle name="40% - Accent5 8 3 4" xfId="35027"/>
    <cellStyle name="40% - Accent5 8 3 5" xfId="44639"/>
    <cellStyle name="40% - Accent5 8 4" xfId="3832"/>
    <cellStyle name="40% - Accent5 8 4 2" xfId="10544"/>
    <cellStyle name="40% - Accent5 8 4 2 2" xfId="35030"/>
    <cellStyle name="40% - Accent5 8 4 3" xfId="15029"/>
    <cellStyle name="40% - Accent5 8 4 4" xfId="35029"/>
    <cellStyle name="40% - Accent5 8 4 5" xfId="44640"/>
    <cellStyle name="40% - Accent5 8 5" xfId="3833"/>
    <cellStyle name="40% - Accent5 8 5 2" xfId="10545"/>
    <cellStyle name="40% - Accent5 8 5 2 2" xfId="35032"/>
    <cellStyle name="40% - Accent5 8 5 3" xfId="35031"/>
    <cellStyle name="40% - Accent5 8 5 4" xfId="44641"/>
    <cellStyle name="40% - Accent5 8 6" xfId="3829"/>
    <cellStyle name="40% - Accent5 8 6 2" xfId="10546"/>
    <cellStyle name="40% - Accent5 8 6 2 2" xfId="35034"/>
    <cellStyle name="40% - Accent5 8 6 3" xfId="35033"/>
    <cellStyle name="40% - Accent5 8 7" xfId="44637"/>
    <cellStyle name="40% - Accent5 9" xfId="304"/>
    <cellStyle name="40% - Accent5 9 2" xfId="3835"/>
    <cellStyle name="40% - Accent5 9 2 2" xfId="10548"/>
    <cellStyle name="40% - Accent5 9 2 2 2" xfId="35037"/>
    <cellStyle name="40% - Accent5 9 2 3" xfId="15031"/>
    <cellStyle name="40% - Accent5 9 2 4" xfId="35036"/>
    <cellStyle name="40% - Accent5 9 2 5" xfId="44643"/>
    <cellStyle name="40% - Accent5 9 3" xfId="3834"/>
    <cellStyle name="40% - Accent5 9 3 2" xfId="10549"/>
    <cellStyle name="40% - Accent5 9 3 2 2" xfId="35039"/>
    <cellStyle name="40% - Accent5 9 3 3" xfId="15032"/>
    <cellStyle name="40% - Accent5 9 3 4" xfId="35038"/>
    <cellStyle name="40% - Accent5 9 4" xfId="10547"/>
    <cellStyle name="40% - Accent5 9 4 2" xfId="15033"/>
    <cellStyle name="40% - Accent5 9 4 3" xfId="35040"/>
    <cellStyle name="40% - Accent5 9 5" xfId="15030"/>
    <cellStyle name="40% - Accent5 9 6" xfId="35035"/>
    <cellStyle name="40% - Accent5 9 7" xfId="44642"/>
    <cellStyle name="40% - Accent6" xfId="12" builtinId="51" customBuiltin="1"/>
    <cellStyle name="40% - Accent6 10" xfId="3836"/>
    <cellStyle name="40% - Accent6 10 2" xfId="3837"/>
    <cellStyle name="40% - Accent6 10 2 2" xfId="10551"/>
    <cellStyle name="40% - Accent6 10 2 2 2" xfId="35043"/>
    <cellStyle name="40% - Accent6 10 2 3" xfId="15035"/>
    <cellStyle name="40% - Accent6 10 2 4" xfId="35042"/>
    <cellStyle name="40% - Accent6 10 2 5" xfId="44645"/>
    <cellStyle name="40% - Accent6 10 3" xfId="10550"/>
    <cellStyle name="40% - Accent6 10 3 2" xfId="15036"/>
    <cellStyle name="40% - Accent6 10 3 3" xfId="35044"/>
    <cellStyle name="40% - Accent6 10 4" xfId="15037"/>
    <cellStyle name="40% - Accent6 10 5" xfId="15034"/>
    <cellStyle name="40% - Accent6 10 6" xfId="35041"/>
    <cellStyle name="40% - Accent6 10 7" xfId="44644"/>
    <cellStyle name="40% - Accent6 11" xfId="3838"/>
    <cellStyle name="40% - Accent6 11 2" xfId="3839"/>
    <cellStyle name="40% - Accent6 11 2 2" xfId="10553"/>
    <cellStyle name="40% - Accent6 11 2 2 2" xfId="35047"/>
    <cellStyle name="40% - Accent6 11 2 3" xfId="15039"/>
    <cellStyle name="40% - Accent6 11 2 4" xfId="35046"/>
    <cellStyle name="40% - Accent6 11 2 5" xfId="44647"/>
    <cellStyle name="40% - Accent6 11 3" xfId="10552"/>
    <cellStyle name="40% - Accent6 11 3 2" xfId="15040"/>
    <cellStyle name="40% - Accent6 11 3 3" xfId="35048"/>
    <cellStyle name="40% - Accent6 11 4" xfId="15041"/>
    <cellStyle name="40% - Accent6 11 5" xfId="15038"/>
    <cellStyle name="40% - Accent6 11 6" xfId="35045"/>
    <cellStyle name="40% - Accent6 11 7" xfId="44646"/>
    <cellStyle name="40% - Accent6 12" xfId="3840"/>
    <cellStyle name="40% - Accent6 12 2" xfId="10554"/>
    <cellStyle name="40% - Accent6 12 2 2" xfId="15043"/>
    <cellStyle name="40% - Accent6 12 2 3" xfId="35050"/>
    <cellStyle name="40% - Accent6 12 3" xfId="15044"/>
    <cellStyle name="40% - Accent6 12 4" xfId="15045"/>
    <cellStyle name="40% - Accent6 12 5" xfId="15046"/>
    <cellStyle name="40% - Accent6 12 6" xfId="15042"/>
    <cellStyle name="40% - Accent6 12 7" xfId="35049"/>
    <cellStyle name="40% - Accent6 12 8" xfId="44648"/>
    <cellStyle name="40% - Accent6 13" xfId="3841"/>
    <cellStyle name="40% - Accent6 13 2" xfId="10555"/>
    <cellStyle name="40% - Accent6 13 2 2" xfId="35052"/>
    <cellStyle name="40% - Accent6 13 3" xfId="15047"/>
    <cellStyle name="40% - Accent6 13 4" xfId="35051"/>
    <cellStyle name="40% - Accent6 13 5" xfId="44649"/>
    <cellStyle name="40% - Accent6 14" xfId="3842"/>
    <cellStyle name="40% - Accent6 14 2" xfId="10556"/>
    <cellStyle name="40% - Accent6 14 2 2" xfId="35054"/>
    <cellStyle name="40% - Accent6 14 3" xfId="15048"/>
    <cellStyle name="40% - Accent6 14 4" xfId="35053"/>
    <cellStyle name="40% - Accent6 14 5" xfId="44650"/>
    <cellStyle name="40% - Accent6 15" xfId="3843"/>
    <cellStyle name="40% - Accent6 15 2" xfId="10557"/>
    <cellStyle name="40% - Accent6 15 2 2" xfId="35056"/>
    <cellStyle name="40% - Accent6 15 3" xfId="15049"/>
    <cellStyle name="40% - Accent6 15 4" xfId="35055"/>
    <cellStyle name="40% - Accent6 15 5" xfId="44651"/>
    <cellStyle name="40% - Accent6 16" xfId="13869"/>
    <cellStyle name="40% - Accent6 16 2" xfId="15050"/>
    <cellStyle name="40% - Accent6 17" xfId="15051"/>
    <cellStyle name="40% - Accent6 18" xfId="15052"/>
    <cellStyle name="40% - Accent6 19" xfId="15053"/>
    <cellStyle name="40% - Accent6 2" xfId="124"/>
    <cellStyle name="40% - Accent6 2 10" xfId="3845"/>
    <cellStyle name="40% - Accent6 2 11" xfId="3846"/>
    <cellStyle name="40% - Accent6 2 11 2" xfId="10559"/>
    <cellStyle name="40% - Accent6 2 11 2 2" xfId="35058"/>
    <cellStyle name="40% - Accent6 2 11 3" xfId="15054"/>
    <cellStyle name="40% - Accent6 2 11 4" xfId="35057"/>
    <cellStyle name="40% - Accent6 2 11 5" xfId="44652"/>
    <cellStyle name="40% - Accent6 2 12" xfId="3847"/>
    <cellStyle name="40% - Accent6 2 12 2" xfId="10560"/>
    <cellStyle name="40% - Accent6 2 12 2 2" xfId="35060"/>
    <cellStyle name="40% - Accent6 2 12 3" xfId="15055"/>
    <cellStyle name="40% - Accent6 2 12 4" xfId="35059"/>
    <cellStyle name="40% - Accent6 2 12 5" xfId="44653"/>
    <cellStyle name="40% - Accent6 2 13" xfId="3848"/>
    <cellStyle name="40% - Accent6 2 13 2" xfId="10561"/>
    <cellStyle name="40% - Accent6 2 13 2 2" xfId="35062"/>
    <cellStyle name="40% - Accent6 2 13 3" xfId="15056"/>
    <cellStyle name="40% - Accent6 2 13 4" xfId="35061"/>
    <cellStyle name="40% - Accent6 2 13 5" xfId="44654"/>
    <cellStyle name="40% - Accent6 2 14" xfId="3849"/>
    <cellStyle name="40% - Accent6 2 14 2" xfId="10562"/>
    <cellStyle name="40% - Accent6 2 14 2 2" xfId="35064"/>
    <cellStyle name="40% - Accent6 2 14 3" xfId="15057"/>
    <cellStyle name="40% - Accent6 2 14 4" xfId="35063"/>
    <cellStyle name="40% - Accent6 2 14 5" xfId="44655"/>
    <cellStyle name="40% - Accent6 2 15" xfId="3850"/>
    <cellStyle name="40% - Accent6 2 15 2" xfId="10563"/>
    <cellStyle name="40% - Accent6 2 15 2 2" xfId="35066"/>
    <cellStyle name="40% - Accent6 2 15 3" xfId="15058"/>
    <cellStyle name="40% - Accent6 2 15 4" xfId="35065"/>
    <cellStyle name="40% - Accent6 2 15 5" xfId="44656"/>
    <cellStyle name="40% - Accent6 2 16" xfId="3844"/>
    <cellStyle name="40% - Accent6 2 16 2" xfId="10564"/>
    <cellStyle name="40% - Accent6 2 16 2 2" xfId="35068"/>
    <cellStyle name="40% - Accent6 2 16 3" xfId="28043"/>
    <cellStyle name="40% - Accent6 2 16 4" xfId="35067"/>
    <cellStyle name="40% - Accent6 2 17" xfId="10558"/>
    <cellStyle name="40% - Accent6 2 17 2" xfId="35069"/>
    <cellStyle name="40% - Accent6 2 18" xfId="41607"/>
    <cellStyle name="40% - Accent6 2 2" xfId="228"/>
    <cellStyle name="40% - Accent6 2 2 2" xfId="3851"/>
    <cellStyle name="40% - Accent6 2 2 2 10" xfId="3852"/>
    <cellStyle name="40% - Accent6 2 2 2 10 2" xfId="10566"/>
    <cellStyle name="40% - Accent6 2 2 2 10 2 2" xfId="35072"/>
    <cellStyle name="40% - Accent6 2 2 2 10 3" xfId="35071"/>
    <cellStyle name="40% - Accent6 2 2 2 10 4" xfId="44658"/>
    <cellStyle name="40% - Accent6 2 2 2 11" xfId="3853"/>
    <cellStyle name="40% - Accent6 2 2 2 11 2" xfId="10567"/>
    <cellStyle name="40% - Accent6 2 2 2 11 2 2" xfId="35074"/>
    <cellStyle name="40% - Accent6 2 2 2 11 3" xfId="35073"/>
    <cellStyle name="40% - Accent6 2 2 2 11 4" xfId="44659"/>
    <cellStyle name="40% - Accent6 2 2 2 12" xfId="10565"/>
    <cellStyle name="40% - Accent6 2 2 2 12 2" xfId="35075"/>
    <cellStyle name="40% - Accent6 2 2 2 13" xfId="35070"/>
    <cellStyle name="40% - Accent6 2 2 2 14" xfId="44657"/>
    <cellStyle name="40% - Accent6 2 2 2 2" xfId="3854"/>
    <cellStyle name="40% - Accent6 2 2 2 2 10" xfId="10568"/>
    <cellStyle name="40% - Accent6 2 2 2 2 10 2" xfId="35077"/>
    <cellStyle name="40% - Accent6 2 2 2 2 11" xfId="35076"/>
    <cellStyle name="40% - Accent6 2 2 2 2 12" xfId="44660"/>
    <cellStyle name="40% - Accent6 2 2 2 2 2" xfId="3855"/>
    <cellStyle name="40% - Accent6 2 2 2 2 2 2" xfId="3856"/>
    <cellStyle name="40% - Accent6 2 2 2 2 2 2 2" xfId="10570"/>
    <cellStyle name="40% - Accent6 2 2 2 2 2 2 2 2" xfId="35080"/>
    <cellStyle name="40% - Accent6 2 2 2 2 2 2 3" xfId="35079"/>
    <cellStyle name="40% - Accent6 2 2 2 2 2 2 4" xfId="44662"/>
    <cellStyle name="40% - Accent6 2 2 2 2 2 3" xfId="10569"/>
    <cellStyle name="40% - Accent6 2 2 2 2 2 3 2" xfId="35081"/>
    <cellStyle name="40% - Accent6 2 2 2 2 2 4" xfId="35078"/>
    <cellStyle name="40% - Accent6 2 2 2 2 2 5" xfId="44661"/>
    <cellStyle name="40% - Accent6 2 2 2 2 3" xfId="3857"/>
    <cellStyle name="40% - Accent6 2 2 2 2 3 2" xfId="3858"/>
    <cellStyle name="40% - Accent6 2 2 2 2 3 2 2" xfId="10572"/>
    <cellStyle name="40% - Accent6 2 2 2 2 3 2 2 2" xfId="35084"/>
    <cellStyle name="40% - Accent6 2 2 2 2 3 2 3" xfId="35083"/>
    <cellStyle name="40% - Accent6 2 2 2 2 3 2 4" xfId="44664"/>
    <cellStyle name="40% - Accent6 2 2 2 2 3 3" xfId="10571"/>
    <cellStyle name="40% - Accent6 2 2 2 2 3 3 2" xfId="35085"/>
    <cellStyle name="40% - Accent6 2 2 2 2 3 4" xfId="35082"/>
    <cellStyle name="40% - Accent6 2 2 2 2 3 5" xfId="44663"/>
    <cellStyle name="40% - Accent6 2 2 2 2 4" xfId="3859"/>
    <cellStyle name="40% - Accent6 2 2 2 2 4 2" xfId="10573"/>
    <cellStyle name="40% - Accent6 2 2 2 2 4 2 2" xfId="35087"/>
    <cellStyle name="40% - Accent6 2 2 2 2 4 3" xfId="35086"/>
    <cellStyle name="40% - Accent6 2 2 2 2 4 4" xfId="44665"/>
    <cellStyle name="40% - Accent6 2 2 2 2 5" xfId="3860"/>
    <cellStyle name="40% - Accent6 2 2 2 2 5 2" xfId="10574"/>
    <cellStyle name="40% - Accent6 2 2 2 2 5 2 2" xfId="35089"/>
    <cellStyle name="40% - Accent6 2 2 2 2 5 3" xfId="35088"/>
    <cellStyle name="40% - Accent6 2 2 2 2 5 4" xfId="44666"/>
    <cellStyle name="40% - Accent6 2 2 2 2 6" xfId="3861"/>
    <cellStyle name="40% - Accent6 2 2 2 2 6 2" xfId="10575"/>
    <cellStyle name="40% - Accent6 2 2 2 2 6 2 2" xfId="35091"/>
    <cellStyle name="40% - Accent6 2 2 2 2 6 3" xfId="35090"/>
    <cellStyle name="40% - Accent6 2 2 2 2 6 4" xfId="44667"/>
    <cellStyle name="40% - Accent6 2 2 2 2 7" xfId="3862"/>
    <cellStyle name="40% - Accent6 2 2 2 2 7 2" xfId="10576"/>
    <cellStyle name="40% - Accent6 2 2 2 2 7 2 2" xfId="35093"/>
    <cellStyle name="40% - Accent6 2 2 2 2 7 3" xfId="35092"/>
    <cellStyle name="40% - Accent6 2 2 2 2 7 4" xfId="44668"/>
    <cellStyle name="40% - Accent6 2 2 2 2 8" xfId="3863"/>
    <cellStyle name="40% - Accent6 2 2 2 2 8 2" xfId="10577"/>
    <cellStyle name="40% - Accent6 2 2 2 2 8 2 2" xfId="35095"/>
    <cellStyle name="40% - Accent6 2 2 2 2 8 3" xfId="35094"/>
    <cellStyle name="40% - Accent6 2 2 2 2 8 4" xfId="44669"/>
    <cellStyle name="40% - Accent6 2 2 2 2 9" xfId="3864"/>
    <cellStyle name="40% - Accent6 2 2 2 2 9 2" xfId="10578"/>
    <cellStyle name="40% - Accent6 2 2 2 2 9 2 2" xfId="35097"/>
    <cellStyle name="40% - Accent6 2 2 2 2 9 3" xfId="35096"/>
    <cellStyle name="40% - Accent6 2 2 2 2 9 4" xfId="44670"/>
    <cellStyle name="40% - Accent6 2 2 2 3" xfId="3865"/>
    <cellStyle name="40% - Accent6 2 2 2 3 10" xfId="35098"/>
    <cellStyle name="40% - Accent6 2 2 2 3 11" xfId="44671"/>
    <cellStyle name="40% - Accent6 2 2 2 3 2" xfId="3866"/>
    <cellStyle name="40% - Accent6 2 2 2 3 2 2" xfId="10580"/>
    <cellStyle name="40% - Accent6 2 2 2 3 2 2 2" xfId="35100"/>
    <cellStyle name="40% - Accent6 2 2 2 3 2 3" xfId="35099"/>
    <cellStyle name="40% - Accent6 2 2 2 3 2 4" xfId="44672"/>
    <cellStyle name="40% - Accent6 2 2 2 3 3" xfId="3867"/>
    <cellStyle name="40% - Accent6 2 2 2 3 3 2" xfId="10581"/>
    <cellStyle name="40% - Accent6 2 2 2 3 3 2 2" xfId="35102"/>
    <cellStyle name="40% - Accent6 2 2 2 3 3 3" xfId="35101"/>
    <cellStyle name="40% - Accent6 2 2 2 3 3 4" xfId="44673"/>
    <cellStyle name="40% - Accent6 2 2 2 3 4" xfId="3868"/>
    <cellStyle name="40% - Accent6 2 2 2 3 4 2" xfId="10582"/>
    <cellStyle name="40% - Accent6 2 2 2 3 4 2 2" xfId="35104"/>
    <cellStyle name="40% - Accent6 2 2 2 3 4 3" xfId="35103"/>
    <cellStyle name="40% - Accent6 2 2 2 3 4 4" xfId="44674"/>
    <cellStyle name="40% - Accent6 2 2 2 3 5" xfId="3869"/>
    <cellStyle name="40% - Accent6 2 2 2 3 5 2" xfId="10583"/>
    <cellStyle name="40% - Accent6 2 2 2 3 5 2 2" xfId="35106"/>
    <cellStyle name="40% - Accent6 2 2 2 3 5 3" xfId="35105"/>
    <cellStyle name="40% - Accent6 2 2 2 3 5 4" xfId="44675"/>
    <cellStyle name="40% - Accent6 2 2 2 3 6" xfId="3870"/>
    <cellStyle name="40% - Accent6 2 2 2 3 6 2" xfId="10584"/>
    <cellStyle name="40% - Accent6 2 2 2 3 6 2 2" xfId="35108"/>
    <cellStyle name="40% - Accent6 2 2 2 3 6 3" xfId="35107"/>
    <cellStyle name="40% - Accent6 2 2 2 3 6 4" xfId="44676"/>
    <cellStyle name="40% - Accent6 2 2 2 3 7" xfId="3871"/>
    <cellStyle name="40% - Accent6 2 2 2 3 7 2" xfId="10585"/>
    <cellStyle name="40% - Accent6 2 2 2 3 7 2 2" xfId="35110"/>
    <cellStyle name="40% - Accent6 2 2 2 3 7 3" xfId="35109"/>
    <cellStyle name="40% - Accent6 2 2 2 3 7 4" xfId="44677"/>
    <cellStyle name="40% - Accent6 2 2 2 3 8" xfId="3872"/>
    <cellStyle name="40% - Accent6 2 2 2 3 8 2" xfId="10586"/>
    <cellStyle name="40% - Accent6 2 2 2 3 8 2 2" xfId="35112"/>
    <cellStyle name="40% - Accent6 2 2 2 3 8 3" xfId="35111"/>
    <cellStyle name="40% - Accent6 2 2 2 3 8 4" xfId="44678"/>
    <cellStyle name="40% - Accent6 2 2 2 3 9" xfId="10579"/>
    <cellStyle name="40% - Accent6 2 2 2 3 9 2" xfId="35113"/>
    <cellStyle name="40% - Accent6 2 2 2 4" xfId="3873"/>
    <cellStyle name="40% - Accent6 2 2 2 4 2" xfId="3874"/>
    <cellStyle name="40% - Accent6 2 2 2 4 2 2" xfId="10588"/>
    <cellStyle name="40% - Accent6 2 2 2 4 2 2 2" xfId="35116"/>
    <cellStyle name="40% - Accent6 2 2 2 4 2 3" xfId="35115"/>
    <cellStyle name="40% - Accent6 2 2 2 4 2 4" xfId="44680"/>
    <cellStyle name="40% - Accent6 2 2 2 4 3" xfId="10587"/>
    <cellStyle name="40% - Accent6 2 2 2 4 3 2" xfId="35117"/>
    <cellStyle name="40% - Accent6 2 2 2 4 4" xfId="35114"/>
    <cellStyle name="40% - Accent6 2 2 2 4 5" xfId="44679"/>
    <cellStyle name="40% - Accent6 2 2 2 5" xfId="3875"/>
    <cellStyle name="40% - Accent6 2 2 2 5 2" xfId="10589"/>
    <cellStyle name="40% - Accent6 2 2 2 5 2 2" xfId="35119"/>
    <cellStyle name="40% - Accent6 2 2 2 5 3" xfId="35118"/>
    <cellStyle name="40% - Accent6 2 2 2 5 4" xfId="44681"/>
    <cellStyle name="40% - Accent6 2 2 2 6" xfId="3876"/>
    <cellStyle name="40% - Accent6 2 2 2 6 2" xfId="10590"/>
    <cellStyle name="40% - Accent6 2 2 2 6 2 2" xfId="35121"/>
    <cellStyle name="40% - Accent6 2 2 2 6 3" xfId="35120"/>
    <cellStyle name="40% - Accent6 2 2 2 6 4" xfId="44682"/>
    <cellStyle name="40% - Accent6 2 2 2 7" xfId="3877"/>
    <cellStyle name="40% - Accent6 2 2 2 7 2" xfId="10591"/>
    <cellStyle name="40% - Accent6 2 2 2 7 2 2" xfId="35123"/>
    <cellStyle name="40% - Accent6 2 2 2 7 3" xfId="35122"/>
    <cellStyle name="40% - Accent6 2 2 2 7 4" xfId="44683"/>
    <cellStyle name="40% - Accent6 2 2 2 8" xfId="3878"/>
    <cellStyle name="40% - Accent6 2 2 2 8 2" xfId="10592"/>
    <cellStyle name="40% - Accent6 2 2 2 8 2 2" xfId="35125"/>
    <cellStyle name="40% - Accent6 2 2 2 8 3" xfId="35124"/>
    <cellStyle name="40% - Accent6 2 2 2 8 4" xfId="44684"/>
    <cellStyle name="40% - Accent6 2 2 2 9" xfId="3879"/>
    <cellStyle name="40% - Accent6 2 2 2 9 2" xfId="10593"/>
    <cellStyle name="40% - Accent6 2 2 2 9 2 2" xfId="35127"/>
    <cellStyle name="40% - Accent6 2 2 2 9 3" xfId="35126"/>
    <cellStyle name="40% - Accent6 2 2 2 9 4" xfId="44685"/>
    <cellStyle name="40% - Accent6 2 2 3" xfId="3880"/>
    <cellStyle name="40% - Accent6 2 2 3 10" xfId="44686"/>
    <cellStyle name="40% - Accent6 2 2 3 2" xfId="3881"/>
    <cellStyle name="40% - Accent6 2 2 3 2 2" xfId="3882"/>
    <cellStyle name="40% - Accent6 2 2 3 2 2 2" xfId="10596"/>
    <cellStyle name="40% - Accent6 2 2 3 2 2 2 2" xfId="35131"/>
    <cellStyle name="40% - Accent6 2 2 3 2 2 3" xfId="35130"/>
    <cellStyle name="40% - Accent6 2 2 3 2 2 4" xfId="44688"/>
    <cellStyle name="40% - Accent6 2 2 3 2 3" xfId="10595"/>
    <cellStyle name="40% - Accent6 2 2 3 2 3 2" xfId="35132"/>
    <cellStyle name="40% - Accent6 2 2 3 2 4" xfId="35129"/>
    <cellStyle name="40% - Accent6 2 2 3 2 5" xfId="44687"/>
    <cellStyle name="40% - Accent6 2 2 3 3" xfId="3883"/>
    <cellStyle name="40% - Accent6 2 2 3 3 2" xfId="3884"/>
    <cellStyle name="40% - Accent6 2 2 3 3 2 2" xfId="10598"/>
    <cellStyle name="40% - Accent6 2 2 3 3 2 2 2" xfId="35135"/>
    <cellStyle name="40% - Accent6 2 2 3 3 2 3" xfId="35134"/>
    <cellStyle name="40% - Accent6 2 2 3 3 2 4" xfId="44690"/>
    <cellStyle name="40% - Accent6 2 2 3 3 3" xfId="10597"/>
    <cellStyle name="40% - Accent6 2 2 3 3 3 2" xfId="35136"/>
    <cellStyle name="40% - Accent6 2 2 3 3 4" xfId="35133"/>
    <cellStyle name="40% - Accent6 2 2 3 3 5" xfId="44689"/>
    <cellStyle name="40% - Accent6 2 2 3 4" xfId="3885"/>
    <cellStyle name="40% - Accent6 2 2 3 4 2" xfId="10599"/>
    <cellStyle name="40% - Accent6 2 2 3 4 2 2" xfId="35138"/>
    <cellStyle name="40% - Accent6 2 2 3 4 3" xfId="35137"/>
    <cellStyle name="40% - Accent6 2 2 3 4 4" xfId="44691"/>
    <cellStyle name="40% - Accent6 2 2 3 5" xfId="3886"/>
    <cellStyle name="40% - Accent6 2 2 3 5 2" xfId="10600"/>
    <cellStyle name="40% - Accent6 2 2 3 5 2 2" xfId="35140"/>
    <cellStyle name="40% - Accent6 2 2 3 5 3" xfId="35139"/>
    <cellStyle name="40% - Accent6 2 2 3 5 4" xfId="44692"/>
    <cellStyle name="40% - Accent6 2 2 3 6" xfId="3887"/>
    <cellStyle name="40% - Accent6 2 2 3 6 2" xfId="10601"/>
    <cellStyle name="40% - Accent6 2 2 3 6 2 2" xfId="35142"/>
    <cellStyle name="40% - Accent6 2 2 3 6 3" xfId="35141"/>
    <cellStyle name="40% - Accent6 2 2 3 6 4" xfId="44693"/>
    <cellStyle name="40% - Accent6 2 2 3 7" xfId="3888"/>
    <cellStyle name="40% - Accent6 2 2 3 7 2" xfId="10602"/>
    <cellStyle name="40% - Accent6 2 2 3 7 2 2" xfId="35144"/>
    <cellStyle name="40% - Accent6 2 2 3 7 3" xfId="35143"/>
    <cellStyle name="40% - Accent6 2 2 3 7 4" xfId="44694"/>
    <cellStyle name="40% - Accent6 2 2 3 8" xfId="10594"/>
    <cellStyle name="40% - Accent6 2 2 3 8 2" xfId="35145"/>
    <cellStyle name="40% - Accent6 2 2 3 9" xfId="35128"/>
    <cellStyle name="40% - Accent6 2 2 4" xfId="3889"/>
    <cellStyle name="40% - Accent6 2 2 4 10" xfId="44695"/>
    <cellStyle name="40% - Accent6 2 2 4 2" xfId="3890"/>
    <cellStyle name="40% - Accent6 2 2 4 2 2" xfId="10604"/>
    <cellStyle name="40% - Accent6 2 2 4 2 2 2" xfId="35148"/>
    <cellStyle name="40% - Accent6 2 2 4 2 3" xfId="35147"/>
    <cellStyle name="40% - Accent6 2 2 4 2 4" xfId="44696"/>
    <cellStyle name="40% - Accent6 2 2 4 3" xfId="3891"/>
    <cellStyle name="40% - Accent6 2 2 4 3 2" xfId="10605"/>
    <cellStyle name="40% - Accent6 2 2 4 3 2 2" xfId="35150"/>
    <cellStyle name="40% - Accent6 2 2 4 3 3" xfId="35149"/>
    <cellStyle name="40% - Accent6 2 2 4 3 4" xfId="44697"/>
    <cellStyle name="40% - Accent6 2 2 4 4" xfId="3892"/>
    <cellStyle name="40% - Accent6 2 2 4 4 2" xfId="10606"/>
    <cellStyle name="40% - Accent6 2 2 4 4 2 2" xfId="35152"/>
    <cellStyle name="40% - Accent6 2 2 4 4 3" xfId="35151"/>
    <cellStyle name="40% - Accent6 2 2 4 4 4" xfId="44698"/>
    <cellStyle name="40% - Accent6 2 2 4 5" xfId="3893"/>
    <cellStyle name="40% - Accent6 2 2 4 5 2" xfId="10607"/>
    <cellStyle name="40% - Accent6 2 2 4 5 2 2" xfId="35154"/>
    <cellStyle name="40% - Accent6 2 2 4 5 3" xfId="35153"/>
    <cellStyle name="40% - Accent6 2 2 4 5 4" xfId="44699"/>
    <cellStyle name="40% - Accent6 2 2 4 6" xfId="3894"/>
    <cellStyle name="40% - Accent6 2 2 4 6 2" xfId="10608"/>
    <cellStyle name="40% - Accent6 2 2 4 6 2 2" xfId="35156"/>
    <cellStyle name="40% - Accent6 2 2 4 6 3" xfId="35155"/>
    <cellStyle name="40% - Accent6 2 2 4 6 4" xfId="44700"/>
    <cellStyle name="40% - Accent6 2 2 4 7" xfId="3895"/>
    <cellStyle name="40% - Accent6 2 2 4 7 2" xfId="10609"/>
    <cellStyle name="40% - Accent6 2 2 4 7 2 2" xfId="35158"/>
    <cellStyle name="40% - Accent6 2 2 4 7 3" xfId="35157"/>
    <cellStyle name="40% - Accent6 2 2 4 7 4" xfId="44701"/>
    <cellStyle name="40% - Accent6 2 2 4 8" xfId="10603"/>
    <cellStyle name="40% - Accent6 2 2 4 8 2" xfId="35159"/>
    <cellStyle name="40% - Accent6 2 2 4 9" xfId="35146"/>
    <cellStyle name="40% - Accent6 2 2 5" xfId="3896"/>
    <cellStyle name="40% - Accent6 2 2 5 2" xfId="10610"/>
    <cellStyle name="40% - Accent6 2 2 5 2 2" xfId="35161"/>
    <cellStyle name="40% - Accent6 2 2 5 3" xfId="35160"/>
    <cellStyle name="40% - Accent6 2 2 5 4" xfId="44702"/>
    <cellStyle name="40% - Accent6 2 2 6" xfId="3897"/>
    <cellStyle name="40% - Accent6 2 2 6 2" xfId="10611"/>
    <cellStyle name="40% - Accent6 2 2 6 2 2" xfId="35163"/>
    <cellStyle name="40% - Accent6 2 2 6 3" xfId="35162"/>
    <cellStyle name="40% - Accent6 2 2 6 4" xfId="44703"/>
    <cellStyle name="40% - Accent6 2 2 7" xfId="15059"/>
    <cellStyle name="40% - Accent6 2 3" xfId="227"/>
    <cellStyle name="40% - Accent6 2 3 2" xfId="456"/>
    <cellStyle name="40% - Accent6 2 3 2 2" xfId="7134"/>
    <cellStyle name="40% - Accent6 2 3 2 2 2" xfId="10614"/>
    <cellStyle name="40% - Accent6 2 3 2 2 2 2" xfId="35167"/>
    <cellStyle name="40% - Accent6 2 3 2 2 3" xfId="35166"/>
    <cellStyle name="40% - Accent6 2 3 2 3" xfId="10613"/>
    <cellStyle name="40% - Accent6 2 3 2 3 2" xfId="35168"/>
    <cellStyle name="40% - Accent6 2 3 2 4" xfId="35165"/>
    <cellStyle name="40% - Accent6 2 3 3" xfId="3898"/>
    <cellStyle name="40% - Accent6 2 3 4" xfId="10612"/>
    <cellStyle name="40% - Accent6 2 3 4 2" xfId="35169"/>
    <cellStyle name="40% - Accent6 2 3 5" xfId="15060"/>
    <cellStyle name="40% - Accent6 2 3 6" xfId="35164"/>
    <cellStyle name="40% - Accent6 2 4" xfId="373"/>
    <cellStyle name="40% - Accent6 2 4 10" xfId="3900"/>
    <cellStyle name="40% - Accent6 2 4 10 2" xfId="10616"/>
    <cellStyle name="40% - Accent6 2 4 10 2 2" xfId="35172"/>
    <cellStyle name="40% - Accent6 2 4 10 3" xfId="35171"/>
    <cellStyle name="40% - Accent6 2 4 10 4" xfId="44705"/>
    <cellStyle name="40% - Accent6 2 4 11" xfId="3901"/>
    <cellStyle name="40% - Accent6 2 4 11 2" xfId="10617"/>
    <cellStyle name="40% - Accent6 2 4 11 2 2" xfId="35174"/>
    <cellStyle name="40% - Accent6 2 4 11 3" xfId="35173"/>
    <cellStyle name="40% - Accent6 2 4 11 4" xfId="44706"/>
    <cellStyle name="40% - Accent6 2 4 12" xfId="3899"/>
    <cellStyle name="40% - Accent6 2 4 12 2" xfId="10618"/>
    <cellStyle name="40% - Accent6 2 4 12 2 2" xfId="35176"/>
    <cellStyle name="40% - Accent6 2 4 12 3" xfId="35175"/>
    <cellStyle name="40% - Accent6 2 4 13" xfId="10615"/>
    <cellStyle name="40% - Accent6 2 4 13 2" xfId="35177"/>
    <cellStyle name="40% - Accent6 2 4 14" xfId="15061"/>
    <cellStyle name="40% - Accent6 2 4 15" xfId="35170"/>
    <cellStyle name="40% - Accent6 2 4 16" xfId="44704"/>
    <cellStyle name="40% - Accent6 2 4 2" xfId="3902"/>
    <cellStyle name="40% - Accent6 2 4 2 10" xfId="10619"/>
    <cellStyle name="40% - Accent6 2 4 2 10 2" xfId="35179"/>
    <cellStyle name="40% - Accent6 2 4 2 11" xfId="15062"/>
    <cellStyle name="40% - Accent6 2 4 2 12" xfId="35178"/>
    <cellStyle name="40% - Accent6 2 4 2 13" xfId="44707"/>
    <cellStyle name="40% - Accent6 2 4 2 2" xfId="3903"/>
    <cellStyle name="40% - Accent6 2 4 2 2 2" xfId="3904"/>
    <cellStyle name="40% - Accent6 2 4 2 2 2 2" xfId="10621"/>
    <cellStyle name="40% - Accent6 2 4 2 2 2 2 2" xfId="35182"/>
    <cellStyle name="40% - Accent6 2 4 2 2 2 3" xfId="35181"/>
    <cellStyle name="40% - Accent6 2 4 2 2 2 4" xfId="44709"/>
    <cellStyle name="40% - Accent6 2 4 2 2 3" xfId="10620"/>
    <cellStyle name="40% - Accent6 2 4 2 2 3 2" xfId="35183"/>
    <cellStyle name="40% - Accent6 2 4 2 2 4" xfId="35180"/>
    <cellStyle name="40% - Accent6 2 4 2 2 5" xfId="44708"/>
    <cellStyle name="40% - Accent6 2 4 2 3" xfId="3905"/>
    <cellStyle name="40% - Accent6 2 4 2 3 2" xfId="3906"/>
    <cellStyle name="40% - Accent6 2 4 2 3 2 2" xfId="10623"/>
    <cellStyle name="40% - Accent6 2 4 2 3 2 2 2" xfId="35186"/>
    <cellStyle name="40% - Accent6 2 4 2 3 2 3" xfId="35185"/>
    <cellStyle name="40% - Accent6 2 4 2 3 2 4" xfId="44711"/>
    <cellStyle name="40% - Accent6 2 4 2 3 3" xfId="10622"/>
    <cellStyle name="40% - Accent6 2 4 2 3 3 2" xfId="35187"/>
    <cellStyle name="40% - Accent6 2 4 2 3 4" xfId="35184"/>
    <cellStyle name="40% - Accent6 2 4 2 3 5" xfId="44710"/>
    <cellStyle name="40% - Accent6 2 4 2 4" xfId="3907"/>
    <cellStyle name="40% - Accent6 2 4 2 4 2" xfId="10624"/>
    <cellStyle name="40% - Accent6 2 4 2 4 2 2" xfId="35189"/>
    <cellStyle name="40% - Accent6 2 4 2 4 3" xfId="35188"/>
    <cellStyle name="40% - Accent6 2 4 2 4 4" xfId="44712"/>
    <cellStyle name="40% - Accent6 2 4 2 5" xfId="3908"/>
    <cellStyle name="40% - Accent6 2 4 2 5 2" xfId="10625"/>
    <cellStyle name="40% - Accent6 2 4 2 5 2 2" xfId="35191"/>
    <cellStyle name="40% - Accent6 2 4 2 5 3" xfId="35190"/>
    <cellStyle name="40% - Accent6 2 4 2 5 4" xfId="44713"/>
    <cellStyle name="40% - Accent6 2 4 2 6" xfId="3909"/>
    <cellStyle name="40% - Accent6 2 4 2 6 2" xfId="10626"/>
    <cellStyle name="40% - Accent6 2 4 2 6 2 2" xfId="35193"/>
    <cellStyle name="40% - Accent6 2 4 2 6 3" xfId="35192"/>
    <cellStyle name="40% - Accent6 2 4 2 6 4" xfId="44714"/>
    <cellStyle name="40% - Accent6 2 4 2 7" xfId="3910"/>
    <cellStyle name="40% - Accent6 2 4 2 7 2" xfId="10627"/>
    <cellStyle name="40% - Accent6 2 4 2 7 2 2" xfId="35195"/>
    <cellStyle name="40% - Accent6 2 4 2 7 3" xfId="35194"/>
    <cellStyle name="40% - Accent6 2 4 2 7 4" xfId="44715"/>
    <cellStyle name="40% - Accent6 2 4 2 8" xfId="3911"/>
    <cellStyle name="40% - Accent6 2 4 2 8 2" xfId="10628"/>
    <cellStyle name="40% - Accent6 2 4 2 8 2 2" xfId="35197"/>
    <cellStyle name="40% - Accent6 2 4 2 8 3" xfId="35196"/>
    <cellStyle name="40% - Accent6 2 4 2 8 4" xfId="44716"/>
    <cellStyle name="40% - Accent6 2 4 2 9" xfId="3912"/>
    <cellStyle name="40% - Accent6 2 4 2 9 2" xfId="10629"/>
    <cellStyle name="40% - Accent6 2 4 2 9 2 2" xfId="35199"/>
    <cellStyle name="40% - Accent6 2 4 2 9 3" xfId="35198"/>
    <cellStyle name="40% - Accent6 2 4 2 9 4" xfId="44717"/>
    <cellStyle name="40% - Accent6 2 4 3" xfId="3913"/>
    <cellStyle name="40% - Accent6 2 4 3 10" xfId="35200"/>
    <cellStyle name="40% - Accent6 2 4 3 11" xfId="44718"/>
    <cellStyle name="40% - Accent6 2 4 3 2" xfId="3914"/>
    <cellStyle name="40% - Accent6 2 4 3 2 2" xfId="10631"/>
    <cellStyle name="40% - Accent6 2 4 3 2 2 2" xfId="35202"/>
    <cellStyle name="40% - Accent6 2 4 3 2 3" xfId="35201"/>
    <cellStyle name="40% - Accent6 2 4 3 2 4" xfId="44719"/>
    <cellStyle name="40% - Accent6 2 4 3 3" xfId="3915"/>
    <cellStyle name="40% - Accent6 2 4 3 3 2" xfId="10632"/>
    <cellStyle name="40% - Accent6 2 4 3 3 2 2" xfId="35204"/>
    <cellStyle name="40% - Accent6 2 4 3 3 3" xfId="35203"/>
    <cellStyle name="40% - Accent6 2 4 3 3 4" xfId="44720"/>
    <cellStyle name="40% - Accent6 2 4 3 4" xfId="3916"/>
    <cellStyle name="40% - Accent6 2 4 3 4 2" xfId="10633"/>
    <cellStyle name="40% - Accent6 2 4 3 4 2 2" xfId="35206"/>
    <cellStyle name="40% - Accent6 2 4 3 4 3" xfId="35205"/>
    <cellStyle name="40% - Accent6 2 4 3 4 4" xfId="44721"/>
    <cellStyle name="40% - Accent6 2 4 3 5" xfId="3917"/>
    <cellStyle name="40% - Accent6 2 4 3 5 2" xfId="10634"/>
    <cellStyle name="40% - Accent6 2 4 3 5 2 2" xfId="35208"/>
    <cellStyle name="40% - Accent6 2 4 3 5 3" xfId="35207"/>
    <cellStyle name="40% - Accent6 2 4 3 5 4" xfId="44722"/>
    <cellStyle name="40% - Accent6 2 4 3 6" xfId="3918"/>
    <cellStyle name="40% - Accent6 2 4 3 6 2" xfId="10635"/>
    <cellStyle name="40% - Accent6 2 4 3 6 2 2" xfId="35210"/>
    <cellStyle name="40% - Accent6 2 4 3 6 3" xfId="35209"/>
    <cellStyle name="40% - Accent6 2 4 3 6 4" xfId="44723"/>
    <cellStyle name="40% - Accent6 2 4 3 7" xfId="3919"/>
    <cellStyle name="40% - Accent6 2 4 3 7 2" xfId="10636"/>
    <cellStyle name="40% - Accent6 2 4 3 7 2 2" xfId="35212"/>
    <cellStyle name="40% - Accent6 2 4 3 7 3" xfId="35211"/>
    <cellStyle name="40% - Accent6 2 4 3 7 4" xfId="44724"/>
    <cellStyle name="40% - Accent6 2 4 3 8" xfId="3920"/>
    <cellStyle name="40% - Accent6 2 4 3 8 2" xfId="10637"/>
    <cellStyle name="40% - Accent6 2 4 3 8 2 2" xfId="35214"/>
    <cellStyle name="40% - Accent6 2 4 3 8 3" xfId="35213"/>
    <cellStyle name="40% - Accent6 2 4 3 8 4" xfId="44725"/>
    <cellStyle name="40% - Accent6 2 4 3 9" xfId="10630"/>
    <cellStyle name="40% - Accent6 2 4 3 9 2" xfId="35215"/>
    <cellStyle name="40% - Accent6 2 4 4" xfId="3921"/>
    <cellStyle name="40% - Accent6 2 4 4 2" xfId="3922"/>
    <cellStyle name="40% - Accent6 2 4 4 2 2" xfId="10639"/>
    <cellStyle name="40% - Accent6 2 4 4 2 2 2" xfId="35218"/>
    <cellStyle name="40% - Accent6 2 4 4 2 3" xfId="35217"/>
    <cellStyle name="40% - Accent6 2 4 4 2 4" xfId="44727"/>
    <cellStyle name="40% - Accent6 2 4 4 3" xfId="10638"/>
    <cellStyle name="40% - Accent6 2 4 4 3 2" xfId="35219"/>
    <cellStyle name="40% - Accent6 2 4 4 4" xfId="35216"/>
    <cellStyle name="40% - Accent6 2 4 4 5" xfId="44726"/>
    <cellStyle name="40% - Accent6 2 4 5" xfId="3923"/>
    <cellStyle name="40% - Accent6 2 4 5 2" xfId="10640"/>
    <cellStyle name="40% - Accent6 2 4 5 2 2" xfId="35221"/>
    <cellStyle name="40% - Accent6 2 4 5 3" xfId="35220"/>
    <cellStyle name="40% - Accent6 2 4 5 4" xfId="44728"/>
    <cellStyle name="40% - Accent6 2 4 6" xfId="3924"/>
    <cellStyle name="40% - Accent6 2 4 6 2" xfId="10641"/>
    <cellStyle name="40% - Accent6 2 4 6 2 2" xfId="35223"/>
    <cellStyle name="40% - Accent6 2 4 6 3" xfId="35222"/>
    <cellStyle name="40% - Accent6 2 4 6 4" xfId="44729"/>
    <cellStyle name="40% - Accent6 2 4 7" xfId="3925"/>
    <cellStyle name="40% - Accent6 2 4 7 2" xfId="10642"/>
    <cellStyle name="40% - Accent6 2 4 7 2 2" xfId="35225"/>
    <cellStyle name="40% - Accent6 2 4 7 3" xfId="35224"/>
    <cellStyle name="40% - Accent6 2 4 7 4" xfId="44730"/>
    <cellStyle name="40% - Accent6 2 4 8" xfId="3926"/>
    <cellStyle name="40% - Accent6 2 4 8 2" xfId="10643"/>
    <cellStyle name="40% - Accent6 2 4 8 2 2" xfId="35227"/>
    <cellStyle name="40% - Accent6 2 4 8 3" xfId="35226"/>
    <cellStyle name="40% - Accent6 2 4 8 4" xfId="44731"/>
    <cellStyle name="40% - Accent6 2 4 9" xfId="3927"/>
    <cellStyle name="40% - Accent6 2 4 9 2" xfId="10644"/>
    <cellStyle name="40% - Accent6 2 4 9 2 2" xfId="35229"/>
    <cellStyle name="40% - Accent6 2 4 9 3" xfId="35228"/>
    <cellStyle name="40% - Accent6 2 4 9 4" xfId="44732"/>
    <cellStyle name="40% - Accent6 2 5" xfId="489"/>
    <cellStyle name="40% - Accent6 2 5 10" xfId="3929"/>
    <cellStyle name="40% - Accent6 2 5 10 2" xfId="10646"/>
    <cellStyle name="40% - Accent6 2 5 10 2 2" xfId="35232"/>
    <cellStyle name="40% - Accent6 2 5 10 3" xfId="35231"/>
    <cellStyle name="40% - Accent6 2 5 10 4" xfId="44734"/>
    <cellStyle name="40% - Accent6 2 5 11" xfId="3930"/>
    <cellStyle name="40% - Accent6 2 5 11 2" xfId="10647"/>
    <cellStyle name="40% - Accent6 2 5 11 2 2" xfId="35234"/>
    <cellStyle name="40% - Accent6 2 5 11 3" xfId="35233"/>
    <cellStyle name="40% - Accent6 2 5 11 4" xfId="44735"/>
    <cellStyle name="40% - Accent6 2 5 12" xfId="3928"/>
    <cellStyle name="40% - Accent6 2 5 12 2" xfId="10648"/>
    <cellStyle name="40% - Accent6 2 5 12 2 2" xfId="35236"/>
    <cellStyle name="40% - Accent6 2 5 12 3" xfId="35235"/>
    <cellStyle name="40% - Accent6 2 5 13" xfId="10645"/>
    <cellStyle name="40% - Accent6 2 5 13 2" xfId="35237"/>
    <cellStyle name="40% - Accent6 2 5 14" xfId="15063"/>
    <cellStyle name="40% - Accent6 2 5 15" xfId="35230"/>
    <cellStyle name="40% - Accent6 2 5 16" xfId="44733"/>
    <cellStyle name="40% - Accent6 2 5 2" xfId="3931"/>
    <cellStyle name="40% - Accent6 2 5 2 10" xfId="10649"/>
    <cellStyle name="40% - Accent6 2 5 2 10 2" xfId="35239"/>
    <cellStyle name="40% - Accent6 2 5 2 11" xfId="35238"/>
    <cellStyle name="40% - Accent6 2 5 2 12" xfId="44736"/>
    <cellStyle name="40% - Accent6 2 5 2 2" xfId="3932"/>
    <cellStyle name="40% - Accent6 2 5 2 2 2" xfId="10650"/>
    <cellStyle name="40% - Accent6 2 5 2 2 2 2" xfId="35241"/>
    <cellStyle name="40% - Accent6 2 5 2 2 3" xfId="35240"/>
    <cellStyle name="40% - Accent6 2 5 2 2 4" xfId="44737"/>
    <cellStyle name="40% - Accent6 2 5 2 3" xfId="3933"/>
    <cellStyle name="40% - Accent6 2 5 2 3 2" xfId="10651"/>
    <cellStyle name="40% - Accent6 2 5 2 3 2 2" xfId="35243"/>
    <cellStyle name="40% - Accent6 2 5 2 3 3" xfId="35242"/>
    <cellStyle name="40% - Accent6 2 5 2 3 4" xfId="44738"/>
    <cellStyle name="40% - Accent6 2 5 2 4" xfId="3934"/>
    <cellStyle name="40% - Accent6 2 5 2 4 2" xfId="10652"/>
    <cellStyle name="40% - Accent6 2 5 2 4 2 2" xfId="35245"/>
    <cellStyle name="40% - Accent6 2 5 2 4 3" xfId="35244"/>
    <cellStyle name="40% - Accent6 2 5 2 4 4" xfId="44739"/>
    <cellStyle name="40% - Accent6 2 5 2 5" xfId="3935"/>
    <cellStyle name="40% - Accent6 2 5 2 5 2" xfId="10653"/>
    <cellStyle name="40% - Accent6 2 5 2 5 2 2" xfId="35247"/>
    <cellStyle name="40% - Accent6 2 5 2 5 3" xfId="35246"/>
    <cellStyle name="40% - Accent6 2 5 2 5 4" xfId="44740"/>
    <cellStyle name="40% - Accent6 2 5 2 6" xfId="3936"/>
    <cellStyle name="40% - Accent6 2 5 2 6 2" xfId="10654"/>
    <cellStyle name="40% - Accent6 2 5 2 6 2 2" xfId="35249"/>
    <cellStyle name="40% - Accent6 2 5 2 6 3" xfId="35248"/>
    <cellStyle name="40% - Accent6 2 5 2 6 4" xfId="44741"/>
    <cellStyle name="40% - Accent6 2 5 2 7" xfId="3937"/>
    <cellStyle name="40% - Accent6 2 5 2 7 2" xfId="10655"/>
    <cellStyle name="40% - Accent6 2 5 2 7 2 2" xfId="35251"/>
    <cellStyle name="40% - Accent6 2 5 2 7 3" xfId="35250"/>
    <cellStyle name="40% - Accent6 2 5 2 7 4" xfId="44742"/>
    <cellStyle name="40% - Accent6 2 5 2 8" xfId="3938"/>
    <cellStyle name="40% - Accent6 2 5 2 8 2" xfId="10656"/>
    <cellStyle name="40% - Accent6 2 5 2 8 2 2" xfId="35253"/>
    <cellStyle name="40% - Accent6 2 5 2 8 3" xfId="35252"/>
    <cellStyle name="40% - Accent6 2 5 2 8 4" xfId="44743"/>
    <cellStyle name="40% - Accent6 2 5 2 9" xfId="3939"/>
    <cellStyle name="40% - Accent6 2 5 2 9 2" xfId="10657"/>
    <cellStyle name="40% - Accent6 2 5 2 9 2 2" xfId="35255"/>
    <cellStyle name="40% - Accent6 2 5 2 9 3" xfId="35254"/>
    <cellStyle name="40% - Accent6 2 5 2 9 4" xfId="44744"/>
    <cellStyle name="40% - Accent6 2 5 3" xfId="3940"/>
    <cellStyle name="40% - Accent6 2 5 3 2" xfId="3941"/>
    <cellStyle name="40% - Accent6 2 5 3 2 2" xfId="10659"/>
    <cellStyle name="40% - Accent6 2 5 3 2 2 2" xfId="35258"/>
    <cellStyle name="40% - Accent6 2 5 3 2 3" xfId="35257"/>
    <cellStyle name="40% - Accent6 2 5 3 2 4" xfId="44746"/>
    <cellStyle name="40% - Accent6 2 5 3 3" xfId="10658"/>
    <cellStyle name="40% - Accent6 2 5 3 3 2" xfId="35259"/>
    <cellStyle name="40% - Accent6 2 5 3 4" xfId="35256"/>
    <cellStyle name="40% - Accent6 2 5 3 5" xfId="44745"/>
    <cellStyle name="40% - Accent6 2 5 4" xfId="3942"/>
    <cellStyle name="40% - Accent6 2 5 4 2" xfId="10660"/>
    <cellStyle name="40% - Accent6 2 5 4 2 2" xfId="35261"/>
    <cellStyle name="40% - Accent6 2 5 4 3" xfId="35260"/>
    <cellStyle name="40% - Accent6 2 5 4 4" xfId="44747"/>
    <cellStyle name="40% - Accent6 2 5 5" xfId="3943"/>
    <cellStyle name="40% - Accent6 2 5 5 2" xfId="10661"/>
    <cellStyle name="40% - Accent6 2 5 5 2 2" xfId="35263"/>
    <cellStyle name="40% - Accent6 2 5 5 3" xfId="35262"/>
    <cellStyle name="40% - Accent6 2 5 5 4" xfId="44748"/>
    <cellStyle name="40% - Accent6 2 5 6" xfId="3944"/>
    <cellStyle name="40% - Accent6 2 5 6 2" xfId="10662"/>
    <cellStyle name="40% - Accent6 2 5 6 2 2" xfId="35265"/>
    <cellStyle name="40% - Accent6 2 5 6 3" xfId="35264"/>
    <cellStyle name="40% - Accent6 2 5 6 4" xfId="44749"/>
    <cellStyle name="40% - Accent6 2 5 7" xfId="3945"/>
    <cellStyle name="40% - Accent6 2 5 7 2" xfId="10663"/>
    <cellStyle name="40% - Accent6 2 5 7 2 2" xfId="35267"/>
    <cellStyle name="40% - Accent6 2 5 7 3" xfId="35266"/>
    <cellStyle name="40% - Accent6 2 5 7 4" xfId="44750"/>
    <cellStyle name="40% - Accent6 2 5 8" xfId="3946"/>
    <cellStyle name="40% - Accent6 2 5 8 2" xfId="10664"/>
    <cellStyle name="40% - Accent6 2 5 8 2 2" xfId="35269"/>
    <cellStyle name="40% - Accent6 2 5 8 3" xfId="35268"/>
    <cellStyle name="40% - Accent6 2 5 8 4" xfId="44751"/>
    <cellStyle name="40% - Accent6 2 5 9" xfId="3947"/>
    <cellStyle name="40% - Accent6 2 5 9 2" xfId="10665"/>
    <cellStyle name="40% - Accent6 2 5 9 2 2" xfId="35271"/>
    <cellStyle name="40% - Accent6 2 5 9 3" xfId="35270"/>
    <cellStyle name="40% - Accent6 2 5 9 4" xfId="44752"/>
    <cellStyle name="40% - Accent6 2 6" xfId="516"/>
    <cellStyle name="40% - Accent6 2 6 10" xfId="3948"/>
    <cellStyle name="40% - Accent6 2 6 10 2" xfId="10667"/>
    <cellStyle name="40% - Accent6 2 6 10 2 2" xfId="35274"/>
    <cellStyle name="40% - Accent6 2 6 10 3" xfId="35273"/>
    <cellStyle name="40% - Accent6 2 6 11" xfId="10666"/>
    <cellStyle name="40% - Accent6 2 6 11 2" xfId="35275"/>
    <cellStyle name="40% - Accent6 2 6 12" xfId="15064"/>
    <cellStyle name="40% - Accent6 2 6 13" xfId="35272"/>
    <cellStyle name="40% - Accent6 2 6 14" xfId="44753"/>
    <cellStyle name="40% - Accent6 2 6 2" xfId="3949"/>
    <cellStyle name="40% - Accent6 2 6 2 2" xfId="3950"/>
    <cellStyle name="40% - Accent6 2 6 2 2 2" xfId="10669"/>
    <cellStyle name="40% - Accent6 2 6 2 2 2 2" xfId="35278"/>
    <cellStyle name="40% - Accent6 2 6 2 2 3" xfId="35277"/>
    <cellStyle name="40% - Accent6 2 6 2 2 4" xfId="44755"/>
    <cellStyle name="40% - Accent6 2 6 2 3" xfId="10668"/>
    <cellStyle name="40% - Accent6 2 6 2 3 2" xfId="35279"/>
    <cellStyle name="40% - Accent6 2 6 2 4" xfId="35276"/>
    <cellStyle name="40% - Accent6 2 6 2 5" xfId="44754"/>
    <cellStyle name="40% - Accent6 2 6 3" xfId="3951"/>
    <cellStyle name="40% - Accent6 2 6 3 2" xfId="3952"/>
    <cellStyle name="40% - Accent6 2 6 3 2 2" xfId="10671"/>
    <cellStyle name="40% - Accent6 2 6 3 2 2 2" xfId="35282"/>
    <cellStyle name="40% - Accent6 2 6 3 2 3" xfId="35281"/>
    <cellStyle name="40% - Accent6 2 6 3 2 4" xfId="44757"/>
    <cellStyle name="40% - Accent6 2 6 3 3" xfId="10670"/>
    <cellStyle name="40% - Accent6 2 6 3 3 2" xfId="35283"/>
    <cellStyle name="40% - Accent6 2 6 3 4" xfId="35280"/>
    <cellStyle name="40% - Accent6 2 6 3 5" xfId="44756"/>
    <cellStyle name="40% - Accent6 2 6 4" xfId="3953"/>
    <cellStyle name="40% - Accent6 2 6 4 2" xfId="10672"/>
    <cellStyle name="40% - Accent6 2 6 4 2 2" xfId="35285"/>
    <cellStyle name="40% - Accent6 2 6 4 3" xfId="35284"/>
    <cellStyle name="40% - Accent6 2 6 4 4" xfId="44758"/>
    <cellStyle name="40% - Accent6 2 6 5" xfId="3954"/>
    <cellStyle name="40% - Accent6 2 6 5 2" xfId="10673"/>
    <cellStyle name="40% - Accent6 2 6 5 2 2" xfId="35287"/>
    <cellStyle name="40% - Accent6 2 6 5 3" xfId="35286"/>
    <cellStyle name="40% - Accent6 2 6 5 4" xfId="44759"/>
    <cellStyle name="40% - Accent6 2 6 6" xfId="3955"/>
    <cellStyle name="40% - Accent6 2 6 6 2" xfId="10674"/>
    <cellStyle name="40% - Accent6 2 6 6 2 2" xfId="35289"/>
    <cellStyle name="40% - Accent6 2 6 6 3" xfId="35288"/>
    <cellStyle name="40% - Accent6 2 6 6 4" xfId="44760"/>
    <cellStyle name="40% - Accent6 2 6 7" xfId="3956"/>
    <cellStyle name="40% - Accent6 2 6 7 2" xfId="10675"/>
    <cellStyle name="40% - Accent6 2 6 7 2 2" xfId="35291"/>
    <cellStyle name="40% - Accent6 2 6 7 3" xfId="35290"/>
    <cellStyle name="40% - Accent6 2 6 7 4" xfId="44761"/>
    <cellStyle name="40% - Accent6 2 6 8" xfId="3957"/>
    <cellStyle name="40% - Accent6 2 6 8 2" xfId="10676"/>
    <cellStyle name="40% - Accent6 2 6 8 2 2" xfId="35293"/>
    <cellStyle name="40% - Accent6 2 6 8 3" xfId="35292"/>
    <cellStyle name="40% - Accent6 2 6 8 4" xfId="44762"/>
    <cellStyle name="40% - Accent6 2 6 9" xfId="3958"/>
    <cellStyle name="40% - Accent6 2 6 9 2" xfId="10677"/>
    <cellStyle name="40% - Accent6 2 6 9 2 2" xfId="35295"/>
    <cellStyle name="40% - Accent6 2 6 9 3" xfId="35294"/>
    <cellStyle name="40% - Accent6 2 6 9 4" xfId="44763"/>
    <cellStyle name="40% - Accent6 2 7" xfId="660"/>
    <cellStyle name="40% - Accent6 2 7 2" xfId="3960"/>
    <cellStyle name="40% - Accent6 2 7 3" xfId="3959"/>
    <cellStyle name="40% - Accent6 2 7 3 2" xfId="10679"/>
    <cellStyle name="40% - Accent6 2 7 3 2 2" xfId="35298"/>
    <cellStyle name="40% - Accent6 2 7 3 3" xfId="35297"/>
    <cellStyle name="40% - Accent6 2 7 4" xfId="10678"/>
    <cellStyle name="40% - Accent6 2 7 4 2" xfId="35299"/>
    <cellStyle name="40% - Accent6 2 7 5" xfId="35296"/>
    <cellStyle name="40% - Accent6 2 7 6" xfId="44764"/>
    <cellStyle name="40% - Accent6 2 8" xfId="747"/>
    <cellStyle name="40% - Accent6 2 8 2" xfId="3961"/>
    <cellStyle name="40% - Accent6 2 8 2 2" xfId="10681"/>
    <cellStyle name="40% - Accent6 2 8 2 2 2" xfId="35302"/>
    <cellStyle name="40% - Accent6 2 8 2 3" xfId="35301"/>
    <cellStyle name="40% - Accent6 2 8 3" xfId="10680"/>
    <cellStyle name="40% - Accent6 2 8 3 2" xfId="35303"/>
    <cellStyle name="40% - Accent6 2 8 4" xfId="15065"/>
    <cellStyle name="40% - Accent6 2 8 5" xfId="35300"/>
    <cellStyle name="40% - Accent6 2 8 6" xfId="44765"/>
    <cellStyle name="40% - Accent6 2 9" xfId="3962"/>
    <cellStyle name="40% - Accent6 2 9 2" xfId="10682"/>
    <cellStyle name="40% - Accent6 2 9 2 2" xfId="35305"/>
    <cellStyle name="40% - Accent6 2 9 3" xfId="15066"/>
    <cellStyle name="40% - Accent6 2 9 4" xfId="35304"/>
    <cellStyle name="40% - Accent6 2 9 5" xfId="44766"/>
    <cellStyle name="40% - Accent6 20" xfId="15067"/>
    <cellStyle name="40% - Accent6 21" xfId="28064"/>
    <cellStyle name="40% - Accent6 3" xfId="229"/>
    <cellStyle name="40% - Accent6 3 10" xfId="3964"/>
    <cellStyle name="40% - Accent6 3 10 2" xfId="10684"/>
    <cellStyle name="40% - Accent6 3 10 2 2" xfId="35308"/>
    <cellStyle name="40% - Accent6 3 10 3" xfId="15069"/>
    <cellStyle name="40% - Accent6 3 10 4" xfId="35307"/>
    <cellStyle name="40% - Accent6 3 10 5" xfId="44768"/>
    <cellStyle name="40% - Accent6 3 11" xfId="3965"/>
    <cellStyle name="40% - Accent6 3 11 2" xfId="10685"/>
    <cellStyle name="40% - Accent6 3 11 2 2" xfId="35310"/>
    <cellStyle name="40% - Accent6 3 11 3" xfId="15070"/>
    <cellStyle name="40% - Accent6 3 11 4" xfId="35309"/>
    <cellStyle name="40% - Accent6 3 11 5" xfId="44769"/>
    <cellStyle name="40% - Accent6 3 12" xfId="3966"/>
    <cellStyle name="40% - Accent6 3 12 2" xfId="10686"/>
    <cellStyle name="40% - Accent6 3 12 2 2" xfId="35312"/>
    <cellStyle name="40% - Accent6 3 12 3" xfId="15071"/>
    <cellStyle name="40% - Accent6 3 12 4" xfId="35311"/>
    <cellStyle name="40% - Accent6 3 12 5" xfId="44770"/>
    <cellStyle name="40% - Accent6 3 13" xfId="3967"/>
    <cellStyle name="40% - Accent6 3 13 2" xfId="10687"/>
    <cellStyle name="40% - Accent6 3 13 2 2" xfId="35314"/>
    <cellStyle name="40% - Accent6 3 13 3" xfId="15072"/>
    <cellStyle name="40% - Accent6 3 13 4" xfId="35313"/>
    <cellStyle name="40% - Accent6 3 13 5" xfId="44771"/>
    <cellStyle name="40% - Accent6 3 14" xfId="3963"/>
    <cellStyle name="40% - Accent6 3 14 2" xfId="10688"/>
    <cellStyle name="40% - Accent6 3 14 2 2" xfId="35316"/>
    <cellStyle name="40% - Accent6 3 14 3" xfId="15073"/>
    <cellStyle name="40% - Accent6 3 14 4" xfId="35315"/>
    <cellStyle name="40% - Accent6 3 15" xfId="10683"/>
    <cellStyle name="40% - Accent6 3 15 2" xfId="15074"/>
    <cellStyle name="40% - Accent6 3 15 3" xfId="35317"/>
    <cellStyle name="40% - Accent6 3 16" xfId="15068"/>
    <cellStyle name="40% - Accent6 3 17" xfId="35306"/>
    <cellStyle name="40% - Accent6 3 18" xfId="44767"/>
    <cellStyle name="40% - Accent6 3 2" xfId="457"/>
    <cellStyle name="40% - Accent6 3 2 10" xfId="3969"/>
    <cellStyle name="40% - Accent6 3 2 10 2" xfId="10690"/>
    <cellStyle name="40% - Accent6 3 2 10 2 2" xfId="35320"/>
    <cellStyle name="40% - Accent6 3 2 10 3" xfId="35319"/>
    <cellStyle name="40% - Accent6 3 2 10 4" xfId="44773"/>
    <cellStyle name="40% - Accent6 3 2 11" xfId="3970"/>
    <cellStyle name="40% - Accent6 3 2 11 2" xfId="10691"/>
    <cellStyle name="40% - Accent6 3 2 11 2 2" xfId="35322"/>
    <cellStyle name="40% - Accent6 3 2 11 3" xfId="35321"/>
    <cellStyle name="40% - Accent6 3 2 11 4" xfId="44774"/>
    <cellStyle name="40% - Accent6 3 2 12" xfId="3968"/>
    <cellStyle name="40% - Accent6 3 2 12 2" xfId="10692"/>
    <cellStyle name="40% - Accent6 3 2 12 2 2" xfId="35324"/>
    <cellStyle name="40% - Accent6 3 2 12 3" xfId="35323"/>
    <cellStyle name="40% - Accent6 3 2 13" xfId="10689"/>
    <cellStyle name="40% - Accent6 3 2 13 2" xfId="35325"/>
    <cellStyle name="40% - Accent6 3 2 14" xfId="15075"/>
    <cellStyle name="40% - Accent6 3 2 15" xfId="35318"/>
    <cellStyle name="40% - Accent6 3 2 16" xfId="44772"/>
    <cellStyle name="40% - Accent6 3 2 2" xfId="3971"/>
    <cellStyle name="40% - Accent6 3 2 2 10" xfId="10693"/>
    <cellStyle name="40% - Accent6 3 2 2 10 2" xfId="35327"/>
    <cellStyle name="40% - Accent6 3 2 2 11" xfId="35326"/>
    <cellStyle name="40% - Accent6 3 2 2 12" xfId="44775"/>
    <cellStyle name="40% - Accent6 3 2 2 2" xfId="3972"/>
    <cellStyle name="40% - Accent6 3 2 2 2 2" xfId="3973"/>
    <cellStyle name="40% - Accent6 3 2 2 2 2 2" xfId="10695"/>
    <cellStyle name="40% - Accent6 3 2 2 2 2 2 2" xfId="35330"/>
    <cellStyle name="40% - Accent6 3 2 2 2 2 3" xfId="35329"/>
    <cellStyle name="40% - Accent6 3 2 2 2 2 4" xfId="44777"/>
    <cellStyle name="40% - Accent6 3 2 2 2 3" xfId="10694"/>
    <cellStyle name="40% - Accent6 3 2 2 2 3 2" xfId="35331"/>
    <cellStyle name="40% - Accent6 3 2 2 2 4" xfId="35328"/>
    <cellStyle name="40% - Accent6 3 2 2 2 5" xfId="44776"/>
    <cellStyle name="40% - Accent6 3 2 2 3" xfId="3974"/>
    <cellStyle name="40% - Accent6 3 2 2 3 2" xfId="3975"/>
    <cellStyle name="40% - Accent6 3 2 2 3 2 2" xfId="10697"/>
    <cellStyle name="40% - Accent6 3 2 2 3 2 2 2" xfId="35334"/>
    <cellStyle name="40% - Accent6 3 2 2 3 2 3" xfId="35333"/>
    <cellStyle name="40% - Accent6 3 2 2 3 2 4" xfId="44779"/>
    <cellStyle name="40% - Accent6 3 2 2 3 3" xfId="10696"/>
    <cellStyle name="40% - Accent6 3 2 2 3 3 2" xfId="35335"/>
    <cellStyle name="40% - Accent6 3 2 2 3 4" xfId="35332"/>
    <cellStyle name="40% - Accent6 3 2 2 3 5" xfId="44778"/>
    <cellStyle name="40% - Accent6 3 2 2 4" xfId="3976"/>
    <cellStyle name="40% - Accent6 3 2 2 4 2" xfId="10698"/>
    <cellStyle name="40% - Accent6 3 2 2 4 2 2" xfId="35337"/>
    <cellStyle name="40% - Accent6 3 2 2 4 3" xfId="35336"/>
    <cellStyle name="40% - Accent6 3 2 2 4 4" xfId="44780"/>
    <cellStyle name="40% - Accent6 3 2 2 5" xfId="3977"/>
    <cellStyle name="40% - Accent6 3 2 2 5 2" xfId="10699"/>
    <cellStyle name="40% - Accent6 3 2 2 5 2 2" xfId="35339"/>
    <cellStyle name="40% - Accent6 3 2 2 5 3" xfId="35338"/>
    <cellStyle name="40% - Accent6 3 2 2 5 4" xfId="44781"/>
    <cellStyle name="40% - Accent6 3 2 2 6" xfId="3978"/>
    <cellStyle name="40% - Accent6 3 2 2 6 2" xfId="10700"/>
    <cellStyle name="40% - Accent6 3 2 2 6 2 2" xfId="35341"/>
    <cellStyle name="40% - Accent6 3 2 2 6 3" xfId="35340"/>
    <cellStyle name="40% - Accent6 3 2 2 6 4" xfId="44782"/>
    <cellStyle name="40% - Accent6 3 2 2 7" xfId="3979"/>
    <cellStyle name="40% - Accent6 3 2 2 7 2" xfId="10701"/>
    <cellStyle name="40% - Accent6 3 2 2 7 2 2" xfId="35343"/>
    <cellStyle name="40% - Accent6 3 2 2 7 3" xfId="35342"/>
    <cellStyle name="40% - Accent6 3 2 2 7 4" xfId="44783"/>
    <cellStyle name="40% - Accent6 3 2 2 8" xfId="3980"/>
    <cellStyle name="40% - Accent6 3 2 2 8 2" xfId="10702"/>
    <cellStyle name="40% - Accent6 3 2 2 8 2 2" xfId="35345"/>
    <cellStyle name="40% - Accent6 3 2 2 8 3" xfId="35344"/>
    <cellStyle name="40% - Accent6 3 2 2 8 4" xfId="44784"/>
    <cellStyle name="40% - Accent6 3 2 2 9" xfId="3981"/>
    <cellStyle name="40% - Accent6 3 2 2 9 2" xfId="10703"/>
    <cellStyle name="40% - Accent6 3 2 2 9 2 2" xfId="35347"/>
    <cellStyle name="40% - Accent6 3 2 2 9 3" xfId="35346"/>
    <cellStyle name="40% - Accent6 3 2 2 9 4" xfId="44785"/>
    <cellStyle name="40% - Accent6 3 2 3" xfId="3982"/>
    <cellStyle name="40% - Accent6 3 2 3 10" xfId="35348"/>
    <cellStyle name="40% - Accent6 3 2 3 11" xfId="44786"/>
    <cellStyle name="40% - Accent6 3 2 3 2" xfId="3983"/>
    <cellStyle name="40% - Accent6 3 2 3 2 2" xfId="10705"/>
    <cellStyle name="40% - Accent6 3 2 3 2 2 2" xfId="35350"/>
    <cellStyle name="40% - Accent6 3 2 3 2 3" xfId="35349"/>
    <cellStyle name="40% - Accent6 3 2 3 2 4" xfId="44787"/>
    <cellStyle name="40% - Accent6 3 2 3 3" xfId="3984"/>
    <cellStyle name="40% - Accent6 3 2 3 3 2" xfId="10706"/>
    <cellStyle name="40% - Accent6 3 2 3 3 2 2" xfId="35352"/>
    <cellStyle name="40% - Accent6 3 2 3 3 3" xfId="35351"/>
    <cellStyle name="40% - Accent6 3 2 3 3 4" xfId="44788"/>
    <cellStyle name="40% - Accent6 3 2 3 4" xfId="3985"/>
    <cellStyle name="40% - Accent6 3 2 3 4 2" xfId="10707"/>
    <cellStyle name="40% - Accent6 3 2 3 4 2 2" xfId="35354"/>
    <cellStyle name="40% - Accent6 3 2 3 4 3" xfId="35353"/>
    <cellStyle name="40% - Accent6 3 2 3 4 4" xfId="44789"/>
    <cellStyle name="40% - Accent6 3 2 3 5" xfId="3986"/>
    <cellStyle name="40% - Accent6 3 2 3 5 2" xfId="10708"/>
    <cellStyle name="40% - Accent6 3 2 3 5 2 2" xfId="35356"/>
    <cellStyle name="40% - Accent6 3 2 3 5 3" xfId="35355"/>
    <cellStyle name="40% - Accent6 3 2 3 5 4" xfId="44790"/>
    <cellStyle name="40% - Accent6 3 2 3 6" xfId="3987"/>
    <cellStyle name="40% - Accent6 3 2 3 6 2" xfId="10709"/>
    <cellStyle name="40% - Accent6 3 2 3 6 2 2" xfId="35358"/>
    <cellStyle name="40% - Accent6 3 2 3 6 3" xfId="35357"/>
    <cellStyle name="40% - Accent6 3 2 3 6 4" xfId="44791"/>
    <cellStyle name="40% - Accent6 3 2 3 7" xfId="3988"/>
    <cellStyle name="40% - Accent6 3 2 3 7 2" xfId="10710"/>
    <cellStyle name="40% - Accent6 3 2 3 7 2 2" xfId="35360"/>
    <cellStyle name="40% - Accent6 3 2 3 7 3" xfId="35359"/>
    <cellStyle name="40% - Accent6 3 2 3 7 4" xfId="44792"/>
    <cellStyle name="40% - Accent6 3 2 3 8" xfId="3989"/>
    <cellStyle name="40% - Accent6 3 2 3 8 2" xfId="10711"/>
    <cellStyle name="40% - Accent6 3 2 3 8 2 2" xfId="35362"/>
    <cellStyle name="40% - Accent6 3 2 3 8 3" xfId="35361"/>
    <cellStyle name="40% - Accent6 3 2 3 8 4" xfId="44793"/>
    <cellStyle name="40% - Accent6 3 2 3 9" xfId="10704"/>
    <cellStyle name="40% - Accent6 3 2 3 9 2" xfId="35363"/>
    <cellStyle name="40% - Accent6 3 2 4" xfId="3990"/>
    <cellStyle name="40% - Accent6 3 2 4 2" xfId="3991"/>
    <cellStyle name="40% - Accent6 3 2 4 2 2" xfId="10713"/>
    <cellStyle name="40% - Accent6 3 2 4 2 2 2" xfId="35366"/>
    <cellStyle name="40% - Accent6 3 2 4 2 3" xfId="35365"/>
    <cellStyle name="40% - Accent6 3 2 4 2 4" xfId="44795"/>
    <cellStyle name="40% - Accent6 3 2 4 3" xfId="10712"/>
    <cellStyle name="40% - Accent6 3 2 4 3 2" xfId="35367"/>
    <cellStyle name="40% - Accent6 3 2 4 4" xfId="35364"/>
    <cellStyle name="40% - Accent6 3 2 4 5" xfId="44794"/>
    <cellStyle name="40% - Accent6 3 2 5" xfId="3992"/>
    <cellStyle name="40% - Accent6 3 2 5 2" xfId="10714"/>
    <cellStyle name="40% - Accent6 3 2 5 2 2" xfId="35369"/>
    <cellStyle name="40% - Accent6 3 2 5 3" xfId="35368"/>
    <cellStyle name="40% - Accent6 3 2 5 4" xfId="44796"/>
    <cellStyle name="40% - Accent6 3 2 6" xfId="3993"/>
    <cellStyle name="40% - Accent6 3 2 6 2" xfId="10715"/>
    <cellStyle name="40% - Accent6 3 2 6 2 2" xfId="35371"/>
    <cellStyle name="40% - Accent6 3 2 6 3" xfId="35370"/>
    <cellStyle name="40% - Accent6 3 2 6 4" xfId="44797"/>
    <cellStyle name="40% - Accent6 3 2 7" xfId="3994"/>
    <cellStyle name="40% - Accent6 3 2 7 2" xfId="10716"/>
    <cellStyle name="40% - Accent6 3 2 7 2 2" xfId="35373"/>
    <cellStyle name="40% - Accent6 3 2 7 3" xfId="35372"/>
    <cellStyle name="40% - Accent6 3 2 7 4" xfId="44798"/>
    <cellStyle name="40% - Accent6 3 2 8" xfId="3995"/>
    <cellStyle name="40% - Accent6 3 2 8 2" xfId="10717"/>
    <cellStyle name="40% - Accent6 3 2 8 2 2" xfId="35375"/>
    <cellStyle name="40% - Accent6 3 2 8 3" xfId="35374"/>
    <cellStyle name="40% - Accent6 3 2 8 4" xfId="44799"/>
    <cellStyle name="40% - Accent6 3 2 9" xfId="3996"/>
    <cellStyle name="40% - Accent6 3 2 9 2" xfId="10718"/>
    <cellStyle name="40% - Accent6 3 2 9 2 2" xfId="35377"/>
    <cellStyle name="40% - Accent6 3 2 9 3" xfId="35376"/>
    <cellStyle name="40% - Accent6 3 2 9 4" xfId="44800"/>
    <cellStyle name="40% - Accent6 3 3" xfId="661"/>
    <cellStyle name="40% - Accent6 3 3 10" xfId="3998"/>
    <cellStyle name="40% - Accent6 3 3 10 2" xfId="10720"/>
    <cellStyle name="40% - Accent6 3 3 10 2 2" xfId="35380"/>
    <cellStyle name="40% - Accent6 3 3 10 3" xfId="35379"/>
    <cellStyle name="40% - Accent6 3 3 10 4" xfId="44802"/>
    <cellStyle name="40% - Accent6 3 3 11" xfId="3999"/>
    <cellStyle name="40% - Accent6 3 3 11 2" xfId="10721"/>
    <cellStyle name="40% - Accent6 3 3 11 2 2" xfId="35382"/>
    <cellStyle name="40% - Accent6 3 3 11 3" xfId="35381"/>
    <cellStyle name="40% - Accent6 3 3 11 4" xfId="44803"/>
    <cellStyle name="40% - Accent6 3 3 12" xfId="3997"/>
    <cellStyle name="40% - Accent6 3 3 12 2" xfId="10722"/>
    <cellStyle name="40% - Accent6 3 3 12 2 2" xfId="35384"/>
    <cellStyle name="40% - Accent6 3 3 12 3" xfId="35383"/>
    <cellStyle name="40% - Accent6 3 3 13" xfId="10719"/>
    <cellStyle name="40% - Accent6 3 3 13 2" xfId="35385"/>
    <cellStyle name="40% - Accent6 3 3 14" xfId="15076"/>
    <cellStyle name="40% - Accent6 3 3 15" xfId="35378"/>
    <cellStyle name="40% - Accent6 3 3 16" xfId="44801"/>
    <cellStyle name="40% - Accent6 3 3 2" xfId="4000"/>
    <cellStyle name="40% - Accent6 3 3 2 10" xfId="10723"/>
    <cellStyle name="40% - Accent6 3 3 2 10 2" xfId="35387"/>
    <cellStyle name="40% - Accent6 3 3 2 11" xfId="35386"/>
    <cellStyle name="40% - Accent6 3 3 2 12" xfId="44804"/>
    <cellStyle name="40% - Accent6 3 3 2 2" xfId="4001"/>
    <cellStyle name="40% - Accent6 3 3 2 2 2" xfId="10724"/>
    <cellStyle name="40% - Accent6 3 3 2 2 2 2" xfId="35389"/>
    <cellStyle name="40% - Accent6 3 3 2 2 3" xfId="35388"/>
    <cellStyle name="40% - Accent6 3 3 2 2 4" xfId="44805"/>
    <cellStyle name="40% - Accent6 3 3 2 3" xfId="4002"/>
    <cellStyle name="40% - Accent6 3 3 2 3 2" xfId="10725"/>
    <cellStyle name="40% - Accent6 3 3 2 3 2 2" xfId="35391"/>
    <cellStyle name="40% - Accent6 3 3 2 3 3" xfId="35390"/>
    <cellStyle name="40% - Accent6 3 3 2 3 4" xfId="44806"/>
    <cellStyle name="40% - Accent6 3 3 2 4" xfId="4003"/>
    <cellStyle name="40% - Accent6 3 3 2 4 2" xfId="10726"/>
    <cellStyle name="40% - Accent6 3 3 2 4 2 2" xfId="35393"/>
    <cellStyle name="40% - Accent6 3 3 2 4 3" xfId="35392"/>
    <cellStyle name="40% - Accent6 3 3 2 4 4" xfId="44807"/>
    <cellStyle name="40% - Accent6 3 3 2 5" xfId="4004"/>
    <cellStyle name="40% - Accent6 3 3 2 5 2" xfId="10727"/>
    <cellStyle name="40% - Accent6 3 3 2 5 2 2" xfId="35395"/>
    <cellStyle name="40% - Accent6 3 3 2 5 3" xfId="35394"/>
    <cellStyle name="40% - Accent6 3 3 2 5 4" xfId="44808"/>
    <cellStyle name="40% - Accent6 3 3 2 6" xfId="4005"/>
    <cellStyle name="40% - Accent6 3 3 2 6 2" xfId="10728"/>
    <cellStyle name="40% - Accent6 3 3 2 6 2 2" xfId="35397"/>
    <cellStyle name="40% - Accent6 3 3 2 6 3" xfId="35396"/>
    <cellStyle name="40% - Accent6 3 3 2 6 4" xfId="44809"/>
    <cellStyle name="40% - Accent6 3 3 2 7" xfId="4006"/>
    <cellStyle name="40% - Accent6 3 3 2 7 2" xfId="10729"/>
    <cellStyle name="40% - Accent6 3 3 2 7 2 2" xfId="35399"/>
    <cellStyle name="40% - Accent6 3 3 2 7 3" xfId="35398"/>
    <cellStyle name="40% - Accent6 3 3 2 7 4" xfId="44810"/>
    <cellStyle name="40% - Accent6 3 3 2 8" xfId="4007"/>
    <cellStyle name="40% - Accent6 3 3 2 8 2" xfId="10730"/>
    <cellStyle name="40% - Accent6 3 3 2 8 2 2" xfId="35401"/>
    <cellStyle name="40% - Accent6 3 3 2 8 3" xfId="35400"/>
    <cellStyle name="40% - Accent6 3 3 2 8 4" xfId="44811"/>
    <cellStyle name="40% - Accent6 3 3 2 9" xfId="4008"/>
    <cellStyle name="40% - Accent6 3 3 2 9 2" xfId="10731"/>
    <cellStyle name="40% - Accent6 3 3 2 9 2 2" xfId="35403"/>
    <cellStyle name="40% - Accent6 3 3 2 9 3" xfId="35402"/>
    <cellStyle name="40% - Accent6 3 3 2 9 4" xfId="44812"/>
    <cellStyle name="40% - Accent6 3 3 3" xfId="4009"/>
    <cellStyle name="40% - Accent6 3 3 3 2" xfId="4010"/>
    <cellStyle name="40% - Accent6 3 3 3 2 2" xfId="10733"/>
    <cellStyle name="40% - Accent6 3 3 3 2 2 2" xfId="35406"/>
    <cellStyle name="40% - Accent6 3 3 3 2 3" xfId="35405"/>
    <cellStyle name="40% - Accent6 3 3 3 2 4" xfId="44814"/>
    <cellStyle name="40% - Accent6 3 3 3 3" xfId="10732"/>
    <cellStyle name="40% - Accent6 3 3 3 3 2" xfId="35407"/>
    <cellStyle name="40% - Accent6 3 3 3 4" xfId="35404"/>
    <cellStyle name="40% - Accent6 3 3 3 5" xfId="44813"/>
    <cellStyle name="40% - Accent6 3 3 4" xfId="4011"/>
    <cellStyle name="40% - Accent6 3 3 4 2" xfId="10734"/>
    <cellStyle name="40% - Accent6 3 3 4 2 2" xfId="35409"/>
    <cellStyle name="40% - Accent6 3 3 4 3" xfId="35408"/>
    <cellStyle name="40% - Accent6 3 3 4 4" xfId="44815"/>
    <cellStyle name="40% - Accent6 3 3 5" xfId="4012"/>
    <cellStyle name="40% - Accent6 3 3 5 2" xfId="10735"/>
    <cellStyle name="40% - Accent6 3 3 5 2 2" xfId="35411"/>
    <cellStyle name="40% - Accent6 3 3 5 3" xfId="35410"/>
    <cellStyle name="40% - Accent6 3 3 5 4" xfId="44816"/>
    <cellStyle name="40% - Accent6 3 3 6" xfId="4013"/>
    <cellStyle name="40% - Accent6 3 3 6 2" xfId="10736"/>
    <cellStyle name="40% - Accent6 3 3 6 2 2" xfId="35413"/>
    <cellStyle name="40% - Accent6 3 3 6 3" xfId="35412"/>
    <cellStyle name="40% - Accent6 3 3 6 4" xfId="44817"/>
    <cellStyle name="40% - Accent6 3 3 7" xfId="4014"/>
    <cellStyle name="40% - Accent6 3 3 7 2" xfId="10737"/>
    <cellStyle name="40% - Accent6 3 3 7 2 2" xfId="35415"/>
    <cellStyle name="40% - Accent6 3 3 7 3" xfId="35414"/>
    <cellStyle name="40% - Accent6 3 3 7 4" xfId="44818"/>
    <cellStyle name="40% - Accent6 3 3 8" xfId="4015"/>
    <cellStyle name="40% - Accent6 3 3 8 2" xfId="10738"/>
    <cellStyle name="40% - Accent6 3 3 8 2 2" xfId="35417"/>
    <cellStyle name="40% - Accent6 3 3 8 3" xfId="35416"/>
    <cellStyle name="40% - Accent6 3 3 8 4" xfId="44819"/>
    <cellStyle name="40% - Accent6 3 3 9" xfId="4016"/>
    <cellStyle name="40% - Accent6 3 3 9 2" xfId="10739"/>
    <cellStyle name="40% - Accent6 3 3 9 2 2" xfId="35419"/>
    <cellStyle name="40% - Accent6 3 3 9 3" xfId="35418"/>
    <cellStyle name="40% - Accent6 3 3 9 4" xfId="44820"/>
    <cellStyle name="40% - Accent6 3 4" xfId="748"/>
    <cellStyle name="40% - Accent6 3 4 10" xfId="4017"/>
    <cellStyle name="40% - Accent6 3 4 10 2" xfId="10741"/>
    <cellStyle name="40% - Accent6 3 4 10 2 2" xfId="35422"/>
    <cellStyle name="40% - Accent6 3 4 10 3" xfId="35421"/>
    <cellStyle name="40% - Accent6 3 4 11" xfId="10740"/>
    <cellStyle name="40% - Accent6 3 4 11 2" xfId="35423"/>
    <cellStyle name="40% - Accent6 3 4 12" xfId="15077"/>
    <cellStyle name="40% - Accent6 3 4 13" xfId="35420"/>
    <cellStyle name="40% - Accent6 3 4 14" xfId="44821"/>
    <cellStyle name="40% - Accent6 3 4 2" xfId="4018"/>
    <cellStyle name="40% - Accent6 3 4 2 2" xfId="4019"/>
    <cellStyle name="40% - Accent6 3 4 2 2 2" xfId="10743"/>
    <cellStyle name="40% - Accent6 3 4 2 2 2 2" xfId="35426"/>
    <cellStyle name="40% - Accent6 3 4 2 2 3" xfId="35425"/>
    <cellStyle name="40% - Accent6 3 4 2 2 4" xfId="44823"/>
    <cellStyle name="40% - Accent6 3 4 2 3" xfId="10742"/>
    <cellStyle name="40% - Accent6 3 4 2 3 2" xfId="35427"/>
    <cellStyle name="40% - Accent6 3 4 2 4" xfId="35424"/>
    <cellStyle name="40% - Accent6 3 4 2 5" xfId="44822"/>
    <cellStyle name="40% - Accent6 3 4 3" xfId="4020"/>
    <cellStyle name="40% - Accent6 3 4 3 2" xfId="4021"/>
    <cellStyle name="40% - Accent6 3 4 3 2 2" xfId="10745"/>
    <cellStyle name="40% - Accent6 3 4 3 2 2 2" xfId="35430"/>
    <cellStyle name="40% - Accent6 3 4 3 2 3" xfId="35429"/>
    <cellStyle name="40% - Accent6 3 4 3 2 4" xfId="44825"/>
    <cellStyle name="40% - Accent6 3 4 3 3" xfId="10744"/>
    <cellStyle name="40% - Accent6 3 4 3 3 2" xfId="35431"/>
    <cellStyle name="40% - Accent6 3 4 3 4" xfId="35428"/>
    <cellStyle name="40% - Accent6 3 4 3 5" xfId="44824"/>
    <cellStyle name="40% - Accent6 3 4 4" xfId="4022"/>
    <cellStyle name="40% - Accent6 3 4 4 2" xfId="10746"/>
    <cellStyle name="40% - Accent6 3 4 4 2 2" xfId="35433"/>
    <cellStyle name="40% - Accent6 3 4 4 3" xfId="35432"/>
    <cellStyle name="40% - Accent6 3 4 4 4" xfId="44826"/>
    <cellStyle name="40% - Accent6 3 4 5" xfId="4023"/>
    <cellStyle name="40% - Accent6 3 4 5 2" xfId="10747"/>
    <cellStyle name="40% - Accent6 3 4 5 2 2" xfId="35435"/>
    <cellStyle name="40% - Accent6 3 4 5 3" xfId="35434"/>
    <cellStyle name="40% - Accent6 3 4 5 4" xfId="44827"/>
    <cellStyle name="40% - Accent6 3 4 6" xfId="4024"/>
    <cellStyle name="40% - Accent6 3 4 6 2" xfId="10748"/>
    <cellStyle name="40% - Accent6 3 4 6 2 2" xfId="35437"/>
    <cellStyle name="40% - Accent6 3 4 6 3" xfId="35436"/>
    <cellStyle name="40% - Accent6 3 4 6 4" xfId="44828"/>
    <cellStyle name="40% - Accent6 3 4 7" xfId="4025"/>
    <cellStyle name="40% - Accent6 3 4 7 2" xfId="10749"/>
    <cellStyle name="40% - Accent6 3 4 7 2 2" xfId="35439"/>
    <cellStyle name="40% - Accent6 3 4 7 3" xfId="35438"/>
    <cellStyle name="40% - Accent6 3 4 7 4" xfId="44829"/>
    <cellStyle name="40% - Accent6 3 4 8" xfId="4026"/>
    <cellStyle name="40% - Accent6 3 4 8 2" xfId="10750"/>
    <cellStyle name="40% - Accent6 3 4 8 2 2" xfId="35441"/>
    <cellStyle name="40% - Accent6 3 4 8 3" xfId="35440"/>
    <cellStyle name="40% - Accent6 3 4 8 4" xfId="44830"/>
    <cellStyle name="40% - Accent6 3 4 9" xfId="4027"/>
    <cellStyle name="40% - Accent6 3 4 9 2" xfId="10751"/>
    <cellStyle name="40% - Accent6 3 4 9 2 2" xfId="35443"/>
    <cellStyle name="40% - Accent6 3 4 9 3" xfId="35442"/>
    <cellStyle name="40% - Accent6 3 4 9 4" xfId="44831"/>
    <cellStyle name="40% - Accent6 3 5" xfId="4028"/>
    <cellStyle name="40% - Accent6 3 5 2" xfId="4029"/>
    <cellStyle name="40% - Accent6 3 5 2 2" xfId="10753"/>
    <cellStyle name="40% - Accent6 3 5 2 2 2" xfId="35446"/>
    <cellStyle name="40% - Accent6 3 5 2 3" xfId="35445"/>
    <cellStyle name="40% - Accent6 3 5 2 4" xfId="44833"/>
    <cellStyle name="40% - Accent6 3 5 3" xfId="4030"/>
    <cellStyle name="40% - Accent6 3 5 3 2" xfId="10754"/>
    <cellStyle name="40% - Accent6 3 5 3 2 2" xfId="35448"/>
    <cellStyle name="40% - Accent6 3 5 3 3" xfId="35447"/>
    <cellStyle name="40% - Accent6 3 5 3 4" xfId="44834"/>
    <cellStyle name="40% - Accent6 3 5 4" xfId="10752"/>
    <cellStyle name="40% - Accent6 3 5 4 2" xfId="35449"/>
    <cellStyle name="40% - Accent6 3 5 5" xfId="15078"/>
    <cellStyle name="40% - Accent6 3 5 6" xfId="35444"/>
    <cellStyle name="40% - Accent6 3 5 7" xfId="44832"/>
    <cellStyle name="40% - Accent6 3 6" xfId="4031"/>
    <cellStyle name="40% - Accent6 3 6 2" xfId="4032"/>
    <cellStyle name="40% - Accent6 3 6 2 2" xfId="10756"/>
    <cellStyle name="40% - Accent6 3 6 2 2 2" xfId="35452"/>
    <cellStyle name="40% - Accent6 3 6 2 3" xfId="35451"/>
    <cellStyle name="40% - Accent6 3 6 2 4" xfId="44836"/>
    <cellStyle name="40% - Accent6 3 6 3" xfId="10755"/>
    <cellStyle name="40% - Accent6 3 6 3 2" xfId="35453"/>
    <cellStyle name="40% - Accent6 3 6 4" xfId="15079"/>
    <cellStyle name="40% - Accent6 3 6 5" xfId="35450"/>
    <cellStyle name="40% - Accent6 3 6 6" xfId="44835"/>
    <cellStyle name="40% - Accent6 3 7" xfId="4033"/>
    <cellStyle name="40% - Accent6 3 7 2" xfId="4034"/>
    <cellStyle name="40% - Accent6 3 7 2 2" xfId="10758"/>
    <cellStyle name="40% - Accent6 3 7 2 2 2" xfId="35456"/>
    <cellStyle name="40% - Accent6 3 7 2 3" xfId="35455"/>
    <cellStyle name="40% - Accent6 3 7 2 4" xfId="44838"/>
    <cellStyle name="40% - Accent6 3 7 3" xfId="10757"/>
    <cellStyle name="40% - Accent6 3 7 3 2" xfId="35457"/>
    <cellStyle name="40% - Accent6 3 7 4" xfId="15080"/>
    <cellStyle name="40% - Accent6 3 7 5" xfId="35454"/>
    <cellStyle name="40% - Accent6 3 7 6" xfId="44837"/>
    <cellStyle name="40% - Accent6 3 8" xfId="4035"/>
    <cellStyle name="40% - Accent6 3 8 2" xfId="4036"/>
    <cellStyle name="40% - Accent6 3 8 2 2" xfId="10760"/>
    <cellStyle name="40% - Accent6 3 8 2 2 2" xfId="35460"/>
    <cellStyle name="40% - Accent6 3 8 2 3" xfId="35459"/>
    <cellStyle name="40% - Accent6 3 8 2 4" xfId="44840"/>
    <cellStyle name="40% - Accent6 3 8 3" xfId="10759"/>
    <cellStyle name="40% - Accent6 3 8 3 2" xfId="35461"/>
    <cellStyle name="40% - Accent6 3 8 4" xfId="15081"/>
    <cellStyle name="40% - Accent6 3 8 5" xfId="35458"/>
    <cellStyle name="40% - Accent6 3 8 6" xfId="44839"/>
    <cellStyle name="40% - Accent6 3 9" xfId="4037"/>
    <cellStyle name="40% - Accent6 3 9 2" xfId="4038"/>
    <cellStyle name="40% - Accent6 3 9 2 2" xfId="10762"/>
    <cellStyle name="40% - Accent6 3 9 2 2 2" xfId="35464"/>
    <cellStyle name="40% - Accent6 3 9 2 3" xfId="35463"/>
    <cellStyle name="40% - Accent6 3 9 2 4" xfId="44842"/>
    <cellStyle name="40% - Accent6 3 9 3" xfId="10761"/>
    <cellStyle name="40% - Accent6 3 9 3 2" xfId="35465"/>
    <cellStyle name="40% - Accent6 3 9 4" xfId="15082"/>
    <cellStyle name="40% - Accent6 3 9 5" xfId="35462"/>
    <cellStyle name="40% - Accent6 3 9 6" xfId="44841"/>
    <cellStyle name="40% - Accent6 4" xfId="230"/>
    <cellStyle name="40% - Accent6 4 10" xfId="4040"/>
    <cellStyle name="40% - Accent6 4 10 2" xfId="10764"/>
    <cellStyle name="40% - Accent6 4 10 2 2" xfId="35468"/>
    <cellStyle name="40% - Accent6 4 10 3" xfId="35467"/>
    <cellStyle name="40% - Accent6 4 10 4" xfId="44844"/>
    <cellStyle name="40% - Accent6 4 11" xfId="4041"/>
    <cellStyle name="40% - Accent6 4 11 2" xfId="10765"/>
    <cellStyle name="40% - Accent6 4 11 2 2" xfId="35470"/>
    <cellStyle name="40% - Accent6 4 11 3" xfId="35469"/>
    <cellStyle name="40% - Accent6 4 11 4" xfId="44845"/>
    <cellStyle name="40% - Accent6 4 12" xfId="4039"/>
    <cellStyle name="40% - Accent6 4 12 2" xfId="10766"/>
    <cellStyle name="40% - Accent6 4 12 2 2" xfId="35472"/>
    <cellStyle name="40% - Accent6 4 12 3" xfId="35471"/>
    <cellStyle name="40% - Accent6 4 13" xfId="10763"/>
    <cellStyle name="40% - Accent6 4 13 2" xfId="35473"/>
    <cellStyle name="40% - Accent6 4 14" xfId="15083"/>
    <cellStyle name="40% - Accent6 4 15" xfId="35466"/>
    <cellStyle name="40% - Accent6 4 16" xfId="44843"/>
    <cellStyle name="40% - Accent6 4 2" xfId="458"/>
    <cellStyle name="40% - Accent6 4 2 10" xfId="4042"/>
    <cellStyle name="40% - Accent6 4 2 10 2" xfId="10768"/>
    <cellStyle name="40% - Accent6 4 2 10 2 2" xfId="35476"/>
    <cellStyle name="40% - Accent6 4 2 10 3" xfId="35475"/>
    <cellStyle name="40% - Accent6 4 2 11" xfId="10767"/>
    <cellStyle name="40% - Accent6 4 2 11 2" xfId="35477"/>
    <cellStyle name="40% - Accent6 4 2 12" xfId="15084"/>
    <cellStyle name="40% - Accent6 4 2 13" xfId="35474"/>
    <cellStyle name="40% - Accent6 4 2 14" xfId="44846"/>
    <cellStyle name="40% - Accent6 4 2 2" xfId="4043"/>
    <cellStyle name="40% - Accent6 4 2 2 2" xfId="4044"/>
    <cellStyle name="40% - Accent6 4 2 2 2 2" xfId="10770"/>
    <cellStyle name="40% - Accent6 4 2 2 2 2 2" xfId="35480"/>
    <cellStyle name="40% - Accent6 4 2 2 2 3" xfId="35479"/>
    <cellStyle name="40% - Accent6 4 2 2 2 4" xfId="44848"/>
    <cellStyle name="40% - Accent6 4 2 2 3" xfId="10769"/>
    <cellStyle name="40% - Accent6 4 2 2 3 2" xfId="35481"/>
    <cellStyle name="40% - Accent6 4 2 2 4" xfId="35478"/>
    <cellStyle name="40% - Accent6 4 2 2 5" xfId="44847"/>
    <cellStyle name="40% - Accent6 4 2 3" xfId="4045"/>
    <cellStyle name="40% - Accent6 4 2 3 2" xfId="4046"/>
    <cellStyle name="40% - Accent6 4 2 3 2 2" xfId="10772"/>
    <cellStyle name="40% - Accent6 4 2 3 2 2 2" xfId="35484"/>
    <cellStyle name="40% - Accent6 4 2 3 2 3" xfId="35483"/>
    <cellStyle name="40% - Accent6 4 2 3 2 4" xfId="44850"/>
    <cellStyle name="40% - Accent6 4 2 3 3" xfId="10771"/>
    <cellStyle name="40% - Accent6 4 2 3 3 2" xfId="35485"/>
    <cellStyle name="40% - Accent6 4 2 3 4" xfId="35482"/>
    <cellStyle name="40% - Accent6 4 2 3 5" xfId="44849"/>
    <cellStyle name="40% - Accent6 4 2 4" xfId="4047"/>
    <cellStyle name="40% - Accent6 4 2 4 2" xfId="10773"/>
    <cellStyle name="40% - Accent6 4 2 4 2 2" xfId="35487"/>
    <cellStyle name="40% - Accent6 4 2 4 3" xfId="35486"/>
    <cellStyle name="40% - Accent6 4 2 4 4" xfId="44851"/>
    <cellStyle name="40% - Accent6 4 2 5" xfId="4048"/>
    <cellStyle name="40% - Accent6 4 2 5 2" xfId="10774"/>
    <cellStyle name="40% - Accent6 4 2 5 2 2" xfId="35489"/>
    <cellStyle name="40% - Accent6 4 2 5 3" xfId="35488"/>
    <cellStyle name="40% - Accent6 4 2 5 4" xfId="44852"/>
    <cellStyle name="40% - Accent6 4 2 6" xfId="4049"/>
    <cellStyle name="40% - Accent6 4 2 6 2" xfId="10775"/>
    <cellStyle name="40% - Accent6 4 2 6 2 2" xfId="35491"/>
    <cellStyle name="40% - Accent6 4 2 6 3" xfId="35490"/>
    <cellStyle name="40% - Accent6 4 2 6 4" xfId="44853"/>
    <cellStyle name="40% - Accent6 4 2 7" xfId="4050"/>
    <cellStyle name="40% - Accent6 4 2 7 2" xfId="10776"/>
    <cellStyle name="40% - Accent6 4 2 7 2 2" xfId="35493"/>
    <cellStyle name="40% - Accent6 4 2 7 3" xfId="35492"/>
    <cellStyle name="40% - Accent6 4 2 7 4" xfId="44854"/>
    <cellStyle name="40% - Accent6 4 2 8" xfId="4051"/>
    <cellStyle name="40% - Accent6 4 2 8 2" xfId="10777"/>
    <cellStyle name="40% - Accent6 4 2 8 2 2" xfId="35495"/>
    <cellStyle name="40% - Accent6 4 2 8 3" xfId="35494"/>
    <cellStyle name="40% - Accent6 4 2 8 4" xfId="44855"/>
    <cellStyle name="40% - Accent6 4 2 9" xfId="4052"/>
    <cellStyle name="40% - Accent6 4 2 9 2" xfId="10778"/>
    <cellStyle name="40% - Accent6 4 2 9 2 2" xfId="35497"/>
    <cellStyle name="40% - Accent6 4 2 9 3" xfId="35496"/>
    <cellStyle name="40% - Accent6 4 2 9 4" xfId="44856"/>
    <cellStyle name="40% - Accent6 4 3" xfId="662"/>
    <cellStyle name="40% - Accent6 4 3 10" xfId="10779"/>
    <cellStyle name="40% - Accent6 4 3 10 2" xfId="35499"/>
    <cellStyle name="40% - Accent6 4 3 11" xfId="15085"/>
    <cellStyle name="40% - Accent6 4 3 12" xfId="35498"/>
    <cellStyle name="40% - Accent6 4 3 13" xfId="44857"/>
    <cellStyle name="40% - Accent6 4 3 2" xfId="4054"/>
    <cellStyle name="40% - Accent6 4 3 2 2" xfId="10780"/>
    <cellStyle name="40% - Accent6 4 3 2 2 2" xfId="35501"/>
    <cellStyle name="40% - Accent6 4 3 2 3" xfId="35500"/>
    <cellStyle name="40% - Accent6 4 3 2 4" xfId="44858"/>
    <cellStyle name="40% - Accent6 4 3 3" xfId="4055"/>
    <cellStyle name="40% - Accent6 4 3 3 2" xfId="10781"/>
    <cellStyle name="40% - Accent6 4 3 3 2 2" xfId="35503"/>
    <cellStyle name="40% - Accent6 4 3 3 3" xfId="35502"/>
    <cellStyle name="40% - Accent6 4 3 3 4" xfId="44859"/>
    <cellStyle name="40% - Accent6 4 3 4" xfId="4056"/>
    <cellStyle name="40% - Accent6 4 3 4 2" xfId="10782"/>
    <cellStyle name="40% - Accent6 4 3 4 2 2" xfId="35505"/>
    <cellStyle name="40% - Accent6 4 3 4 3" xfId="35504"/>
    <cellStyle name="40% - Accent6 4 3 4 4" xfId="44860"/>
    <cellStyle name="40% - Accent6 4 3 5" xfId="4057"/>
    <cellStyle name="40% - Accent6 4 3 5 2" xfId="10783"/>
    <cellStyle name="40% - Accent6 4 3 5 2 2" xfId="35507"/>
    <cellStyle name="40% - Accent6 4 3 5 3" xfId="35506"/>
    <cellStyle name="40% - Accent6 4 3 5 4" xfId="44861"/>
    <cellStyle name="40% - Accent6 4 3 6" xfId="4058"/>
    <cellStyle name="40% - Accent6 4 3 6 2" xfId="10784"/>
    <cellStyle name="40% - Accent6 4 3 6 2 2" xfId="35509"/>
    <cellStyle name="40% - Accent6 4 3 6 3" xfId="35508"/>
    <cellStyle name="40% - Accent6 4 3 6 4" xfId="44862"/>
    <cellStyle name="40% - Accent6 4 3 7" xfId="4059"/>
    <cellStyle name="40% - Accent6 4 3 7 2" xfId="10785"/>
    <cellStyle name="40% - Accent6 4 3 7 2 2" xfId="35511"/>
    <cellStyle name="40% - Accent6 4 3 7 3" xfId="35510"/>
    <cellStyle name="40% - Accent6 4 3 7 4" xfId="44863"/>
    <cellStyle name="40% - Accent6 4 3 8" xfId="4060"/>
    <cellStyle name="40% - Accent6 4 3 8 2" xfId="10786"/>
    <cellStyle name="40% - Accent6 4 3 8 2 2" xfId="35513"/>
    <cellStyle name="40% - Accent6 4 3 8 3" xfId="35512"/>
    <cellStyle name="40% - Accent6 4 3 8 4" xfId="44864"/>
    <cellStyle name="40% - Accent6 4 3 9" xfId="4053"/>
    <cellStyle name="40% - Accent6 4 3 9 2" xfId="10787"/>
    <cellStyle name="40% - Accent6 4 3 9 2 2" xfId="35515"/>
    <cellStyle name="40% - Accent6 4 3 9 3" xfId="35514"/>
    <cellStyle name="40% - Accent6 4 4" xfId="749"/>
    <cellStyle name="40% - Accent6 4 4 2" xfId="4062"/>
    <cellStyle name="40% - Accent6 4 4 2 2" xfId="10789"/>
    <cellStyle name="40% - Accent6 4 4 2 2 2" xfId="35518"/>
    <cellStyle name="40% - Accent6 4 4 2 3" xfId="35517"/>
    <cellStyle name="40% - Accent6 4 4 2 4" xfId="44866"/>
    <cellStyle name="40% - Accent6 4 4 3" xfId="4061"/>
    <cellStyle name="40% - Accent6 4 4 3 2" xfId="10790"/>
    <cellStyle name="40% - Accent6 4 4 3 2 2" xfId="35520"/>
    <cellStyle name="40% - Accent6 4 4 3 3" xfId="35519"/>
    <cellStyle name="40% - Accent6 4 4 4" xfId="10788"/>
    <cellStyle name="40% - Accent6 4 4 4 2" xfId="35521"/>
    <cellStyle name="40% - Accent6 4 4 5" xfId="15086"/>
    <cellStyle name="40% - Accent6 4 4 6" xfId="35516"/>
    <cellStyle name="40% - Accent6 4 4 7" xfId="44865"/>
    <cellStyle name="40% - Accent6 4 5" xfId="4063"/>
    <cellStyle name="40% - Accent6 4 5 2" xfId="10791"/>
    <cellStyle name="40% - Accent6 4 5 2 2" xfId="35523"/>
    <cellStyle name="40% - Accent6 4 5 3" xfId="35522"/>
    <cellStyle name="40% - Accent6 4 5 4" xfId="44867"/>
    <cellStyle name="40% - Accent6 4 6" xfId="4064"/>
    <cellStyle name="40% - Accent6 4 6 2" xfId="10792"/>
    <cellStyle name="40% - Accent6 4 6 2 2" xfId="35525"/>
    <cellStyle name="40% - Accent6 4 6 3" xfId="35524"/>
    <cellStyle name="40% - Accent6 4 6 4" xfId="44868"/>
    <cellStyle name="40% - Accent6 4 7" xfId="4065"/>
    <cellStyle name="40% - Accent6 4 7 2" xfId="10793"/>
    <cellStyle name="40% - Accent6 4 7 2 2" xfId="35527"/>
    <cellStyle name="40% - Accent6 4 7 3" xfId="35526"/>
    <cellStyle name="40% - Accent6 4 7 4" xfId="44869"/>
    <cellStyle name="40% - Accent6 4 8" xfId="4066"/>
    <cellStyle name="40% - Accent6 4 8 2" xfId="10794"/>
    <cellStyle name="40% - Accent6 4 8 2 2" xfId="35529"/>
    <cellStyle name="40% - Accent6 4 8 3" xfId="35528"/>
    <cellStyle name="40% - Accent6 4 8 4" xfId="44870"/>
    <cellStyle name="40% - Accent6 4 9" xfId="4067"/>
    <cellStyle name="40% - Accent6 4 9 2" xfId="10795"/>
    <cellStyle name="40% - Accent6 4 9 2 2" xfId="35531"/>
    <cellStyle name="40% - Accent6 4 9 3" xfId="35530"/>
    <cellStyle name="40% - Accent6 4 9 4" xfId="44871"/>
    <cellStyle name="40% - Accent6 5" xfId="231"/>
    <cellStyle name="40% - Accent6 5 10" xfId="4069"/>
    <cellStyle name="40% - Accent6 5 10 2" xfId="10797"/>
    <cellStyle name="40% - Accent6 5 10 2 2" xfId="35534"/>
    <cellStyle name="40% - Accent6 5 10 3" xfId="35533"/>
    <cellStyle name="40% - Accent6 5 10 4" xfId="44873"/>
    <cellStyle name="40% - Accent6 5 11" xfId="4070"/>
    <cellStyle name="40% - Accent6 5 11 2" xfId="10798"/>
    <cellStyle name="40% - Accent6 5 11 2 2" xfId="35536"/>
    <cellStyle name="40% - Accent6 5 11 3" xfId="35535"/>
    <cellStyle name="40% - Accent6 5 11 4" xfId="44874"/>
    <cellStyle name="40% - Accent6 5 12" xfId="4068"/>
    <cellStyle name="40% - Accent6 5 12 2" xfId="10799"/>
    <cellStyle name="40% - Accent6 5 12 2 2" xfId="35538"/>
    <cellStyle name="40% - Accent6 5 12 3" xfId="35537"/>
    <cellStyle name="40% - Accent6 5 13" xfId="10796"/>
    <cellStyle name="40% - Accent6 5 13 2" xfId="35539"/>
    <cellStyle name="40% - Accent6 5 14" xfId="15087"/>
    <cellStyle name="40% - Accent6 5 15" xfId="35532"/>
    <cellStyle name="40% - Accent6 5 16" xfId="44872"/>
    <cellStyle name="40% - Accent6 5 2" xfId="459"/>
    <cellStyle name="40% - Accent6 5 2 10" xfId="4071"/>
    <cellStyle name="40% - Accent6 5 2 10 2" xfId="10801"/>
    <cellStyle name="40% - Accent6 5 2 10 2 2" xfId="35542"/>
    <cellStyle name="40% - Accent6 5 2 10 3" xfId="35541"/>
    <cellStyle name="40% - Accent6 5 2 11" xfId="10800"/>
    <cellStyle name="40% - Accent6 5 2 11 2" xfId="35543"/>
    <cellStyle name="40% - Accent6 5 2 12" xfId="15088"/>
    <cellStyle name="40% - Accent6 5 2 13" xfId="35540"/>
    <cellStyle name="40% - Accent6 5 2 14" xfId="44875"/>
    <cellStyle name="40% - Accent6 5 2 2" xfId="4072"/>
    <cellStyle name="40% - Accent6 5 2 2 2" xfId="10802"/>
    <cellStyle name="40% - Accent6 5 2 2 2 2" xfId="35545"/>
    <cellStyle name="40% - Accent6 5 2 2 3" xfId="35544"/>
    <cellStyle name="40% - Accent6 5 2 2 4" xfId="44876"/>
    <cellStyle name="40% - Accent6 5 2 3" xfId="4073"/>
    <cellStyle name="40% - Accent6 5 2 3 2" xfId="10803"/>
    <cellStyle name="40% - Accent6 5 2 3 2 2" xfId="35547"/>
    <cellStyle name="40% - Accent6 5 2 3 3" xfId="35546"/>
    <cellStyle name="40% - Accent6 5 2 3 4" xfId="44877"/>
    <cellStyle name="40% - Accent6 5 2 4" xfId="4074"/>
    <cellStyle name="40% - Accent6 5 2 4 2" xfId="10804"/>
    <cellStyle name="40% - Accent6 5 2 4 2 2" xfId="35549"/>
    <cellStyle name="40% - Accent6 5 2 4 3" xfId="35548"/>
    <cellStyle name="40% - Accent6 5 2 4 4" xfId="44878"/>
    <cellStyle name="40% - Accent6 5 2 5" xfId="4075"/>
    <cellStyle name="40% - Accent6 5 2 5 2" xfId="10805"/>
    <cellStyle name="40% - Accent6 5 2 5 2 2" xfId="35551"/>
    <cellStyle name="40% - Accent6 5 2 5 3" xfId="35550"/>
    <cellStyle name="40% - Accent6 5 2 5 4" xfId="44879"/>
    <cellStyle name="40% - Accent6 5 2 6" xfId="4076"/>
    <cellStyle name="40% - Accent6 5 2 6 2" xfId="10806"/>
    <cellStyle name="40% - Accent6 5 2 6 2 2" xfId="35553"/>
    <cellStyle name="40% - Accent6 5 2 6 3" xfId="35552"/>
    <cellStyle name="40% - Accent6 5 2 6 4" xfId="44880"/>
    <cellStyle name="40% - Accent6 5 2 7" xfId="4077"/>
    <cellStyle name="40% - Accent6 5 2 7 2" xfId="10807"/>
    <cellStyle name="40% - Accent6 5 2 7 2 2" xfId="35555"/>
    <cellStyle name="40% - Accent6 5 2 7 3" xfId="35554"/>
    <cellStyle name="40% - Accent6 5 2 7 4" xfId="44881"/>
    <cellStyle name="40% - Accent6 5 2 8" xfId="4078"/>
    <cellStyle name="40% - Accent6 5 2 8 2" xfId="10808"/>
    <cellStyle name="40% - Accent6 5 2 8 2 2" xfId="35557"/>
    <cellStyle name="40% - Accent6 5 2 8 3" xfId="35556"/>
    <cellStyle name="40% - Accent6 5 2 8 4" xfId="44882"/>
    <cellStyle name="40% - Accent6 5 2 9" xfId="4079"/>
    <cellStyle name="40% - Accent6 5 2 9 2" xfId="10809"/>
    <cellStyle name="40% - Accent6 5 2 9 2 2" xfId="35559"/>
    <cellStyle name="40% - Accent6 5 2 9 3" xfId="35558"/>
    <cellStyle name="40% - Accent6 5 2 9 4" xfId="44883"/>
    <cellStyle name="40% - Accent6 5 3" xfId="663"/>
    <cellStyle name="40% - Accent6 5 3 2" xfId="4081"/>
    <cellStyle name="40% - Accent6 5 3 2 2" xfId="10811"/>
    <cellStyle name="40% - Accent6 5 3 2 2 2" xfId="35562"/>
    <cellStyle name="40% - Accent6 5 3 2 3" xfId="35561"/>
    <cellStyle name="40% - Accent6 5 3 2 4" xfId="44885"/>
    <cellStyle name="40% - Accent6 5 3 3" xfId="4080"/>
    <cellStyle name="40% - Accent6 5 3 3 2" xfId="10812"/>
    <cellStyle name="40% - Accent6 5 3 3 2 2" xfId="35564"/>
    <cellStyle name="40% - Accent6 5 3 3 3" xfId="35563"/>
    <cellStyle name="40% - Accent6 5 3 4" xfId="10810"/>
    <cellStyle name="40% - Accent6 5 3 4 2" xfId="35565"/>
    <cellStyle name="40% - Accent6 5 3 5" xfId="15089"/>
    <cellStyle name="40% - Accent6 5 3 6" xfId="35560"/>
    <cellStyle name="40% - Accent6 5 3 7" xfId="44884"/>
    <cellStyle name="40% - Accent6 5 4" xfId="750"/>
    <cellStyle name="40% - Accent6 5 4 2" xfId="4082"/>
    <cellStyle name="40% - Accent6 5 4 2 2" xfId="10814"/>
    <cellStyle name="40% - Accent6 5 4 2 2 2" xfId="35568"/>
    <cellStyle name="40% - Accent6 5 4 2 3" xfId="35567"/>
    <cellStyle name="40% - Accent6 5 4 3" xfId="10813"/>
    <cellStyle name="40% - Accent6 5 4 3 2" xfId="35569"/>
    <cellStyle name="40% - Accent6 5 4 4" xfId="15090"/>
    <cellStyle name="40% - Accent6 5 4 5" xfId="35566"/>
    <cellStyle name="40% - Accent6 5 4 6" xfId="44886"/>
    <cellStyle name="40% - Accent6 5 5" xfId="4083"/>
    <cellStyle name="40% - Accent6 5 5 2" xfId="10815"/>
    <cellStyle name="40% - Accent6 5 5 2 2" xfId="35571"/>
    <cellStyle name="40% - Accent6 5 5 3" xfId="35570"/>
    <cellStyle name="40% - Accent6 5 5 4" xfId="44887"/>
    <cellStyle name="40% - Accent6 5 6" xfId="4084"/>
    <cellStyle name="40% - Accent6 5 6 2" xfId="10816"/>
    <cellStyle name="40% - Accent6 5 6 2 2" xfId="35573"/>
    <cellStyle name="40% - Accent6 5 6 3" xfId="35572"/>
    <cellStyle name="40% - Accent6 5 6 4" xfId="44888"/>
    <cellStyle name="40% - Accent6 5 7" xfId="4085"/>
    <cellStyle name="40% - Accent6 5 7 2" xfId="10817"/>
    <cellStyle name="40% - Accent6 5 7 2 2" xfId="35575"/>
    <cellStyle name="40% - Accent6 5 7 3" xfId="35574"/>
    <cellStyle name="40% - Accent6 5 7 4" xfId="44889"/>
    <cellStyle name="40% - Accent6 5 8" xfId="4086"/>
    <cellStyle name="40% - Accent6 5 8 2" xfId="10818"/>
    <cellStyle name="40% - Accent6 5 8 2 2" xfId="35577"/>
    <cellStyle name="40% - Accent6 5 8 3" xfId="35576"/>
    <cellStyle name="40% - Accent6 5 8 4" xfId="44890"/>
    <cellStyle name="40% - Accent6 5 9" xfId="4087"/>
    <cellStyle name="40% - Accent6 5 9 2" xfId="10819"/>
    <cellStyle name="40% - Accent6 5 9 2 2" xfId="35579"/>
    <cellStyle name="40% - Accent6 5 9 3" xfId="35578"/>
    <cellStyle name="40% - Accent6 5 9 4" xfId="44891"/>
    <cellStyle name="40% - Accent6 6" xfId="232"/>
    <cellStyle name="40% - Accent6 6 10" xfId="4088"/>
    <cellStyle name="40% - Accent6 6 10 2" xfId="10821"/>
    <cellStyle name="40% - Accent6 6 10 2 2" xfId="35582"/>
    <cellStyle name="40% - Accent6 6 10 3" xfId="35581"/>
    <cellStyle name="40% - Accent6 6 11" xfId="10820"/>
    <cellStyle name="40% - Accent6 6 11 2" xfId="35583"/>
    <cellStyle name="40% - Accent6 6 12" xfId="15091"/>
    <cellStyle name="40% - Accent6 6 13" xfId="35580"/>
    <cellStyle name="40% - Accent6 6 14" xfId="44892"/>
    <cellStyle name="40% - Accent6 6 2" xfId="460"/>
    <cellStyle name="40% - Accent6 6 2 2" xfId="4090"/>
    <cellStyle name="40% - Accent6 6 2 2 2" xfId="10823"/>
    <cellStyle name="40% - Accent6 6 2 2 2 2" xfId="35586"/>
    <cellStyle name="40% - Accent6 6 2 2 3" xfId="35585"/>
    <cellStyle name="40% - Accent6 6 2 2 4" xfId="44894"/>
    <cellStyle name="40% - Accent6 6 2 3" xfId="4089"/>
    <cellStyle name="40% - Accent6 6 2 3 2" xfId="10824"/>
    <cellStyle name="40% - Accent6 6 2 3 2 2" xfId="35588"/>
    <cellStyle name="40% - Accent6 6 2 3 3" xfId="35587"/>
    <cellStyle name="40% - Accent6 6 2 4" xfId="10822"/>
    <cellStyle name="40% - Accent6 6 2 4 2" xfId="35589"/>
    <cellStyle name="40% - Accent6 6 2 5" xfId="15092"/>
    <cellStyle name="40% - Accent6 6 2 6" xfId="35584"/>
    <cellStyle name="40% - Accent6 6 2 7" xfId="44893"/>
    <cellStyle name="40% - Accent6 6 3" xfId="664"/>
    <cellStyle name="40% - Accent6 6 3 2" xfId="4092"/>
    <cellStyle name="40% - Accent6 6 3 2 2" xfId="10826"/>
    <cellStyle name="40% - Accent6 6 3 2 2 2" xfId="35592"/>
    <cellStyle name="40% - Accent6 6 3 2 3" xfId="35591"/>
    <cellStyle name="40% - Accent6 6 3 2 4" xfId="44896"/>
    <cellStyle name="40% - Accent6 6 3 3" xfId="4091"/>
    <cellStyle name="40% - Accent6 6 3 3 2" xfId="10827"/>
    <cellStyle name="40% - Accent6 6 3 3 2 2" xfId="35594"/>
    <cellStyle name="40% - Accent6 6 3 3 3" xfId="35593"/>
    <cellStyle name="40% - Accent6 6 3 4" xfId="10825"/>
    <cellStyle name="40% - Accent6 6 3 4 2" xfId="35595"/>
    <cellStyle name="40% - Accent6 6 3 5" xfId="15093"/>
    <cellStyle name="40% - Accent6 6 3 6" xfId="35590"/>
    <cellStyle name="40% - Accent6 6 3 7" xfId="44895"/>
    <cellStyle name="40% - Accent6 6 4" xfId="751"/>
    <cellStyle name="40% - Accent6 6 4 2" xfId="4093"/>
    <cellStyle name="40% - Accent6 6 4 2 2" xfId="10829"/>
    <cellStyle name="40% - Accent6 6 4 2 2 2" xfId="35598"/>
    <cellStyle name="40% - Accent6 6 4 2 3" xfId="35597"/>
    <cellStyle name="40% - Accent6 6 4 3" xfId="10828"/>
    <cellStyle name="40% - Accent6 6 4 3 2" xfId="35599"/>
    <cellStyle name="40% - Accent6 6 4 4" xfId="15094"/>
    <cellStyle name="40% - Accent6 6 4 5" xfId="35596"/>
    <cellStyle name="40% - Accent6 6 4 6" xfId="44897"/>
    <cellStyle name="40% - Accent6 6 5" xfId="4094"/>
    <cellStyle name="40% - Accent6 6 5 2" xfId="10830"/>
    <cellStyle name="40% - Accent6 6 5 2 2" xfId="35601"/>
    <cellStyle name="40% - Accent6 6 5 3" xfId="35600"/>
    <cellStyle name="40% - Accent6 6 5 4" xfId="44898"/>
    <cellStyle name="40% - Accent6 6 6" xfId="4095"/>
    <cellStyle name="40% - Accent6 6 6 2" xfId="10831"/>
    <cellStyle name="40% - Accent6 6 6 2 2" xfId="35603"/>
    <cellStyle name="40% - Accent6 6 6 3" xfId="35602"/>
    <cellStyle name="40% - Accent6 6 6 4" xfId="44899"/>
    <cellStyle name="40% - Accent6 6 7" xfId="4096"/>
    <cellStyle name="40% - Accent6 6 7 2" xfId="10832"/>
    <cellStyle name="40% - Accent6 6 7 2 2" xfId="35605"/>
    <cellStyle name="40% - Accent6 6 7 3" xfId="35604"/>
    <cellStyle name="40% - Accent6 6 7 4" xfId="44900"/>
    <cellStyle name="40% - Accent6 6 8" xfId="4097"/>
    <cellStyle name="40% - Accent6 6 8 2" xfId="10833"/>
    <cellStyle name="40% - Accent6 6 8 2 2" xfId="35607"/>
    <cellStyle name="40% - Accent6 6 8 3" xfId="35606"/>
    <cellStyle name="40% - Accent6 6 8 4" xfId="44901"/>
    <cellStyle name="40% - Accent6 6 9" xfId="4098"/>
    <cellStyle name="40% - Accent6 6 9 2" xfId="10834"/>
    <cellStyle name="40% - Accent6 6 9 2 2" xfId="35609"/>
    <cellStyle name="40% - Accent6 6 9 3" xfId="35608"/>
    <cellStyle name="40% - Accent6 6 9 4" xfId="44902"/>
    <cellStyle name="40% - Accent6 7" xfId="233"/>
    <cellStyle name="40% - Accent6 7 10" xfId="10835"/>
    <cellStyle name="40% - Accent6 7 10 2" xfId="35611"/>
    <cellStyle name="40% - Accent6 7 11" xfId="15095"/>
    <cellStyle name="40% - Accent6 7 12" xfId="35610"/>
    <cellStyle name="40% - Accent6 7 13" xfId="44903"/>
    <cellStyle name="40% - Accent6 7 2" xfId="461"/>
    <cellStyle name="40% - Accent6 7 2 2" xfId="4101"/>
    <cellStyle name="40% - Accent6 7 2 2 2" xfId="10837"/>
    <cellStyle name="40% - Accent6 7 2 2 2 2" xfId="35614"/>
    <cellStyle name="40% - Accent6 7 2 2 3" xfId="35613"/>
    <cellStyle name="40% - Accent6 7 2 2 4" xfId="44905"/>
    <cellStyle name="40% - Accent6 7 2 3" xfId="4100"/>
    <cellStyle name="40% - Accent6 7 2 3 2" xfId="10838"/>
    <cellStyle name="40% - Accent6 7 2 3 2 2" xfId="35616"/>
    <cellStyle name="40% - Accent6 7 2 3 3" xfId="35615"/>
    <cellStyle name="40% - Accent6 7 2 4" xfId="10836"/>
    <cellStyle name="40% - Accent6 7 2 4 2" xfId="35617"/>
    <cellStyle name="40% - Accent6 7 2 5" xfId="15096"/>
    <cellStyle name="40% - Accent6 7 2 6" xfId="35612"/>
    <cellStyle name="40% - Accent6 7 2 7" xfId="44904"/>
    <cellStyle name="40% - Accent6 7 3" xfId="665"/>
    <cellStyle name="40% - Accent6 7 3 2" xfId="4102"/>
    <cellStyle name="40% - Accent6 7 3 2 2" xfId="10840"/>
    <cellStyle name="40% - Accent6 7 3 2 2 2" xfId="35620"/>
    <cellStyle name="40% - Accent6 7 3 2 3" xfId="35619"/>
    <cellStyle name="40% - Accent6 7 3 3" xfId="10839"/>
    <cellStyle name="40% - Accent6 7 3 3 2" xfId="35621"/>
    <cellStyle name="40% - Accent6 7 3 4" xfId="15097"/>
    <cellStyle name="40% - Accent6 7 3 5" xfId="35618"/>
    <cellStyle name="40% - Accent6 7 3 6" xfId="44906"/>
    <cellStyle name="40% - Accent6 7 4" xfId="752"/>
    <cellStyle name="40% - Accent6 7 4 2" xfId="4103"/>
    <cellStyle name="40% - Accent6 7 4 2 2" xfId="10842"/>
    <cellStyle name="40% - Accent6 7 4 2 2 2" xfId="35624"/>
    <cellStyle name="40% - Accent6 7 4 2 3" xfId="35623"/>
    <cellStyle name="40% - Accent6 7 4 3" xfId="10841"/>
    <cellStyle name="40% - Accent6 7 4 3 2" xfId="35625"/>
    <cellStyle name="40% - Accent6 7 4 4" xfId="15098"/>
    <cellStyle name="40% - Accent6 7 4 5" xfId="35622"/>
    <cellStyle name="40% - Accent6 7 4 6" xfId="44907"/>
    <cellStyle name="40% - Accent6 7 5" xfId="4104"/>
    <cellStyle name="40% - Accent6 7 5 2" xfId="10843"/>
    <cellStyle name="40% - Accent6 7 5 2 2" xfId="35627"/>
    <cellStyle name="40% - Accent6 7 5 3" xfId="35626"/>
    <cellStyle name="40% - Accent6 7 5 4" xfId="44908"/>
    <cellStyle name="40% - Accent6 7 6" xfId="4105"/>
    <cellStyle name="40% - Accent6 7 6 2" xfId="10844"/>
    <cellStyle name="40% - Accent6 7 6 2 2" xfId="35629"/>
    <cellStyle name="40% - Accent6 7 6 3" xfId="35628"/>
    <cellStyle name="40% - Accent6 7 6 4" xfId="44909"/>
    <cellStyle name="40% - Accent6 7 7" xfId="4106"/>
    <cellStyle name="40% - Accent6 7 7 2" xfId="10845"/>
    <cellStyle name="40% - Accent6 7 7 2 2" xfId="35631"/>
    <cellStyle name="40% - Accent6 7 7 3" xfId="35630"/>
    <cellStyle name="40% - Accent6 7 7 4" xfId="44910"/>
    <cellStyle name="40% - Accent6 7 8" xfId="4107"/>
    <cellStyle name="40% - Accent6 7 8 2" xfId="10846"/>
    <cellStyle name="40% - Accent6 7 8 2 2" xfId="35633"/>
    <cellStyle name="40% - Accent6 7 8 3" xfId="35632"/>
    <cellStyle name="40% - Accent6 7 8 4" xfId="44911"/>
    <cellStyle name="40% - Accent6 7 9" xfId="4099"/>
    <cellStyle name="40% - Accent6 7 9 2" xfId="10847"/>
    <cellStyle name="40% - Accent6 7 9 2 2" xfId="35635"/>
    <cellStyle name="40% - Accent6 7 9 3" xfId="35634"/>
    <cellStyle name="40% - Accent6 8" xfId="319"/>
    <cellStyle name="40% - Accent6 8 2" xfId="4109"/>
    <cellStyle name="40% - Accent6 8 2 2" xfId="10848"/>
    <cellStyle name="40% - Accent6 8 2 2 2" xfId="35637"/>
    <cellStyle name="40% - Accent6 8 2 3" xfId="15099"/>
    <cellStyle name="40% - Accent6 8 2 4" xfId="35636"/>
    <cellStyle name="40% - Accent6 8 2 5" xfId="44913"/>
    <cellStyle name="40% - Accent6 8 3" xfId="4110"/>
    <cellStyle name="40% - Accent6 8 3 2" xfId="10849"/>
    <cellStyle name="40% - Accent6 8 3 2 2" xfId="35639"/>
    <cellStyle name="40% - Accent6 8 3 3" xfId="15100"/>
    <cellStyle name="40% - Accent6 8 3 4" xfId="35638"/>
    <cellStyle name="40% - Accent6 8 3 5" xfId="44914"/>
    <cellStyle name="40% - Accent6 8 4" xfId="4111"/>
    <cellStyle name="40% - Accent6 8 4 2" xfId="10850"/>
    <cellStyle name="40% - Accent6 8 4 2 2" xfId="35641"/>
    <cellStyle name="40% - Accent6 8 4 3" xfId="15101"/>
    <cellStyle name="40% - Accent6 8 4 4" xfId="35640"/>
    <cellStyle name="40% - Accent6 8 4 5" xfId="44915"/>
    <cellStyle name="40% - Accent6 8 5" xfId="4112"/>
    <cellStyle name="40% - Accent6 8 5 2" xfId="10851"/>
    <cellStyle name="40% - Accent6 8 5 2 2" xfId="35643"/>
    <cellStyle name="40% - Accent6 8 5 3" xfId="35642"/>
    <cellStyle name="40% - Accent6 8 5 4" xfId="44916"/>
    <cellStyle name="40% - Accent6 8 6" xfId="4108"/>
    <cellStyle name="40% - Accent6 8 6 2" xfId="10852"/>
    <cellStyle name="40% - Accent6 8 6 2 2" xfId="35645"/>
    <cellStyle name="40% - Accent6 8 6 3" xfId="35644"/>
    <cellStyle name="40% - Accent6 8 7" xfId="44912"/>
    <cellStyle name="40% - Accent6 9" xfId="306"/>
    <cellStyle name="40% - Accent6 9 2" xfId="4114"/>
    <cellStyle name="40% - Accent6 9 2 2" xfId="10854"/>
    <cellStyle name="40% - Accent6 9 2 2 2" xfId="35648"/>
    <cellStyle name="40% - Accent6 9 2 3" xfId="15103"/>
    <cellStyle name="40% - Accent6 9 2 4" xfId="35647"/>
    <cellStyle name="40% - Accent6 9 2 5" xfId="44918"/>
    <cellStyle name="40% - Accent6 9 3" xfId="4113"/>
    <cellStyle name="40% - Accent6 9 3 2" xfId="10855"/>
    <cellStyle name="40% - Accent6 9 3 2 2" xfId="35650"/>
    <cellStyle name="40% - Accent6 9 3 3" xfId="15104"/>
    <cellStyle name="40% - Accent6 9 3 4" xfId="35649"/>
    <cellStyle name="40% - Accent6 9 4" xfId="10853"/>
    <cellStyle name="40% - Accent6 9 4 2" xfId="15105"/>
    <cellStyle name="40% - Accent6 9 4 3" xfId="35651"/>
    <cellStyle name="40% - Accent6 9 5" xfId="15102"/>
    <cellStyle name="40% - Accent6 9 6" xfId="35646"/>
    <cellStyle name="40% - Accent6 9 7" xfId="44917"/>
    <cellStyle name="40% - Ênfase1" xfId="15106"/>
    <cellStyle name="40% - Ênfase2" xfId="15107"/>
    <cellStyle name="40% - Ênfase3" xfId="15108"/>
    <cellStyle name="40% - Ênfase4" xfId="15109"/>
    <cellStyle name="40% - Ênfase5" xfId="15110"/>
    <cellStyle name="40% - Ênfase6" xfId="15111"/>
    <cellStyle name="40% - Énfasis1" xfId="15112"/>
    <cellStyle name="40% - Énfasis2" xfId="15113"/>
    <cellStyle name="40% - Énfasis3" xfId="15114"/>
    <cellStyle name="40% - Énfasis4" xfId="15115"/>
    <cellStyle name="40% - Énfasis5" xfId="15116"/>
    <cellStyle name="40% - Énfasis6" xfId="15117"/>
    <cellStyle name="60 % - Accent1" xfId="15118"/>
    <cellStyle name="60 % - Accent2" xfId="15119"/>
    <cellStyle name="60 % - Accent3" xfId="15120"/>
    <cellStyle name="60 % - Accent4" xfId="15121"/>
    <cellStyle name="60 % - Accent5" xfId="15122"/>
    <cellStyle name="60 % - Accent6" xfId="15123"/>
    <cellStyle name="60% - Accent1" xfId="13" builtinId="32" customBuiltin="1"/>
    <cellStyle name="60% - Accent1 10" xfId="15124"/>
    <cellStyle name="60% - Accent1 10 2" xfId="15125"/>
    <cellStyle name="60% - Accent1 10 3" xfId="15126"/>
    <cellStyle name="60% - Accent1 10 4" xfId="15127"/>
    <cellStyle name="60% - Accent1 11" xfId="15128"/>
    <cellStyle name="60% - Accent1 11 2" xfId="15129"/>
    <cellStyle name="60% - Accent1 11 3" xfId="15130"/>
    <cellStyle name="60% - Accent1 11 4" xfId="15131"/>
    <cellStyle name="60% - Accent1 12" xfId="15132"/>
    <cellStyle name="60% - Accent1 12 2" xfId="15133"/>
    <cellStyle name="60% - Accent1 12 3" xfId="15134"/>
    <cellStyle name="60% - Accent1 12 4" xfId="15135"/>
    <cellStyle name="60% - Accent1 13" xfId="15136"/>
    <cellStyle name="60% - Accent1 14" xfId="15137"/>
    <cellStyle name="60% - Accent1 15" xfId="15138"/>
    <cellStyle name="60% - Accent1 16" xfId="15139"/>
    <cellStyle name="60% - Accent1 17" xfId="15140"/>
    <cellStyle name="60% - Accent1 18" xfId="15141"/>
    <cellStyle name="60% - Accent1 19" xfId="15142"/>
    <cellStyle name="60% - Accent1 2" xfId="105"/>
    <cellStyle name="60% - Accent1 2 10" xfId="15143"/>
    <cellStyle name="60% - Accent1 2 11" xfId="15144"/>
    <cellStyle name="60% - Accent1 2 12" xfId="15145"/>
    <cellStyle name="60% - Accent1 2 13" xfId="15146"/>
    <cellStyle name="60% - Accent1 2 14" xfId="15147"/>
    <cellStyle name="60% - Accent1 2 15" xfId="15148"/>
    <cellStyle name="60% - Accent1 2 2" xfId="234"/>
    <cellStyle name="60% - Accent1 2 2 2" xfId="4115"/>
    <cellStyle name="60% - Accent1 2 2 3" xfId="15149"/>
    <cellStyle name="60% - Accent1 2 3" xfId="4116"/>
    <cellStyle name="60% - Accent1 2 4" xfId="15150"/>
    <cellStyle name="60% - Accent1 2 5" xfId="15151"/>
    <cellStyle name="60% - Accent1 2 6" xfId="15152"/>
    <cellStyle name="60% - Accent1 2 7" xfId="15153"/>
    <cellStyle name="60% - Accent1 2 8" xfId="15154"/>
    <cellStyle name="60% - Accent1 2 9" xfId="15155"/>
    <cellStyle name="60% - Accent1 20" xfId="15156"/>
    <cellStyle name="60% - Accent1 3" xfId="320"/>
    <cellStyle name="60% - Accent1 3 10" xfId="15157"/>
    <cellStyle name="60% - Accent1 3 11" xfId="15158"/>
    <cellStyle name="60% - Accent1 3 12" xfId="15159"/>
    <cellStyle name="60% - Accent1 3 13" xfId="15160"/>
    <cellStyle name="60% - Accent1 3 14" xfId="15161"/>
    <cellStyle name="60% - Accent1 3 15" xfId="15162"/>
    <cellStyle name="60% - Accent1 3 2" xfId="15163"/>
    <cellStyle name="60% - Accent1 3 3" xfId="15164"/>
    <cellStyle name="60% - Accent1 3 4" xfId="15165"/>
    <cellStyle name="60% - Accent1 3 5" xfId="15166"/>
    <cellStyle name="60% - Accent1 3 6" xfId="15167"/>
    <cellStyle name="60% - Accent1 3 7" xfId="15168"/>
    <cellStyle name="60% - Accent1 3 8" xfId="15169"/>
    <cellStyle name="60% - Accent1 3 9" xfId="15170"/>
    <cellStyle name="60% - Accent1 4" xfId="15171"/>
    <cellStyle name="60% - Accent1 4 2" xfId="15172"/>
    <cellStyle name="60% - Accent1 4 3" xfId="15173"/>
    <cellStyle name="60% - Accent1 4 4" xfId="15174"/>
    <cellStyle name="60% - Accent1 5" xfId="15175"/>
    <cellStyle name="60% - Accent1 5 2" xfId="15176"/>
    <cellStyle name="60% - Accent1 5 3" xfId="15177"/>
    <cellStyle name="60% - Accent1 5 4" xfId="15178"/>
    <cellStyle name="60% - Accent1 6" xfId="15179"/>
    <cellStyle name="60% - Accent1 6 2" xfId="15180"/>
    <cellStyle name="60% - Accent1 6 3" xfId="15181"/>
    <cellStyle name="60% - Accent1 6 4" xfId="15182"/>
    <cellStyle name="60% - Accent1 7" xfId="15183"/>
    <cellStyle name="60% - Accent1 7 2" xfId="15184"/>
    <cellStyle name="60% - Accent1 7 3" xfId="15185"/>
    <cellStyle name="60% - Accent1 7 4" xfId="15186"/>
    <cellStyle name="60% - Accent1 8" xfId="15187"/>
    <cellStyle name="60% - Accent1 8 2" xfId="15188"/>
    <cellStyle name="60% - Accent1 8 3" xfId="15189"/>
    <cellStyle name="60% - Accent1 8 4" xfId="15190"/>
    <cellStyle name="60% - Accent1 9" xfId="15191"/>
    <cellStyle name="60% - Accent1 9 2" xfId="15192"/>
    <cellStyle name="60% - Accent1 9 3" xfId="15193"/>
    <cellStyle name="60% - Accent1 9 4" xfId="15194"/>
    <cellStyle name="60% - Accent2" xfId="14" builtinId="36" customBuiltin="1"/>
    <cellStyle name="60% - Accent2 10" xfId="15195"/>
    <cellStyle name="60% - Accent2 10 2" xfId="15196"/>
    <cellStyle name="60% - Accent2 10 3" xfId="15197"/>
    <cellStyle name="60% - Accent2 10 4" xfId="15198"/>
    <cellStyle name="60% - Accent2 11" xfId="15199"/>
    <cellStyle name="60% - Accent2 11 2" xfId="15200"/>
    <cellStyle name="60% - Accent2 11 3" xfId="15201"/>
    <cellStyle name="60% - Accent2 11 4" xfId="15202"/>
    <cellStyle name="60% - Accent2 12" xfId="15203"/>
    <cellStyle name="60% - Accent2 12 2" xfId="15204"/>
    <cellStyle name="60% - Accent2 12 3" xfId="15205"/>
    <cellStyle name="60% - Accent2 12 4" xfId="15206"/>
    <cellStyle name="60% - Accent2 13" xfId="15207"/>
    <cellStyle name="60% - Accent2 14" xfId="15208"/>
    <cellStyle name="60% - Accent2 15" xfId="15209"/>
    <cellStyle name="60% - Accent2 16" xfId="15210"/>
    <cellStyle name="60% - Accent2 17" xfId="15211"/>
    <cellStyle name="60% - Accent2 18" xfId="15212"/>
    <cellStyle name="60% - Accent2 19" xfId="15213"/>
    <cellStyle name="60% - Accent2 2" xfId="109"/>
    <cellStyle name="60% - Accent2 2 10" xfId="15214"/>
    <cellStyle name="60% - Accent2 2 11" xfId="15215"/>
    <cellStyle name="60% - Accent2 2 12" xfId="15216"/>
    <cellStyle name="60% - Accent2 2 13" xfId="15217"/>
    <cellStyle name="60% - Accent2 2 14" xfId="15218"/>
    <cellStyle name="60% - Accent2 2 15" xfId="15219"/>
    <cellStyle name="60% - Accent2 2 2" xfId="235"/>
    <cellStyle name="60% - Accent2 2 2 2" xfId="4117"/>
    <cellStyle name="60% - Accent2 2 2 3" xfId="15220"/>
    <cellStyle name="60% - Accent2 2 3" xfId="4118"/>
    <cellStyle name="60% - Accent2 2 4" xfId="15221"/>
    <cellStyle name="60% - Accent2 2 5" xfId="15222"/>
    <cellStyle name="60% - Accent2 2 6" xfId="15223"/>
    <cellStyle name="60% - Accent2 2 7" xfId="15224"/>
    <cellStyle name="60% - Accent2 2 8" xfId="15225"/>
    <cellStyle name="60% - Accent2 2 9" xfId="15226"/>
    <cellStyle name="60% - Accent2 20" xfId="15227"/>
    <cellStyle name="60% - Accent2 3" xfId="321"/>
    <cellStyle name="60% - Accent2 3 10" xfId="15228"/>
    <cellStyle name="60% - Accent2 3 11" xfId="15229"/>
    <cellStyle name="60% - Accent2 3 12" xfId="15230"/>
    <cellStyle name="60% - Accent2 3 13" xfId="15231"/>
    <cellStyle name="60% - Accent2 3 14" xfId="15232"/>
    <cellStyle name="60% - Accent2 3 15" xfId="15233"/>
    <cellStyle name="60% - Accent2 3 2" xfId="15234"/>
    <cellStyle name="60% - Accent2 3 3" xfId="15235"/>
    <cellStyle name="60% - Accent2 3 4" xfId="15236"/>
    <cellStyle name="60% - Accent2 3 5" xfId="15237"/>
    <cellStyle name="60% - Accent2 3 6" xfId="15238"/>
    <cellStyle name="60% - Accent2 3 7" xfId="15239"/>
    <cellStyle name="60% - Accent2 3 8" xfId="15240"/>
    <cellStyle name="60% - Accent2 3 9" xfId="15241"/>
    <cellStyle name="60% - Accent2 4" xfId="15242"/>
    <cellStyle name="60% - Accent2 4 2" xfId="15243"/>
    <cellStyle name="60% - Accent2 4 3" xfId="15244"/>
    <cellStyle name="60% - Accent2 4 4" xfId="15245"/>
    <cellStyle name="60% - Accent2 5" xfId="15246"/>
    <cellStyle name="60% - Accent2 5 2" xfId="15247"/>
    <cellStyle name="60% - Accent2 5 3" xfId="15248"/>
    <cellStyle name="60% - Accent2 5 4" xfId="15249"/>
    <cellStyle name="60% - Accent2 6" xfId="15250"/>
    <cellStyle name="60% - Accent2 6 2" xfId="15251"/>
    <cellStyle name="60% - Accent2 6 3" xfId="15252"/>
    <cellStyle name="60% - Accent2 6 4" xfId="15253"/>
    <cellStyle name="60% - Accent2 7" xfId="15254"/>
    <cellStyle name="60% - Accent2 7 2" xfId="15255"/>
    <cellStyle name="60% - Accent2 7 3" xfId="15256"/>
    <cellStyle name="60% - Accent2 7 4" xfId="15257"/>
    <cellStyle name="60% - Accent2 8" xfId="15258"/>
    <cellStyle name="60% - Accent2 8 2" xfId="15259"/>
    <cellStyle name="60% - Accent2 8 3" xfId="15260"/>
    <cellStyle name="60% - Accent2 8 4" xfId="15261"/>
    <cellStyle name="60% - Accent2 9" xfId="15262"/>
    <cellStyle name="60% - Accent2 9 2" xfId="15263"/>
    <cellStyle name="60% - Accent2 9 3" xfId="15264"/>
    <cellStyle name="60% - Accent2 9 4" xfId="15265"/>
    <cellStyle name="60% - Accent3" xfId="15" builtinId="40" customBuiltin="1"/>
    <cellStyle name="60% - Accent3 10" xfId="15266"/>
    <cellStyle name="60% - Accent3 10 2" xfId="15267"/>
    <cellStyle name="60% - Accent3 10 3" xfId="15268"/>
    <cellStyle name="60% - Accent3 10 4" xfId="15269"/>
    <cellStyle name="60% - Accent3 11" xfId="15270"/>
    <cellStyle name="60% - Accent3 11 2" xfId="15271"/>
    <cellStyle name="60% - Accent3 11 3" xfId="15272"/>
    <cellStyle name="60% - Accent3 11 4" xfId="15273"/>
    <cellStyle name="60% - Accent3 12" xfId="15274"/>
    <cellStyle name="60% - Accent3 12 2" xfId="15275"/>
    <cellStyle name="60% - Accent3 12 3" xfId="15276"/>
    <cellStyle name="60% - Accent3 12 4" xfId="15277"/>
    <cellStyle name="60% - Accent3 13" xfId="15278"/>
    <cellStyle name="60% - Accent3 14" xfId="15279"/>
    <cellStyle name="60% - Accent3 15" xfId="15280"/>
    <cellStyle name="60% - Accent3 16" xfId="15281"/>
    <cellStyle name="60% - Accent3 17" xfId="15282"/>
    <cellStyle name="60% - Accent3 18" xfId="15283"/>
    <cellStyle name="60% - Accent3 19" xfId="15284"/>
    <cellStyle name="60% - Accent3 2" xfId="113"/>
    <cellStyle name="60% - Accent3 2 10" xfId="15285"/>
    <cellStyle name="60% - Accent3 2 11" xfId="15286"/>
    <cellStyle name="60% - Accent3 2 12" xfId="15287"/>
    <cellStyle name="60% - Accent3 2 13" xfId="15288"/>
    <cellStyle name="60% - Accent3 2 14" xfId="15289"/>
    <cellStyle name="60% - Accent3 2 15" xfId="15290"/>
    <cellStyle name="60% - Accent3 2 2" xfId="236"/>
    <cellStyle name="60% - Accent3 2 2 2" xfId="4119"/>
    <cellStyle name="60% - Accent3 2 2 3" xfId="15291"/>
    <cellStyle name="60% - Accent3 2 3" xfId="4120"/>
    <cellStyle name="60% - Accent3 2 4" xfId="15292"/>
    <cellStyle name="60% - Accent3 2 5" xfId="15293"/>
    <cellStyle name="60% - Accent3 2 6" xfId="15294"/>
    <cellStyle name="60% - Accent3 2 7" xfId="15295"/>
    <cellStyle name="60% - Accent3 2 8" xfId="15296"/>
    <cellStyle name="60% - Accent3 2 9" xfId="15297"/>
    <cellStyle name="60% - Accent3 20" xfId="15298"/>
    <cellStyle name="60% - Accent3 3" xfId="322"/>
    <cellStyle name="60% - Accent3 3 10" xfId="15299"/>
    <cellStyle name="60% - Accent3 3 11" xfId="15300"/>
    <cellStyle name="60% - Accent3 3 12" xfId="15301"/>
    <cellStyle name="60% - Accent3 3 13" xfId="15302"/>
    <cellStyle name="60% - Accent3 3 14" xfId="15303"/>
    <cellStyle name="60% - Accent3 3 15" xfId="15304"/>
    <cellStyle name="60% - Accent3 3 2" xfId="15305"/>
    <cellStyle name="60% - Accent3 3 3" xfId="15306"/>
    <cellStyle name="60% - Accent3 3 4" xfId="15307"/>
    <cellStyle name="60% - Accent3 3 5" xfId="15308"/>
    <cellStyle name="60% - Accent3 3 6" xfId="15309"/>
    <cellStyle name="60% - Accent3 3 7" xfId="15310"/>
    <cellStyle name="60% - Accent3 3 8" xfId="15311"/>
    <cellStyle name="60% - Accent3 3 9" xfId="15312"/>
    <cellStyle name="60% - Accent3 4" xfId="15313"/>
    <cellStyle name="60% - Accent3 4 2" xfId="15314"/>
    <cellStyle name="60% - Accent3 4 3" xfId="15315"/>
    <cellStyle name="60% - Accent3 4 4" xfId="15316"/>
    <cellStyle name="60% - Accent3 5" xfId="15317"/>
    <cellStyle name="60% - Accent3 5 2" xfId="15318"/>
    <cellStyle name="60% - Accent3 5 3" xfId="15319"/>
    <cellStyle name="60% - Accent3 5 4" xfId="15320"/>
    <cellStyle name="60% - Accent3 6" xfId="15321"/>
    <cellStyle name="60% - Accent3 6 2" xfId="15322"/>
    <cellStyle name="60% - Accent3 6 3" xfId="15323"/>
    <cellStyle name="60% - Accent3 6 4" xfId="15324"/>
    <cellStyle name="60% - Accent3 7" xfId="15325"/>
    <cellStyle name="60% - Accent3 7 2" xfId="15326"/>
    <cellStyle name="60% - Accent3 7 3" xfId="15327"/>
    <cellStyle name="60% - Accent3 7 4" xfId="15328"/>
    <cellStyle name="60% - Accent3 8" xfId="15329"/>
    <cellStyle name="60% - Accent3 8 2" xfId="15330"/>
    <cellStyle name="60% - Accent3 8 3" xfId="15331"/>
    <cellStyle name="60% - Accent3 8 4" xfId="15332"/>
    <cellStyle name="60% - Accent3 9" xfId="15333"/>
    <cellStyle name="60% - Accent3 9 2" xfId="15334"/>
    <cellStyle name="60% - Accent3 9 3" xfId="15335"/>
    <cellStyle name="60% - Accent3 9 4" xfId="15336"/>
    <cellStyle name="60% - Accent4" xfId="16" builtinId="44" customBuiltin="1"/>
    <cellStyle name="60% - Accent4 10" xfId="15337"/>
    <cellStyle name="60% - Accent4 10 2" xfId="15338"/>
    <cellStyle name="60% - Accent4 10 3" xfId="15339"/>
    <cellStyle name="60% - Accent4 10 4" xfId="15340"/>
    <cellStyle name="60% - Accent4 11" xfId="15341"/>
    <cellStyle name="60% - Accent4 11 2" xfId="15342"/>
    <cellStyle name="60% - Accent4 11 3" xfId="15343"/>
    <cellStyle name="60% - Accent4 11 4" xfId="15344"/>
    <cellStyle name="60% - Accent4 12" xfId="15345"/>
    <cellStyle name="60% - Accent4 12 2" xfId="15346"/>
    <cellStyle name="60% - Accent4 12 3" xfId="15347"/>
    <cellStyle name="60% - Accent4 12 4" xfId="15348"/>
    <cellStyle name="60% - Accent4 13" xfId="15349"/>
    <cellStyle name="60% - Accent4 14" xfId="15350"/>
    <cellStyle name="60% - Accent4 15" xfId="15351"/>
    <cellStyle name="60% - Accent4 16" xfId="15352"/>
    <cellStyle name="60% - Accent4 17" xfId="15353"/>
    <cellStyle name="60% - Accent4 18" xfId="15354"/>
    <cellStyle name="60% - Accent4 19" xfId="15355"/>
    <cellStyle name="60% - Accent4 2" xfId="117"/>
    <cellStyle name="60% - Accent4 2 10" xfId="15356"/>
    <cellStyle name="60% - Accent4 2 11" xfId="15357"/>
    <cellStyle name="60% - Accent4 2 12" xfId="15358"/>
    <cellStyle name="60% - Accent4 2 13" xfId="15359"/>
    <cellStyle name="60% - Accent4 2 14" xfId="15360"/>
    <cellStyle name="60% - Accent4 2 15" xfId="15361"/>
    <cellStyle name="60% - Accent4 2 2" xfId="237"/>
    <cellStyle name="60% - Accent4 2 2 2" xfId="4121"/>
    <cellStyle name="60% - Accent4 2 2 3" xfId="15362"/>
    <cellStyle name="60% - Accent4 2 3" xfId="4122"/>
    <cellStyle name="60% - Accent4 2 4" xfId="15363"/>
    <cellStyle name="60% - Accent4 2 5" xfId="15364"/>
    <cellStyle name="60% - Accent4 2 6" xfId="15365"/>
    <cellStyle name="60% - Accent4 2 7" xfId="15366"/>
    <cellStyle name="60% - Accent4 2 8" xfId="15367"/>
    <cellStyle name="60% - Accent4 2 9" xfId="15368"/>
    <cellStyle name="60% - Accent4 20" xfId="15369"/>
    <cellStyle name="60% - Accent4 3" xfId="323"/>
    <cellStyle name="60% - Accent4 3 10" xfId="15370"/>
    <cellStyle name="60% - Accent4 3 11" xfId="15371"/>
    <cellStyle name="60% - Accent4 3 12" xfId="15372"/>
    <cellStyle name="60% - Accent4 3 13" xfId="15373"/>
    <cellStyle name="60% - Accent4 3 14" xfId="15374"/>
    <cellStyle name="60% - Accent4 3 15" xfId="15375"/>
    <cellStyle name="60% - Accent4 3 2" xfId="15376"/>
    <cellStyle name="60% - Accent4 3 3" xfId="15377"/>
    <cellStyle name="60% - Accent4 3 4" xfId="15378"/>
    <cellStyle name="60% - Accent4 3 5" xfId="15379"/>
    <cellStyle name="60% - Accent4 3 6" xfId="15380"/>
    <cellStyle name="60% - Accent4 3 7" xfId="15381"/>
    <cellStyle name="60% - Accent4 3 8" xfId="15382"/>
    <cellStyle name="60% - Accent4 3 9" xfId="15383"/>
    <cellStyle name="60% - Accent4 4" xfId="15384"/>
    <cellStyle name="60% - Accent4 4 2" xfId="15385"/>
    <cellStyle name="60% - Accent4 4 3" xfId="15386"/>
    <cellStyle name="60% - Accent4 4 4" xfId="15387"/>
    <cellStyle name="60% - Accent4 5" xfId="15388"/>
    <cellStyle name="60% - Accent4 5 2" xfId="15389"/>
    <cellStyle name="60% - Accent4 5 3" xfId="15390"/>
    <cellStyle name="60% - Accent4 5 4" xfId="15391"/>
    <cellStyle name="60% - Accent4 6" xfId="15392"/>
    <cellStyle name="60% - Accent4 6 2" xfId="15393"/>
    <cellStyle name="60% - Accent4 6 3" xfId="15394"/>
    <cellStyle name="60% - Accent4 6 4" xfId="15395"/>
    <cellStyle name="60% - Accent4 7" xfId="15396"/>
    <cellStyle name="60% - Accent4 7 2" xfId="15397"/>
    <cellStyle name="60% - Accent4 7 3" xfId="15398"/>
    <cellStyle name="60% - Accent4 7 4" xfId="15399"/>
    <cellStyle name="60% - Accent4 8" xfId="15400"/>
    <cellStyle name="60% - Accent4 8 2" xfId="15401"/>
    <cellStyle name="60% - Accent4 8 3" xfId="15402"/>
    <cellStyle name="60% - Accent4 8 4" xfId="15403"/>
    <cellStyle name="60% - Accent4 9" xfId="15404"/>
    <cellStyle name="60% - Accent4 9 2" xfId="15405"/>
    <cellStyle name="60% - Accent4 9 3" xfId="15406"/>
    <cellStyle name="60% - Accent4 9 4" xfId="15407"/>
    <cellStyle name="60% - Accent5" xfId="17" builtinId="48" customBuiltin="1"/>
    <cellStyle name="60% - Accent5 10" xfId="15408"/>
    <cellStyle name="60% - Accent5 10 2" xfId="15409"/>
    <cellStyle name="60% - Accent5 10 3" xfId="15410"/>
    <cellStyle name="60% - Accent5 10 4" xfId="15411"/>
    <cellStyle name="60% - Accent5 11" xfId="15412"/>
    <cellStyle name="60% - Accent5 11 2" xfId="15413"/>
    <cellStyle name="60% - Accent5 11 3" xfId="15414"/>
    <cellStyle name="60% - Accent5 11 4" xfId="15415"/>
    <cellStyle name="60% - Accent5 12" xfId="15416"/>
    <cellStyle name="60% - Accent5 12 2" xfId="15417"/>
    <cellStyle name="60% - Accent5 12 3" xfId="15418"/>
    <cellStyle name="60% - Accent5 12 4" xfId="15419"/>
    <cellStyle name="60% - Accent5 13" xfId="15420"/>
    <cellStyle name="60% - Accent5 14" xfId="15421"/>
    <cellStyle name="60% - Accent5 15" xfId="15422"/>
    <cellStyle name="60% - Accent5 16" xfId="15423"/>
    <cellStyle name="60% - Accent5 17" xfId="15424"/>
    <cellStyle name="60% - Accent5 18" xfId="15425"/>
    <cellStyle name="60% - Accent5 19" xfId="15426"/>
    <cellStyle name="60% - Accent5 2" xfId="121"/>
    <cellStyle name="60% - Accent5 2 10" xfId="15427"/>
    <cellStyle name="60% - Accent5 2 11" xfId="15428"/>
    <cellStyle name="60% - Accent5 2 12" xfId="15429"/>
    <cellStyle name="60% - Accent5 2 13" xfId="15430"/>
    <cellStyle name="60% - Accent5 2 14" xfId="15431"/>
    <cellStyle name="60% - Accent5 2 15" xfId="15432"/>
    <cellStyle name="60% - Accent5 2 2" xfId="238"/>
    <cellStyle name="60% - Accent5 2 2 2" xfId="4123"/>
    <cellStyle name="60% - Accent5 2 2 3" xfId="15433"/>
    <cellStyle name="60% - Accent5 2 3" xfId="4124"/>
    <cellStyle name="60% - Accent5 2 4" xfId="15434"/>
    <cellStyle name="60% - Accent5 2 5" xfId="15435"/>
    <cellStyle name="60% - Accent5 2 6" xfId="15436"/>
    <cellStyle name="60% - Accent5 2 7" xfId="15437"/>
    <cellStyle name="60% - Accent5 2 8" xfId="15438"/>
    <cellStyle name="60% - Accent5 2 9" xfId="15439"/>
    <cellStyle name="60% - Accent5 20" xfId="15440"/>
    <cellStyle name="60% - Accent5 3" xfId="324"/>
    <cellStyle name="60% - Accent5 3 10" xfId="15441"/>
    <cellStyle name="60% - Accent5 3 11" xfId="15442"/>
    <cellStyle name="60% - Accent5 3 12" xfId="15443"/>
    <cellStyle name="60% - Accent5 3 13" xfId="15444"/>
    <cellStyle name="60% - Accent5 3 14" xfId="15445"/>
    <cellStyle name="60% - Accent5 3 15" xfId="15446"/>
    <cellStyle name="60% - Accent5 3 2" xfId="15447"/>
    <cellStyle name="60% - Accent5 3 3" xfId="15448"/>
    <cellStyle name="60% - Accent5 3 4" xfId="15449"/>
    <cellStyle name="60% - Accent5 3 5" xfId="15450"/>
    <cellStyle name="60% - Accent5 3 6" xfId="15451"/>
    <cellStyle name="60% - Accent5 3 7" xfId="15452"/>
    <cellStyle name="60% - Accent5 3 8" xfId="15453"/>
    <cellStyle name="60% - Accent5 3 9" xfId="15454"/>
    <cellStyle name="60% - Accent5 4" xfId="15455"/>
    <cellStyle name="60% - Accent5 4 2" xfId="15456"/>
    <cellStyle name="60% - Accent5 4 3" xfId="15457"/>
    <cellStyle name="60% - Accent5 4 4" xfId="15458"/>
    <cellStyle name="60% - Accent5 5" xfId="15459"/>
    <cellStyle name="60% - Accent5 5 2" xfId="15460"/>
    <cellStyle name="60% - Accent5 5 3" xfId="15461"/>
    <cellStyle name="60% - Accent5 5 4" xfId="15462"/>
    <cellStyle name="60% - Accent5 6" xfId="15463"/>
    <cellStyle name="60% - Accent5 6 2" xfId="15464"/>
    <cellStyle name="60% - Accent5 6 3" xfId="15465"/>
    <cellStyle name="60% - Accent5 6 4" xfId="15466"/>
    <cellStyle name="60% - Accent5 7" xfId="15467"/>
    <cellStyle name="60% - Accent5 7 2" xfId="15468"/>
    <cellStyle name="60% - Accent5 7 3" xfId="15469"/>
    <cellStyle name="60% - Accent5 7 4" xfId="15470"/>
    <cellStyle name="60% - Accent5 8" xfId="15471"/>
    <cellStyle name="60% - Accent5 8 2" xfId="15472"/>
    <cellStyle name="60% - Accent5 8 3" xfId="15473"/>
    <cellStyle name="60% - Accent5 8 4" xfId="15474"/>
    <cellStyle name="60% - Accent5 9" xfId="15475"/>
    <cellStyle name="60% - Accent5 9 2" xfId="15476"/>
    <cellStyle name="60% - Accent5 9 3" xfId="15477"/>
    <cellStyle name="60% - Accent5 9 4" xfId="15478"/>
    <cellStyle name="60% - Accent6" xfId="18" builtinId="52" customBuiltin="1"/>
    <cellStyle name="60% - Accent6 10" xfId="15479"/>
    <cellStyle name="60% - Accent6 10 2" xfId="15480"/>
    <cellStyle name="60% - Accent6 10 3" xfId="15481"/>
    <cellStyle name="60% - Accent6 10 4" xfId="15482"/>
    <cellStyle name="60% - Accent6 11" xfId="15483"/>
    <cellStyle name="60% - Accent6 11 2" xfId="15484"/>
    <cellStyle name="60% - Accent6 11 3" xfId="15485"/>
    <cellStyle name="60% - Accent6 11 4" xfId="15486"/>
    <cellStyle name="60% - Accent6 12" xfId="15487"/>
    <cellStyle name="60% - Accent6 12 2" xfId="15488"/>
    <cellStyle name="60% - Accent6 12 3" xfId="15489"/>
    <cellStyle name="60% - Accent6 12 4" xfId="15490"/>
    <cellStyle name="60% - Accent6 13" xfId="15491"/>
    <cellStyle name="60% - Accent6 14" xfId="15492"/>
    <cellStyle name="60% - Accent6 15" xfId="15493"/>
    <cellStyle name="60% - Accent6 16" xfId="15494"/>
    <cellStyle name="60% - Accent6 17" xfId="15495"/>
    <cellStyle name="60% - Accent6 18" xfId="15496"/>
    <cellStyle name="60% - Accent6 19" xfId="15497"/>
    <cellStyle name="60% - Accent6 2" xfId="125"/>
    <cellStyle name="60% - Accent6 2 10" xfId="15498"/>
    <cellStyle name="60% - Accent6 2 11" xfId="15499"/>
    <cellStyle name="60% - Accent6 2 12" xfId="15500"/>
    <cellStyle name="60% - Accent6 2 13" xfId="15501"/>
    <cellStyle name="60% - Accent6 2 14" xfId="15502"/>
    <cellStyle name="60% - Accent6 2 15" xfId="15503"/>
    <cellStyle name="60% - Accent6 2 2" xfId="239"/>
    <cellStyle name="60% - Accent6 2 2 2" xfId="4125"/>
    <cellStyle name="60% - Accent6 2 2 3" xfId="15504"/>
    <cellStyle name="60% - Accent6 2 3" xfId="4126"/>
    <cellStyle name="60% - Accent6 2 4" xfId="15505"/>
    <cellStyle name="60% - Accent6 2 5" xfId="15506"/>
    <cellStyle name="60% - Accent6 2 6" xfId="15507"/>
    <cellStyle name="60% - Accent6 2 7" xfId="15508"/>
    <cellStyle name="60% - Accent6 2 8" xfId="15509"/>
    <cellStyle name="60% - Accent6 2 9" xfId="15510"/>
    <cellStyle name="60% - Accent6 20" xfId="15511"/>
    <cellStyle name="60% - Accent6 3" xfId="325"/>
    <cellStyle name="60% - Accent6 3 10" xfId="15512"/>
    <cellStyle name="60% - Accent6 3 11" xfId="15513"/>
    <cellStyle name="60% - Accent6 3 12" xfId="15514"/>
    <cellStyle name="60% - Accent6 3 13" xfId="15515"/>
    <cellStyle name="60% - Accent6 3 14" xfId="15516"/>
    <cellStyle name="60% - Accent6 3 15" xfId="15517"/>
    <cellStyle name="60% - Accent6 3 2" xfId="15518"/>
    <cellStyle name="60% - Accent6 3 3" xfId="15519"/>
    <cellStyle name="60% - Accent6 3 4" xfId="15520"/>
    <cellStyle name="60% - Accent6 3 5" xfId="15521"/>
    <cellStyle name="60% - Accent6 3 6" xfId="15522"/>
    <cellStyle name="60% - Accent6 3 7" xfId="15523"/>
    <cellStyle name="60% - Accent6 3 8" xfId="15524"/>
    <cellStyle name="60% - Accent6 3 9" xfId="15525"/>
    <cellStyle name="60% - Accent6 4" xfId="15526"/>
    <cellStyle name="60% - Accent6 4 2" xfId="15527"/>
    <cellStyle name="60% - Accent6 4 3" xfId="15528"/>
    <cellStyle name="60% - Accent6 4 4" xfId="15529"/>
    <cellStyle name="60% - Accent6 5" xfId="15530"/>
    <cellStyle name="60% - Accent6 5 2" xfId="15531"/>
    <cellStyle name="60% - Accent6 5 3" xfId="15532"/>
    <cellStyle name="60% - Accent6 5 4" xfId="15533"/>
    <cellStyle name="60% - Accent6 6" xfId="15534"/>
    <cellStyle name="60% - Accent6 6 2" xfId="15535"/>
    <cellStyle name="60% - Accent6 6 3" xfId="15536"/>
    <cellStyle name="60% - Accent6 6 4" xfId="15537"/>
    <cellStyle name="60% - Accent6 7" xfId="15538"/>
    <cellStyle name="60% - Accent6 7 2" xfId="15539"/>
    <cellStyle name="60% - Accent6 7 3" xfId="15540"/>
    <cellStyle name="60% - Accent6 7 4" xfId="15541"/>
    <cellStyle name="60% - Accent6 8" xfId="15542"/>
    <cellStyle name="60% - Accent6 8 2" xfId="15543"/>
    <cellStyle name="60% - Accent6 8 3" xfId="15544"/>
    <cellStyle name="60% - Accent6 8 4" xfId="15545"/>
    <cellStyle name="60% - Accent6 9" xfId="15546"/>
    <cellStyle name="60% - Accent6 9 2" xfId="15547"/>
    <cellStyle name="60% - Accent6 9 3" xfId="15548"/>
    <cellStyle name="60% - Accent6 9 4" xfId="15549"/>
    <cellStyle name="60% - Ênfase1" xfId="15550"/>
    <cellStyle name="60% - Ênfase2" xfId="15551"/>
    <cellStyle name="60% - Ênfase3" xfId="15552"/>
    <cellStyle name="60% - Ênfase4" xfId="15553"/>
    <cellStyle name="60% - Ênfase5" xfId="15554"/>
    <cellStyle name="60% - Ênfase6" xfId="15555"/>
    <cellStyle name="60% - Énfasis1" xfId="15556"/>
    <cellStyle name="60% - Énfasis2" xfId="15557"/>
    <cellStyle name="60% - Énfasis3" xfId="15558"/>
    <cellStyle name="60% - Énfasis4" xfId="15559"/>
    <cellStyle name="60% - Énfasis5" xfId="15560"/>
    <cellStyle name="60% - Énfasis6" xfId="15561"/>
    <cellStyle name="A" xfId="15562"/>
    <cellStyle name="A 2" xfId="15563"/>
    <cellStyle name="A satisfied Microsoft Office user" xfId="15564"/>
    <cellStyle name="A3 297 x 420 mm" xfId="15565"/>
    <cellStyle name="Absolute change" xfId="15566"/>
    <cellStyle name="Absolute change 10" xfId="15567"/>
    <cellStyle name="Absolute change 11" xfId="15568"/>
    <cellStyle name="Absolute change 12" xfId="15569"/>
    <cellStyle name="Absolute change 13" xfId="15570"/>
    <cellStyle name="Absolute change 14" xfId="15571"/>
    <cellStyle name="Absolute change 15" xfId="15572"/>
    <cellStyle name="Absolute change 16" xfId="15573"/>
    <cellStyle name="Absolute change 17" xfId="15574"/>
    <cellStyle name="Absolute change 18" xfId="15575"/>
    <cellStyle name="Absolute change 19" xfId="15576"/>
    <cellStyle name="Absolute change 2" xfId="15577"/>
    <cellStyle name="Absolute change 2 2" xfId="15578"/>
    <cellStyle name="Absolute change 20" xfId="15579"/>
    <cellStyle name="Absolute change 21" xfId="15580"/>
    <cellStyle name="Absolute change 22" xfId="15581"/>
    <cellStyle name="Absolute change 23" xfId="15582"/>
    <cellStyle name="Absolute change 24" xfId="15583"/>
    <cellStyle name="Absolute change 25" xfId="15584"/>
    <cellStyle name="Absolute change 26" xfId="15585"/>
    <cellStyle name="Absolute change 27" xfId="15586"/>
    <cellStyle name="Absolute change 28" xfId="15587"/>
    <cellStyle name="Absolute change 29" xfId="15588"/>
    <cellStyle name="Absolute change 3" xfId="15589"/>
    <cellStyle name="Absolute change 3 10" xfId="15590"/>
    <cellStyle name="Absolute change 3 11" xfId="15591"/>
    <cellStyle name="Absolute change 3 12" xfId="15592"/>
    <cellStyle name="Absolute change 3 13" xfId="15593"/>
    <cellStyle name="Absolute change 3 14" xfId="15594"/>
    <cellStyle name="Absolute change 3 15" xfId="15595"/>
    <cellStyle name="Absolute change 3 16" xfId="15596"/>
    <cellStyle name="Absolute change 3 2" xfId="15597"/>
    <cellStyle name="Absolute change 3 3" xfId="15598"/>
    <cellStyle name="Absolute change 3 4" xfId="15599"/>
    <cellStyle name="Absolute change 3 5" xfId="15600"/>
    <cellStyle name="Absolute change 3 6" xfId="15601"/>
    <cellStyle name="Absolute change 3 7" xfId="15602"/>
    <cellStyle name="Absolute change 3 8" xfId="15603"/>
    <cellStyle name="Absolute change 3 9" xfId="15604"/>
    <cellStyle name="Absolute change 30" xfId="15605"/>
    <cellStyle name="Absolute change 31" xfId="15606"/>
    <cellStyle name="Absolute change 32" xfId="15607"/>
    <cellStyle name="Absolute change 33" xfId="15608"/>
    <cellStyle name="Absolute change 34" xfId="15609"/>
    <cellStyle name="Absolute change 35" xfId="15610"/>
    <cellStyle name="Absolute change 36" xfId="15611"/>
    <cellStyle name="Absolute change 37" xfId="15612"/>
    <cellStyle name="Absolute change 38" xfId="15613"/>
    <cellStyle name="Absolute change 39" xfId="15614"/>
    <cellStyle name="Absolute change 4" xfId="15615"/>
    <cellStyle name="Absolute change 40" xfId="15616"/>
    <cellStyle name="Absolute change 41" xfId="15617"/>
    <cellStyle name="Absolute change 5" xfId="15618"/>
    <cellStyle name="Absolute change 6" xfId="15619"/>
    <cellStyle name="Absolute change 7" xfId="15620"/>
    <cellStyle name="Absolute change 8" xfId="15621"/>
    <cellStyle name="Absolute change 9" xfId="15622"/>
    <cellStyle name="Accent1" xfId="19" builtinId="29" customBuiltin="1"/>
    <cellStyle name="Accent1 - 20%" xfId="15623"/>
    <cellStyle name="Accent1 - 40%" xfId="15624"/>
    <cellStyle name="Accent1 - 60%" xfId="15625"/>
    <cellStyle name="Accent1 10" xfId="15626"/>
    <cellStyle name="Accent1 10 2" xfId="15627"/>
    <cellStyle name="Accent1 10 3" xfId="15628"/>
    <cellStyle name="Accent1 10 4" xfId="15629"/>
    <cellStyle name="Accent1 11" xfId="15630"/>
    <cellStyle name="Accent1 11 2" xfId="15631"/>
    <cellStyle name="Accent1 11 3" xfId="15632"/>
    <cellStyle name="Accent1 11 4" xfId="15633"/>
    <cellStyle name="Accent1 12" xfId="15634"/>
    <cellStyle name="Accent1 12 2" xfId="15635"/>
    <cellStyle name="Accent1 12 3" xfId="15636"/>
    <cellStyle name="Accent1 12 4" xfId="15637"/>
    <cellStyle name="Accent1 13" xfId="15638"/>
    <cellStyle name="Accent1 14" xfId="15639"/>
    <cellStyle name="Accent1 15" xfId="15640"/>
    <cellStyle name="Accent1 16" xfId="15641"/>
    <cellStyle name="Accent1 17" xfId="15642"/>
    <cellStyle name="Accent1 18" xfId="15643"/>
    <cellStyle name="Accent1 19" xfId="15644"/>
    <cellStyle name="Accent1 2" xfId="102"/>
    <cellStyle name="Accent1 2 10" xfId="15645"/>
    <cellStyle name="Accent1 2 11" xfId="15646"/>
    <cellStyle name="Accent1 2 12" xfId="15647"/>
    <cellStyle name="Accent1 2 13" xfId="15648"/>
    <cellStyle name="Accent1 2 2" xfId="240"/>
    <cellStyle name="Accent1 2 2 2" xfId="4127"/>
    <cellStyle name="Accent1 2 2 2 2" xfId="15650"/>
    <cellStyle name="Accent1 2 2 2 3" xfId="15651"/>
    <cellStyle name="Accent1 2 2 3" xfId="15652"/>
    <cellStyle name="Accent1 2 2 4" xfId="15649"/>
    <cellStyle name="Accent1 2 3" xfId="4128"/>
    <cellStyle name="Accent1 2 3 2" xfId="15653"/>
    <cellStyle name="Accent1 2 3 2 2" xfId="15654"/>
    <cellStyle name="Accent1 2 3 2 3" xfId="15655"/>
    <cellStyle name="Accent1 2 3 3" xfId="15656"/>
    <cellStyle name="Accent1 2 4" xfId="15657"/>
    <cellStyle name="Accent1 2 4 2" xfId="15658"/>
    <cellStyle name="Accent1 2 4 2 2" xfId="15659"/>
    <cellStyle name="Accent1 2 4 2 3" xfId="15660"/>
    <cellStyle name="Accent1 2 4 3" xfId="15661"/>
    <cellStyle name="Accent1 2 5" xfId="15662"/>
    <cellStyle name="Accent1 2 5 2" xfId="15663"/>
    <cellStyle name="Accent1 2 5 2 2" xfId="15664"/>
    <cellStyle name="Accent1 2 5 2 3" xfId="15665"/>
    <cellStyle name="Accent1 2 5 3" xfId="15666"/>
    <cellStyle name="Accent1 2 6" xfId="15667"/>
    <cellStyle name="Accent1 2 7" xfId="15668"/>
    <cellStyle name="Accent1 2 8" xfId="15669"/>
    <cellStyle name="Accent1 2 9" xfId="15670"/>
    <cellStyle name="Accent1 20" xfId="15671"/>
    <cellStyle name="Accent1 3" xfId="326"/>
    <cellStyle name="Accent1 3 10" xfId="15672"/>
    <cellStyle name="Accent1 3 11" xfId="15673"/>
    <cellStyle name="Accent1 3 12" xfId="15674"/>
    <cellStyle name="Accent1 3 13" xfId="15675"/>
    <cellStyle name="Accent1 3 14" xfId="15676"/>
    <cellStyle name="Accent1 3 15" xfId="15677"/>
    <cellStyle name="Accent1 3 2" xfId="15678"/>
    <cellStyle name="Accent1 3 3" xfId="15679"/>
    <cellStyle name="Accent1 3 4" xfId="15680"/>
    <cellStyle name="Accent1 3 5" xfId="15681"/>
    <cellStyle name="Accent1 3 6" xfId="15682"/>
    <cellStyle name="Accent1 3 7" xfId="15683"/>
    <cellStyle name="Accent1 3 8" xfId="15684"/>
    <cellStyle name="Accent1 3 9" xfId="15685"/>
    <cellStyle name="Accent1 4" xfId="15686"/>
    <cellStyle name="Accent1 4 2" xfId="15687"/>
    <cellStyle name="Accent1 4 3" xfId="15688"/>
    <cellStyle name="Accent1 4 4" xfId="15689"/>
    <cellStyle name="Accent1 5" xfId="15690"/>
    <cellStyle name="Accent1 5 2" xfId="15691"/>
    <cellStyle name="Accent1 5 3" xfId="15692"/>
    <cellStyle name="Accent1 5 4" xfId="15693"/>
    <cellStyle name="Accent1 6" xfId="15694"/>
    <cellStyle name="Accent1 6 2" xfId="15695"/>
    <cellStyle name="Accent1 6 3" xfId="15696"/>
    <cellStyle name="Accent1 6 4" xfId="15697"/>
    <cellStyle name="Accent1 7" xfId="15698"/>
    <cellStyle name="Accent1 7 2" xfId="15699"/>
    <cellStyle name="Accent1 7 3" xfId="15700"/>
    <cellStyle name="Accent1 7 4" xfId="15701"/>
    <cellStyle name="Accent1 8" xfId="15702"/>
    <cellStyle name="Accent1 8 2" xfId="15703"/>
    <cellStyle name="Accent1 8 3" xfId="15704"/>
    <cellStyle name="Accent1 8 4" xfId="15705"/>
    <cellStyle name="Accent1 9" xfId="15706"/>
    <cellStyle name="Accent1 9 2" xfId="15707"/>
    <cellStyle name="Accent1 9 3" xfId="15708"/>
    <cellStyle name="Accent1 9 4" xfId="15709"/>
    <cellStyle name="Accent2" xfId="20" builtinId="33" customBuiltin="1"/>
    <cellStyle name="Accent2 - 20%" xfId="15710"/>
    <cellStyle name="Accent2 - 40%" xfId="15711"/>
    <cellStyle name="Accent2 - 60%" xfId="15712"/>
    <cellStyle name="Accent2 10" xfId="15713"/>
    <cellStyle name="Accent2 10 2" xfId="15714"/>
    <cellStyle name="Accent2 10 3" xfId="15715"/>
    <cellStyle name="Accent2 10 4" xfId="15716"/>
    <cellStyle name="Accent2 11" xfId="15717"/>
    <cellStyle name="Accent2 11 2" xfId="15718"/>
    <cellStyle name="Accent2 11 3" xfId="15719"/>
    <cellStyle name="Accent2 11 4" xfId="15720"/>
    <cellStyle name="Accent2 12" xfId="15721"/>
    <cellStyle name="Accent2 12 2" xfId="15722"/>
    <cellStyle name="Accent2 12 3" xfId="15723"/>
    <cellStyle name="Accent2 12 4" xfId="15724"/>
    <cellStyle name="Accent2 13" xfId="15725"/>
    <cellStyle name="Accent2 14" xfId="15726"/>
    <cellStyle name="Accent2 15" xfId="15727"/>
    <cellStyle name="Accent2 16" xfId="15728"/>
    <cellStyle name="Accent2 17" xfId="15729"/>
    <cellStyle name="Accent2 18" xfId="15730"/>
    <cellStyle name="Accent2 19" xfId="15731"/>
    <cellStyle name="Accent2 2" xfId="106"/>
    <cellStyle name="Accent2 2 10" xfId="15732"/>
    <cellStyle name="Accent2 2 11" xfId="15733"/>
    <cellStyle name="Accent2 2 12" xfId="15734"/>
    <cellStyle name="Accent2 2 13" xfId="15735"/>
    <cellStyle name="Accent2 2 14" xfId="15736"/>
    <cellStyle name="Accent2 2 15" xfId="15737"/>
    <cellStyle name="Accent2 2 2" xfId="241"/>
    <cellStyle name="Accent2 2 2 2" xfId="4129"/>
    <cellStyle name="Accent2 2 2 3" xfId="15738"/>
    <cellStyle name="Accent2 2 3" xfId="4130"/>
    <cellStyle name="Accent2 2 4" xfId="15739"/>
    <cellStyle name="Accent2 2 5" xfId="15740"/>
    <cellStyle name="Accent2 2 6" xfId="15741"/>
    <cellStyle name="Accent2 2 7" xfId="15742"/>
    <cellStyle name="Accent2 2 8" xfId="15743"/>
    <cellStyle name="Accent2 2 9" xfId="15744"/>
    <cellStyle name="Accent2 20" xfId="15745"/>
    <cellStyle name="Accent2 3" xfId="327"/>
    <cellStyle name="Accent2 3 10" xfId="15746"/>
    <cellStyle name="Accent2 3 11" xfId="15747"/>
    <cellStyle name="Accent2 3 12" xfId="15748"/>
    <cellStyle name="Accent2 3 13" xfId="15749"/>
    <cellStyle name="Accent2 3 14" xfId="15750"/>
    <cellStyle name="Accent2 3 15" xfId="15751"/>
    <cellStyle name="Accent2 3 2" xfId="15752"/>
    <cellStyle name="Accent2 3 3" xfId="15753"/>
    <cellStyle name="Accent2 3 4" xfId="15754"/>
    <cellStyle name="Accent2 3 5" xfId="15755"/>
    <cellStyle name="Accent2 3 6" xfId="15756"/>
    <cellStyle name="Accent2 3 7" xfId="15757"/>
    <cellStyle name="Accent2 3 8" xfId="15758"/>
    <cellStyle name="Accent2 3 9" xfId="15759"/>
    <cellStyle name="Accent2 4" xfId="15760"/>
    <cellStyle name="Accent2 4 2" xfId="15761"/>
    <cellStyle name="Accent2 4 3" xfId="15762"/>
    <cellStyle name="Accent2 4 4" xfId="15763"/>
    <cellStyle name="Accent2 5" xfId="15764"/>
    <cellStyle name="Accent2 5 2" xfId="15765"/>
    <cellStyle name="Accent2 5 3" xfId="15766"/>
    <cellStyle name="Accent2 5 4" xfId="15767"/>
    <cellStyle name="Accent2 6" xfId="15768"/>
    <cellStyle name="Accent2 6 2" xfId="15769"/>
    <cellStyle name="Accent2 6 3" xfId="15770"/>
    <cellStyle name="Accent2 6 4" xfId="15771"/>
    <cellStyle name="Accent2 7" xfId="15772"/>
    <cellStyle name="Accent2 7 2" xfId="15773"/>
    <cellStyle name="Accent2 7 3" xfId="15774"/>
    <cellStyle name="Accent2 7 4" xfId="15775"/>
    <cellStyle name="Accent2 8" xfId="15776"/>
    <cellStyle name="Accent2 8 2" xfId="15777"/>
    <cellStyle name="Accent2 8 3" xfId="15778"/>
    <cellStyle name="Accent2 8 4" xfId="15779"/>
    <cellStyle name="Accent2 9" xfId="15780"/>
    <cellStyle name="Accent2 9 2" xfId="15781"/>
    <cellStyle name="Accent2 9 3" xfId="15782"/>
    <cellStyle name="Accent2 9 4" xfId="15783"/>
    <cellStyle name="Accent3" xfId="21" builtinId="37" customBuiltin="1"/>
    <cellStyle name="Accent3 - 20%" xfId="15784"/>
    <cellStyle name="Accent3 - 40%" xfId="15785"/>
    <cellStyle name="Accent3 - 60%" xfId="15786"/>
    <cellStyle name="Accent3 10" xfId="15787"/>
    <cellStyle name="Accent3 10 2" xfId="15788"/>
    <cellStyle name="Accent3 10 3" xfId="15789"/>
    <cellStyle name="Accent3 10 4" xfId="15790"/>
    <cellStyle name="Accent3 11" xfId="15791"/>
    <cellStyle name="Accent3 11 2" xfId="15792"/>
    <cellStyle name="Accent3 11 3" xfId="15793"/>
    <cellStyle name="Accent3 11 4" xfId="15794"/>
    <cellStyle name="Accent3 12" xfId="15795"/>
    <cellStyle name="Accent3 12 2" xfId="15796"/>
    <cellStyle name="Accent3 12 3" xfId="15797"/>
    <cellStyle name="Accent3 12 4" xfId="15798"/>
    <cellStyle name="Accent3 13" xfId="15799"/>
    <cellStyle name="Accent3 14" xfId="15800"/>
    <cellStyle name="Accent3 15" xfId="15801"/>
    <cellStyle name="Accent3 16" xfId="15802"/>
    <cellStyle name="Accent3 17" xfId="15803"/>
    <cellStyle name="Accent3 18" xfId="15804"/>
    <cellStyle name="Accent3 19" xfId="15805"/>
    <cellStyle name="Accent3 2" xfId="110"/>
    <cellStyle name="Accent3 2 10" xfId="15806"/>
    <cellStyle name="Accent3 2 11" xfId="15807"/>
    <cellStyle name="Accent3 2 12" xfId="15808"/>
    <cellStyle name="Accent3 2 13" xfId="15809"/>
    <cellStyle name="Accent3 2 14" xfId="15810"/>
    <cellStyle name="Accent3 2 15" xfId="15811"/>
    <cellStyle name="Accent3 2 2" xfId="242"/>
    <cellStyle name="Accent3 2 2 2" xfId="4131"/>
    <cellStyle name="Accent3 2 2 3" xfId="15812"/>
    <cellStyle name="Accent3 2 3" xfId="4132"/>
    <cellStyle name="Accent3 2 4" xfId="15813"/>
    <cellStyle name="Accent3 2 5" xfId="15814"/>
    <cellStyle name="Accent3 2 6" xfId="15815"/>
    <cellStyle name="Accent3 2 7" xfId="15816"/>
    <cellStyle name="Accent3 2 8" xfId="15817"/>
    <cellStyle name="Accent3 2 9" xfId="15818"/>
    <cellStyle name="Accent3 20" xfId="15819"/>
    <cellStyle name="Accent3 3" xfId="328"/>
    <cellStyle name="Accent3 3 10" xfId="15820"/>
    <cellStyle name="Accent3 3 11" xfId="15821"/>
    <cellStyle name="Accent3 3 12" xfId="15822"/>
    <cellStyle name="Accent3 3 13" xfId="15823"/>
    <cellStyle name="Accent3 3 14" xfId="15824"/>
    <cellStyle name="Accent3 3 15" xfId="15825"/>
    <cellStyle name="Accent3 3 2" xfId="15826"/>
    <cellStyle name="Accent3 3 3" xfId="15827"/>
    <cellStyle name="Accent3 3 4" xfId="15828"/>
    <cellStyle name="Accent3 3 5" xfId="15829"/>
    <cellStyle name="Accent3 3 6" xfId="15830"/>
    <cellStyle name="Accent3 3 7" xfId="15831"/>
    <cellStyle name="Accent3 3 8" xfId="15832"/>
    <cellStyle name="Accent3 3 9" xfId="15833"/>
    <cellStyle name="Accent3 4" xfId="15834"/>
    <cellStyle name="Accent3 4 2" xfId="15835"/>
    <cellStyle name="Accent3 4 3" xfId="15836"/>
    <cellStyle name="Accent3 4 4" xfId="15837"/>
    <cellStyle name="Accent3 5" xfId="15838"/>
    <cellStyle name="Accent3 5 2" xfId="15839"/>
    <cellStyle name="Accent3 5 3" xfId="15840"/>
    <cellStyle name="Accent3 5 4" xfId="15841"/>
    <cellStyle name="Accent3 6" xfId="15842"/>
    <cellStyle name="Accent3 6 2" xfId="15843"/>
    <cellStyle name="Accent3 6 3" xfId="15844"/>
    <cellStyle name="Accent3 6 4" xfId="15845"/>
    <cellStyle name="Accent3 7" xfId="15846"/>
    <cellStyle name="Accent3 7 2" xfId="15847"/>
    <cellStyle name="Accent3 7 3" xfId="15848"/>
    <cellStyle name="Accent3 7 4" xfId="15849"/>
    <cellStyle name="Accent3 8" xfId="15850"/>
    <cellStyle name="Accent3 8 2" xfId="15851"/>
    <cellStyle name="Accent3 8 3" xfId="15852"/>
    <cellStyle name="Accent3 8 4" xfId="15853"/>
    <cellStyle name="Accent3 9" xfId="15854"/>
    <cellStyle name="Accent3 9 2" xfId="15855"/>
    <cellStyle name="Accent3 9 3" xfId="15856"/>
    <cellStyle name="Accent3 9 4" xfId="15857"/>
    <cellStyle name="Accent4" xfId="22" builtinId="41" customBuiltin="1"/>
    <cellStyle name="Accent4 - 20%" xfId="15858"/>
    <cellStyle name="Accent4 - 40%" xfId="15859"/>
    <cellStyle name="Accent4 - 60%" xfId="15860"/>
    <cellStyle name="Accent4 10" xfId="15861"/>
    <cellStyle name="Accent4 10 2" xfId="15862"/>
    <cellStyle name="Accent4 10 3" xfId="15863"/>
    <cellStyle name="Accent4 10 4" xfId="15864"/>
    <cellStyle name="Accent4 11" xfId="15865"/>
    <cellStyle name="Accent4 11 2" xfId="15866"/>
    <cellStyle name="Accent4 11 3" xfId="15867"/>
    <cellStyle name="Accent4 11 4" xfId="15868"/>
    <cellStyle name="Accent4 12" xfId="15869"/>
    <cellStyle name="Accent4 12 2" xfId="15870"/>
    <cellStyle name="Accent4 12 3" xfId="15871"/>
    <cellStyle name="Accent4 12 4" xfId="15872"/>
    <cellStyle name="Accent4 13" xfId="15873"/>
    <cellStyle name="Accent4 14" xfId="15874"/>
    <cellStyle name="Accent4 15" xfId="15875"/>
    <cellStyle name="Accent4 16" xfId="15876"/>
    <cellStyle name="Accent4 17" xfId="15877"/>
    <cellStyle name="Accent4 18" xfId="15878"/>
    <cellStyle name="Accent4 19" xfId="15879"/>
    <cellStyle name="Accent4 2" xfId="114"/>
    <cellStyle name="Accent4 2 10" xfId="15880"/>
    <cellStyle name="Accent4 2 11" xfId="15881"/>
    <cellStyle name="Accent4 2 12" xfId="15882"/>
    <cellStyle name="Accent4 2 13" xfId="15883"/>
    <cellStyle name="Accent4 2 14" xfId="15884"/>
    <cellStyle name="Accent4 2 15" xfId="15885"/>
    <cellStyle name="Accent4 2 2" xfId="243"/>
    <cellStyle name="Accent4 2 2 2" xfId="4133"/>
    <cellStyle name="Accent4 2 2 3" xfId="15886"/>
    <cellStyle name="Accent4 2 3" xfId="4134"/>
    <cellStyle name="Accent4 2 4" xfId="15887"/>
    <cellStyle name="Accent4 2 5" xfId="15888"/>
    <cellStyle name="Accent4 2 6" xfId="15889"/>
    <cellStyle name="Accent4 2 7" xfId="15890"/>
    <cellStyle name="Accent4 2 8" xfId="15891"/>
    <cellStyle name="Accent4 2 9" xfId="15892"/>
    <cellStyle name="Accent4 20" xfId="15893"/>
    <cellStyle name="Accent4 3" xfId="329"/>
    <cellStyle name="Accent4 3 10" xfId="15894"/>
    <cellStyle name="Accent4 3 11" xfId="15895"/>
    <cellStyle name="Accent4 3 12" xfId="15896"/>
    <cellStyle name="Accent4 3 13" xfId="15897"/>
    <cellStyle name="Accent4 3 14" xfId="15898"/>
    <cellStyle name="Accent4 3 15" xfId="15899"/>
    <cellStyle name="Accent4 3 2" xfId="15900"/>
    <cellStyle name="Accent4 3 3" xfId="15901"/>
    <cellStyle name="Accent4 3 4" xfId="15902"/>
    <cellStyle name="Accent4 3 5" xfId="15903"/>
    <cellStyle name="Accent4 3 6" xfId="15904"/>
    <cellStyle name="Accent4 3 7" xfId="15905"/>
    <cellStyle name="Accent4 3 8" xfId="15906"/>
    <cellStyle name="Accent4 3 9" xfId="15907"/>
    <cellStyle name="Accent4 4" xfId="15908"/>
    <cellStyle name="Accent4 4 2" xfId="15909"/>
    <cellStyle name="Accent4 4 3" xfId="15910"/>
    <cellStyle name="Accent4 4 4" xfId="15911"/>
    <cellStyle name="Accent4 5" xfId="15912"/>
    <cellStyle name="Accent4 5 2" xfId="15913"/>
    <cellStyle name="Accent4 5 3" xfId="15914"/>
    <cellStyle name="Accent4 5 4" xfId="15915"/>
    <cellStyle name="Accent4 6" xfId="15916"/>
    <cellStyle name="Accent4 6 2" xfId="15917"/>
    <cellStyle name="Accent4 6 3" xfId="15918"/>
    <cellStyle name="Accent4 6 4" xfId="15919"/>
    <cellStyle name="Accent4 7" xfId="15920"/>
    <cellStyle name="Accent4 7 2" xfId="15921"/>
    <cellStyle name="Accent4 7 3" xfId="15922"/>
    <cellStyle name="Accent4 7 4" xfId="15923"/>
    <cellStyle name="Accent4 8" xfId="15924"/>
    <cellStyle name="Accent4 8 2" xfId="15925"/>
    <cellStyle name="Accent4 8 3" xfId="15926"/>
    <cellStyle name="Accent4 8 4" xfId="15927"/>
    <cellStyle name="Accent4 9" xfId="15928"/>
    <cellStyle name="Accent4 9 2" xfId="15929"/>
    <cellStyle name="Accent4 9 3" xfId="15930"/>
    <cellStyle name="Accent4 9 4" xfId="15931"/>
    <cellStyle name="Accent5" xfId="23" builtinId="45" customBuiltin="1"/>
    <cellStyle name="Accent5 - 20%" xfId="15932"/>
    <cellStyle name="Accent5 - 40%" xfId="15933"/>
    <cellStyle name="Accent5 - 60%" xfId="15934"/>
    <cellStyle name="Accent5 10" xfId="15935"/>
    <cellStyle name="Accent5 10 2" xfId="15936"/>
    <cellStyle name="Accent5 10 3" xfId="15937"/>
    <cellStyle name="Accent5 10 4" xfId="15938"/>
    <cellStyle name="Accent5 11" xfId="15939"/>
    <cellStyle name="Accent5 11 2" xfId="15940"/>
    <cellStyle name="Accent5 11 3" xfId="15941"/>
    <cellStyle name="Accent5 11 4" xfId="15942"/>
    <cellStyle name="Accent5 12" xfId="15943"/>
    <cellStyle name="Accent5 12 2" xfId="15944"/>
    <cellStyle name="Accent5 12 3" xfId="15945"/>
    <cellStyle name="Accent5 12 4" xfId="15946"/>
    <cellStyle name="Accent5 13" xfId="15947"/>
    <cellStyle name="Accent5 14" xfId="15948"/>
    <cellStyle name="Accent5 15" xfId="15949"/>
    <cellStyle name="Accent5 16" xfId="15950"/>
    <cellStyle name="Accent5 17" xfId="15951"/>
    <cellStyle name="Accent5 18" xfId="15952"/>
    <cellStyle name="Accent5 19" xfId="15953"/>
    <cellStyle name="Accent5 2" xfId="118"/>
    <cellStyle name="Accent5 2 10" xfId="15954"/>
    <cellStyle name="Accent5 2 11" xfId="15955"/>
    <cellStyle name="Accent5 2 12" xfId="15956"/>
    <cellStyle name="Accent5 2 13" xfId="15957"/>
    <cellStyle name="Accent5 2 2" xfId="244"/>
    <cellStyle name="Accent5 2 2 2" xfId="4135"/>
    <cellStyle name="Accent5 2 3" xfId="15958"/>
    <cellStyle name="Accent5 2 4" xfId="15959"/>
    <cellStyle name="Accent5 2 5" xfId="15960"/>
    <cellStyle name="Accent5 2 6" xfId="15961"/>
    <cellStyle name="Accent5 2 7" xfId="15962"/>
    <cellStyle name="Accent5 2 8" xfId="15963"/>
    <cellStyle name="Accent5 2 9" xfId="15964"/>
    <cellStyle name="Accent5 20" xfId="15965"/>
    <cellStyle name="Accent5 3" xfId="330"/>
    <cellStyle name="Accent5 3 10" xfId="15966"/>
    <cellStyle name="Accent5 3 11" xfId="15967"/>
    <cellStyle name="Accent5 3 12" xfId="15968"/>
    <cellStyle name="Accent5 3 13" xfId="15969"/>
    <cellStyle name="Accent5 3 2" xfId="15970"/>
    <cellStyle name="Accent5 3 3" xfId="15971"/>
    <cellStyle name="Accent5 3 4" xfId="15972"/>
    <cellStyle name="Accent5 3 5" xfId="15973"/>
    <cellStyle name="Accent5 3 6" xfId="15974"/>
    <cellStyle name="Accent5 3 7" xfId="15975"/>
    <cellStyle name="Accent5 3 8" xfId="15976"/>
    <cellStyle name="Accent5 3 9" xfId="15977"/>
    <cellStyle name="Accent5 4" xfId="15978"/>
    <cellStyle name="Accent5 4 2" xfId="15979"/>
    <cellStyle name="Accent5 4 3" xfId="15980"/>
    <cellStyle name="Accent5 4 4" xfId="15981"/>
    <cellStyle name="Accent5 5" xfId="15982"/>
    <cellStyle name="Accent5 5 2" xfId="15983"/>
    <cellStyle name="Accent5 5 3" xfId="15984"/>
    <cellStyle name="Accent5 5 4" xfId="15985"/>
    <cellStyle name="Accent5 6" xfId="15986"/>
    <cellStyle name="Accent5 6 2" xfId="15987"/>
    <cellStyle name="Accent5 6 3" xfId="15988"/>
    <cellStyle name="Accent5 6 4" xfId="15989"/>
    <cellStyle name="Accent5 7" xfId="15990"/>
    <cellStyle name="Accent5 7 2" xfId="15991"/>
    <cellStyle name="Accent5 7 3" xfId="15992"/>
    <cellStyle name="Accent5 7 4" xfId="15993"/>
    <cellStyle name="Accent5 8" xfId="15994"/>
    <cellStyle name="Accent5 8 2" xfId="15995"/>
    <cellStyle name="Accent5 8 3" xfId="15996"/>
    <cellStyle name="Accent5 8 4" xfId="15997"/>
    <cellStyle name="Accent5 9" xfId="15998"/>
    <cellStyle name="Accent5 9 2" xfId="15999"/>
    <cellStyle name="Accent5 9 3" xfId="16000"/>
    <cellStyle name="Accent5 9 4" xfId="16001"/>
    <cellStyle name="Accent6" xfId="24" builtinId="49" customBuiltin="1"/>
    <cellStyle name="Accent6 - 20%" xfId="16002"/>
    <cellStyle name="Accent6 - 40%" xfId="16003"/>
    <cellStyle name="Accent6 - 60%" xfId="16004"/>
    <cellStyle name="Accent6 10" xfId="16005"/>
    <cellStyle name="Accent6 10 2" xfId="16006"/>
    <cellStyle name="Accent6 10 3" xfId="16007"/>
    <cellStyle name="Accent6 10 4" xfId="16008"/>
    <cellStyle name="Accent6 11" xfId="16009"/>
    <cellStyle name="Accent6 11 2" xfId="16010"/>
    <cellStyle name="Accent6 11 3" xfId="16011"/>
    <cellStyle name="Accent6 11 4" xfId="16012"/>
    <cellStyle name="Accent6 12" xfId="16013"/>
    <cellStyle name="Accent6 12 2" xfId="16014"/>
    <cellStyle name="Accent6 12 3" xfId="16015"/>
    <cellStyle name="Accent6 12 4" xfId="16016"/>
    <cellStyle name="Accent6 13" xfId="16017"/>
    <cellStyle name="Accent6 14" xfId="16018"/>
    <cellStyle name="Accent6 15" xfId="16019"/>
    <cellStyle name="Accent6 16" xfId="16020"/>
    <cellStyle name="Accent6 17" xfId="16021"/>
    <cellStyle name="Accent6 18" xfId="16022"/>
    <cellStyle name="Accent6 19" xfId="16023"/>
    <cellStyle name="Accent6 2" xfId="122"/>
    <cellStyle name="Accent6 2 10" xfId="16024"/>
    <cellStyle name="Accent6 2 11" xfId="16025"/>
    <cellStyle name="Accent6 2 12" xfId="16026"/>
    <cellStyle name="Accent6 2 13" xfId="16027"/>
    <cellStyle name="Accent6 2 14" xfId="16028"/>
    <cellStyle name="Accent6 2 15" xfId="16029"/>
    <cellStyle name="Accent6 2 2" xfId="245"/>
    <cellStyle name="Accent6 2 2 2" xfId="4136"/>
    <cellStyle name="Accent6 2 2 3" xfId="16030"/>
    <cellStyle name="Accent6 2 3" xfId="4137"/>
    <cellStyle name="Accent6 2 4" xfId="16031"/>
    <cellStyle name="Accent6 2 5" xfId="16032"/>
    <cellStyle name="Accent6 2 6" xfId="16033"/>
    <cellStyle name="Accent6 2 7" xfId="16034"/>
    <cellStyle name="Accent6 2 8" xfId="16035"/>
    <cellStyle name="Accent6 2 9" xfId="16036"/>
    <cellStyle name="Accent6 20" xfId="16037"/>
    <cellStyle name="Accent6 3" xfId="331"/>
    <cellStyle name="Accent6 3 10" xfId="16038"/>
    <cellStyle name="Accent6 3 11" xfId="16039"/>
    <cellStyle name="Accent6 3 12" xfId="16040"/>
    <cellStyle name="Accent6 3 13" xfId="16041"/>
    <cellStyle name="Accent6 3 14" xfId="16042"/>
    <cellStyle name="Accent6 3 15" xfId="16043"/>
    <cellStyle name="Accent6 3 2" xfId="16044"/>
    <cellStyle name="Accent6 3 3" xfId="16045"/>
    <cellStyle name="Accent6 3 4" xfId="16046"/>
    <cellStyle name="Accent6 3 5" xfId="16047"/>
    <cellStyle name="Accent6 3 6" xfId="16048"/>
    <cellStyle name="Accent6 3 7" xfId="16049"/>
    <cellStyle name="Accent6 3 8" xfId="16050"/>
    <cellStyle name="Accent6 3 9" xfId="16051"/>
    <cellStyle name="Accent6 4" xfId="16052"/>
    <cellStyle name="Accent6 4 2" xfId="16053"/>
    <cellStyle name="Accent6 4 3" xfId="16054"/>
    <cellStyle name="Accent6 4 4" xfId="16055"/>
    <cellStyle name="Accent6 5" xfId="16056"/>
    <cellStyle name="Accent6 5 2" xfId="16057"/>
    <cellStyle name="Accent6 5 3" xfId="16058"/>
    <cellStyle name="Accent6 5 4" xfId="16059"/>
    <cellStyle name="Accent6 6" xfId="16060"/>
    <cellStyle name="Accent6 6 2" xfId="16061"/>
    <cellStyle name="Accent6 6 3" xfId="16062"/>
    <cellStyle name="Accent6 6 4" xfId="16063"/>
    <cellStyle name="Accent6 7" xfId="16064"/>
    <cellStyle name="Accent6 7 2" xfId="16065"/>
    <cellStyle name="Accent6 7 3" xfId="16066"/>
    <cellStyle name="Accent6 7 4" xfId="16067"/>
    <cellStyle name="Accent6 8" xfId="16068"/>
    <cellStyle name="Accent6 8 2" xfId="16069"/>
    <cellStyle name="Accent6 8 3" xfId="16070"/>
    <cellStyle name="Accent6 8 4" xfId="16071"/>
    <cellStyle name="Accent6 9" xfId="16072"/>
    <cellStyle name="Accent6 9 2" xfId="16073"/>
    <cellStyle name="Accent6 9 3" xfId="16074"/>
    <cellStyle name="Accent6 9 4" xfId="16075"/>
    <cellStyle name="Activos" xfId="16076"/>
    <cellStyle name="Actual Date" xfId="16077"/>
    <cellStyle name="Actual Date 10" xfId="16078"/>
    <cellStyle name="Actual Date 11" xfId="16079"/>
    <cellStyle name="Actual Date 12" xfId="16080"/>
    <cellStyle name="Actual Date 13" xfId="16081"/>
    <cellStyle name="Actual Date 14" xfId="16082"/>
    <cellStyle name="Actual Date 15" xfId="16083"/>
    <cellStyle name="Actual Date 16" xfId="16084"/>
    <cellStyle name="Actual Date 17" xfId="16085"/>
    <cellStyle name="Actual Date 18" xfId="16086"/>
    <cellStyle name="Actual Date 19" xfId="16087"/>
    <cellStyle name="Actual Date 2" xfId="16088"/>
    <cellStyle name="Actual Date 2 2" xfId="16089"/>
    <cellStyle name="Actual Date 20" xfId="16090"/>
    <cellStyle name="Actual Date 21" xfId="16091"/>
    <cellStyle name="Actual Date 22" xfId="16092"/>
    <cellStyle name="Actual Date 23" xfId="16093"/>
    <cellStyle name="Actual Date 24" xfId="16094"/>
    <cellStyle name="Actual Date 25" xfId="16095"/>
    <cellStyle name="Actual Date 26" xfId="16096"/>
    <cellStyle name="Actual Date 27" xfId="16097"/>
    <cellStyle name="Actual Date 28" xfId="16098"/>
    <cellStyle name="Actual Date 29" xfId="16099"/>
    <cellStyle name="Actual Date 3" xfId="16100"/>
    <cellStyle name="Actual Date 3 10" xfId="16101"/>
    <cellStyle name="Actual Date 3 11" xfId="16102"/>
    <cellStyle name="Actual Date 3 12" xfId="16103"/>
    <cellStyle name="Actual Date 3 13" xfId="16104"/>
    <cellStyle name="Actual Date 3 14" xfId="16105"/>
    <cellStyle name="Actual Date 3 15" xfId="16106"/>
    <cellStyle name="Actual Date 3 16" xfId="16107"/>
    <cellStyle name="Actual Date 3 2" xfId="16108"/>
    <cellStyle name="Actual Date 3 3" xfId="16109"/>
    <cellStyle name="Actual Date 3 4" xfId="16110"/>
    <cellStyle name="Actual Date 3 5" xfId="16111"/>
    <cellStyle name="Actual Date 3 6" xfId="16112"/>
    <cellStyle name="Actual Date 3 7" xfId="16113"/>
    <cellStyle name="Actual Date 3 8" xfId="16114"/>
    <cellStyle name="Actual Date 3 9" xfId="16115"/>
    <cellStyle name="Actual Date 30" xfId="16116"/>
    <cellStyle name="Actual Date 31" xfId="16117"/>
    <cellStyle name="Actual Date 32" xfId="16118"/>
    <cellStyle name="Actual Date 33" xfId="16119"/>
    <cellStyle name="Actual Date 34" xfId="16120"/>
    <cellStyle name="Actual Date 35" xfId="16121"/>
    <cellStyle name="Actual Date 36" xfId="16122"/>
    <cellStyle name="Actual Date 37" xfId="16123"/>
    <cellStyle name="Actual Date 38" xfId="16124"/>
    <cellStyle name="Actual Date 39" xfId="16125"/>
    <cellStyle name="Actual Date 4" xfId="16126"/>
    <cellStyle name="Actual Date 40" xfId="16127"/>
    <cellStyle name="Actual Date 41" xfId="16128"/>
    <cellStyle name="Actual Date 5" xfId="16129"/>
    <cellStyle name="Actual Date 6" xfId="16130"/>
    <cellStyle name="Actual Date 7" xfId="16131"/>
    <cellStyle name="Actual Date 8" xfId="16132"/>
    <cellStyle name="Actual Date 9" xfId="16133"/>
    <cellStyle name="args.style" xfId="16134"/>
    <cellStyle name="Array" xfId="16135"/>
    <cellStyle name="Array Enter" xfId="16136"/>
    <cellStyle name="AutoFormat Options" xfId="16137"/>
    <cellStyle name="Avertissement" xfId="16138"/>
    <cellStyle name="Background" xfId="16139"/>
    <cellStyle name="Bad" xfId="25" builtinId="27" customBuiltin="1"/>
    <cellStyle name="Bad 10" xfId="16140"/>
    <cellStyle name="Bad 10 2" xfId="16141"/>
    <cellStyle name="Bad 10 3" xfId="16142"/>
    <cellStyle name="Bad 10 4" xfId="16143"/>
    <cellStyle name="Bad 11" xfId="16144"/>
    <cellStyle name="Bad 11 2" xfId="16145"/>
    <cellStyle name="Bad 11 3" xfId="16146"/>
    <cellStyle name="Bad 11 4" xfId="16147"/>
    <cellStyle name="Bad 12" xfId="16148"/>
    <cellStyle name="Bad 12 2" xfId="16149"/>
    <cellStyle name="Bad 12 3" xfId="16150"/>
    <cellStyle name="Bad 12 4" xfId="16151"/>
    <cellStyle name="Bad 13" xfId="16152"/>
    <cellStyle name="Bad 14" xfId="16153"/>
    <cellStyle name="Bad 15" xfId="16154"/>
    <cellStyle name="Bad 16" xfId="16155"/>
    <cellStyle name="Bad 17" xfId="16156"/>
    <cellStyle name="Bad 18" xfId="16157"/>
    <cellStyle name="Bad 19" xfId="16158"/>
    <cellStyle name="Bad 2" xfId="91"/>
    <cellStyle name="Bad 2 10" xfId="16159"/>
    <cellStyle name="Bad 2 11" xfId="16160"/>
    <cellStyle name="Bad 2 12" xfId="16161"/>
    <cellStyle name="Bad 2 13" xfId="16162"/>
    <cellStyle name="Bad 2 14" xfId="16163"/>
    <cellStyle name="Bad 2 15" xfId="16164"/>
    <cellStyle name="Bad 2 2" xfId="246"/>
    <cellStyle name="Bad 2 2 2" xfId="4138"/>
    <cellStyle name="Bad 2 2 3" xfId="16165"/>
    <cellStyle name="Bad 2 3" xfId="534"/>
    <cellStyle name="Bad 2 3 2" xfId="4139"/>
    <cellStyle name="Bad 2 4" xfId="16166"/>
    <cellStyle name="Bad 2 5" xfId="16167"/>
    <cellStyle name="Bad 2 6" xfId="16168"/>
    <cellStyle name="Bad 2 7" xfId="16169"/>
    <cellStyle name="Bad 2 8" xfId="16170"/>
    <cellStyle name="Bad 2 9" xfId="16171"/>
    <cellStyle name="Bad 20" xfId="16172"/>
    <cellStyle name="Bad 3" xfId="332"/>
    <cellStyle name="Bad 3 10" xfId="16173"/>
    <cellStyle name="Bad 3 11" xfId="16174"/>
    <cellStyle name="Bad 3 12" xfId="16175"/>
    <cellStyle name="Bad 3 13" xfId="16176"/>
    <cellStyle name="Bad 3 14" xfId="16177"/>
    <cellStyle name="Bad 3 15" xfId="16178"/>
    <cellStyle name="Bad 3 2" xfId="16179"/>
    <cellStyle name="Bad 3 3" xfId="16180"/>
    <cellStyle name="Bad 3 4" xfId="16181"/>
    <cellStyle name="Bad 3 5" xfId="16182"/>
    <cellStyle name="Bad 3 6" xfId="16183"/>
    <cellStyle name="Bad 3 7" xfId="16184"/>
    <cellStyle name="Bad 3 8" xfId="16185"/>
    <cellStyle name="Bad 3 9" xfId="16186"/>
    <cellStyle name="Bad 4" xfId="16187"/>
    <cellStyle name="Bad 4 2" xfId="16188"/>
    <cellStyle name="Bad 4 3" xfId="16189"/>
    <cellStyle name="Bad 4 4" xfId="16190"/>
    <cellStyle name="Bad 5" xfId="16191"/>
    <cellStyle name="Bad 5 2" xfId="16192"/>
    <cellStyle name="Bad 5 3" xfId="16193"/>
    <cellStyle name="Bad 5 4" xfId="16194"/>
    <cellStyle name="Bad 6" xfId="16195"/>
    <cellStyle name="Bad 6 2" xfId="16196"/>
    <cellStyle name="Bad 6 3" xfId="16197"/>
    <cellStyle name="Bad 6 4" xfId="16198"/>
    <cellStyle name="Bad 7" xfId="16199"/>
    <cellStyle name="Bad 7 2" xfId="16200"/>
    <cellStyle name="Bad 7 3" xfId="16201"/>
    <cellStyle name="Bad 7 4" xfId="16202"/>
    <cellStyle name="Bad 8" xfId="16203"/>
    <cellStyle name="Bad 8 2" xfId="16204"/>
    <cellStyle name="Bad 8 3" xfId="16205"/>
    <cellStyle name="Bad 8 4" xfId="16206"/>
    <cellStyle name="Bad 9" xfId="16207"/>
    <cellStyle name="Bad 9 2" xfId="16208"/>
    <cellStyle name="Bad 9 3" xfId="16209"/>
    <cellStyle name="Bad 9 4" xfId="16210"/>
    <cellStyle name="Besuchter Hyperlink" xfId="16211"/>
    <cellStyle name="bilancio" xfId="16212"/>
    <cellStyle name="BlBkBord" xfId="16213"/>
    <cellStyle name="Block" xfId="16214"/>
    <cellStyle name="blocked" xfId="16215"/>
    <cellStyle name="Body" xfId="16216"/>
    <cellStyle name="Bom" xfId="16217"/>
    <cellStyle name="Box_Small" xfId="16218"/>
    <cellStyle name="Brand Align Left Text" xfId="16219"/>
    <cellStyle name="Brand Default" xfId="16220"/>
    <cellStyle name="Brand Percent" xfId="16221"/>
    <cellStyle name="Brand Source" xfId="16222"/>
    <cellStyle name="Brand Subtitle with Underline" xfId="16223"/>
    <cellStyle name="Brand Subtitle without Underline" xfId="16224"/>
    <cellStyle name="Brand Title" xfId="16225"/>
    <cellStyle name="brd" xfId="16226"/>
    <cellStyle name="brd 2" xfId="16227"/>
    <cellStyle name="Buena" xfId="16228"/>
    <cellStyle name="Cabecera 1" xfId="16229"/>
    <cellStyle name="Cabecera 2" xfId="16230"/>
    <cellStyle name="cal.Exchange" xfId="16231"/>
    <cellStyle name="cal.Exchange.or" xfId="16232"/>
    <cellStyle name="cal.Exchange_Apport &amp; Look-through" xfId="16233"/>
    <cellStyle name="cal.FX" xfId="16234"/>
    <cellStyle name="cal.FX.or" xfId="16235"/>
    <cellStyle name="cal.General" xfId="16236"/>
    <cellStyle name="cal.General.or" xfId="16237"/>
    <cellStyle name="cal.General.or.prt" xfId="16238"/>
    <cellStyle name="cal.General.or_mHelp" xfId="16239"/>
    <cellStyle name="cal.General.prt" xfId="16240"/>
    <cellStyle name="cal.General_Apport &amp; Look-through" xfId="16241"/>
    <cellStyle name="cal.General1" xfId="16242"/>
    <cellStyle name="cal.General1 2" xfId="16243"/>
    <cellStyle name="cal.General1 3" xfId="16244"/>
    <cellStyle name="cal.General1_Comverse 2004 Income Tax Review Wkbk 02 03" xfId="16245"/>
    <cellStyle name="cal.GreyFX" xfId="16246"/>
    <cellStyle name="cal.GreyFX 2" xfId="16247"/>
    <cellStyle name="cal.GreyFX.or" xfId="16248"/>
    <cellStyle name="cal.GreyGeneral" xfId="16249"/>
    <cellStyle name="cal.GreyGeneral.or" xfId="16250"/>
    <cellStyle name="cal.Link" xfId="16251"/>
    <cellStyle name="cal.Link 2" xfId="16252"/>
    <cellStyle name="cal.Link 3" xfId="16253"/>
    <cellStyle name="Calc Currency (0)" xfId="16254"/>
    <cellStyle name="Calc Currency (0) 2" xfId="16255"/>
    <cellStyle name="Calc Currency (0) 2 2" xfId="16256"/>
    <cellStyle name="Calc Currency (0) 3" xfId="16257"/>
    <cellStyle name="Calc Currency (0)_Comverse 2004 Income Tax Review Wkbk 02 03" xfId="16258"/>
    <cellStyle name="Calc Currency (2)" xfId="16259"/>
    <cellStyle name="Calc Currency (2) 10" xfId="16260"/>
    <cellStyle name="Calc Currency (2) 11" xfId="16261"/>
    <cellStyle name="Calc Currency (2) 12" xfId="16262"/>
    <cellStyle name="Calc Currency (2) 13" xfId="16263"/>
    <cellStyle name="Calc Currency (2) 14" xfId="16264"/>
    <cellStyle name="Calc Currency (2) 15" xfId="16265"/>
    <cellStyle name="Calc Currency (2) 16" xfId="16266"/>
    <cellStyle name="Calc Currency (2) 17" xfId="16267"/>
    <cellStyle name="Calc Currency (2) 18" xfId="16268"/>
    <cellStyle name="Calc Currency (2) 19" xfId="16269"/>
    <cellStyle name="Calc Currency (2) 2" xfId="16270"/>
    <cellStyle name="Calc Currency (2) 2 2" xfId="16271"/>
    <cellStyle name="Calc Currency (2) 20" xfId="16272"/>
    <cellStyle name="Calc Currency (2) 21" xfId="16273"/>
    <cellStyle name="Calc Currency (2) 22" xfId="16274"/>
    <cellStyle name="Calc Currency (2) 23" xfId="16275"/>
    <cellStyle name="Calc Currency (2) 24" xfId="16276"/>
    <cellStyle name="Calc Currency (2) 25" xfId="16277"/>
    <cellStyle name="Calc Currency (2) 26" xfId="16278"/>
    <cellStyle name="Calc Currency (2) 27" xfId="16279"/>
    <cellStyle name="Calc Currency (2) 28" xfId="16280"/>
    <cellStyle name="Calc Currency (2) 29" xfId="16281"/>
    <cellStyle name="Calc Currency (2) 3" xfId="16282"/>
    <cellStyle name="Calc Currency (2) 3 10" xfId="16283"/>
    <cellStyle name="Calc Currency (2) 3 11" xfId="16284"/>
    <cellStyle name="Calc Currency (2) 3 12" xfId="16285"/>
    <cellStyle name="Calc Currency (2) 3 13" xfId="16286"/>
    <cellStyle name="Calc Currency (2) 3 14" xfId="16287"/>
    <cellStyle name="Calc Currency (2) 3 15" xfId="16288"/>
    <cellStyle name="Calc Currency (2) 3 16" xfId="16289"/>
    <cellStyle name="Calc Currency (2) 3 2" xfId="16290"/>
    <cellStyle name="Calc Currency (2) 3 3" xfId="16291"/>
    <cellStyle name="Calc Currency (2) 3 4" xfId="16292"/>
    <cellStyle name="Calc Currency (2) 3 5" xfId="16293"/>
    <cellStyle name="Calc Currency (2) 3 6" xfId="16294"/>
    <cellStyle name="Calc Currency (2) 3 7" xfId="16295"/>
    <cellStyle name="Calc Currency (2) 3 8" xfId="16296"/>
    <cellStyle name="Calc Currency (2) 3 9" xfId="16297"/>
    <cellStyle name="Calc Currency (2) 30" xfId="16298"/>
    <cellStyle name="Calc Currency (2) 31" xfId="16299"/>
    <cellStyle name="Calc Currency (2) 32" xfId="16300"/>
    <cellStyle name="Calc Currency (2) 33" xfId="16301"/>
    <cellStyle name="Calc Currency (2) 34" xfId="16302"/>
    <cellStyle name="Calc Currency (2) 35" xfId="16303"/>
    <cellStyle name="Calc Currency (2) 36" xfId="16304"/>
    <cellStyle name="Calc Currency (2) 37" xfId="16305"/>
    <cellStyle name="Calc Currency (2) 38" xfId="16306"/>
    <cellStyle name="Calc Currency (2) 39" xfId="16307"/>
    <cellStyle name="Calc Currency (2) 4" xfId="16308"/>
    <cellStyle name="Calc Currency (2) 40" xfId="16309"/>
    <cellStyle name="Calc Currency (2) 41" xfId="16310"/>
    <cellStyle name="Calc Currency (2) 5" xfId="16311"/>
    <cellStyle name="Calc Currency (2) 6" xfId="16312"/>
    <cellStyle name="Calc Currency (2) 7" xfId="16313"/>
    <cellStyle name="Calc Currency (2) 8" xfId="16314"/>
    <cellStyle name="Calc Currency (2) 9" xfId="16315"/>
    <cellStyle name="Calc Percent (0)" xfId="16316"/>
    <cellStyle name="Calc Percent (0) 10" xfId="16317"/>
    <cellStyle name="Calc Percent (0) 11" xfId="16318"/>
    <cellStyle name="Calc Percent (0) 12" xfId="16319"/>
    <cellStyle name="Calc Percent (0) 13" xfId="16320"/>
    <cellStyle name="Calc Percent (0) 14" xfId="16321"/>
    <cellStyle name="Calc Percent (0) 15" xfId="16322"/>
    <cellStyle name="Calc Percent (0) 16" xfId="16323"/>
    <cellStyle name="Calc Percent (0) 17" xfId="16324"/>
    <cellStyle name="Calc Percent (0) 18" xfId="16325"/>
    <cellStyle name="Calc Percent (0) 19" xfId="16326"/>
    <cellStyle name="Calc Percent (0) 2" xfId="16327"/>
    <cellStyle name="Calc Percent (0) 2 2" xfId="16328"/>
    <cellStyle name="Calc Percent (0) 20" xfId="16329"/>
    <cellStyle name="Calc Percent (0) 21" xfId="16330"/>
    <cellStyle name="Calc Percent (0) 22" xfId="16331"/>
    <cellStyle name="Calc Percent (0) 23" xfId="16332"/>
    <cellStyle name="Calc Percent (0) 24" xfId="16333"/>
    <cellStyle name="Calc Percent (0) 25" xfId="16334"/>
    <cellStyle name="Calc Percent (0) 26" xfId="16335"/>
    <cellStyle name="Calc Percent (0) 27" xfId="16336"/>
    <cellStyle name="Calc Percent (0) 28" xfId="16337"/>
    <cellStyle name="Calc Percent (0) 29" xfId="16338"/>
    <cellStyle name="Calc Percent (0) 3" xfId="16339"/>
    <cellStyle name="Calc Percent (0) 3 10" xfId="16340"/>
    <cellStyle name="Calc Percent (0) 3 11" xfId="16341"/>
    <cellStyle name="Calc Percent (0) 3 12" xfId="16342"/>
    <cellStyle name="Calc Percent (0) 3 13" xfId="16343"/>
    <cellStyle name="Calc Percent (0) 3 14" xfId="16344"/>
    <cellStyle name="Calc Percent (0) 3 15" xfId="16345"/>
    <cellStyle name="Calc Percent (0) 3 16" xfId="16346"/>
    <cellStyle name="Calc Percent (0) 3 2" xfId="16347"/>
    <cellStyle name="Calc Percent (0) 3 3" xfId="16348"/>
    <cellStyle name="Calc Percent (0) 3 4" xfId="16349"/>
    <cellStyle name="Calc Percent (0) 3 5" xfId="16350"/>
    <cellStyle name="Calc Percent (0) 3 6" xfId="16351"/>
    <cellStyle name="Calc Percent (0) 3 7" xfId="16352"/>
    <cellStyle name="Calc Percent (0) 3 8" xfId="16353"/>
    <cellStyle name="Calc Percent (0) 3 9" xfId="16354"/>
    <cellStyle name="Calc Percent (0) 30" xfId="16355"/>
    <cellStyle name="Calc Percent (0) 31" xfId="16356"/>
    <cellStyle name="Calc Percent (0) 32" xfId="16357"/>
    <cellStyle name="Calc Percent (0) 33" xfId="16358"/>
    <cellStyle name="Calc Percent (0) 34" xfId="16359"/>
    <cellStyle name="Calc Percent (0) 35" xfId="16360"/>
    <cellStyle name="Calc Percent (0) 36" xfId="16361"/>
    <cellStyle name="Calc Percent (0) 37" xfId="16362"/>
    <cellStyle name="Calc Percent (0) 38" xfId="16363"/>
    <cellStyle name="Calc Percent (0) 39" xfId="16364"/>
    <cellStyle name="Calc Percent (0) 4" xfId="16365"/>
    <cellStyle name="Calc Percent (0) 40" xfId="16366"/>
    <cellStyle name="Calc Percent (0) 41" xfId="16367"/>
    <cellStyle name="Calc Percent (0) 5" xfId="16368"/>
    <cellStyle name="Calc Percent (0) 6" xfId="16369"/>
    <cellStyle name="Calc Percent (0) 7" xfId="16370"/>
    <cellStyle name="Calc Percent (0) 8" xfId="16371"/>
    <cellStyle name="Calc Percent (0) 9" xfId="16372"/>
    <cellStyle name="Calc Percent (1)" xfId="16373"/>
    <cellStyle name="Calc Percent (1) 10" xfId="16374"/>
    <cellStyle name="Calc Percent (1) 11" xfId="16375"/>
    <cellStyle name="Calc Percent (1) 12" xfId="16376"/>
    <cellStyle name="Calc Percent (1) 13" xfId="16377"/>
    <cellStyle name="Calc Percent (1) 14" xfId="16378"/>
    <cellStyle name="Calc Percent (1) 15" xfId="16379"/>
    <cellStyle name="Calc Percent (1) 16" xfId="16380"/>
    <cellStyle name="Calc Percent (1) 17" xfId="16381"/>
    <cellStyle name="Calc Percent (1) 18" xfId="16382"/>
    <cellStyle name="Calc Percent (1) 19" xfId="16383"/>
    <cellStyle name="Calc Percent (1) 2" xfId="16384"/>
    <cellStyle name="Calc Percent (1) 2 2" xfId="16385"/>
    <cellStyle name="Calc Percent (1) 20" xfId="16386"/>
    <cellStyle name="Calc Percent (1) 21" xfId="16387"/>
    <cellStyle name="Calc Percent (1) 22" xfId="16388"/>
    <cellStyle name="Calc Percent (1) 23" xfId="16389"/>
    <cellStyle name="Calc Percent (1) 24" xfId="16390"/>
    <cellStyle name="Calc Percent (1) 25" xfId="16391"/>
    <cellStyle name="Calc Percent (1) 26" xfId="16392"/>
    <cellStyle name="Calc Percent (1) 27" xfId="16393"/>
    <cellStyle name="Calc Percent (1) 28" xfId="16394"/>
    <cellStyle name="Calc Percent (1) 29" xfId="16395"/>
    <cellStyle name="Calc Percent (1) 3" xfId="16396"/>
    <cellStyle name="Calc Percent (1) 3 10" xfId="16397"/>
    <cellStyle name="Calc Percent (1) 3 11" xfId="16398"/>
    <cellStyle name="Calc Percent (1) 3 12" xfId="16399"/>
    <cellStyle name="Calc Percent (1) 3 13" xfId="16400"/>
    <cellStyle name="Calc Percent (1) 3 14" xfId="16401"/>
    <cellStyle name="Calc Percent (1) 3 15" xfId="16402"/>
    <cellStyle name="Calc Percent (1) 3 16" xfId="16403"/>
    <cellStyle name="Calc Percent (1) 3 2" xfId="16404"/>
    <cellStyle name="Calc Percent (1) 3 3" xfId="16405"/>
    <cellStyle name="Calc Percent (1) 3 4" xfId="16406"/>
    <cellStyle name="Calc Percent (1) 3 5" xfId="16407"/>
    <cellStyle name="Calc Percent (1) 3 6" xfId="16408"/>
    <cellStyle name="Calc Percent (1) 3 7" xfId="16409"/>
    <cellStyle name="Calc Percent (1) 3 8" xfId="16410"/>
    <cellStyle name="Calc Percent (1) 3 9" xfId="16411"/>
    <cellStyle name="Calc Percent (1) 30" xfId="16412"/>
    <cellStyle name="Calc Percent (1) 31" xfId="16413"/>
    <cellStyle name="Calc Percent (1) 32" xfId="16414"/>
    <cellStyle name="Calc Percent (1) 33" xfId="16415"/>
    <cellStyle name="Calc Percent (1) 34" xfId="16416"/>
    <cellStyle name="Calc Percent (1) 35" xfId="16417"/>
    <cellStyle name="Calc Percent (1) 36" xfId="16418"/>
    <cellStyle name="Calc Percent (1) 37" xfId="16419"/>
    <cellStyle name="Calc Percent (1) 38" xfId="16420"/>
    <cellStyle name="Calc Percent (1) 39" xfId="16421"/>
    <cellStyle name="Calc Percent (1) 4" xfId="16422"/>
    <cellStyle name="Calc Percent (1) 40" xfId="16423"/>
    <cellStyle name="Calc Percent (1) 41" xfId="16424"/>
    <cellStyle name="Calc Percent (1) 5" xfId="16425"/>
    <cellStyle name="Calc Percent (1) 6" xfId="16426"/>
    <cellStyle name="Calc Percent (1) 7" xfId="16427"/>
    <cellStyle name="Calc Percent (1) 8" xfId="16428"/>
    <cellStyle name="Calc Percent (1) 9" xfId="16429"/>
    <cellStyle name="Calc Percent (2)" xfId="16430"/>
    <cellStyle name="Calc Percent (2) 10" xfId="16431"/>
    <cellStyle name="Calc Percent (2) 11" xfId="16432"/>
    <cellStyle name="Calc Percent (2) 12" xfId="16433"/>
    <cellStyle name="Calc Percent (2) 13" xfId="16434"/>
    <cellStyle name="Calc Percent (2) 14" xfId="16435"/>
    <cellStyle name="Calc Percent (2) 15" xfId="16436"/>
    <cellStyle name="Calc Percent (2) 16" xfId="16437"/>
    <cellStyle name="Calc Percent (2) 17" xfId="16438"/>
    <cellStyle name="Calc Percent (2) 18" xfId="16439"/>
    <cellStyle name="Calc Percent (2) 19" xfId="16440"/>
    <cellStyle name="Calc Percent (2) 2" xfId="16441"/>
    <cellStyle name="Calc Percent (2) 2 2" xfId="16442"/>
    <cellStyle name="Calc Percent (2) 20" xfId="16443"/>
    <cellStyle name="Calc Percent (2) 21" xfId="16444"/>
    <cellStyle name="Calc Percent (2) 22" xfId="16445"/>
    <cellStyle name="Calc Percent (2) 23" xfId="16446"/>
    <cellStyle name="Calc Percent (2) 24" xfId="16447"/>
    <cellStyle name="Calc Percent (2) 25" xfId="16448"/>
    <cellStyle name="Calc Percent (2) 26" xfId="16449"/>
    <cellStyle name="Calc Percent (2) 27" xfId="16450"/>
    <cellStyle name="Calc Percent (2) 28" xfId="16451"/>
    <cellStyle name="Calc Percent (2) 29" xfId="16452"/>
    <cellStyle name="Calc Percent (2) 3" xfId="16453"/>
    <cellStyle name="Calc Percent (2) 3 10" xfId="16454"/>
    <cellStyle name="Calc Percent (2) 3 11" xfId="16455"/>
    <cellStyle name="Calc Percent (2) 3 12" xfId="16456"/>
    <cellStyle name="Calc Percent (2) 3 13" xfId="16457"/>
    <cellStyle name="Calc Percent (2) 3 14" xfId="16458"/>
    <cellStyle name="Calc Percent (2) 3 15" xfId="16459"/>
    <cellStyle name="Calc Percent (2) 3 16" xfId="16460"/>
    <cellStyle name="Calc Percent (2) 3 2" xfId="16461"/>
    <cellStyle name="Calc Percent (2) 3 3" xfId="16462"/>
    <cellStyle name="Calc Percent (2) 3 4" xfId="16463"/>
    <cellStyle name="Calc Percent (2) 3 5" xfId="16464"/>
    <cellStyle name="Calc Percent (2) 3 6" xfId="16465"/>
    <cellStyle name="Calc Percent (2) 3 7" xfId="16466"/>
    <cellStyle name="Calc Percent (2) 3 8" xfId="16467"/>
    <cellStyle name="Calc Percent (2) 3 9" xfId="16468"/>
    <cellStyle name="Calc Percent (2) 30" xfId="16469"/>
    <cellStyle name="Calc Percent (2) 31" xfId="16470"/>
    <cellStyle name="Calc Percent (2) 32" xfId="16471"/>
    <cellStyle name="Calc Percent (2) 33" xfId="16472"/>
    <cellStyle name="Calc Percent (2) 34" xfId="16473"/>
    <cellStyle name="Calc Percent (2) 35" xfId="16474"/>
    <cellStyle name="Calc Percent (2) 36" xfId="16475"/>
    <cellStyle name="Calc Percent (2) 37" xfId="16476"/>
    <cellStyle name="Calc Percent (2) 38" xfId="16477"/>
    <cellStyle name="Calc Percent (2) 39" xfId="16478"/>
    <cellStyle name="Calc Percent (2) 4" xfId="16479"/>
    <cellStyle name="Calc Percent (2) 40" xfId="16480"/>
    <cellStyle name="Calc Percent (2) 41" xfId="16481"/>
    <cellStyle name="Calc Percent (2) 5" xfId="16482"/>
    <cellStyle name="Calc Percent (2) 6" xfId="16483"/>
    <cellStyle name="Calc Percent (2) 7" xfId="16484"/>
    <cellStyle name="Calc Percent (2) 8" xfId="16485"/>
    <cellStyle name="Calc Percent (2) 9" xfId="16486"/>
    <cellStyle name="Calc Units (0)" xfId="16487"/>
    <cellStyle name="Calc Units (0) 10" xfId="16488"/>
    <cellStyle name="Calc Units (0) 11" xfId="16489"/>
    <cellStyle name="Calc Units (0) 12" xfId="16490"/>
    <cellStyle name="Calc Units (0) 13" xfId="16491"/>
    <cellStyle name="Calc Units (0) 14" xfId="16492"/>
    <cellStyle name="Calc Units (0) 15" xfId="16493"/>
    <cellStyle name="Calc Units (0) 16" xfId="16494"/>
    <cellStyle name="Calc Units (0) 17" xfId="16495"/>
    <cellStyle name="Calc Units (0) 18" xfId="16496"/>
    <cellStyle name="Calc Units (0) 19" xfId="16497"/>
    <cellStyle name="Calc Units (0) 2" xfId="16498"/>
    <cellStyle name="Calc Units (0) 2 2" xfId="16499"/>
    <cellStyle name="Calc Units (0) 20" xfId="16500"/>
    <cellStyle name="Calc Units (0) 21" xfId="16501"/>
    <cellStyle name="Calc Units (0) 22" xfId="16502"/>
    <cellStyle name="Calc Units (0) 23" xfId="16503"/>
    <cellStyle name="Calc Units (0) 24" xfId="16504"/>
    <cellStyle name="Calc Units (0) 25" xfId="16505"/>
    <cellStyle name="Calc Units (0) 26" xfId="16506"/>
    <cellStyle name="Calc Units (0) 27" xfId="16507"/>
    <cellStyle name="Calc Units (0) 28" xfId="16508"/>
    <cellStyle name="Calc Units (0) 29" xfId="16509"/>
    <cellStyle name="Calc Units (0) 3" xfId="16510"/>
    <cellStyle name="Calc Units (0) 3 10" xfId="16511"/>
    <cellStyle name="Calc Units (0) 3 11" xfId="16512"/>
    <cellStyle name="Calc Units (0) 3 12" xfId="16513"/>
    <cellStyle name="Calc Units (0) 3 13" xfId="16514"/>
    <cellStyle name="Calc Units (0) 3 14" xfId="16515"/>
    <cellStyle name="Calc Units (0) 3 15" xfId="16516"/>
    <cellStyle name="Calc Units (0) 3 16" xfId="16517"/>
    <cellStyle name="Calc Units (0) 3 2" xfId="16518"/>
    <cellStyle name="Calc Units (0) 3 3" xfId="16519"/>
    <cellStyle name="Calc Units (0) 3 4" xfId="16520"/>
    <cellStyle name="Calc Units (0) 3 5" xfId="16521"/>
    <cellStyle name="Calc Units (0) 3 6" xfId="16522"/>
    <cellStyle name="Calc Units (0) 3 7" xfId="16523"/>
    <cellStyle name="Calc Units (0) 3 8" xfId="16524"/>
    <cellStyle name="Calc Units (0) 3 9" xfId="16525"/>
    <cellStyle name="Calc Units (0) 30" xfId="16526"/>
    <cellStyle name="Calc Units (0) 31" xfId="16527"/>
    <cellStyle name="Calc Units (0) 32" xfId="16528"/>
    <cellStyle name="Calc Units (0) 33" xfId="16529"/>
    <cellStyle name="Calc Units (0) 34" xfId="16530"/>
    <cellStyle name="Calc Units (0) 35" xfId="16531"/>
    <cellStyle name="Calc Units (0) 36" xfId="16532"/>
    <cellStyle name="Calc Units (0) 37" xfId="16533"/>
    <cellStyle name="Calc Units (0) 38" xfId="16534"/>
    <cellStyle name="Calc Units (0) 39" xfId="16535"/>
    <cellStyle name="Calc Units (0) 4" xfId="16536"/>
    <cellStyle name="Calc Units (0) 40" xfId="16537"/>
    <cellStyle name="Calc Units (0) 41" xfId="16538"/>
    <cellStyle name="Calc Units (0) 5" xfId="16539"/>
    <cellStyle name="Calc Units (0) 6" xfId="16540"/>
    <cellStyle name="Calc Units (0) 7" xfId="16541"/>
    <cellStyle name="Calc Units (0) 8" xfId="16542"/>
    <cellStyle name="Calc Units (0) 9" xfId="16543"/>
    <cellStyle name="Calc Units (1)" xfId="16544"/>
    <cellStyle name="Calc Units (1) 10" xfId="16545"/>
    <cellStyle name="Calc Units (1) 11" xfId="16546"/>
    <cellStyle name="Calc Units (1) 12" xfId="16547"/>
    <cellStyle name="Calc Units (1) 13" xfId="16548"/>
    <cellStyle name="Calc Units (1) 14" xfId="16549"/>
    <cellStyle name="Calc Units (1) 15" xfId="16550"/>
    <cellStyle name="Calc Units (1) 16" xfId="16551"/>
    <cellStyle name="Calc Units (1) 17" xfId="16552"/>
    <cellStyle name="Calc Units (1) 18" xfId="16553"/>
    <cellStyle name="Calc Units (1) 19" xfId="16554"/>
    <cellStyle name="Calc Units (1) 2" xfId="16555"/>
    <cellStyle name="Calc Units (1) 2 2" xfId="16556"/>
    <cellStyle name="Calc Units (1) 20" xfId="16557"/>
    <cellStyle name="Calc Units (1) 21" xfId="16558"/>
    <cellStyle name="Calc Units (1) 22" xfId="16559"/>
    <cellStyle name="Calc Units (1) 23" xfId="16560"/>
    <cellStyle name="Calc Units (1) 24" xfId="16561"/>
    <cellStyle name="Calc Units (1) 25" xfId="16562"/>
    <cellStyle name="Calc Units (1) 26" xfId="16563"/>
    <cellStyle name="Calc Units (1) 27" xfId="16564"/>
    <cellStyle name="Calc Units (1) 28" xfId="16565"/>
    <cellStyle name="Calc Units (1) 29" xfId="16566"/>
    <cellStyle name="Calc Units (1) 3" xfId="16567"/>
    <cellStyle name="Calc Units (1) 3 10" xfId="16568"/>
    <cellStyle name="Calc Units (1) 3 11" xfId="16569"/>
    <cellStyle name="Calc Units (1) 3 12" xfId="16570"/>
    <cellStyle name="Calc Units (1) 3 13" xfId="16571"/>
    <cellStyle name="Calc Units (1) 3 14" xfId="16572"/>
    <cellStyle name="Calc Units (1) 3 15" xfId="16573"/>
    <cellStyle name="Calc Units (1) 3 16" xfId="16574"/>
    <cellStyle name="Calc Units (1) 3 2" xfId="16575"/>
    <cellStyle name="Calc Units (1) 3 3" xfId="16576"/>
    <cellStyle name="Calc Units (1) 3 4" xfId="16577"/>
    <cellStyle name="Calc Units (1) 3 5" xfId="16578"/>
    <cellStyle name="Calc Units (1) 3 6" xfId="16579"/>
    <cellStyle name="Calc Units (1) 3 7" xfId="16580"/>
    <cellStyle name="Calc Units (1) 3 8" xfId="16581"/>
    <cellStyle name="Calc Units (1) 3 9" xfId="16582"/>
    <cellStyle name="Calc Units (1) 30" xfId="16583"/>
    <cellStyle name="Calc Units (1) 31" xfId="16584"/>
    <cellStyle name="Calc Units (1) 32" xfId="16585"/>
    <cellStyle name="Calc Units (1) 33" xfId="16586"/>
    <cellStyle name="Calc Units (1) 34" xfId="16587"/>
    <cellStyle name="Calc Units (1) 35" xfId="16588"/>
    <cellStyle name="Calc Units (1) 36" xfId="16589"/>
    <cellStyle name="Calc Units (1) 37" xfId="16590"/>
    <cellStyle name="Calc Units (1) 38" xfId="16591"/>
    <cellStyle name="Calc Units (1) 39" xfId="16592"/>
    <cellStyle name="Calc Units (1) 4" xfId="16593"/>
    <cellStyle name="Calc Units (1) 40" xfId="16594"/>
    <cellStyle name="Calc Units (1) 41" xfId="16595"/>
    <cellStyle name="Calc Units (1) 5" xfId="16596"/>
    <cellStyle name="Calc Units (1) 6" xfId="16597"/>
    <cellStyle name="Calc Units (1) 7" xfId="16598"/>
    <cellStyle name="Calc Units (1) 8" xfId="16599"/>
    <cellStyle name="Calc Units (1) 9" xfId="16600"/>
    <cellStyle name="Calc Units (2)" xfId="16601"/>
    <cellStyle name="Calc Units (2) 10" xfId="16602"/>
    <cellStyle name="Calc Units (2) 11" xfId="16603"/>
    <cellStyle name="Calc Units (2) 12" xfId="16604"/>
    <cellStyle name="Calc Units (2) 13" xfId="16605"/>
    <cellStyle name="Calc Units (2) 14" xfId="16606"/>
    <cellStyle name="Calc Units (2) 15" xfId="16607"/>
    <cellStyle name="Calc Units (2) 16" xfId="16608"/>
    <cellStyle name="Calc Units (2) 17" xfId="16609"/>
    <cellStyle name="Calc Units (2) 18" xfId="16610"/>
    <cellStyle name="Calc Units (2) 19" xfId="16611"/>
    <cellStyle name="Calc Units (2) 2" xfId="16612"/>
    <cellStyle name="Calc Units (2) 2 2" xfId="16613"/>
    <cellStyle name="Calc Units (2) 20" xfId="16614"/>
    <cellStyle name="Calc Units (2) 21" xfId="16615"/>
    <cellStyle name="Calc Units (2) 22" xfId="16616"/>
    <cellStyle name="Calc Units (2) 23" xfId="16617"/>
    <cellStyle name="Calc Units (2) 24" xfId="16618"/>
    <cellStyle name="Calc Units (2) 25" xfId="16619"/>
    <cellStyle name="Calc Units (2) 26" xfId="16620"/>
    <cellStyle name="Calc Units (2) 27" xfId="16621"/>
    <cellStyle name="Calc Units (2) 28" xfId="16622"/>
    <cellStyle name="Calc Units (2) 29" xfId="16623"/>
    <cellStyle name="Calc Units (2) 3" xfId="16624"/>
    <cellStyle name="Calc Units (2) 3 10" xfId="16625"/>
    <cellStyle name="Calc Units (2) 3 11" xfId="16626"/>
    <cellStyle name="Calc Units (2) 3 12" xfId="16627"/>
    <cellStyle name="Calc Units (2) 3 13" xfId="16628"/>
    <cellStyle name="Calc Units (2) 3 14" xfId="16629"/>
    <cellStyle name="Calc Units (2) 3 15" xfId="16630"/>
    <cellStyle name="Calc Units (2) 3 16" xfId="16631"/>
    <cellStyle name="Calc Units (2) 3 2" xfId="16632"/>
    <cellStyle name="Calc Units (2) 3 3" xfId="16633"/>
    <cellStyle name="Calc Units (2) 3 4" xfId="16634"/>
    <cellStyle name="Calc Units (2) 3 5" xfId="16635"/>
    <cellStyle name="Calc Units (2) 3 6" xfId="16636"/>
    <cellStyle name="Calc Units (2) 3 7" xfId="16637"/>
    <cellStyle name="Calc Units (2) 3 8" xfId="16638"/>
    <cellStyle name="Calc Units (2) 3 9" xfId="16639"/>
    <cellStyle name="Calc Units (2) 30" xfId="16640"/>
    <cellStyle name="Calc Units (2) 31" xfId="16641"/>
    <cellStyle name="Calc Units (2) 32" xfId="16642"/>
    <cellStyle name="Calc Units (2) 33" xfId="16643"/>
    <cellStyle name="Calc Units (2) 34" xfId="16644"/>
    <cellStyle name="Calc Units (2) 35" xfId="16645"/>
    <cellStyle name="Calc Units (2) 36" xfId="16646"/>
    <cellStyle name="Calc Units (2) 37" xfId="16647"/>
    <cellStyle name="Calc Units (2) 38" xfId="16648"/>
    <cellStyle name="Calc Units (2) 39" xfId="16649"/>
    <cellStyle name="Calc Units (2) 4" xfId="16650"/>
    <cellStyle name="Calc Units (2) 40" xfId="16651"/>
    <cellStyle name="Calc Units (2) 41" xfId="16652"/>
    <cellStyle name="Calc Units (2) 5" xfId="16653"/>
    <cellStyle name="Calc Units (2) 6" xfId="16654"/>
    <cellStyle name="Calc Units (2) 7" xfId="16655"/>
    <cellStyle name="Calc Units (2) 8" xfId="16656"/>
    <cellStyle name="Calc Units (2) 9" xfId="16657"/>
    <cellStyle name="Calcul" xfId="16658"/>
    <cellStyle name="Calcul 2" xfId="16659"/>
    <cellStyle name="Calculation" xfId="26" builtinId="22" customBuiltin="1"/>
    <cellStyle name="Calculation 10" xfId="16660"/>
    <cellStyle name="Calculation 10 2" xfId="16661"/>
    <cellStyle name="Calculation 10 2 2" xfId="16662"/>
    <cellStyle name="Calculation 10 3" xfId="16663"/>
    <cellStyle name="Calculation 10 3 2" xfId="16664"/>
    <cellStyle name="Calculation 10 4" xfId="16665"/>
    <cellStyle name="Calculation 10 4 2" xfId="16666"/>
    <cellStyle name="Calculation 10 5" xfId="16667"/>
    <cellStyle name="Calculation 11" xfId="16668"/>
    <cellStyle name="Calculation 11 2" xfId="16669"/>
    <cellStyle name="Calculation 11 2 2" xfId="16670"/>
    <cellStyle name="Calculation 11 3" xfId="16671"/>
    <cellStyle name="Calculation 11 3 2" xfId="16672"/>
    <cellStyle name="Calculation 11 4" xfId="16673"/>
    <cellStyle name="Calculation 11 4 2" xfId="16674"/>
    <cellStyle name="Calculation 11 5" xfId="16675"/>
    <cellStyle name="Calculation 12" xfId="16676"/>
    <cellStyle name="Calculation 12 2" xfId="16677"/>
    <cellStyle name="Calculation 12 2 2" xfId="16678"/>
    <cellStyle name="Calculation 12 3" xfId="16679"/>
    <cellStyle name="Calculation 12 3 2" xfId="16680"/>
    <cellStyle name="Calculation 12 4" xfId="16681"/>
    <cellStyle name="Calculation 12 4 2" xfId="16682"/>
    <cellStyle name="Calculation 13" xfId="16683"/>
    <cellStyle name="Calculation 14" xfId="16684"/>
    <cellStyle name="Calculation 14 2" xfId="16685"/>
    <cellStyle name="Calculation 15" xfId="16686"/>
    <cellStyle name="Calculation 15 2" xfId="16687"/>
    <cellStyle name="Calculation 16" xfId="16688"/>
    <cellStyle name="Calculation 16 2" xfId="16689"/>
    <cellStyle name="Calculation 17" xfId="16690"/>
    <cellStyle name="Calculation 17 2" xfId="16691"/>
    <cellStyle name="Calculation 18" xfId="16692"/>
    <cellStyle name="Calculation 18 2" xfId="16693"/>
    <cellStyle name="Calculation 19" xfId="16694"/>
    <cellStyle name="Calculation 19 2" xfId="16695"/>
    <cellStyle name="Calculation 2" xfId="95"/>
    <cellStyle name="Calculation 2 10" xfId="16696"/>
    <cellStyle name="Calculation 2 10 2" xfId="16697"/>
    <cellStyle name="Calculation 2 11" xfId="16698"/>
    <cellStyle name="Calculation 2 11 2" xfId="16699"/>
    <cellStyle name="Calculation 2 12" xfId="16700"/>
    <cellStyle name="Calculation 2 12 2" xfId="16701"/>
    <cellStyle name="Calculation 2 13" xfId="16702"/>
    <cellStyle name="Calculation 2 13 2" xfId="16703"/>
    <cellStyle name="Calculation 2 14" xfId="16704"/>
    <cellStyle name="Calculation 2 14 2" xfId="16705"/>
    <cellStyle name="Calculation 2 15" xfId="16706"/>
    <cellStyle name="Calculation 2 15 2" xfId="16707"/>
    <cellStyle name="Calculation 2 2" xfId="247"/>
    <cellStyle name="Calculation 2 2 2" xfId="4140"/>
    <cellStyle name="Calculation 2 2 3" xfId="16708"/>
    <cellStyle name="Calculation 2 3" xfId="4141"/>
    <cellStyle name="Calculation 2 4" xfId="16709"/>
    <cellStyle name="Calculation 2 4 2" xfId="16710"/>
    <cellStyle name="Calculation 2 5" xfId="16711"/>
    <cellStyle name="Calculation 2 5 2" xfId="16712"/>
    <cellStyle name="Calculation 2 6" xfId="16713"/>
    <cellStyle name="Calculation 2 6 2" xfId="16714"/>
    <cellStyle name="Calculation 2 7" xfId="16715"/>
    <cellStyle name="Calculation 2 7 2" xfId="16716"/>
    <cellStyle name="Calculation 2 8" xfId="16717"/>
    <cellStyle name="Calculation 2 8 2" xfId="16718"/>
    <cellStyle name="Calculation 2 9" xfId="16719"/>
    <cellStyle name="Calculation 2 9 2" xfId="16720"/>
    <cellStyle name="Calculation 20" xfId="16721"/>
    <cellStyle name="Calculation 3" xfId="333"/>
    <cellStyle name="Calculation 3 10" xfId="16722"/>
    <cellStyle name="Calculation 3 10 2" xfId="16723"/>
    <cellStyle name="Calculation 3 11" xfId="16724"/>
    <cellStyle name="Calculation 3 11 2" xfId="16725"/>
    <cellStyle name="Calculation 3 12" xfId="16726"/>
    <cellStyle name="Calculation 3 12 2" xfId="16727"/>
    <cellStyle name="Calculation 3 13" xfId="16728"/>
    <cellStyle name="Calculation 3 13 2" xfId="16729"/>
    <cellStyle name="Calculation 3 14" xfId="16730"/>
    <cellStyle name="Calculation 3 14 2" xfId="16731"/>
    <cellStyle name="Calculation 3 15" xfId="16732"/>
    <cellStyle name="Calculation 3 15 2" xfId="16733"/>
    <cellStyle name="Calculation 3 16" xfId="16734"/>
    <cellStyle name="Calculation 3 2" xfId="16735"/>
    <cellStyle name="Calculation 3 3" xfId="16736"/>
    <cellStyle name="Calculation 3 4" xfId="16737"/>
    <cellStyle name="Calculation 3 4 2" xfId="16738"/>
    <cellStyle name="Calculation 3 5" xfId="16739"/>
    <cellStyle name="Calculation 3 5 2" xfId="16740"/>
    <cellStyle name="Calculation 3 6" xfId="16741"/>
    <cellStyle name="Calculation 3 6 2" xfId="16742"/>
    <cellStyle name="Calculation 3 7" xfId="16743"/>
    <cellStyle name="Calculation 3 7 2" xfId="16744"/>
    <cellStyle name="Calculation 3 8" xfId="16745"/>
    <cellStyle name="Calculation 3 8 2" xfId="16746"/>
    <cellStyle name="Calculation 3 9" xfId="16747"/>
    <cellStyle name="Calculation 3 9 2" xfId="16748"/>
    <cellStyle name="Calculation 4" xfId="16749"/>
    <cellStyle name="Calculation 4 2" xfId="16750"/>
    <cellStyle name="Calculation 4 2 2" xfId="16751"/>
    <cellStyle name="Calculation 4 3" xfId="16752"/>
    <cellStyle name="Calculation 4 3 2" xfId="16753"/>
    <cellStyle name="Calculation 4 4" xfId="16754"/>
    <cellStyle name="Calculation 4 4 2" xfId="16755"/>
    <cellStyle name="Calculation 4 5" xfId="16756"/>
    <cellStyle name="Calculation 5" xfId="16757"/>
    <cellStyle name="Calculation 5 2" xfId="16758"/>
    <cellStyle name="Calculation 5 2 2" xfId="16759"/>
    <cellStyle name="Calculation 5 3" xfId="16760"/>
    <cellStyle name="Calculation 5 3 2" xfId="16761"/>
    <cellStyle name="Calculation 5 4" xfId="16762"/>
    <cellStyle name="Calculation 5 4 2" xfId="16763"/>
    <cellStyle name="Calculation 5 5" xfId="16764"/>
    <cellStyle name="Calculation 6" xfId="16765"/>
    <cellStyle name="Calculation 6 2" xfId="16766"/>
    <cellStyle name="Calculation 6 2 2" xfId="16767"/>
    <cellStyle name="Calculation 6 3" xfId="16768"/>
    <cellStyle name="Calculation 6 3 2" xfId="16769"/>
    <cellStyle name="Calculation 6 4" xfId="16770"/>
    <cellStyle name="Calculation 6 4 2" xfId="16771"/>
    <cellStyle name="Calculation 6 5" xfId="16772"/>
    <cellStyle name="Calculation 7" xfId="16773"/>
    <cellStyle name="Calculation 7 2" xfId="16774"/>
    <cellStyle name="Calculation 7 2 2" xfId="16775"/>
    <cellStyle name="Calculation 7 3" xfId="16776"/>
    <cellStyle name="Calculation 7 3 2" xfId="16777"/>
    <cellStyle name="Calculation 7 4" xfId="16778"/>
    <cellStyle name="Calculation 7 4 2" xfId="16779"/>
    <cellStyle name="Calculation 7 5" xfId="16780"/>
    <cellStyle name="Calculation 8" xfId="16781"/>
    <cellStyle name="Calculation 8 2" xfId="16782"/>
    <cellStyle name="Calculation 8 2 2" xfId="16783"/>
    <cellStyle name="Calculation 8 3" xfId="16784"/>
    <cellStyle name="Calculation 8 3 2" xfId="16785"/>
    <cellStyle name="Calculation 8 4" xfId="16786"/>
    <cellStyle name="Calculation 8 4 2" xfId="16787"/>
    <cellStyle name="Calculation 8 5" xfId="16788"/>
    <cellStyle name="Calculation 9" xfId="16789"/>
    <cellStyle name="Calculation 9 2" xfId="16790"/>
    <cellStyle name="Calculation 9 2 2" xfId="16791"/>
    <cellStyle name="Calculation 9 3" xfId="16792"/>
    <cellStyle name="Calculation 9 3 2" xfId="16793"/>
    <cellStyle name="Calculation 9 4" xfId="16794"/>
    <cellStyle name="Calculation 9 4 2" xfId="16795"/>
    <cellStyle name="Calculation 9 5" xfId="16796"/>
    <cellStyle name="Cálculo" xfId="16797"/>
    <cellStyle name="Cálculo 2" xfId="16798"/>
    <cellStyle name="category" xfId="16799"/>
    <cellStyle name="Celda de comprobación" xfId="16800"/>
    <cellStyle name="Celda vinculada" xfId="16801"/>
    <cellStyle name="Cellule liée" xfId="16802"/>
    <cellStyle name="Célula de Verificação" xfId="16803"/>
    <cellStyle name="Célula Vinculada" xfId="16804"/>
    <cellStyle name="Center Across Columns" xfId="16805"/>
    <cellStyle name="Center Heading across cells" xfId="16806"/>
    <cellStyle name="Center_Across_Small_8" xfId="16807"/>
    <cellStyle name="Check Cell" xfId="27" builtinId="23" customBuiltin="1"/>
    <cellStyle name="Check Cell 10" xfId="16808"/>
    <cellStyle name="Check Cell 10 2" xfId="16809"/>
    <cellStyle name="Check Cell 10 3" xfId="16810"/>
    <cellStyle name="Check Cell 10 4" xfId="16811"/>
    <cellStyle name="Check Cell 11" xfId="16812"/>
    <cellStyle name="Check Cell 11 2" xfId="16813"/>
    <cellStyle name="Check Cell 11 3" xfId="16814"/>
    <cellStyle name="Check Cell 11 4" xfId="16815"/>
    <cellStyle name="Check Cell 12" xfId="16816"/>
    <cellStyle name="Check Cell 12 2" xfId="16817"/>
    <cellStyle name="Check Cell 12 3" xfId="16818"/>
    <cellStyle name="Check Cell 12 4" xfId="16819"/>
    <cellStyle name="Check Cell 13" xfId="16820"/>
    <cellStyle name="Check Cell 14" xfId="16821"/>
    <cellStyle name="Check Cell 15" xfId="16822"/>
    <cellStyle name="Check Cell 16" xfId="16823"/>
    <cellStyle name="Check Cell 17" xfId="16824"/>
    <cellStyle name="Check Cell 18" xfId="16825"/>
    <cellStyle name="Check Cell 19" xfId="16826"/>
    <cellStyle name="Check Cell 2" xfId="97"/>
    <cellStyle name="Check Cell 2 10" xfId="16827"/>
    <cellStyle name="Check Cell 2 11" xfId="16828"/>
    <cellStyle name="Check Cell 2 12" xfId="16829"/>
    <cellStyle name="Check Cell 2 13" xfId="16830"/>
    <cellStyle name="Check Cell 2 2" xfId="248"/>
    <cellStyle name="Check Cell 2 2 2" xfId="4142"/>
    <cellStyle name="Check Cell 2 3" xfId="16831"/>
    <cellStyle name="Check Cell 2 4" xfId="16832"/>
    <cellStyle name="Check Cell 2 5" xfId="16833"/>
    <cellStyle name="Check Cell 2 6" xfId="16834"/>
    <cellStyle name="Check Cell 2 7" xfId="16835"/>
    <cellStyle name="Check Cell 2 8" xfId="16836"/>
    <cellStyle name="Check Cell 2 9" xfId="16837"/>
    <cellStyle name="Check Cell 20" xfId="16838"/>
    <cellStyle name="Check Cell 3" xfId="334"/>
    <cellStyle name="Check Cell 3 10" xfId="16839"/>
    <cellStyle name="Check Cell 3 11" xfId="16840"/>
    <cellStyle name="Check Cell 3 12" xfId="16841"/>
    <cellStyle name="Check Cell 3 13" xfId="16842"/>
    <cellStyle name="Check Cell 3 2" xfId="16843"/>
    <cellStyle name="Check Cell 3 3" xfId="16844"/>
    <cellStyle name="Check Cell 3 4" xfId="16845"/>
    <cellStyle name="Check Cell 3 5" xfId="16846"/>
    <cellStyle name="Check Cell 3 6" xfId="16847"/>
    <cellStyle name="Check Cell 3 7" xfId="16848"/>
    <cellStyle name="Check Cell 3 8" xfId="16849"/>
    <cellStyle name="Check Cell 3 9" xfId="16850"/>
    <cellStyle name="Check Cell 4" xfId="16851"/>
    <cellStyle name="Check Cell 4 2" xfId="16852"/>
    <cellStyle name="Check Cell 4 3" xfId="16853"/>
    <cellStyle name="Check Cell 4 4" xfId="16854"/>
    <cellStyle name="Check Cell 5" xfId="16855"/>
    <cellStyle name="Check Cell 5 2" xfId="16856"/>
    <cellStyle name="Check Cell 5 3" xfId="16857"/>
    <cellStyle name="Check Cell 5 4" xfId="16858"/>
    <cellStyle name="Check Cell 6" xfId="16859"/>
    <cellStyle name="Check Cell 6 2" xfId="16860"/>
    <cellStyle name="Check Cell 6 3" xfId="16861"/>
    <cellStyle name="Check Cell 6 4" xfId="16862"/>
    <cellStyle name="Check Cell 7" xfId="16863"/>
    <cellStyle name="Check Cell 7 2" xfId="16864"/>
    <cellStyle name="Check Cell 7 3" xfId="16865"/>
    <cellStyle name="Check Cell 7 4" xfId="16866"/>
    <cellStyle name="Check Cell 8" xfId="16867"/>
    <cellStyle name="Check Cell 8 2" xfId="16868"/>
    <cellStyle name="Check Cell 8 3" xfId="16869"/>
    <cellStyle name="Check Cell 8 4" xfId="16870"/>
    <cellStyle name="Check Cell 9" xfId="16871"/>
    <cellStyle name="Check Cell 9 2" xfId="16872"/>
    <cellStyle name="Check Cell 9 3" xfId="16873"/>
    <cellStyle name="Check Cell 9 4" xfId="16874"/>
    <cellStyle name="Colma [0]_-F-" xfId="16875"/>
    <cellStyle name="Column Heading" xfId="16876"/>
    <cellStyle name="Column Heading (across cells)" xfId="16877"/>
    <cellStyle name="Column_Title" xfId="16878"/>
    <cellStyle name="ColumnAttributeAbovePrompt" xfId="16879"/>
    <cellStyle name="ColumnAttributePrompt" xfId="16880"/>
    <cellStyle name="ColumnAttributeValue" xfId="16881"/>
    <cellStyle name="ColumnHeading" xfId="16882"/>
    <cellStyle name="ColumnHeadingPrompt" xfId="16883"/>
    <cellStyle name="ColumnHeadingValue" xfId="16884"/>
    <cellStyle name="ColumnTop" xfId="16885"/>
    <cellStyle name="ColumnWidth" xfId="16886"/>
    <cellStyle name="ColumnWidth.prt" xfId="16887"/>
    <cellStyle name="Comma" xfId="28" builtinId="3"/>
    <cellStyle name="Comma  - Style1" xfId="16888"/>
    <cellStyle name="Comma  - Style2" xfId="16889"/>
    <cellStyle name="Comma  - Style3" xfId="16890"/>
    <cellStyle name="Comma  - Style4" xfId="16891"/>
    <cellStyle name="Comma  - Style5" xfId="16892"/>
    <cellStyle name="Comma  - Style6" xfId="16893"/>
    <cellStyle name="Comma  - Style7" xfId="16894"/>
    <cellStyle name="Comma  - Style8" xfId="16895"/>
    <cellStyle name="Comma [0] 2" xfId="16896"/>
    <cellStyle name="Comma [0] 2 2" xfId="16897"/>
    <cellStyle name="Comma [0] 3" xfId="16898"/>
    <cellStyle name="Comma [0].prt" xfId="16899"/>
    <cellStyle name="Comma [00]" xfId="16900"/>
    <cellStyle name="Comma [00] 10" xfId="16901"/>
    <cellStyle name="Comma [00] 11" xfId="16902"/>
    <cellStyle name="Comma [00] 12" xfId="16903"/>
    <cellStyle name="Comma [00] 13" xfId="16904"/>
    <cellStyle name="Comma [00] 14" xfId="16905"/>
    <cellStyle name="Comma [00] 15" xfId="16906"/>
    <cellStyle name="Comma [00] 16" xfId="16907"/>
    <cellStyle name="Comma [00] 17" xfId="16908"/>
    <cellStyle name="Comma [00] 18" xfId="16909"/>
    <cellStyle name="Comma [00] 19" xfId="16910"/>
    <cellStyle name="Comma [00] 2" xfId="16911"/>
    <cellStyle name="Comma [00] 2 2" xfId="16912"/>
    <cellStyle name="Comma [00] 20" xfId="16913"/>
    <cellStyle name="Comma [00] 21" xfId="16914"/>
    <cellStyle name="Comma [00] 22" xfId="16915"/>
    <cellStyle name="Comma [00] 23" xfId="16916"/>
    <cellStyle name="Comma [00] 24" xfId="16917"/>
    <cellStyle name="Comma [00] 25" xfId="16918"/>
    <cellStyle name="Comma [00] 26" xfId="16919"/>
    <cellStyle name="Comma [00] 27" xfId="16920"/>
    <cellStyle name="Comma [00] 28" xfId="16921"/>
    <cellStyle name="Comma [00] 29" xfId="16922"/>
    <cellStyle name="Comma [00] 3" xfId="16923"/>
    <cellStyle name="Comma [00] 3 10" xfId="16924"/>
    <cellStyle name="Comma [00] 3 11" xfId="16925"/>
    <cellStyle name="Comma [00] 3 12" xfId="16926"/>
    <cellStyle name="Comma [00] 3 13" xfId="16927"/>
    <cellStyle name="Comma [00] 3 14" xfId="16928"/>
    <cellStyle name="Comma [00] 3 15" xfId="16929"/>
    <cellStyle name="Comma [00] 3 16" xfId="16930"/>
    <cellStyle name="Comma [00] 3 2" xfId="16931"/>
    <cellStyle name="Comma [00] 3 3" xfId="16932"/>
    <cellStyle name="Comma [00] 3 4" xfId="16933"/>
    <cellStyle name="Comma [00] 3 5" xfId="16934"/>
    <cellStyle name="Comma [00] 3 6" xfId="16935"/>
    <cellStyle name="Comma [00] 3 7" xfId="16936"/>
    <cellStyle name="Comma [00] 3 8" xfId="16937"/>
    <cellStyle name="Comma [00] 3 9" xfId="16938"/>
    <cellStyle name="Comma [00] 30" xfId="16939"/>
    <cellStyle name="Comma [00] 31" xfId="16940"/>
    <cellStyle name="Comma [00] 32" xfId="16941"/>
    <cellStyle name="Comma [00] 33" xfId="16942"/>
    <cellStyle name="Comma [00] 34" xfId="16943"/>
    <cellStyle name="Comma [00] 35" xfId="16944"/>
    <cellStyle name="Comma [00] 36" xfId="16945"/>
    <cellStyle name="Comma [00] 37" xfId="16946"/>
    <cellStyle name="Comma [00] 38" xfId="16947"/>
    <cellStyle name="Comma [00] 39" xfId="16948"/>
    <cellStyle name="Comma [00] 4" xfId="16949"/>
    <cellStyle name="Comma [00] 40" xfId="16950"/>
    <cellStyle name="Comma [00] 41" xfId="16951"/>
    <cellStyle name="Comma [00] 5" xfId="16952"/>
    <cellStyle name="Comma [00] 6" xfId="16953"/>
    <cellStyle name="Comma [00] 7" xfId="16954"/>
    <cellStyle name="Comma [00] 8" xfId="16955"/>
    <cellStyle name="Comma [00] 9" xfId="16956"/>
    <cellStyle name="Comma [1]" xfId="16957"/>
    <cellStyle name="Comma [3]" xfId="16958"/>
    <cellStyle name="Comma [3] 10" xfId="16959"/>
    <cellStyle name="Comma [3] 11" xfId="16960"/>
    <cellStyle name="Comma [3] 12" xfId="16961"/>
    <cellStyle name="Comma [3] 13" xfId="16962"/>
    <cellStyle name="Comma [3] 14" xfId="16963"/>
    <cellStyle name="Comma [3] 15" xfId="16964"/>
    <cellStyle name="Comma [3] 16" xfId="16965"/>
    <cellStyle name="Comma [3] 17" xfId="16966"/>
    <cellStyle name="Comma [3] 18" xfId="16967"/>
    <cellStyle name="Comma [3] 19" xfId="16968"/>
    <cellStyle name="Comma [3] 2" xfId="16969"/>
    <cellStyle name="Comma [3] 2 2" xfId="16970"/>
    <cellStyle name="Comma [3] 20" xfId="16971"/>
    <cellStyle name="Comma [3] 21" xfId="16972"/>
    <cellStyle name="Comma [3] 22" xfId="16973"/>
    <cellStyle name="Comma [3] 23" xfId="16974"/>
    <cellStyle name="Comma [3] 24" xfId="16975"/>
    <cellStyle name="Comma [3] 25" xfId="16976"/>
    <cellStyle name="Comma [3] 26" xfId="16977"/>
    <cellStyle name="Comma [3] 27" xfId="16978"/>
    <cellStyle name="Comma [3] 28" xfId="16979"/>
    <cellStyle name="Comma [3] 29" xfId="16980"/>
    <cellStyle name="Comma [3] 3" xfId="16981"/>
    <cellStyle name="Comma [3] 3 10" xfId="16982"/>
    <cellStyle name="Comma [3] 3 11" xfId="16983"/>
    <cellStyle name="Comma [3] 3 12" xfId="16984"/>
    <cellStyle name="Comma [3] 3 13" xfId="16985"/>
    <cellStyle name="Comma [3] 3 14" xfId="16986"/>
    <cellStyle name="Comma [3] 3 15" xfId="16987"/>
    <cellStyle name="Comma [3] 3 16" xfId="16988"/>
    <cellStyle name="Comma [3] 3 2" xfId="16989"/>
    <cellStyle name="Comma [3] 3 3" xfId="16990"/>
    <cellStyle name="Comma [3] 3 4" xfId="16991"/>
    <cellStyle name="Comma [3] 3 5" xfId="16992"/>
    <cellStyle name="Comma [3] 3 6" xfId="16993"/>
    <cellStyle name="Comma [3] 3 7" xfId="16994"/>
    <cellStyle name="Comma [3] 3 8" xfId="16995"/>
    <cellStyle name="Comma [3] 3 9" xfId="16996"/>
    <cellStyle name="Comma [3] 30" xfId="16997"/>
    <cellStyle name="Comma [3] 31" xfId="16998"/>
    <cellStyle name="Comma [3] 32" xfId="16999"/>
    <cellStyle name="Comma [3] 33" xfId="17000"/>
    <cellStyle name="Comma [3] 34" xfId="17001"/>
    <cellStyle name="Comma [3] 35" xfId="17002"/>
    <cellStyle name="Comma [3] 36" xfId="17003"/>
    <cellStyle name="Comma [3] 37" xfId="17004"/>
    <cellStyle name="Comma [3] 38" xfId="17005"/>
    <cellStyle name="Comma [3] 39" xfId="17006"/>
    <cellStyle name="Comma [3] 4" xfId="17007"/>
    <cellStyle name="Comma [3] 40" xfId="17008"/>
    <cellStyle name="Comma [3] 41" xfId="17009"/>
    <cellStyle name="Comma [3] 5" xfId="17010"/>
    <cellStyle name="Comma [3] 6" xfId="17011"/>
    <cellStyle name="Comma [3] 7" xfId="17012"/>
    <cellStyle name="Comma [3] 8" xfId="17013"/>
    <cellStyle name="Comma [3] 9" xfId="17014"/>
    <cellStyle name="Comma 10" xfId="4143"/>
    <cellStyle name="Comma 10 10" xfId="4144"/>
    <cellStyle name="Comma 10 10 2" xfId="10857"/>
    <cellStyle name="Comma 10 10 2 2" xfId="17017"/>
    <cellStyle name="Comma 10 10 2 3" xfId="35653"/>
    <cellStyle name="Comma 10 10 3" xfId="17016"/>
    <cellStyle name="Comma 10 10 4" xfId="35652"/>
    <cellStyle name="Comma 10 10 5" xfId="44920"/>
    <cellStyle name="Comma 10 11" xfId="4145"/>
    <cellStyle name="Comma 10 11 2" xfId="10858"/>
    <cellStyle name="Comma 10 11 2 2" xfId="35655"/>
    <cellStyle name="Comma 10 11 3" xfId="17018"/>
    <cellStyle name="Comma 10 11 4" xfId="35654"/>
    <cellStyle name="Comma 10 11 5" xfId="44921"/>
    <cellStyle name="Comma 10 12" xfId="10856"/>
    <cellStyle name="Comma 10 12 2" xfId="17019"/>
    <cellStyle name="Comma 10 12 3" xfId="35656"/>
    <cellStyle name="Comma 10 13" xfId="17020"/>
    <cellStyle name="Comma 10 14" xfId="17021"/>
    <cellStyle name="Comma 10 15" xfId="17022"/>
    <cellStyle name="Comma 10 16" xfId="17023"/>
    <cellStyle name="Comma 10 17" xfId="17024"/>
    <cellStyle name="Comma 10 18" xfId="17025"/>
    <cellStyle name="Comma 10 19" xfId="17026"/>
    <cellStyle name="Comma 10 2" xfId="4146"/>
    <cellStyle name="Comma 10 2 10" xfId="10859"/>
    <cellStyle name="Comma 10 2 10 2" xfId="35658"/>
    <cellStyle name="Comma 10 2 11" xfId="17027"/>
    <cellStyle name="Comma 10 2 12" xfId="35657"/>
    <cellStyle name="Comma 10 2 13" xfId="44922"/>
    <cellStyle name="Comma 10 2 2" xfId="4147"/>
    <cellStyle name="Comma 10 2 2 10" xfId="35659"/>
    <cellStyle name="Comma 10 2 2 11" xfId="44923"/>
    <cellStyle name="Comma 10 2 2 2" xfId="4148"/>
    <cellStyle name="Comma 10 2 2 2 2" xfId="4149"/>
    <cellStyle name="Comma 10 2 2 2 2 2" xfId="10862"/>
    <cellStyle name="Comma 10 2 2 2 2 2 2" xfId="35662"/>
    <cellStyle name="Comma 10 2 2 2 2 3" xfId="35661"/>
    <cellStyle name="Comma 10 2 2 2 2 4" xfId="44925"/>
    <cellStyle name="Comma 10 2 2 2 3" xfId="10861"/>
    <cellStyle name="Comma 10 2 2 2 3 2" xfId="35663"/>
    <cellStyle name="Comma 10 2 2 2 4" xfId="35660"/>
    <cellStyle name="Comma 10 2 2 2 5" xfId="44924"/>
    <cellStyle name="Comma 10 2 2 3" xfId="4150"/>
    <cellStyle name="Comma 10 2 2 3 2" xfId="4151"/>
    <cellStyle name="Comma 10 2 2 3 2 2" xfId="10864"/>
    <cellStyle name="Comma 10 2 2 3 2 2 2" xfId="35666"/>
    <cellStyle name="Comma 10 2 2 3 2 3" xfId="35665"/>
    <cellStyle name="Comma 10 2 2 3 2 4" xfId="44927"/>
    <cellStyle name="Comma 10 2 2 3 3" xfId="10863"/>
    <cellStyle name="Comma 10 2 2 3 3 2" xfId="35667"/>
    <cellStyle name="Comma 10 2 2 3 4" xfId="35664"/>
    <cellStyle name="Comma 10 2 2 3 5" xfId="44926"/>
    <cellStyle name="Comma 10 2 2 4" xfId="4152"/>
    <cellStyle name="Comma 10 2 2 4 2" xfId="10865"/>
    <cellStyle name="Comma 10 2 2 4 2 2" xfId="35669"/>
    <cellStyle name="Comma 10 2 2 4 3" xfId="35668"/>
    <cellStyle name="Comma 10 2 2 4 4" xfId="44928"/>
    <cellStyle name="Comma 10 2 2 5" xfId="4153"/>
    <cellStyle name="Comma 10 2 2 5 2" xfId="10866"/>
    <cellStyle name="Comma 10 2 2 5 2 2" xfId="35671"/>
    <cellStyle name="Comma 10 2 2 5 3" xfId="35670"/>
    <cellStyle name="Comma 10 2 2 5 4" xfId="44929"/>
    <cellStyle name="Comma 10 2 2 6" xfId="4154"/>
    <cellStyle name="Comma 10 2 2 6 2" xfId="10867"/>
    <cellStyle name="Comma 10 2 2 6 2 2" xfId="35673"/>
    <cellStyle name="Comma 10 2 2 6 3" xfId="35672"/>
    <cellStyle name="Comma 10 2 2 6 4" xfId="44930"/>
    <cellStyle name="Comma 10 2 2 7" xfId="4155"/>
    <cellStyle name="Comma 10 2 2 7 2" xfId="10868"/>
    <cellStyle name="Comma 10 2 2 7 2 2" xfId="35675"/>
    <cellStyle name="Comma 10 2 2 7 3" xfId="35674"/>
    <cellStyle name="Comma 10 2 2 7 4" xfId="44931"/>
    <cellStyle name="Comma 10 2 2 8" xfId="4156"/>
    <cellStyle name="Comma 10 2 2 8 2" xfId="10869"/>
    <cellStyle name="Comma 10 2 2 8 2 2" xfId="35677"/>
    <cellStyle name="Comma 10 2 2 8 3" xfId="35676"/>
    <cellStyle name="Comma 10 2 2 8 4" xfId="44932"/>
    <cellStyle name="Comma 10 2 2 9" xfId="10860"/>
    <cellStyle name="Comma 10 2 2 9 2" xfId="35678"/>
    <cellStyle name="Comma 10 2 3" xfId="4157"/>
    <cellStyle name="Comma 10 2 3 2" xfId="4158"/>
    <cellStyle name="Comma 10 2 3 2 2" xfId="10871"/>
    <cellStyle name="Comma 10 2 3 2 2 2" xfId="35681"/>
    <cellStyle name="Comma 10 2 3 2 3" xfId="35680"/>
    <cellStyle name="Comma 10 2 3 2 4" xfId="44934"/>
    <cellStyle name="Comma 10 2 3 3" xfId="10870"/>
    <cellStyle name="Comma 10 2 3 3 2" xfId="35682"/>
    <cellStyle name="Comma 10 2 3 4" xfId="35679"/>
    <cellStyle name="Comma 10 2 3 5" xfId="44933"/>
    <cellStyle name="Comma 10 2 4" xfId="4159"/>
    <cellStyle name="Comma 10 2 4 2" xfId="4160"/>
    <cellStyle name="Comma 10 2 4 2 2" xfId="10873"/>
    <cellStyle name="Comma 10 2 4 2 2 2" xfId="35685"/>
    <cellStyle name="Comma 10 2 4 2 3" xfId="35684"/>
    <cellStyle name="Comma 10 2 4 2 4" xfId="44936"/>
    <cellStyle name="Comma 10 2 4 3" xfId="10872"/>
    <cellStyle name="Comma 10 2 4 3 2" xfId="35686"/>
    <cellStyle name="Comma 10 2 4 4" xfId="35683"/>
    <cellStyle name="Comma 10 2 4 5" xfId="44935"/>
    <cellStyle name="Comma 10 2 5" xfId="4161"/>
    <cellStyle name="Comma 10 2 5 2" xfId="10874"/>
    <cellStyle name="Comma 10 2 5 2 2" xfId="35688"/>
    <cellStyle name="Comma 10 2 5 3" xfId="35687"/>
    <cellStyle name="Comma 10 2 5 4" xfId="44937"/>
    <cellStyle name="Comma 10 2 6" xfId="4162"/>
    <cellStyle name="Comma 10 2 6 2" xfId="10875"/>
    <cellStyle name="Comma 10 2 6 2 2" xfId="35690"/>
    <cellStyle name="Comma 10 2 6 3" xfId="35689"/>
    <cellStyle name="Comma 10 2 6 4" xfId="44938"/>
    <cellStyle name="Comma 10 2 7" xfId="4163"/>
    <cellStyle name="Comma 10 2 7 2" xfId="10876"/>
    <cellStyle name="Comma 10 2 7 2 2" xfId="35692"/>
    <cellStyle name="Comma 10 2 7 3" xfId="35691"/>
    <cellStyle name="Comma 10 2 7 4" xfId="44939"/>
    <cellStyle name="Comma 10 2 8" xfId="4164"/>
    <cellStyle name="Comma 10 2 8 2" xfId="10877"/>
    <cellStyle name="Comma 10 2 8 2 2" xfId="35694"/>
    <cellStyle name="Comma 10 2 8 3" xfId="35693"/>
    <cellStyle name="Comma 10 2 8 4" xfId="44940"/>
    <cellStyle name="Comma 10 2 9" xfId="4165"/>
    <cellStyle name="Comma 10 2 9 2" xfId="10878"/>
    <cellStyle name="Comma 10 2 9 2 2" xfId="35696"/>
    <cellStyle name="Comma 10 2 9 3" xfId="35695"/>
    <cellStyle name="Comma 10 2 9 4" xfId="44941"/>
    <cellStyle name="Comma 10 20" xfId="17028"/>
    <cellStyle name="Comma 10 21" xfId="13890"/>
    <cellStyle name="Comma 10 22" xfId="17029"/>
    <cellStyle name="Comma 10 23" xfId="17030"/>
    <cellStyle name="Comma 10 24" xfId="17015"/>
    <cellStyle name="Comma 10 25" xfId="44919"/>
    <cellStyle name="Comma 10 3" xfId="4166"/>
    <cellStyle name="Comma 10 3 10" xfId="17031"/>
    <cellStyle name="Comma 10 3 11" xfId="35697"/>
    <cellStyle name="Comma 10 3 12" xfId="44942"/>
    <cellStyle name="Comma 10 3 2" xfId="4167"/>
    <cellStyle name="Comma 10 3 2 2" xfId="4168"/>
    <cellStyle name="Comma 10 3 2 2 2" xfId="10881"/>
    <cellStyle name="Comma 10 3 2 2 2 2" xfId="35700"/>
    <cellStyle name="Comma 10 3 2 2 3" xfId="35699"/>
    <cellStyle name="Comma 10 3 2 2 4" xfId="44944"/>
    <cellStyle name="Comma 10 3 2 3" xfId="10880"/>
    <cellStyle name="Comma 10 3 2 3 2" xfId="35701"/>
    <cellStyle name="Comma 10 3 2 4" xfId="35698"/>
    <cellStyle name="Comma 10 3 2 5" xfId="44943"/>
    <cellStyle name="Comma 10 3 3" xfId="4169"/>
    <cellStyle name="Comma 10 3 3 2" xfId="4170"/>
    <cellStyle name="Comma 10 3 3 2 2" xfId="10883"/>
    <cellStyle name="Comma 10 3 3 2 2 2" xfId="35704"/>
    <cellStyle name="Comma 10 3 3 2 3" xfId="35703"/>
    <cellStyle name="Comma 10 3 3 2 4" xfId="44946"/>
    <cellStyle name="Comma 10 3 3 3" xfId="10882"/>
    <cellStyle name="Comma 10 3 3 3 2" xfId="35705"/>
    <cellStyle name="Comma 10 3 3 4" xfId="35702"/>
    <cellStyle name="Comma 10 3 3 5" xfId="44945"/>
    <cellStyle name="Comma 10 3 4" xfId="4171"/>
    <cellStyle name="Comma 10 3 4 2" xfId="10884"/>
    <cellStyle name="Comma 10 3 4 2 2" xfId="35707"/>
    <cellStyle name="Comma 10 3 4 3" xfId="35706"/>
    <cellStyle name="Comma 10 3 4 4" xfId="44947"/>
    <cellStyle name="Comma 10 3 5" xfId="4172"/>
    <cellStyle name="Comma 10 3 5 2" xfId="10885"/>
    <cellStyle name="Comma 10 3 5 2 2" xfId="35709"/>
    <cellStyle name="Comma 10 3 5 3" xfId="35708"/>
    <cellStyle name="Comma 10 3 5 4" xfId="44948"/>
    <cellStyle name="Comma 10 3 6" xfId="4173"/>
    <cellStyle name="Comma 10 3 6 2" xfId="10886"/>
    <cellStyle name="Comma 10 3 6 2 2" xfId="35711"/>
    <cellStyle name="Comma 10 3 6 3" xfId="35710"/>
    <cellStyle name="Comma 10 3 6 4" xfId="44949"/>
    <cellStyle name="Comma 10 3 7" xfId="4174"/>
    <cellStyle name="Comma 10 3 7 2" xfId="10887"/>
    <cellStyle name="Comma 10 3 7 2 2" xfId="35713"/>
    <cellStyle name="Comma 10 3 7 3" xfId="35712"/>
    <cellStyle name="Comma 10 3 7 4" xfId="44950"/>
    <cellStyle name="Comma 10 3 8" xfId="4175"/>
    <cellStyle name="Comma 10 3 8 2" xfId="10888"/>
    <cellStyle name="Comma 10 3 8 2 2" xfId="35715"/>
    <cellStyle name="Comma 10 3 8 3" xfId="35714"/>
    <cellStyle name="Comma 10 3 8 4" xfId="44951"/>
    <cellStyle name="Comma 10 3 9" xfId="10879"/>
    <cellStyle name="Comma 10 3 9 2" xfId="35716"/>
    <cellStyle name="Comma 10 4" xfId="4176"/>
    <cellStyle name="Comma 10 4 10" xfId="17032"/>
    <cellStyle name="Comma 10 4 11" xfId="35717"/>
    <cellStyle name="Comma 10 4 12" xfId="44952"/>
    <cellStyle name="Comma 10 4 2" xfId="4177"/>
    <cellStyle name="Comma 10 4 2 2" xfId="10890"/>
    <cellStyle name="Comma 10 4 2 2 2" xfId="35719"/>
    <cellStyle name="Comma 10 4 2 3" xfId="35718"/>
    <cellStyle name="Comma 10 4 2 4" xfId="44953"/>
    <cellStyle name="Comma 10 4 3" xfId="4178"/>
    <cellStyle name="Comma 10 4 3 2" xfId="10891"/>
    <cellStyle name="Comma 10 4 3 2 2" xfId="35721"/>
    <cellStyle name="Comma 10 4 3 3" xfId="35720"/>
    <cellStyle name="Comma 10 4 3 4" xfId="44954"/>
    <cellStyle name="Comma 10 4 4" xfId="4179"/>
    <cellStyle name="Comma 10 4 4 2" xfId="10892"/>
    <cellStyle name="Comma 10 4 4 2 2" xfId="35723"/>
    <cellStyle name="Comma 10 4 4 3" xfId="35722"/>
    <cellStyle name="Comma 10 4 4 4" xfId="44955"/>
    <cellStyle name="Comma 10 4 5" xfId="4180"/>
    <cellStyle name="Comma 10 4 5 2" xfId="10893"/>
    <cellStyle name="Comma 10 4 5 2 2" xfId="35725"/>
    <cellStyle name="Comma 10 4 5 3" xfId="35724"/>
    <cellStyle name="Comma 10 4 5 4" xfId="44956"/>
    <cellStyle name="Comma 10 4 6" xfId="4181"/>
    <cellStyle name="Comma 10 4 6 2" xfId="10894"/>
    <cellStyle name="Comma 10 4 6 2 2" xfId="35727"/>
    <cellStyle name="Comma 10 4 6 3" xfId="35726"/>
    <cellStyle name="Comma 10 4 6 4" xfId="44957"/>
    <cellStyle name="Comma 10 4 7" xfId="4182"/>
    <cellStyle name="Comma 10 4 7 2" xfId="10895"/>
    <cellStyle name="Comma 10 4 7 2 2" xfId="35729"/>
    <cellStyle name="Comma 10 4 7 3" xfId="35728"/>
    <cellStyle name="Comma 10 4 7 4" xfId="44958"/>
    <cellStyle name="Comma 10 4 8" xfId="4183"/>
    <cellStyle name="Comma 10 4 8 2" xfId="10896"/>
    <cellStyle name="Comma 10 4 8 2 2" xfId="35731"/>
    <cellStyle name="Comma 10 4 8 3" xfId="35730"/>
    <cellStyle name="Comma 10 4 8 4" xfId="44959"/>
    <cellStyle name="Comma 10 4 9" xfId="10889"/>
    <cellStyle name="Comma 10 4 9 2" xfId="35732"/>
    <cellStyle name="Comma 10 5" xfId="4184"/>
    <cellStyle name="Comma 10 5 2" xfId="4185"/>
    <cellStyle name="Comma 10 5 2 2" xfId="10898"/>
    <cellStyle name="Comma 10 5 2 2 2" xfId="35735"/>
    <cellStyle name="Comma 10 5 2 3" xfId="35734"/>
    <cellStyle name="Comma 10 5 2 4" xfId="44961"/>
    <cellStyle name="Comma 10 5 3" xfId="10897"/>
    <cellStyle name="Comma 10 5 3 2" xfId="35736"/>
    <cellStyle name="Comma 10 5 4" xfId="17033"/>
    <cellStyle name="Comma 10 5 5" xfId="35733"/>
    <cellStyle name="Comma 10 5 6" xfId="44960"/>
    <cellStyle name="Comma 10 6" xfId="4186"/>
    <cellStyle name="Comma 10 6 2" xfId="10899"/>
    <cellStyle name="Comma 10 6 2 2" xfId="35738"/>
    <cellStyle name="Comma 10 6 3" xfId="17034"/>
    <cellStyle name="Comma 10 6 4" xfId="35737"/>
    <cellStyle name="Comma 10 6 5" xfId="44962"/>
    <cellStyle name="Comma 10 7" xfId="4187"/>
    <cellStyle name="Comma 10 7 2" xfId="10900"/>
    <cellStyle name="Comma 10 7 2 2" xfId="35740"/>
    <cellStyle name="Comma 10 7 3" xfId="17035"/>
    <cellStyle name="Comma 10 7 4" xfId="35739"/>
    <cellStyle name="Comma 10 7 5" xfId="44963"/>
    <cellStyle name="Comma 10 8" xfId="4188"/>
    <cellStyle name="Comma 10 8 2" xfId="10901"/>
    <cellStyle name="Comma 10 8 2 2" xfId="35742"/>
    <cellStyle name="Comma 10 8 3" xfId="17036"/>
    <cellStyle name="Comma 10 8 4" xfId="35741"/>
    <cellStyle name="Comma 10 8 5" xfId="44964"/>
    <cellStyle name="Comma 10 9" xfId="4189"/>
    <cellStyle name="Comma 10 9 2" xfId="10902"/>
    <cellStyle name="Comma 10 9 2 2" xfId="35744"/>
    <cellStyle name="Comma 10 9 3" xfId="17037"/>
    <cellStyle name="Comma 10 9 4" xfId="35743"/>
    <cellStyle name="Comma 10 9 5" xfId="44965"/>
    <cellStyle name="Comma 11" xfId="4190"/>
    <cellStyle name="Comma 11 10" xfId="4191"/>
    <cellStyle name="Comma 11 10 2" xfId="10904"/>
    <cellStyle name="Comma 11 10 2 2" xfId="35746"/>
    <cellStyle name="Comma 11 10 3" xfId="35745"/>
    <cellStyle name="Comma 11 10 4" xfId="44967"/>
    <cellStyle name="Comma 11 11" xfId="4192"/>
    <cellStyle name="Comma 11 11 2" xfId="10905"/>
    <cellStyle name="Comma 11 11 2 2" xfId="35748"/>
    <cellStyle name="Comma 11 11 3" xfId="35747"/>
    <cellStyle name="Comma 11 11 4" xfId="44968"/>
    <cellStyle name="Comma 11 12" xfId="10903"/>
    <cellStyle name="Comma 11 12 2" xfId="35749"/>
    <cellStyle name="Comma 11 13" xfId="17038"/>
    <cellStyle name="Comma 11 14" xfId="28271"/>
    <cellStyle name="Comma 11 15" xfId="44966"/>
    <cellStyle name="Comma 11 2" xfId="4193"/>
    <cellStyle name="Comma 11 2 10" xfId="10906"/>
    <cellStyle name="Comma 11 2 10 2" xfId="35751"/>
    <cellStyle name="Comma 11 2 11" xfId="17039"/>
    <cellStyle name="Comma 11 2 12" xfId="35750"/>
    <cellStyle name="Comma 11 2 13" xfId="44969"/>
    <cellStyle name="Comma 11 2 2" xfId="4194"/>
    <cellStyle name="Comma 11 2 2 10" xfId="17040"/>
    <cellStyle name="Comma 11 2 2 11" xfId="35752"/>
    <cellStyle name="Comma 11 2 2 12" xfId="44970"/>
    <cellStyle name="Comma 11 2 2 2" xfId="4195"/>
    <cellStyle name="Comma 11 2 2 2 2" xfId="4196"/>
    <cellStyle name="Comma 11 2 2 2 2 2" xfId="10909"/>
    <cellStyle name="Comma 11 2 2 2 2 2 2" xfId="35755"/>
    <cellStyle name="Comma 11 2 2 2 2 3" xfId="35754"/>
    <cellStyle name="Comma 11 2 2 2 2 4" xfId="44972"/>
    <cellStyle name="Comma 11 2 2 2 3" xfId="10908"/>
    <cellStyle name="Comma 11 2 2 2 3 2" xfId="35756"/>
    <cellStyle name="Comma 11 2 2 2 4" xfId="35753"/>
    <cellStyle name="Comma 11 2 2 2 5" xfId="44971"/>
    <cellStyle name="Comma 11 2 2 3" xfId="4197"/>
    <cellStyle name="Comma 11 2 2 3 2" xfId="4198"/>
    <cellStyle name="Comma 11 2 2 3 2 2" xfId="10911"/>
    <cellStyle name="Comma 11 2 2 3 2 2 2" xfId="35759"/>
    <cellStyle name="Comma 11 2 2 3 2 3" xfId="35758"/>
    <cellStyle name="Comma 11 2 2 3 2 4" xfId="44974"/>
    <cellStyle name="Comma 11 2 2 3 3" xfId="10910"/>
    <cellStyle name="Comma 11 2 2 3 3 2" xfId="35760"/>
    <cellStyle name="Comma 11 2 2 3 4" xfId="35757"/>
    <cellStyle name="Comma 11 2 2 3 5" xfId="44973"/>
    <cellStyle name="Comma 11 2 2 4" xfId="4199"/>
    <cellStyle name="Comma 11 2 2 4 2" xfId="10912"/>
    <cellStyle name="Comma 11 2 2 4 2 2" xfId="35762"/>
    <cellStyle name="Comma 11 2 2 4 3" xfId="35761"/>
    <cellStyle name="Comma 11 2 2 4 4" xfId="44975"/>
    <cellStyle name="Comma 11 2 2 5" xfId="4200"/>
    <cellStyle name="Comma 11 2 2 5 2" xfId="10913"/>
    <cellStyle name="Comma 11 2 2 5 2 2" xfId="35764"/>
    <cellStyle name="Comma 11 2 2 5 3" xfId="35763"/>
    <cellStyle name="Comma 11 2 2 5 4" xfId="44976"/>
    <cellStyle name="Comma 11 2 2 6" xfId="4201"/>
    <cellStyle name="Comma 11 2 2 6 2" xfId="10914"/>
    <cellStyle name="Comma 11 2 2 6 2 2" xfId="35766"/>
    <cellStyle name="Comma 11 2 2 6 3" xfId="35765"/>
    <cellStyle name="Comma 11 2 2 6 4" xfId="44977"/>
    <cellStyle name="Comma 11 2 2 7" xfId="4202"/>
    <cellStyle name="Comma 11 2 2 7 2" xfId="10915"/>
    <cellStyle name="Comma 11 2 2 7 2 2" xfId="35768"/>
    <cellStyle name="Comma 11 2 2 7 3" xfId="35767"/>
    <cellStyle name="Comma 11 2 2 7 4" xfId="44978"/>
    <cellStyle name="Comma 11 2 2 8" xfId="4203"/>
    <cellStyle name="Comma 11 2 2 8 2" xfId="10916"/>
    <cellStyle name="Comma 11 2 2 8 2 2" xfId="35770"/>
    <cellStyle name="Comma 11 2 2 8 3" xfId="35769"/>
    <cellStyle name="Comma 11 2 2 8 4" xfId="44979"/>
    <cellStyle name="Comma 11 2 2 9" xfId="10907"/>
    <cellStyle name="Comma 11 2 2 9 2" xfId="35771"/>
    <cellStyle name="Comma 11 2 3" xfId="4204"/>
    <cellStyle name="Comma 11 2 3 2" xfId="4205"/>
    <cellStyle name="Comma 11 2 3 2 2" xfId="10918"/>
    <cellStyle name="Comma 11 2 3 2 2 2" xfId="35774"/>
    <cellStyle name="Comma 11 2 3 2 3" xfId="35773"/>
    <cellStyle name="Comma 11 2 3 2 4" xfId="44981"/>
    <cellStyle name="Comma 11 2 3 3" xfId="10917"/>
    <cellStyle name="Comma 11 2 3 3 2" xfId="35775"/>
    <cellStyle name="Comma 11 2 3 4" xfId="35772"/>
    <cellStyle name="Comma 11 2 3 5" xfId="44980"/>
    <cellStyle name="Comma 11 2 4" xfId="4206"/>
    <cellStyle name="Comma 11 2 4 2" xfId="4207"/>
    <cellStyle name="Comma 11 2 4 2 2" xfId="10920"/>
    <cellStyle name="Comma 11 2 4 2 2 2" xfId="35778"/>
    <cellStyle name="Comma 11 2 4 2 3" xfId="35777"/>
    <cellStyle name="Comma 11 2 4 2 4" xfId="44983"/>
    <cellStyle name="Comma 11 2 4 3" xfId="10919"/>
    <cellStyle name="Comma 11 2 4 3 2" xfId="35779"/>
    <cellStyle name="Comma 11 2 4 4" xfId="35776"/>
    <cellStyle name="Comma 11 2 4 5" xfId="44982"/>
    <cellStyle name="Comma 11 2 5" xfId="4208"/>
    <cellStyle name="Comma 11 2 5 2" xfId="10921"/>
    <cellStyle name="Comma 11 2 5 2 2" xfId="35781"/>
    <cellStyle name="Comma 11 2 5 3" xfId="35780"/>
    <cellStyle name="Comma 11 2 5 4" xfId="44984"/>
    <cellStyle name="Comma 11 2 6" xfId="4209"/>
    <cellStyle name="Comma 11 2 6 2" xfId="10922"/>
    <cellStyle name="Comma 11 2 6 2 2" xfId="35783"/>
    <cellStyle name="Comma 11 2 6 3" xfId="35782"/>
    <cellStyle name="Comma 11 2 6 4" xfId="44985"/>
    <cellStyle name="Comma 11 2 7" xfId="4210"/>
    <cellStyle name="Comma 11 2 7 2" xfId="10923"/>
    <cellStyle name="Comma 11 2 7 2 2" xfId="35785"/>
    <cellStyle name="Comma 11 2 7 3" xfId="35784"/>
    <cellStyle name="Comma 11 2 7 4" xfId="44986"/>
    <cellStyle name="Comma 11 2 8" xfId="4211"/>
    <cellStyle name="Comma 11 2 8 2" xfId="10924"/>
    <cellStyle name="Comma 11 2 8 2 2" xfId="35787"/>
    <cellStyle name="Comma 11 2 8 3" xfId="35786"/>
    <cellStyle name="Comma 11 2 8 4" xfId="44987"/>
    <cellStyle name="Comma 11 2 9" xfId="4212"/>
    <cellStyle name="Comma 11 2 9 2" xfId="10925"/>
    <cellStyle name="Comma 11 2 9 2 2" xfId="35789"/>
    <cellStyle name="Comma 11 2 9 3" xfId="35788"/>
    <cellStyle name="Comma 11 2 9 4" xfId="44988"/>
    <cellStyle name="Comma 11 3" xfId="4213"/>
    <cellStyle name="Comma 11 3 10" xfId="17041"/>
    <cellStyle name="Comma 11 3 11" xfId="35790"/>
    <cellStyle name="Comma 11 3 12" xfId="44989"/>
    <cellStyle name="Comma 11 3 2" xfId="4214"/>
    <cellStyle name="Comma 11 3 2 2" xfId="4215"/>
    <cellStyle name="Comma 11 3 2 2 2" xfId="10928"/>
    <cellStyle name="Comma 11 3 2 2 2 2" xfId="35793"/>
    <cellStyle name="Comma 11 3 2 2 3" xfId="35792"/>
    <cellStyle name="Comma 11 3 2 2 4" xfId="44991"/>
    <cellStyle name="Comma 11 3 2 3" xfId="10927"/>
    <cellStyle name="Comma 11 3 2 3 2" xfId="35794"/>
    <cellStyle name="Comma 11 3 2 4" xfId="17042"/>
    <cellStyle name="Comma 11 3 2 5" xfId="35791"/>
    <cellStyle name="Comma 11 3 2 6" xfId="44990"/>
    <cellStyle name="Comma 11 3 3" xfId="4216"/>
    <cellStyle name="Comma 11 3 3 2" xfId="4217"/>
    <cellStyle name="Comma 11 3 3 2 2" xfId="10930"/>
    <cellStyle name="Comma 11 3 3 2 2 2" xfId="35797"/>
    <cellStyle name="Comma 11 3 3 2 3" xfId="35796"/>
    <cellStyle name="Comma 11 3 3 2 4" xfId="44993"/>
    <cellStyle name="Comma 11 3 3 3" xfId="10929"/>
    <cellStyle name="Comma 11 3 3 3 2" xfId="35798"/>
    <cellStyle name="Comma 11 3 3 4" xfId="35795"/>
    <cellStyle name="Comma 11 3 3 5" xfId="44992"/>
    <cellStyle name="Comma 11 3 4" xfId="4218"/>
    <cellStyle name="Comma 11 3 4 2" xfId="10931"/>
    <cellStyle name="Comma 11 3 4 2 2" xfId="35800"/>
    <cellStyle name="Comma 11 3 4 3" xfId="35799"/>
    <cellStyle name="Comma 11 3 4 4" xfId="44994"/>
    <cellStyle name="Comma 11 3 5" xfId="4219"/>
    <cellStyle name="Comma 11 3 5 2" xfId="10932"/>
    <cellStyle name="Comma 11 3 5 2 2" xfId="35802"/>
    <cellStyle name="Comma 11 3 5 3" xfId="35801"/>
    <cellStyle name="Comma 11 3 5 4" xfId="44995"/>
    <cellStyle name="Comma 11 3 6" xfId="4220"/>
    <cellStyle name="Comma 11 3 6 2" xfId="10933"/>
    <cellStyle name="Comma 11 3 6 2 2" xfId="35804"/>
    <cellStyle name="Comma 11 3 6 3" xfId="35803"/>
    <cellStyle name="Comma 11 3 6 4" xfId="44996"/>
    <cellStyle name="Comma 11 3 7" xfId="4221"/>
    <cellStyle name="Comma 11 3 7 2" xfId="10934"/>
    <cellStyle name="Comma 11 3 7 2 2" xfId="35806"/>
    <cellStyle name="Comma 11 3 7 3" xfId="35805"/>
    <cellStyle name="Comma 11 3 7 4" xfId="44997"/>
    <cellStyle name="Comma 11 3 8" xfId="4222"/>
    <cellStyle name="Comma 11 3 8 2" xfId="10935"/>
    <cellStyle name="Comma 11 3 8 2 2" xfId="35808"/>
    <cellStyle name="Comma 11 3 8 3" xfId="35807"/>
    <cellStyle name="Comma 11 3 8 4" xfId="44998"/>
    <cellStyle name="Comma 11 3 9" xfId="10926"/>
    <cellStyle name="Comma 11 3 9 2" xfId="35809"/>
    <cellStyle name="Comma 11 4" xfId="4223"/>
    <cellStyle name="Comma 11 4 10" xfId="17043"/>
    <cellStyle name="Comma 11 4 11" xfId="35810"/>
    <cellStyle name="Comma 11 4 12" xfId="44999"/>
    <cellStyle name="Comma 11 4 2" xfId="4224"/>
    <cellStyle name="Comma 11 4 2 2" xfId="10937"/>
    <cellStyle name="Comma 11 4 2 2 2" xfId="35812"/>
    <cellStyle name="Comma 11 4 2 3" xfId="17044"/>
    <cellStyle name="Comma 11 4 2 4" xfId="35811"/>
    <cellStyle name="Comma 11 4 2 5" xfId="45000"/>
    <cellStyle name="Comma 11 4 3" xfId="4225"/>
    <cellStyle name="Comma 11 4 3 2" xfId="10938"/>
    <cellStyle name="Comma 11 4 3 2 2" xfId="35814"/>
    <cellStyle name="Comma 11 4 3 3" xfId="35813"/>
    <cellStyle name="Comma 11 4 3 4" xfId="45001"/>
    <cellStyle name="Comma 11 4 4" xfId="4226"/>
    <cellStyle name="Comma 11 4 4 2" xfId="10939"/>
    <cellStyle name="Comma 11 4 4 2 2" xfId="35816"/>
    <cellStyle name="Comma 11 4 4 3" xfId="35815"/>
    <cellStyle name="Comma 11 4 4 4" xfId="45002"/>
    <cellStyle name="Comma 11 4 5" xfId="4227"/>
    <cellStyle name="Comma 11 4 5 2" xfId="10940"/>
    <cellStyle name="Comma 11 4 5 2 2" xfId="35818"/>
    <cellStyle name="Comma 11 4 5 3" xfId="35817"/>
    <cellStyle name="Comma 11 4 5 4" xfId="45003"/>
    <cellStyle name="Comma 11 4 6" xfId="4228"/>
    <cellStyle name="Comma 11 4 6 2" xfId="10941"/>
    <cellStyle name="Comma 11 4 6 2 2" xfId="35820"/>
    <cellStyle name="Comma 11 4 6 3" xfId="35819"/>
    <cellStyle name="Comma 11 4 6 4" xfId="45004"/>
    <cellStyle name="Comma 11 4 7" xfId="4229"/>
    <cellStyle name="Comma 11 4 7 2" xfId="10942"/>
    <cellStyle name="Comma 11 4 7 2 2" xfId="35822"/>
    <cellStyle name="Comma 11 4 7 3" xfId="35821"/>
    <cellStyle name="Comma 11 4 7 4" xfId="45005"/>
    <cellStyle name="Comma 11 4 8" xfId="4230"/>
    <cellStyle name="Comma 11 4 8 2" xfId="10943"/>
    <cellStyle name="Comma 11 4 8 2 2" xfId="35824"/>
    <cellStyle name="Comma 11 4 8 3" xfId="35823"/>
    <cellStyle name="Comma 11 4 8 4" xfId="45006"/>
    <cellStyle name="Comma 11 4 9" xfId="10936"/>
    <cellStyle name="Comma 11 4 9 2" xfId="35825"/>
    <cellStyle name="Comma 11 5" xfId="4231"/>
    <cellStyle name="Comma 11 5 2" xfId="4232"/>
    <cellStyle name="Comma 11 5 2 2" xfId="10945"/>
    <cellStyle name="Comma 11 5 2 2 2" xfId="35828"/>
    <cellStyle name="Comma 11 5 2 3" xfId="35827"/>
    <cellStyle name="Comma 11 5 2 4" xfId="45008"/>
    <cellStyle name="Comma 11 5 3" xfId="10944"/>
    <cellStyle name="Comma 11 5 3 2" xfId="35829"/>
    <cellStyle name="Comma 11 5 4" xfId="17045"/>
    <cellStyle name="Comma 11 5 5" xfId="35826"/>
    <cellStyle name="Comma 11 5 6" xfId="45007"/>
    <cellStyle name="Comma 11 6" xfId="4233"/>
    <cellStyle name="Comma 11 6 2" xfId="10946"/>
    <cellStyle name="Comma 11 6 2 2" xfId="35831"/>
    <cellStyle name="Comma 11 6 3" xfId="17046"/>
    <cellStyle name="Comma 11 6 4" xfId="35830"/>
    <cellStyle name="Comma 11 6 5" xfId="45009"/>
    <cellStyle name="Comma 11 7" xfId="4234"/>
    <cellStyle name="Comma 11 7 2" xfId="10947"/>
    <cellStyle name="Comma 11 7 2 2" xfId="35833"/>
    <cellStyle name="Comma 11 7 3" xfId="17047"/>
    <cellStyle name="Comma 11 7 4" xfId="35832"/>
    <cellStyle name="Comma 11 7 5" xfId="45010"/>
    <cellStyle name="Comma 11 8" xfId="4235"/>
    <cellStyle name="Comma 11 8 2" xfId="10948"/>
    <cellStyle name="Comma 11 8 2 2" xfId="35835"/>
    <cellStyle name="Comma 11 8 3" xfId="17048"/>
    <cellStyle name="Comma 11 8 4" xfId="35834"/>
    <cellStyle name="Comma 11 8 5" xfId="45011"/>
    <cellStyle name="Comma 11 9" xfId="4236"/>
    <cellStyle name="Comma 11 9 2" xfId="10949"/>
    <cellStyle name="Comma 11 9 2 2" xfId="35837"/>
    <cellStyle name="Comma 11 9 3" xfId="35836"/>
    <cellStyle name="Comma 11 9 4" xfId="45012"/>
    <cellStyle name="Comma 12" xfId="475"/>
    <cellStyle name="Comma 12 10" xfId="17049"/>
    <cellStyle name="Comma 12 11" xfId="17050"/>
    <cellStyle name="Comma 12 12" xfId="17051"/>
    <cellStyle name="Comma 12 13" xfId="17052"/>
    <cellStyle name="Comma 12 14" xfId="17053"/>
    <cellStyle name="Comma 12 15" xfId="17054"/>
    <cellStyle name="Comma 12 16" xfId="17055"/>
    <cellStyle name="Comma 12 17" xfId="17056"/>
    <cellStyle name="Comma 12 18" xfId="17057"/>
    <cellStyle name="Comma 12 19" xfId="17058"/>
    <cellStyle name="Comma 12 2" xfId="4237"/>
    <cellStyle name="Comma 12 20" xfId="17059"/>
    <cellStyle name="Comma 12 21" xfId="17060"/>
    <cellStyle name="Comma 12 22" xfId="17061"/>
    <cellStyle name="Comma 12 23" xfId="17062"/>
    <cellStyle name="Comma 12 24" xfId="17063"/>
    <cellStyle name="Comma 12 25" xfId="17064"/>
    <cellStyle name="Comma 12 26" xfId="17065"/>
    <cellStyle name="Comma 12 27" xfId="17066"/>
    <cellStyle name="Comma 12 28" xfId="17067"/>
    <cellStyle name="Comma 12 29" xfId="17068"/>
    <cellStyle name="Comma 12 3" xfId="17069"/>
    <cellStyle name="Comma 12 30" xfId="17070"/>
    <cellStyle name="Comma 12 31" xfId="17071"/>
    <cellStyle name="Comma 12 32" xfId="17072"/>
    <cellStyle name="Comma 12 4" xfId="17073"/>
    <cellStyle name="Comma 12 5" xfId="17074"/>
    <cellStyle name="Comma 12 6" xfId="17075"/>
    <cellStyle name="Comma 12 7" xfId="17076"/>
    <cellStyle name="Comma 12 8" xfId="17077"/>
    <cellStyle name="Comma 12 9" xfId="17078"/>
    <cellStyle name="Comma 13" xfId="4238"/>
    <cellStyle name="Comma 13 10" xfId="4239"/>
    <cellStyle name="Comma 13 10 2" xfId="10951"/>
    <cellStyle name="Comma 13 10 2 2" xfId="35840"/>
    <cellStyle name="Comma 13 10 3" xfId="35839"/>
    <cellStyle name="Comma 13 10 4" xfId="45014"/>
    <cellStyle name="Comma 13 11" xfId="4240"/>
    <cellStyle name="Comma 13 11 2" xfId="10952"/>
    <cellStyle name="Comma 13 11 2 2" xfId="35842"/>
    <cellStyle name="Comma 13 11 3" xfId="35841"/>
    <cellStyle name="Comma 13 11 4" xfId="45015"/>
    <cellStyle name="Comma 13 12" xfId="10950"/>
    <cellStyle name="Comma 13 12 2" xfId="35843"/>
    <cellStyle name="Comma 13 13" xfId="17079"/>
    <cellStyle name="Comma 13 14" xfId="35838"/>
    <cellStyle name="Comma 13 15" xfId="45013"/>
    <cellStyle name="Comma 13 2" xfId="4241"/>
    <cellStyle name="Comma 13 2 10" xfId="10953"/>
    <cellStyle name="Comma 13 2 10 2" xfId="35845"/>
    <cellStyle name="Comma 13 2 11" xfId="17080"/>
    <cellStyle name="Comma 13 2 12" xfId="35844"/>
    <cellStyle name="Comma 13 2 13" xfId="45016"/>
    <cellStyle name="Comma 13 2 2" xfId="4242"/>
    <cellStyle name="Comma 13 2 2 10" xfId="35846"/>
    <cellStyle name="Comma 13 2 2 11" xfId="45017"/>
    <cellStyle name="Comma 13 2 2 2" xfId="4243"/>
    <cellStyle name="Comma 13 2 2 2 2" xfId="4244"/>
    <cellStyle name="Comma 13 2 2 2 2 2" xfId="10956"/>
    <cellStyle name="Comma 13 2 2 2 2 2 2" xfId="35849"/>
    <cellStyle name="Comma 13 2 2 2 2 3" xfId="35848"/>
    <cellStyle name="Comma 13 2 2 2 2 4" xfId="45019"/>
    <cellStyle name="Comma 13 2 2 2 3" xfId="10955"/>
    <cellStyle name="Comma 13 2 2 2 3 2" xfId="35850"/>
    <cellStyle name="Comma 13 2 2 2 4" xfId="35847"/>
    <cellStyle name="Comma 13 2 2 2 5" xfId="45018"/>
    <cellStyle name="Comma 13 2 2 3" xfId="4245"/>
    <cellStyle name="Comma 13 2 2 3 2" xfId="4246"/>
    <cellStyle name="Comma 13 2 2 3 2 2" xfId="10958"/>
    <cellStyle name="Comma 13 2 2 3 2 2 2" xfId="35853"/>
    <cellStyle name="Comma 13 2 2 3 2 3" xfId="35852"/>
    <cellStyle name="Comma 13 2 2 3 2 4" xfId="45021"/>
    <cellStyle name="Comma 13 2 2 3 3" xfId="10957"/>
    <cellStyle name="Comma 13 2 2 3 3 2" xfId="35854"/>
    <cellStyle name="Comma 13 2 2 3 4" xfId="35851"/>
    <cellStyle name="Comma 13 2 2 3 5" xfId="45020"/>
    <cellStyle name="Comma 13 2 2 4" xfId="4247"/>
    <cellStyle name="Comma 13 2 2 4 2" xfId="10959"/>
    <cellStyle name="Comma 13 2 2 4 2 2" xfId="35856"/>
    <cellStyle name="Comma 13 2 2 4 3" xfId="35855"/>
    <cellStyle name="Comma 13 2 2 4 4" xfId="45022"/>
    <cellStyle name="Comma 13 2 2 5" xfId="4248"/>
    <cellStyle name="Comma 13 2 2 5 2" xfId="10960"/>
    <cellStyle name="Comma 13 2 2 5 2 2" xfId="35858"/>
    <cellStyle name="Comma 13 2 2 5 3" xfId="35857"/>
    <cellStyle name="Comma 13 2 2 5 4" xfId="45023"/>
    <cellStyle name="Comma 13 2 2 6" xfId="4249"/>
    <cellStyle name="Comma 13 2 2 6 2" xfId="10961"/>
    <cellStyle name="Comma 13 2 2 6 2 2" xfId="35860"/>
    <cellStyle name="Comma 13 2 2 6 3" xfId="35859"/>
    <cellStyle name="Comma 13 2 2 6 4" xfId="45024"/>
    <cellStyle name="Comma 13 2 2 7" xfId="4250"/>
    <cellStyle name="Comma 13 2 2 7 2" xfId="10962"/>
    <cellStyle name="Comma 13 2 2 7 2 2" xfId="35862"/>
    <cellStyle name="Comma 13 2 2 7 3" xfId="35861"/>
    <cellStyle name="Comma 13 2 2 7 4" xfId="45025"/>
    <cellStyle name="Comma 13 2 2 8" xfId="4251"/>
    <cellStyle name="Comma 13 2 2 8 2" xfId="10963"/>
    <cellStyle name="Comma 13 2 2 8 2 2" xfId="35864"/>
    <cellStyle name="Comma 13 2 2 8 3" xfId="35863"/>
    <cellStyle name="Comma 13 2 2 8 4" xfId="45026"/>
    <cellStyle name="Comma 13 2 2 9" xfId="10954"/>
    <cellStyle name="Comma 13 2 2 9 2" xfId="35865"/>
    <cellStyle name="Comma 13 2 3" xfId="4252"/>
    <cellStyle name="Comma 13 2 3 2" xfId="4253"/>
    <cellStyle name="Comma 13 2 3 2 2" xfId="10965"/>
    <cellStyle name="Comma 13 2 3 2 2 2" xfId="35868"/>
    <cellStyle name="Comma 13 2 3 2 3" xfId="35867"/>
    <cellStyle name="Comma 13 2 3 2 4" xfId="45028"/>
    <cellStyle name="Comma 13 2 3 3" xfId="10964"/>
    <cellStyle name="Comma 13 2 3 3 2" xfId="35869"/>
    <cellStyle name="Comma 13 2 3 4" xfId="35866"/>
    <cellStyle name="Comma 13 2 3 5" xfId="45027"/>
    <cellStyle name="Comma 13 2 4" xfId="4254"/>
    <cellStyle name="Comma 13 2 4 2" xfId="4255"/>
    <cellStyle name="Comma 13 2 4 2 2" xfId="10967"/>
    <cellStyle name="Comma 13 2 4 2 2 2" xfId="35872"/>
    <cellStyle name="Comma 13 2 4 2 3" xfId="35871"/>
    <cellStyle name="Comma 13 2 4 2 4" xfId="45030"/>
    <cellStyle name="Comma 13 2 4 3" xfId="10966"/>
    <cellStyle name="Comma 13 2 4 3 2" xfId="35873"/>
    <cellStyle name="Comma 13 2 4 4" xfId="35870"/>
    <cellStyle name="Comma 13 2 4 5" xfId="45029"/>
    <cellStyle name="Comma 13 2 5" xfId="4256"/>
    <cellStyle name="Comma 13 2 5 2" xfId="10968"/>
    <cellStyle name="Comma 13 2 5 2 2" xfId="35875"/>
    <cellStyle name="Comma 13 2 5 3" xfId="35874"/>
    <cellStyle name="Comma 13 2 5 4" xfId="45031"/>
    <cellStyle name="Comma 13 2 6" xfId="4257"/>
    <cellStyle name="Comma 13 2 6 2" xfId="10969"/>
    <cellStyle name="Comma 13 2 6 2 2" xfId="35877"/>
    <cellStyle name="Comma 13 2 6 3" xfId="35876"/>
    <cellStyle name="Comma 13 2 6 4" xfId="45032"/>
    <cellStyle name="Comma 13 2 7" xfId="4258"/>
    <cellStyle name="Comma 13 2 7 2" xfId="10970"/>
    <cellStyle name="Comma 13 2 7 2 2" xfId="35879"/>
    <cellStyle name="Comma 13 2 7 3" xfId="35878"/>
    <cellStyle name="Comma 13 2 7 4" xfId="45033"/>
    <cellStyle name="Comma 13 2 8" xfId="4259"/>
    <cellStyle name="Comma 13 2 8 2" xfId="10971"/>
    <cellStyle name="Comma 13 2 8 2 2" xfId="35881"/>
    <cellStyle name="Comma 13 2 8 3" xfId="35880"/>
    <cellStyle name="Comma 13 2 8 4" xfId="45034"/>
    <cellStyle name="Comma 13 2 9" xfId="4260"/>
    <cellStyle name="Comma 13 2 9 2" xfId="10972"/>
    <cellStyle name="Comma 13 2 9 2 2" xfId="35883"/>
    <cellStyle name="Comma 13 2 9 3" xfId="35882"/>
    <cellStyle name="Comma 13 2 9 4" xfId="45035"/>
    <cellStyle name="Comma 13 3" xfId="4261"/>
    <cellStyle name="Comma 13 3 10" xfId="17081"/>
    <cellStyle name="Comma 13 3 11" xfId="35884"/>
    <cellStyle name="Comma 13 3 12" xfId="45036"/>
    <cellStyle name="Comma 13 3 2" xfId="4262"/>
    <cellStyle name="Comma 13 3 2 2" xfId="4263"/>
    <cellStyle name="Comma 13 3 2 2 2" xfId="10975"/>
    <cellStyle name="Comma 13 3 2 2 2 2" xfId="35887"/>
    <cellStyle name="Comma 13 3 2 2 3" xfId="35886"/>
    <cellStyle name="Comma 13 3 2 2 4" xfId="45038"/>
    <cellStyle name="Comma 13 3 2 3" xfId="10974"/>
    <cellStyle name="Comma 13 3 2 3 2" xfId="35888"/>
    <cellStyle name="Comma 13 3 2 4" xfId="35885"/>
    <cellStyle name="Comma 13 3 2 5" xfId="45037"/>
    <cellStyle name="Comma 13 3 3" xfId="4264"/>
    <cellStyle name="Comma 13 3 3 2" xfId="4265"/>
    <cellStyle name="Comma 13 3 3 2 2" xfId="10977"/>
    <cellStyle name="Comma 13 3 3 2 2 2" xfId="35891"/>
    <cellStyle name="Comma 13 3 3 2 3" xfId="35890"/>
    <cellStyle name="Comma 13 3 3 2 4" xfId="45040"/>
    <cellStyle name="Comma 13 3 3 3" xfId="10976"/>
    <cellStyle name="Comma 13 3 3 3 2" xfId="35892"/>
    <cellStyle name="Comma 13 3 3 4" xfId="35889"/>
    <cellStyle name="Comma 13 3 3 5" xfId="45039"/>
    <cellStyle name="Comma 13 3 4" xfId="4266"/>
    <cellStyle name="Comma 13 3 4 2" xfId="10978"/>
    <cellStyle name="Comma 13 3 4 2 2" xfId="35894"/>
    <cellStyle name="Comma 13 3 4 3" xfId="35893"/>
    <cellStyle name="Comma 13 3 4 4" xfId="45041"/>
    <cellStyle name="Comma 13 3 5" xfId="4267"/>
    <cellStyle name="Comma 13 3 5 2" xfId="10979"/>
    <cellStyle name="Comma 13 3 5 2 2" xfId="35896"/>
    <cellStyle name="Comma 13 3 5 3" xfId="35895"/>
    <cellStyle name="Comma 13 3 5 4" xfId="45042"/>
    <cellStyle name="Comma 13 3 6" xfId="4268"/>
    <cellStyle name="Comma 13 3 6 2" xfId="10980"/>
    <cellStyle name="Comma 13 3 6 2 2" xfId="35898"/>
    <cellStyle name="Comma 13 3 6 3" xfId="35897"/>
    <cellStyle name="Comma 13 3 6 4" xfId="45043"/>
    <cellStyle name="Comma 13 3 7" xfId="4269"/>
    <cellStyle name="Comma 13 3 7 2" xfId="10981"/>
    <cellStyle name="Comma 13 3 7 2 2" xfId="35900"/>
    <cellStyle name="Comma 13 3 7 3" xfId="35899"/>
    <cellStyle name="Comma 13 3 7 4" xfId="45044"/>
    <cellStyle name="Comma 13 3 8" xfId="4270"/>
    <cellStyle name="Comma 13 3 8 2" xfId="10982"/>
    <cellStyle name="Comma 13 3 8 2 2" xfId="35902"/>
    <cellStyle name="Comma 13 3 8 3" xfId="35901"/>
    <cellStyle name="Comma 13 3 8 4" xfId="45045"/>
    <cellStyle name="Comma 13 3 9" xfId="10973"/>
    <cellStyle name="Comma 13 3 9 2" xfId="35903"/>
    <cellStyle name="Comma 13 4" xfId="4271"/>
    <cellStyle name="Comma 13 4 10" xfId="17082"/>
    <cellStyle name="Comma 13 4 11" xfId="35904"/>
    <cellStyle name="Comma 13 4 12" xfId="45046"/>
    <cellStyle name="Comma 13 4 2" xfId="4272"/>
    <cellStyle name="Comma 13 4 2 2" xfId="10984"/>
    <cellStyle name="Comma 13 4 2 2 2" xfId="35906"/>
    <cellStyle name="Comma 13 4 2 3" xfId="35905"/>
    <cellStyle name="Comma 13 4 2 4" xfId="45047"/>
    <cellStyle name="Comma 13 4 3" xfId="4273"/>
    <cellStyle name="Comma 13 4 3 2" xfId="10985"/>
    <cellStyle name="Comma 13 4 3 2 2" xfId="35908"/>
    <cellStyle name="Comma 13 4 3 3" xfId="35907"/>
    <cellStyle name="Comma 13 4 3 4" xfId="45048"/>
    <cellStyle name="Comma 13 4 4" xfId="4274"/>
    <cellStyle name="Comma 13 4 4 2" xfId="10986"/>
    <cellStyle name="Comma 13 4 4 2 2" xfId="35910"/>
    <cellStyle name="Comma 13 4 4 3" xfId="35909"/>
    <cellStyle name="Comma 13 4 4 4" xfId="45049"/>
    <cellStyle name="Comma 13 4 5" xfId="4275"/>
    <cellStyle name="Comma 13 4 5 2" xfId="10987"/>
    <cellStyle name="Comma 13 4 5 2 2" xfId="35912"/>
    <cellStyle name="Comma 13 4 5 3" xfId="35911"/>
    <cellStyle name="Comma 13 4 5 4" xfId="45050"/>
    <cellStyle name="Comma 13 4 6" xfId="4276"/>
    <cellStyle name="Comma 13 4 6 2" xfId="10988"/>
    <cellStyle name="Comma 13 4 6 2 2" xfId="35914"/>
    <cellStyle name="Comma 13 4 6 3" xfId="35913"/>
    <cellStyle name="Comma 13 4 6 4" xfId="45051"/>
    <cellStyle name="Comma 13 4 7" xfId="4277"/>
    <cellStyle name="Comma 13 4 7 2" xfId="10989"/>
    <cellStyle name="Comma 13 4 7 2 2" xfId="35916"/>
    <cellStyle name="Comma 13 4 7 3" xfId="35915"/>
    <cellStyle name="Comma 13 4 7 4" xfId="45052"/>
    <cellStyle name="Comma 13 4 8" xfId="4278"/>
    <cellStyle name="Comma 13 4 8 2" xfId="10990"/>
    <cellStyle name="Comma 13 4 8 2 2" xfId="35918"/>
    <cellStyle name="Comma 13 4 8 3" xfId="35917"/>
    <cellStyle name="Comma 13 4 8 4" xfId="45053"/>
    <cellStyle name="Comma 13 4 9" xfId="10983"/>
    <cellStyle name="Comma 13 4 9 2" xfId="35919"/>
    <cellStyle name="Comma 13 5" xfId="4279"/>
    <cellStyle name="Comma 13 5 2" xfId="4280"/>
    <cellStyle name="Comma 13 5 2 2" xfId="10992"/>
    <cellStyle name="Comma 13 5 2 2 2" xfId="35922"/>
    <cellStyle name="Comma 13 5 2 3" xfId="35921"/>
    <cellStyle name="Comma 13 5 2 4" xfId="45055"/>
    <cellStyle name="Comma 13 5 3" xfId="10991"/>
    <cellStyle name="Comma 13 5 3 2" xfId="35923"/>
    <cellStyle name="Comma 13 5 4" xfId="17083"/>
    <cellStyle name="Comma 13 5 5" xfId="35920"/>
    <cellStyle name="Comma 13 5 6" xfId="45054"/>
    <cellStyle name="Comma 13 6" xfId="4281"/>
    <cellStyle name="Comma 13 6 2" xfId="10993"/>
    <cellStyle name="Comma 13 6 2 2" xfId="35925"/>
    <cellStyle name="Comma 13 6 3" xfId="17084"/>
    <cellStyle name="Comma 13 6 4" xfId="35924"/>
    <cellStyle name="Comma 13 6 5" xfId="45056"/>
    <cellStyle name="Comma 13 7" xfId="4282"/>
    <cellStyle name="Comma 13 7 2" xfId="10994"/>
    <cellStyle name="Comma 13 7 2 2" xfId="35927"/>
    <cellStyle name="Comma 13 7 3" xfId="17085"/>
    <cellStyle name="Comma 13 7 4" xfId="35926"/>
    <cellStyle name="Comma 13 7 5" xfId="45057"/>
    <cellStyle name="Comma 13 8" xfId="4283"/>
    <cellStyle name="Comma 13 8 2" xfId="10995"/>
    <cellStyle name="Comma 13 8 2 2" xfId="35929"/>
    <cellStyle name="Comma 13 8 3" xfId="35928"/>
    <cellStyle name="Comma 13 8 4" xfId="45058"/>
    <cellStyle name="Comma 13 9" xfId="4284"/>
    <cellStyle name="Comma 13 9 2" xfId="10996"/>
    <cellStyle name="Comma 13 9 2 2" xfId="35931"/>
    <cellStyle name="Comma 13 9 3" xfId="35930"/>
    <cellStyle name="Comma 13 9 4" xfId="45059"/>
    <cellStyle name="Comma 14" xfId="4285"/>
    <cellStyle name="Comma 14 10" xfId="4286"/>
    <cellStyle name="Comma 14 10 2" xfId="10998"/>
    <cellStyle name="Comma 14 10 2 2" xfId="35934"/>
    <cellStyle name="Comma 14 10 3" xfId="35933"/>
    <cellStyle name="Comma 14 10 4" xfId="45061"/>
    <cellStyle name="Comma 14 11" xfId="4287"/>
    <cellStyle name="Comma 14 11 2" xfId="10999"/>
    <cellStyle name="Comma 14 11 2 2" xfId="35936"/>
    <cellStyle name="Comma 14 11 3" xfId="35935"/>
    <cellStyle name="Comma 14 11 4" xfId="45062"/>
    <cellStyle name="Comma 14 12" xfId="4288"/>
    <cellStyle name="Comma 14 12 2" xfId="11000"/>
    <cellStyle name="Comma 14 12 2 2" xfId="35938"/>
    <cellStyle name="Comma 14 12 3" xfId="35937"/>
    <cellStyle name="Comma 14 12 4" xfId="45063"/>
    <cellStyle name="Comma 14 13" xfId="10997"/>
    <cellStyle name="Comma 14 13 2" xfId="35939"/>
    <cellStyle name="Comma 14 14" xfId="17086"/>
    <cellStyle name="Comma 14 15" xfId="35932"/>
    <cellStyle name="Comma 14 16" xfId="45060"/>
    <cellStyle name="Comma 14 2" xfId="4289"/>
    <cellStyle name="Comma 14 2 10" xfId="4290"/>
    <cellStyle name="Comma 14 2 10 2" xfId="11002"/>
    <cellStyle name="Comma 14 2 10 2 2" xfId="35942"/>
    <cellStyle name="Comma 14 2 10 3" xfId="35941"/>
    <cellStyle name="Comma 14 2 10 4" xfId="45065"/>
    <cellStyle name="Comma 14 2 11" xfId="4291"/>
    <cellStyle name="Comma 14 2 11 2" xfId="11003"/>
    <cellStyle name="Comma 14 2 11 2 2" xfId="35944"/>
    <cellStyle name="Comma 14 2 11 3" xfId="35943"/>
    <cellStyle name="Comma 14 2 11 4" xfId="45066"/>
    <cellStyle name="Comma 14 2 12" xfId="4292"/>
    <cellStyle name="Comma 14 2 12 2" xfId="11004"/>
    <cellStyle name="Comma 14 2 12 2 2" xfId="35946"/>
    <cellStyle name="Comma 14 2 12 3" xfId="35945"/>
    <cellStyle name="Comma 14 2 12 4" xfId="45067"/>
    <cellStyle name="Comma 14 2 13" xfId="11001"/>
    <cellStyle name="Comma 14 2 13 2" xfId="35947"/>
    <cellStyle name="Comma 14 2 14" xfId="17087"/>
    <cellStyle name="Comma 14 2 15" xfId="35940"/>
    <cellStyle name="Comma 14 2 16" xfId="45064"/>
    <cellStyle name="Comma 14 2 2" xfId="4293"/>
    <cellStyle name="Comma 14 2 2 10" xfId="4294"/>
    <cellStyle name="Comma 14 2 2 10 2" xfId="11006"/>
    <cellStyle name="Comma 14 2 2 10 2 2" xfId="35950"/>
    <cellStyle name="Comma 14 2 2 10 3" xfId="35949"/>
    <cellStyle name="Comma 14 2 2 10 4" xfId="45069"/>
    <cellStyle name="Comma 14 2 2 11" xfId="4295"/>
    <cellStyle name="Comma 14 2 2 11 2" xfId="11007"/>
    <cellStyle name="Comma 14 2 2 11 2 2" xfId="35952"/>
    <cellStyle name="Comma 14 2 2 11 3" xfId="35951"/>
    <cellStyle name="Comma 14 2 2 11 4" xfId="45070"/>
    <cellStyle name="Comma 14 2 2 12" xfId="11005"/>
    <cellStyle name="Comma 14 2 2 12 2" xfId="35953"/>
    <cellStyle name="Comma 14 2 2 13" xfId="17088"/>
    <cellStyle name="Comma 14 2 2 14" xfId="35948"/>
    <cellStyle name="Comma 14 2 2 15" xfId="45068"/>
    <cellStyle name="Comma 14 2 2 2" xfId="4296"/>
    <cellStyle name="Comma 14 2 2 2 10" xfId="11008"/>
    <cellStyle name="Comma 14 2 2 2 10 2" xfId="35955"/>
    <cellStyle name="Comma 14 2 2 2 11" xfId="17089"/>
    <cellStyle name="Comma 14 2 2 2 12" xfId="35954"/>
    <cellStyle name="Comma 14 2 2 2 13" xfId="45071"/>
    <cellStyle name="Comma 14 2 2 2 2" xfId="4297"/>
    <cellStyle name="Comma 14 2 2 2 2 10" xfId="35956"/>
    <cellStyle name="Comma 14 2 2 2 2 11" xfId="45072"/>
    <cellStyle name="Comma 14 2 2 2 2 2" xfId="4298"/>
    <cellStyle name="Comma 14 2 2 2 2 2 2" xfId="4299"/>
    <cellStyle name="Comma 14 2 2 2 2 2 2 2" xfId="11011"/>
    <cellStyle name="Comma 14 2 2 2 2 2 2 2 2" xfId="35959"/>
    <cellStyle name="Comma 14 2 2 2 2 2 2 3" xfId="35958"/>
    <cellStyle name="Comma 14 2 2 2 2 2 2 4" xfId="45074"/>
    <cellStyle name="Comma 14 2 2 2 2 2 3" xfId="11010"/>
    <cellStyle name="Comma 14 2 2 2 2 2 3 2" xfId="35960"/>
    <cellStyle name="Comma 14 2 2 2 2 2 4" xfId="35957"/>
    <cellStyle name="Comma 14 2 2 2 2 2 5" xfId="45073"/>
    <cellStyle name="Comma 14 2 2 2 2 3" xfId="4300"/>
    <cellStyle name="Comma 14 2 2 2 2 3 2" xfId="4301"/>
    <cellStyle name="Comma 14 2 2 2 2 3 2 2" xfId="11013"/>
    <cellStyle name="Comma 14 2 2 2 2 3 2 2 2" xfId="35963"/>
    <cellStyle name="Comma 14 2 2 2 2 3 2 3" xfId="35962"/>
    <cellStyle name="Comma 14 2 2 2 2 3 2 4" xfId="45076"/>
    <cellStyle name="Comma 14 2 2 2 2 3 3" xfId="11012"/>
    <cellStyle name="Comma 14 2 2 2 2 3 3 2" xfId="35964"/>
    <cellStyle name="Comma 14 2 2 2 2 3 4" xfId="35961"/>
    <cellStyle name="Comma 14 2 2 2 2 3 5" xfId="45075"/>
    <cellStyle name="Comma 14 2 2 2 2 4" xfId="4302"/>
    <cellStyle name="Comma 14 2 2 2 2 4 2" xfId="11014"/>
    <cellStyle name="Comma 14 2 2 2 2 4 2 2" xfId="35966"/>
    <cellStyle name="Comma 14 2 2 2 2 4 3" xfId="35965"/>
    <cellStyle name="Comma 14 2 2 2 2 4 4" xfId="45077"/>
    <cellStyle name="Comma 14 2 2 2 2 5" xfId="4303"/>
    <cellStyle name="Comma 14 2 2 2 2 5 2" xfId="11015"/>
    <cellStyle name="Comma 14 2 2 2 2 5 2 2" xfId="35968"/>
    <cellStyle name="Comma 14 2 2 2 2 5 3" xfId="35967"/>
    <cellStyle name="Comma 14 2 2 2 2 5 4" xfId="45078"/>
    <cellStyle name="Comma 14 2 2 2 2 6" xfId="4304"/>
    <cellStyle name="Comma 14 2 2 2 2 6 2" xfId="11016"/>
    <cellStyle name="Comma 14 2 2 2 2 6 2 2" xfId="35970"/>
    <cellStyle name="Comma 14 2 2 2 2 6 3" xfId="35969"/>
    <cellStyle name="Comma 14 2 2 2 2 6 4" xfId="45079"/>
    <cellStyle name="Comma 14 2 2 2 2 7" xfId="4305"/>
    <cellStyle name="Comma 14 2 2 2 2 7 2" xfId="11017"/>
    <cellStyle name="Comma 14 2 2 2 2 7 2 2" xfId="35972"/>
    <cellStyle name="Comma 14 2 2 2 2 7 3" xfId="35971"/>
    <cellStyle name="Comma 14 2 2 2 2 7 4" xfId="45080"/>
    <cellStyle name="Comma 14 2 2 2 2 8" xfId="4306"/>
    <cellStyle name="Comma 14 2 2 2 2 8 2" xfId="11018"/>
    <cellStyle name="Comma 14 2 2 2 2 8 2 2" xfId="35974"/>
    <cellStyle name="Comma 14 2 2 2 2 8 3" xfId="35973"/>
    <cellStyle name="Comma 14 2 2 2 2 8 4" xfId="45081"/>
    <cellStyle name="Comma 14 2 2 2 2 9" xfId="11009"/>
    <cellStyle name="Comma 14 2 2 2 2 9 2" xfId="35975"/>
    <cellStyle name="Comma 14 2 2 2 3" xfId="4307"/>
    <cellStyle name="Comma 14 2 2 2 3 2" xfId="4308"/>
    <cellStyle name="Comma 14 2 2 2 3 2 2" xfId="11020"/>
    <cellStyle name="Comma 14 2 2 2 3 2 2 2" xfId="35978"/>
    <cellStyle name="Comma 14 2 2 2 3 2 3" xfId="35977"/>
    <cellStyle name="Comma 14 2 2 2 3 2 4" xfId="45083"/>
    <cellStyle name="Comma 14 2 2 2 3 3" xfId="11019"/>
    <cellStyle name="Comma 14 2 2 2 3 3 2" xfId="35979"/>
    <cellStyle name="Comma 14 2 2 2 3 4" xfId="35976"/>
    <cellStyle name="Comma 14 2 2 2 3 5" xfId="45082"/>
    <cellStyle name="Comma 14 2 2 2 4" xfId="4309"/>
    <cellStyle name="Comma 14 2 2 2 4 2" xfId="4310"/>
    <cellStyle name="Comma 14 2 2 2 4 2 2" xfId="11022"/>
    <cellStyle name="Comma 14 2 2 2 4 2 2 2" xfId="35982"/>
    <cellStyle name="Comma 14 2 2 2 4 2 3" xfId="35981"/>
    <cellStyle name="Comma 14 2 2 2 4 2 4" xfId="45085"/>
    <cellStyle name="Comma 14 2 2 2 4 3" xfId="11021"/>
    <cellStyle name="Comma 14 2 2 2 4 3 2" xfId="35983"/>
    <cellStyle name="Comma 14 2 2 2 4 4" xfId="35980"/>
    <cellStyle name="Comma 14 2 2 2 4 5" xfId="45084"/>
    <cellStyle name="Comma 14 2 2 2 5" xfId="4311"/>
    <cellStyle name="Comma 14 2 2 2 5 2" xfId="11023"/>
    <cellStyle name="Comma 14 2 2 2 5 2 2" xfId="35985"/>
    <cellStyle name="Comma 14 2 2 2 5 3" xfId="35984"/>
    <cellStyle name="Comma 14 2 2 2 5 4" xfId="45086"/>
    <cellStyle name="Comma 14 2 2 2 6" xfId="4312"/>
    <cellStyle name="Comma 14 2 2 2 6 2" xfId="11024"/>
    <cellStyle name="Comma 14 2 2 2 6 2 2" xfId="35987"/>
    <cellStyle name="Comma 14 2 2 2 6 3" xfId="35986"/>
    <cellStyle name="Comma 14 2 2 2 6 4" xfId="45087"/>
    <cellStyle name="Comma 14 2 2 2 7" xfId="4313"/>
    <cellStyle name="Comma 14 2 2 2 7 2" xfId="11025"/>
    <cellStyle name="Comma 14 2 2 2 7 2 2" xfId="35989"/>
    <cellStyle name="Comma 14 2 2 2 7 3" xfId="35988"/>
    <cellStyle name="Comma 14 2 2 2 7 4" xfId="45088"/>
    <cellStyle name="Comma 14 2 2 2 8" xfId="4314"/>
    <cellStyle name="Comma 14 2 2 2 8 2" xfId="11026"/>
    <cellStyle name="Comma 14 2 2 2 8 2 2" xfId="35991"/>
    <cellStyle name="Comma 14 2 2 2 8 3" xfId="35990"/>
    <cellStyle name="Comma 14 2 2 2 8 4" xfId="45089"/>
    <cellStyle name="Comma 14 2 2 2 9" xfId="4315"/>
    <cellStyle name="Comma 14 2 2 2 9 2" xfId="11027"/>
    <cellStyle name="Comma 14 2 2 2 9 2 2" xfId="35993"/>
    <cellStyle name="Comma 14 2 2 2 9 3" xfId="35992"/>
    <cellStyle name="Comma 14 2 2 2 9 4" xfId="45090"/>
    <cellStyle name="Comma 14 2 2 3" xfId="4316"/>
    <cellStyle name="Comma 14 2 2 3 10" xfId="17090"/>
    <cellStyle name="Comma 14 2 2 3 11" xfId="35994"/>
    <cellStyle name="Comma 14 2 2 3 12" xfId="45091"/>
    <cellStyle name="Comma 14 2 2 3 2" xfId="4317"/>
    <cellStyle name="Comma 14 2 2 3 2 2" xfId="4318"/>
    <cellStyle name="Comma 14 2 2 3 2 2 2" xfId="11030"/>
    <cellStyle name="Comma 14 2 2 3 2 2 2 2" xfId="35997"/>
    <cellStyle name="Comma 14 2 2 3 2 2 3" xfId="35996"/>
    <cellStyle name="Comma 14 2 2 3 2 2 4" xfId="45093"/>
    <cellStyle name="Comma 14 2 2 3 2 3" xfId="11029"/>
    <cellStyle name="Comma 14 2 2 3 2 3 2" xfId="35998"/>
    <cellStyle name="Comma 14 2 2 3 2 4" xfId="35995"/>
    <cellStyle name="Comma 14 2 2 3 2 5" xfId="45092"/>
    <cellStyle name="Comma 14 2 2 3 3" xfId="4319"/>
    <cellStyle name="Comma 14 2 2 3 3 2" xfId="4320"/>
    <cellStyle name="Comma 14 2 2 3 3 2 2" xfId="11032"/>
    <cellStyle name="Comma 14 2 2 3 3 2 2 2" xfId="36001"/>
    <cellStyle name="Comma 14 2 2 3 3 2 3" xfId="36000"/>
    <cellStyle name="Comma 14 2 2 3 3 2 4" xfId="45095"/>
    <cellStyle name="Comma 14 2 2 3 3 3" xfId="11031"/>
    <cellStyle name="Comma 14 2 2 3 3 3 2" xfId="36002"/>
    <cellStyle name="Comma 14 2 2 3 3 4" xfId="35999"/>
    <cellStyle name="Comma 14 2 2 3 3 5" xfId="45094"/>
    <cellStyle name="Comma 14 2 2 3 4" xfId="4321"/>
    <cellStyle name="Comma 14 2 2 3 4 2" xfId="11033"/>
    <cellStyle name="Comma 14 2 2 3 4 2 2" xfId="36004"/>
    <cellStyle name="Comma 14 2 2 3 4 3" xfId="36003"/>
    <cellStyle name="Comma 14 2 2 3 4 4" xfId="45096"/>
    <cellStyle name="Comma 14 2 2 3 5" xfId="4322"/>
    <cellStyle name="Comma 14 2 2 3 5 2" xfId="11034"/>
    <cellStyle name="Comma 14 2 2 3 5 2 2" xfId="36006"/>
    <cellStyle name="Comma 14 2 2 3 5 3" xfId="36005"/>
    <cellStyle name="Comma 14 2 2 3 5 4" xfId="45097"/>
    <cellStyle name="Comma 14 2 2 3 6" xfId="4323"/>
    <cellStyle name="Comma 14 2 2 3 6 2" xfId="11035"/>
    <cellStyle name="Comma 14 2 2 3 6 2 2" xfId="36008"/>
    <cellStyle name="Comma 14 2 2 3 6 3" xfId="36007"/>
    <cellStyle name="Comma 14 2 2 3 6 4" xfId="45098"/>
    <cellStyle name="Comma 14 2 2 3 7" xfId="4324"/>
    <cellStyle name="Comma 14 2 2 3 7 2" xfId="11036"/>
    <cellStyle name="Comma 14 2 2 3 7 2 2" xfId="36010"/>
    <cellStyle name="Comma 14 2 2 3 7 3" xfId="36009"/>
    <cellStyle name="Comma 14 2 2 3 7 4" xfId="45099"/>
    <cellStyle name="Comma 14 2 2 3 8" xfId="4325"/>
    <cellStyle name="Comma 14 2 2 3 8 2" xfId="11037"/>
    <cellStyle name="Comma 14 2 2 3 8 2 2" xfId="36012"/>
    <cellStyle name="Comma 14 2 2 3 8 3" xfId="36011"/>
    <cellStyle name="Comma 14 2 2 3 8 4" xfId="45100"/>
    <cellStyle name="Comma 14 2 2 3 9" xfId="11028"/>
    <cellStyle name="Comma 14 2 2 3 9 2" xfId="36013"/>
    <cellStyle name="Comma 14 2 2 4" xfId="4326"/>
    <cellStyle name="Comma 14 2 2 4 10" xfId="36014"/>
    <cellStyle name="Comma 14 2 2 4 11" xfId="45101"/>
    <cellStyle name="Comma 14 2 2 4 2" xfId="4327"/>
    <cellStyle name="Comma 14 2 2 4 2 2" xfId="11039"/>
    <cellStyle name="Comma 14 2 2 4 2 2 2" xfId="36016"/>
    <cellStyle name="Comma 14 2 2 4 2 3" xfId="36015"/>
    <cellStyle name="Comma 14 2 2 4 2 4" xfId="45102"/>
    <cellStyle name="Comma 14 2 2 4 3" xfId="4328"/>
    <cellStyle name="Comma 14 2 2 4 3 2" xfId="11040"/>
    <cellStyle name="Comma 14 2 2 4 3 2 2" xfId="36018"/>
    <cellStyle name="Comma 14 2 2 4 3 3" xfId="36017"/>
    <cellStyle name="Comma 14 2 2 4 3 4" xfId="45103"/>
    <cellStyle name="Comma 14 2 2 4 4" xfId="4329"/>
    <cellStyle name="Comma 14 2 2 4 4 2" xfId="11041"/>
    <cellStyle name="Comma 14 2 2 4 4 2 2" xfId="36020"/>
    <cellStyle name="Comma 14 2 2 4 4 3" xfId="36019"/>
    <cellStyle name="Comma 14 2 2 4 4 4" xfId="45104"/>
    <cellStyle name="Comma 14 2 2 4 5" xfId="4330"/>
    <cellStyle name="Comma 14 2 2 4 5 2" xfId="11042"/>
    <cellStyle name="Comma 14 2 2 4 5 2 2" xfId="36022"/>
    <cellStyle name="Comma 14 2 2 4 5 3" xfId="36021"/>
    <cellStyle name="Comma 14 2 2 4 5 4" xfId="45105"/>
    <cellStyle name="Comma 14 2 2 4 6" xfId="4331"/>
    <cellStyle name="Comma 14 2 2 4 6 2" xfId="11043"/>
    <cellStyle name="Comma 14 2 2 4 6 2 2" xfId="36024"/>
    <cellStyle name="Comma 14 2 2 4 6 3" xfId="36023"/>
    <cellStyle name="Comma 14 2 2 4 6 4" xfId="45106"/>
    <cellStyle name="Comma 14 2 2 4 7" xfId="4332"/>
    <cellStyle name="Comma 14 2 2 4 7 2" xfId="11044"/>
    <cellStyle name="Comma 14 2 2 4 7 2 2" xfId="36026"/>
    <cellStyle name="Comma 14 2 2 4 7 3" xfId="36025"/>
    <cellStyle name="Comma 14 2 2 4 7 4" xfId="45107"/>
    <cellStyle name="Comma 14 2 2 4 8" xfId="4333"/>
    <cellStyle name="Comma 14 2 2 4 8 2" xfId="11045"/>
    <cellStyle name="Comma 14 2 2 4 8 2 2" xfId="36028"/>
    <cellStyle name="Comma 14 2 2 4 8 3" xfId="36027"/>
    <cellStyle name="Comma 14 2 2 4 8 4" xfId="45108"/>
    <cellStyle name="Comma 14 2 2 4 9" xfId="11038"/>
    <cellStyle name="Comma 14 2 2 4 9 2" xfId="36029"/>
    <cellStyle name="Comma 14 2 2 5" xfId="4334"/>
    <cellStyle name="Comma 14 2 2 5 2" xfId="4335"/>
    <cellStyle name="Comma 14 2 2 5 2 2" xfId="11047"/>
    <cellStyle name="Comma 14 2 2 5 2 2 2" xfId="36032"/>
    <cellStyle name="Comma 14 2 2 5 2 3" xfId="36031"/>
    <cellStyle name="Comma 14 2 2 5 2 4" xfId="45110"/>
    <cellStyle name="Comma 14 2 2 5 3" xfId="11046"/>
    <cellStyle name="Comma 14 2 2 5 3 2" xfId="36033"/>
    <cellStyle name="Comma 14 2 2 5 4" xfId="36030"/>
    <cellStyle name="Comma 14 2 2 5 5" xfId="45109"/>
    <cellStyle name="Comma 14 2 2 6" xfId="4336"/>
    <cellStyle name="Comma 14 2 2 6 2" xfId="11048"/>
    <cellStyle name="Comma 14 2 2 6 2 2" xfId="36035"/>
    <cellStyle name="Comma 14 2 2 6 3" xfId="36034"/>
    <cellStyle name="Comma 14 2 2 6 4" xfId="45111"/>
    <cellStyle name="Comma 14 2 2 7" xfId="4337"/>
    <cellStyle name="Comma 14 2 2 7 2" xfId="11049"/>
    <cellStyle name="Comma 14 2 2 7 2 2" xfId="36037"/>
    <cellStyle name="Comma 14 2 2 7 3" xfId="36036"/>
    <cellStyle name="Comma 14 2 2 7 4" xfId="45112"/>
    <cellStyle name="Comma 14 2 2 8" xfId="4338"/>
    <cellStyle name="Comma 14 2 2 8 2" xfId="11050"/>
    <cellStyle name="Comma 14 2 2 8 2 2" xfId="36039"/>
    <cellStyle name="Comma 14 2 2 8 3" xfId="36038"/>
    <cellStyle name="Comma 14 2 2 8 4" xfId="45113"/>
    <cellStyle name="Comma 14 2 2 9" xfId="4339"/>
    <cellStyle name="Comma 14 2 2 9 2" xfId="11051"/>
    <cellStyle name="Comma 14 2 2 9 2 2" xfId="36041"/>
    <cellStyle name="Comma 14 2 2 9 3" xfId="36040"/>
    <cellStyle name="Comma 14 2 2 9 4" xfId="45114"/>
    <cellStyle name="Comma 14 2 3" xfId="4340"/>
    <cellStyle name="Comma 14 2 3 10" xfId="11052"/>
    <cellStyle name="Comma 14 2 3 10 2" xfId="36043"/>
    <cellStyle name="Comma 14 2 3 11" xfId="17091"/>
    <cellStyle name="Comma 14 2 3 12" xfId="36042"/>
    <cellStyle name="Comma 14 2 3 13" xfId="45115"/>
    <cellStyle name="Comma 14 2 3 2" xfId="4341"/>
    <cellStyle name="Comma 14 2 3 2 10" xfId="36044"/>
    <cellStyle name="Comma 14 2 3 2 11" xfId="45116"/>
    <cellStyle name="Comma 14 2 3 2 2" xfId="4342"/>
    <cellStyle name="Comma 14 2 3 2 2 2" xfId="4343"/>
    <cellStyle name="Comma 14 2 3 2 2 2 2" xfId="11055"/>
    <cellStyle name="Comma 14 2 3 2 2 2 2 2" xfId="36047"/>
    <cellStyle name="Comma 14 2 3 2 2 2 3" xfId="36046"/>
    <cellStyle name="Comma 14 2 3 2 2 2 4" xfId="45118"/>
    <cellStyle name="Comma 14 2 3 2 2 3" xfId="11054"/>
    <cellStyle name="Comma 14 2 3 2 2 3 2" xfId="36048"/>
    <cellStyle name="Comma 14 2 3 2 2 4" xfId="36045"/>
    <cellStyle name="Comma 14 2 3 2 2 5" xfId="45117"/>
    <cellStyle name="Comma 14 2 3 2 3" xfId="4344"/>
    <cellStyle name="Comma 14 2 3 2 3 2" xfId="4345"/>
    <cellStyle name="Comma 14 2 3 2 3 2 2" xfId="11057"/>
    <cellStyle name="Comma 14 2 3 2 3 2 2 2" xfId="36051"/>
    <cellStyle name="Comma 14 2 3 2 3 2 3" xfId="36050"/>
    <cellStyle name="Comma 14 2 3 2 3 2 4" xfId="45120"/>
    <cellStyle name="Comma 14 2 3 2 3 3" xfId="11056"/>
    <cellStyle name="Comma 14 2 3 2 3 3 2" xfId="36052"/>
    <cellStyle name="Comma 14 2 3 2 3 4" xfId="36049"/>
    <cellStyle name="Comma 14 2 3 2 3 5" xfId="45119"/>
    <cellStyle name="Comma 14 2 3 2 4" xfId="4346"/>
    <cellStyle name="Comma 14 2 3 2 4 2" xfId="11058"/>
    <cellStyle name="Comma 14 2 3 2 4 2 2" xfId="36054"/>
    <cellStyle name="Comma 14 2 3 2 4 3" xfId="36053"/>
    <cellStyle name="Comma 14 2 3 2 4 4" xfId="45121"/>
    <cellStyle name="Comma 14 2 3 2 5" xfId="4347"/>
    <cellStyle name="Comma 14 2 3 2 5 2" xfId="11059"/>
    <cellStyle name="Comma 14 2 3 2 5 2 2" xfId="36056"/>
    <cellStyle name="Comma 14 2 3 2 5 3" xfId="36055"/>
    <cellStyle name="Comma 14 2 3 2 5 4" xfId="45122"/>
    <cellStyle name="Comma 14 2 3 2 6" xfId="4348"/>
    <cellStyle name="Comma 14 2 3 2 6 2" xfId="11060"/>
    <cellStyle name="Comma 14 2 3 2 6 2 2" xfId="36058"/>
    <cellStyle name="Comma 14 2 3 2 6 3" xfId="36057"/>
    <cellStyle name="Comma 14 2 3 2 6 4" xfId="45123"/>
    <cellStyle name="Comma 14 2 3 2 7" xfId="4349"/>
    <cellStyle name="Comma 14 2 3 2 7 2" xfId="11061"/>
    <cellStyle name="Comma 14 2 3 2 7 2 2" xfId="36060"/>
    <cellStyle name="Comma 14 2 3 2 7 3" xfId="36059"/>
    <cellStyle name="Comma 14 2 3 2 7 4" xfId="45124"/>
    <cellStyle name="Comma 14 2 3 2 8" xfId="4350"/>
    <cellStyle name="Comma 14 2 3 2 8 2" xfId="11062"/>
    <cellStyle name="Comma 14 2 3 2 8 2 2" xfId="36062"/>
    <cellStyle name="Comma 14 2 3 2 8 3" xfId="36061"/>
    <cellStyle name="Comma 14 2 3 2 8 4" xfId="45125"/>
    <cellStyle name="Comma 14 2 3 2 9" xfId="11053"/>
    <cellStyle name="Comma 14 2 3 2 9 2" xfId="36063"/>
    <cellStyle name="Comma 14 2 3 3" xfId="4351"/>
    <cellStyle name="Comma 14 2 3 3 2" xfId="4352"/>
    <cellStyle name="Comma 14 2 3 3 2 2" xfId="11064"/>
    <cellStyle name="Comma 14 2 3 3 2 2 2" xfId="36066"/>
    <cellStyle name="Comma 14 2 3 3 2 3" xfId="36065"/>
    <cellStyle name="Comma 14 2 3 3 2 4" xfId="45127"/>
    <cellStyle name="Comma 14 2 3 3 3" xfId="11063"/>
    <cellStyle name="Comma 14 2 3 3 3 2" xfId="36067"/>
    <cellStyle name="Comma 14 2 3 3 4" xfId="36064"/>
    <cellStyle name="Comma 14 2 3 3 5" xfId="45126"/>
    <cellStyle name="Comma 14 2 3 4" xfId="4353"/>
    <cellStyle name="Comma 14 2 3 4 2" xfId="4354"/>
    <cellStyle name="Comma 14 2 3 4 2 2" xfId="11066"/>
    <cellStyle name="Comma 14 2 3 4 2 2 2" xfId="36070"/>
    <cellStyle name="Comma 14 2 3 4 2 3" xfId="36069"/>
    <cellStyle name="Comma 14 2 3 4 2 4" xfId="45129"/>
    <cellStyle name="Comma 14 2 3 4 3" xfId="11065"/>
    <cellStyle name="Comma 14 2 3 4 3 2" xfId="36071"/>
    <cellStyle name="Comma 14 2 3 4 4" xfId="36068"/>
    <cellStyle name="Comma 14 2 3 4 5" xfId="45128"/>
    <cellStyle name="Comma 14 2 3 5" xfId="4355"/>
    <cellStyle name="Comma 14 2 3 5 2" xfId="11067"/>
    <cellStyle name="Comma 14 2 3 5 2 2" xfId="36073"/>
    <cellStyle name="Comma 14 2 3 5 3" xfId="36072"/>
    <cellStyle name="Comma 14 2 3 5 4" xfId="45130"/>
    <cellStyle name="Comma 14 2 3 6" xfId="4356"/>
    <cellStyle name="Comma 14 2 3 6 2" xfId="11068"/>
    <cellStyle name="Comma 14 2 3 6 2 2" xfId="36075"/>
    <cellStyle name="Comma 14 2 3 6 3" xfId="36074"/>
    <cellStyle name="Comma 14 2 3 6 4" xfId="45131"/>
    <cellStyle name="Comma 14 2 3 7" xfId="4357"/>
    <cellStyle name="Comma 14 2 3 7 2" xfId="11069"/>
    <cellStyle name="Comma 14 2 3 7 2 2" xfId="36077"/>
    <cellStyle name="Comma 14 2 3 7 3" xfId="36076"/>
    <cellStyle name="Comma 14 2 3 7 4" xfId="45132"/>
    <cellStyle name="Comma 14 2 3 8" xfId="4358"/>
    <cellStyle name="Comma 14 2 3 8 2" xfId="11070"/>
    <cellStyle name="Comma 14 2 3 8 2 2" xfId="36079"/>
    <cellStyle name="Comma 14 2 3 8 3" xfId="36078"/>
    <cellStyle name="Comma 14 2 3 8 4" xfId="45133"/>
    <cellStyle name="Comma 14 2 3 9" xfId="4359"/>
    <cellStyle name="Comma 14 2 3 9 2" xfId="11071"/>
    <cellStyle name="Comma 14 2 3 9 2 2" xfId="36081"/>
    <cellStyle name="Comma 14 2 3 9 3" xfId="36080"/>
    <cellStyle name="Comma 14 2 3 9 4" xfId="45134"/>
    <cellStyle name="Comma 14 2 4" xfId="4360"/>
    <cellStyle name="Comma 14 2 4 10" xfId="17092"/>
    <cellStyle name="Comma 14 2 4 11" xfId="36082"/>
    <cellStyle name="Comma 14 2 4 12" xfId="45135"/>
    <cellStyle name="Comma 14 2 4 2" xfId="4361"/>
    <cellStyle name="Comma 14 2 4 2 2" xfId="4362"/>
    <cellStyle name="Comma 14 2 4 2 2 2" xfId="11074"/>
    <cellStyle name="Comma 14 2 4 2 2 2 2" xfId="36085"/>
    <cellStyle name="Comma 14 2 4 2 2 3" xfId="36084"/>
    <cellStyle name="Comma 14 2 4 2 2 4" xfId="45137"/>
    <cellStyle name="Comma 14 2 4 2 3" xfId="11073"/>
    <cellStyle name="Comma 14 2 4 2 3 2" xfId="36086"/>
    <cellStyle name="Comma 14 2 4 2 4" xfId="36083"/>
    <cellStyle name="Comma 14 2 4 2 5" xfId="45136"/>
    <cellStyle name="Comma 14 2 4 3" xfId="4363"/>
    <cellStyle name="Comma 14 2 4 3 2" xfId="4364"/>
    <cellStyle name="Comma 14 2 4 3 2 2" xfId="11076"/>
    <cellStyle name="Comma 14 2 4 3 2 2 2" xfId="36089"/>
    <cellStyle name="Comma 14 2 4 3 2 3" xfId="36088"/>
    <cellStyle name="Comma 14 2 4 3 2 4" xfId="45139"/>
    <cellStyle name="Comma 14 2 4 3 3" xfId="11075"/>
    <cellStyle name="Comma 14 2 4 3 3 2" xfId="36090"/>
    <cellStyle name="Comma 14 2 4 3 4" xfId="36087"/>
    <cellStyle name="Comma 14 2 4 3 5" xfId="45138"/>
    <cellStyle name="Comma 14 2 4 4" xfId="4365"/>
    <cellStyle name="Comma 14 2 4 4 2" xfId="11077"/>
    <cellStyle name="Comma 14 2 4 4 2 2" xfId="36092"/>
    <cellStyle name="Comma 14 2 4 4 3" xfId="36091"/>
    <cellStyle name="Comma 14 2 4 4 4" xfId="45140"/>
    <cellStyle name="Comma 14 2 4 5" xfId="4366"/>
    <cellStyle name="Comma 14 2 4 5 2" xfId="11078"/>
    <cellStyle name="Comma 14 2 4 5 2 2" xfId="36094"/>
    <cellStyle name="Comma 14 2 4 5 3" xfId="36093"/>
    <cellStyle name="Comma 14 2 4 5 4" xfId="45141"/>
    <cellStyle name="Comma 14 2 4 6" xfId="4367"/>
    <cellStyle name="Comma 14 2 4 6 2" xfId="11079"/>
    <cellStyle name="Comma 14 2 4 6 2 2" xfId="36096"/>
    <cellStyle name="Comma 14 2 4 6 3" xfId="36095"/>
    <cellStyle name="Comma 14 2 4 6 4" xfId="45142"/>
    <cellStyle name="Comma 14 2 4 7" xfId="4368"/>
    <cellStyle name="Comma 14 2 4 7 2" xfId="11080"/>
    <cellStyle name="Comma 14 2 4 7 2 2" xfId="36098"/>
    <cellStyle name="Comma 14 2 4 7 3" xfId="36097"/>
    <cellStyle name="Comma 14 2 4 7 4" xfId="45143"/>
    <cellStyle name="Comma 14 2 4 8" xfId="4369"/>
    <cellStyle name="Comma 14 2 4 8 2" xfId="11081"/>
    <cellStyle name="Comma 14 2 4 8 2 2" xfId="36100"/>
    <cellStyle name="Comma 14 2 4 8 3" xfId="36099"/>
    <cellStyle name="Comma 14 2 4 8 4" xfId="45144"/>
    <cellStyle name="Comma 14 2 4 9" xfId="11072"/>
    <cellStyle name="Comma 14 2 4 9 2" xfId="36101"/>
    <cellStyle name="Comma 14 2 5" xfId="4370"/>
    <cellStyle name="Comma 14 2 5 10" xfId="17093"/>
    <cellStyle name="Comma 14 2 5 11" xfId="36102"/>
    <cellStyle name="Comma 14 2 5 12" xfId="45145"/>
    <cellStyle name="Comma 14 2 5 2" xfId="4371"/>
    <cellStyle name="Comma 14 2 5 2 2" xfId="11083"/>
    <cellStyle name="Comma 14 2 5 2 2 2" xfId="36104"/>
    <cellStyle name="Comma 14 2 5 2 3" xfId="36103"/>
    <cellStyle name="Comma 14 2 5 2 4" xfId="45146"/>
    <cellStyle name="Comma 14 2 5 3" xfId="4372"/>
    <cellStyle name="Comma 14 2 5 3 2" xfId="11084"/>
    <cellStyle name="Comma 14 2 5 3 2 2" xfId="36106"/>
    <cellStyle name="Comma 14 2 5 3 3" xfId="36105"/>
    <cellStyle name="Comma 14 2 5 3 4" xfId="45147"/>
    <cellStyle name="Comma 14 2 5 4" xfId="4373"/>
    <cellStyle name="Comma 14 2 5 4 2" xfId="11085"/>
    <cellStyle name="Comma 14 2 5 4 2 2" xfId="36108"/>
    <cellStyle name="Comma 14 2 5 4 3" xfId="36107"/>
    <cellStyle name="Comma 14 2 5 4 4" xfId="45148"/>
    <cellStyle name="Comma 14 2 5 5" xfId="4374"/>
    <cellStyle name="Comma 14 2 5 5 2" xfId="11086"/>
    <cellStyle name="Comma 14 2 5 5 2 2" xfId="36110"/>
    <cellStyle name="Comma 14 2 5 5 3" xfId="36109"/>
    <cellStyle name="Comma 14 2 5 5 4" xfId="45149"/>
    <cellStyle name="Comma 14 2 5 6" xfId="4375"/>
    <cellStyle name="Comma 14 2 5 6 2" xfId="11087"/>
    <cellStyle name="Comma 14 2 5 6 2 2" xfId="36112"/>
    <cellStyle name="Comma 14 2 5 6 3" xfId="36111"/>
    <cellStyle name="Comma 14 2 5 6 4" xfId="45150"/>
    <cellStyle name="Comma 14 2 5 7" xfId="4376"/>
    <cellStyle name="Comma 14 2 5 7 2" xfId="11088"/>
    <cellStyle name="Comma 14 2 5 7 2 2" xfId="36114"/>
    <cellStyle name="Comma 14 2 5 7 3" xfId="36113"/>
    <cellStyle name="Comma 14 2 5 7 4" xfId="45151"/>
    <cellStyle name="Comma 14 2 5 8" xfId="4377"/>
    <cellStyle name="Comma 14 2 5 8 2" xfId="11089"/>
    <cellStyle name="Comma 14 2 5 8 2 2" xfId="36116"/>
    <cellStyle name="Comma 14 2 5 8 3" xfId="36115"/>
    <cellStyle name="Comma 14 2 5 8 4" xfId="45152"/>
    <cellStyle name="Comma 14 2 5 9" xfId="11082"/>
    <cellStyle name="Comma 14 2 5 9 2" xfId="36117"/>
    <cellStyle name="Comma 14 2 6" xfId="4378"/>
    <cellStyle name="Comma 14 2 6 2" xfId="4379"/>
    <cellStyle name="Comma 14 2 6 2 2" xfId="11091"/>
    <cellStyle name="Comma 14 2 6 2 2 2" xfId="36120"/>
    <cellStyle name="Comma 14 2 6 2 3" xfId="36119"/>
    <cellStyle name="Comma 14 2 6 2 4" xfId="45154"/>
    <cellStyle name="Comma 14 2 6 3" xfId="11090"/>
    <cellStyle name="Comma 14 2 6 3 2" xfId="36121"/>
    <cellStyle name="Comma 14 2 6 4" xfId="36118"/>
    <cellStyle name="Comma 14 2 6 5" xfId="45153"/>
    <cellStyle name="Comma 14 2 7" xfId="4380"/>
    <cellStyle name="Comma 14 2 7 2" xfId="11092"/>
    <cellStyle name="Comma 14 2 7 2 2" xfId="36123"/>
    <cellStyle name="Comma 14 2 7 3" xfId="36122"/>
    <cellStyle name="Comma 14 2 7 4" xfId="45155"/>
    <cellStyle name="Comma 14 2 8" xfId="4381"/>
    <cellStyle name="Comma 14 2 8 2" xfId="11093"/>
    <cellStyle name="Comma 14 2 8 2 2" xfId="36125"/>
    <cellStyle name="Comma 14 2 8 3" xfId="36124"/>
    <cellStyle name="Comma 14 2 8 4" xfId="45156"/>
    <cellStyle name="Comma 14 2 9" xfId="4382"/>
    <cellStyle name="Comma 14 2 9 2" xfId="11094"/>
    <cellStyle name="Comma 14 2 9 2 2" xfId="36127"/>
    <cellStyle name="Comma 14 2 9 3" xfId="36126"/>
    <cellStyle name="Comma 14 2 9 4" xfId="45157"/>
    <cellStyle name="Comma 14 3" xfId="4383"/>
    <cellStyle name="Comma 14 3 10" xfId="11095"/>
    <cellStyle name="Comma 14 3 10 2" xfId="36129"/>
    <cellStyle name="Comma 14 3 11" xfId="17094"/>
    <cellStyle name="Comma 14 3 12" xfId="36128"/>
    <cellStyle name="Comma 14 3 13" xfId="45158"/>
    <cellStyle name="Comma 14 3 2" xfId="4384"/>
    <cellStyle name="Comma 14 3 2 10" xfId="36130"/>
    <cellStyle name="Comma 14 3 2 11" xfId="45159"/>
    <cellStyle name="Comma 14 3 2 2" xfId="4385"/>
    <cellStyle name="Comma 14 3 2 2 2" xfId="4386"/>
    <cellStyle name="Comma 14 3 2 2 2 2" xfId="11098"/>
    <cellStyle name="Comma 14 3 2 2 2 2 2" xfId="36133"/>
    <cellStyle name="Comma 14 3 2 2 2 3" xfId="36132"/>
    <cellStyle name="Comma 14 3 2 2 2 4" xfId="45161"/>
    <cellStyle name="Comma 14 3 2 2 3" xfId="11097"/>
    <cellStyle name="Comma 14 3 2 2 3 2" xfId="36134"/>
    <cellStyle name="Comma 14 3 2 2 4" xfId="36131"/>
    <cellStyle name="Comma 14 3 2 2 5" xfId="45160"/>
    <cellStyle name="Comma 14 3 2 3" xfId="4387"/>
    <cellStyle name="Comma 14 3 2 3 2" xfId="4388"/>
    <cellStyle name="Comma 14 3 2 3 2 2" xfId="11100"/>
    <cellStyle name="Comma 14 3 2 3 2 2 2" xfId="36137"/>
    <cellStyle name="Comma 14 3 2 3 2 3" xfId="36136"/>
    <cellStyle name="Comma 14 3 2 3 2 4" xfId="45163"/>
    <cellStyle name="Comma 14 3 2 3 3" xfId="11099"/>
    <cellStyle name="Comma 14 3 2 3 3 2" xfId="36138"/>
    <cellStyle name="Comma 14 3 2 3 4" xfId="36135"/>
    <cellStyle name="Comma 14 3 2 3 5" xfId="45162"/>
    <cellStyle name="Comma 14 3 2 4" xfId="4389"/>
    <cellStyle name="Comma 14 3 2 4 2" xfId="11101"/>
    <cellStyle name="Comma 14 3 2 4 2 2" xfId="36140"/>
    <cellStyle name="Comma 14 3 2 4 3" xfId="36139"/>
    <cellStyle name="Comma 14 3 2 4 4" xfId="45164"/>
    <cellStyle name="Comma 14 3 2 5" xfId="4390"/>
    <cellStyle name="Comma 14 3 2 5 2" xfId="11102"/>
    <cellStyle name="Comma 14 3 2 5 2 2" xfId="36142"/>
    <cellStyle name="Comma 14 3 2 5 3" xfId="36141"/>
    <cellStyle name="Comma 14 3 2 5 4" xfId="45165"/>
    <cellStyle name="Comma 14 3 2 6" xfId="4391"/>
    <cellStyle name="Comma 14 3 2 6 2" xfId="11103"/>
    <cellStyle name="Comma 14 3 2 6 2 2" xfId="36144"/>
    <cellStyle name="Comma 14 3 2 6 3" xfId="36143"/>
    <cellStyle name="Comma 14 3 2 6 4" xfId="45166"/>
    <cellStyle name="Comma 14 3 2 7" xfId="4392"/>
    <cellStyle name="Comma 14 3 2 7 2" xfId="11104"/>
    <cellStyle name="Comma 14 3 2 7 2 2" xfId="36146"/>
    <cellStyle name="Comma 14 3 2 7 3" xfId="36145"/>
    <cellStyle name="Comma 14 3 2 7 4" xfId="45167"/>
    <cellStyle name="Comma 14 3 2 8" xfId="4393"/>
    <cellStyle name="Comma 14 3 2 8 2" xfId="11105"/>
    <cellStyle name="Comma 14 3 2 8 2 2" xfId="36148"/>
    <cellStyle name="Comma 14 3 2 8 3" xfId="36147"/>
    <cellStyle name="Comma 14 3 2 8 4" xfId="45168"/>
    <cellStyle name="Comma 14 3 2 9" xfId="11096"/>
    <cellStyle name="Comma 14 3 2 9 2" xfId="36149"/>
    <cellStyle name="Comma 14 3 3" xfId="4394"/>
    <cellStyle name="Comma 14 3 3 2" xfId="4395"/>
    <cellStyle name="Comma 14 3 3 2 2" xfId="11107"/>
    <cellStyle name="Comma 14 3 3 2 2 2" xfId="36152"/>
    <cellStyle name="Comma 14 3 3 2 3" xfId="36151"/>
    <cellStyle name="Comma 14 3 3 2 4" xfId="45170"/>
    <cellStyle name="Comma 14 3 3 3" xfId="11106"/>
    <cellStyle name="Comma 14 3 3 3 2" xfId="36153"/>
    <cellStyle name="Comma 14 3 3 4" xfId="36150"/>
    <cellStyle name="Comma 14 3 3 5" xfId="45169"/>
    <cellStyle name="Comma 14 3 4" xfId="4396"/>
    <cellStyle name="Comma 14 3 4 2" xfId="4397"/>
    <cellStyle name="Comma 14 3 4 2 2" xfId="11109"/>
    <cellStyle name="Comma 14 3 4 2 2 2" xfId="36156"/>
    <cellStyle name="Comma 14 3 4 2 3" xfId="36155"/>
    <cellStyle name="Comma 14 3 4 2 4" xfId="45172"/>
    <cellStyle name="Comma 14 3 4 3" xfId="11108"/>
    <cellStyle name="Comma 14 3 4 3 2" xfId="36157"/>
    <cellStyle name="Comma 14 3 4 4" xfId="36154"/>
    <cellStyle name="Comma 14 3 4 5" xfId="45171"/>
    <cellStyle name="Comma 14 3 5" xfId="4398"/>
    <cellStyle name="Comma 14 3 5 2" xfId="11110"/>
    <cellStyle name="Comma 14 3 5 2 2" xfId="36159"/>
    <cellStyle name="Comma 14 3 5 3" xfId="36158"/>
    <cellStyle name="Comma 14 3 5 4" xfId="45173"/>
    <cellStyle name="Comma 14 3 6" xfId="4399"/>
    <cellStyle name="Comma 14 3 6 2" xfId="11111"/>
    <cellStyle name="Comma 14 3 6 2 2" xfId="36161"/>
    <cellStyle name="Comma 14 3 6 3" xfId="36160"/>
    <cellStyle name="Comma 14 3 6 4" xfId="45174"/>
    <cellStyle name="Comma 14 3 7" xfId="4400"/>
    <cellStyle name="Comma 14 3 7 2" xfId="11112"/>
    <cellStyle name="Comma 14 3 7 2 2" xfId="36163"/>
    <cellStyle name="Comma 14 3 7 3" xfId="36162"/>
    <cellStyle name="Comma 14 3 7 4" xfId="45175"/>
    <cellStyle name="Comma 14 3 8" xfId="4401"/>
    <cellStyle name="Comma 14 3 8 2" xfId="11113"/>
    <cellStyle name="Comma 14 3 8 2 2" xfId="36165"/>
    <cellStyle name="Comma 14 3 8 3" xfId="36164"/>
    <cellStyle name="Comma 14 3 8 4" xfId="45176"/>
    <cellStyle name="Comma 14 3 9" xfId="4402"/>
    <cellStyle name="Comma 14 3 9 2" xfId="11114"/>
    <cellStyle name="Comma 14 3 9 2 2" xfId="36167"/>
    <cellStyle name="Comma 14 3 9 3" xfId="36166"/>
    <cellStyle name="Comma 14 3 9 4" xfId="45177"/>
    <cellStyle name="Comma 14 4" xfId="4403"/>
    <cellStyle name="Comma 14 4 10" xfId="17095"/>
    <cellStyle name="Comma 14 4 11" xfId="36168"/>
    <cellStyle name="Comma 14 4 12" xfId="45178"/>
    <cellStyle name="Comma 14 4 2" xfId="4404"/>
    <cellStyle name="Comma 14 4 2 2" xfId="4405"/>
    <cellStyle name="Comma 14 4 2 2 2" xfId="11117"/>
    <cellStyle name="Comma 14 4 2 2 2 2" xfId="36171"/>
    <cellStyle name="Comma 14 4 2 2 3" xfId="36170"/>
    <cellStyle name="Comma 14 4 2 2 4" xfId="45180"/>
    <cellStyle name="Comma 14 4 2 3" xfId="11116"/>
    <cellStyle name="Comma 14 4 2 3 2" xfId="36172"/>
    <cellStyle name="Comma 14 4 2 4" xfId="36169"/>
    <cellStyle name="Comma 14 4 2 5" xfId="45179"/>
    <cellStyle name="Comma 14 4 3" xfId="4406"/>
    <cellStyle name="Comma 14 4 3 2" xfId="4407"/>
    <cellStyle name="Comma 14 4 3 2 2" xfId="11119"/>
    <cellStyle name="Comma 14 4 3 2 2 2" xfId="36175"/>
    <cellStyle name="Comma 14 4 3 2 3" xfId="36174"/>
    <cellStyle name="Comma 14 4 3 2 4" xfId="45182"/>
    <cellStyle name="Comma 14 4 3 3" xfId="11118"/>
    <cellStyle name="Comma 14 4 3 3 2" xfId="36176"/>
    <cellStyle name="Comma 14 4 3 4" xfId="36173"/>
    <cellStyle name="Comma 14 4 3 5" xfId="45181"/>
    <cellStyle name="Comma 14 4 4" xfId="4408"/>
    <cellStyle name="Comma 14 4 4 2" xfId="11120"/>
    <cellStyle name="Comma 14 4 4 2 2" xfId="36178"/>
    <cellStyle name="Comma 14 4 4 3" xfId="36177"/>
    <cellStyle name="Comma 14 4 4 4" xfId="45183"/>
    <cellStyle name="Comma 14 4 5" xfId="4409"/>
    <cellStyle name="Comma 14 4 5 2" xfId="11121"/>
    <cellStyle name="Comma 14 4 5 2 2" xfId="36180"/>
    <cellStyle name="Comma 14 4 5 3" xfId="36179"/>
    <cellStyle name="Comma 14 4 5 4" xfId="45184"/>
    <cellStyle name="Comma 14 4 6" xfId="4410"/>
    <cellStyle name="Comma 14 4 6 2" xfId="11122"/>
    <cellStyle name="Comma 14 4 6 2 2" xfId="36182"/>
    <cellStyle name="Comma 14 4 6 3" xfId="36181"/>
    <cellStyle name="Comma 14 4 6 4" xfId="45185"/>
    <cellStyle name="Comma 14 4 7" xfId="4411"/>
    <cellStyle name="Comma 14 4 7 2" xfId="11123"/>
    <cellStyle name="Comma 14 4 7 2 2" xfId="36184"/>
    <cellStyle name="Comma 14 4 7 3" xfId="36183"/>
    <cellStyle name="Comma 14 4 7 4" xfId="45186"/>
    <cellStyle name="Comma 14 4 8" xfId="4412"/>
    <cellStyle name="Comma 14 4 8 2" xfId="11124"/>
    <cellStyle name="Comma 14 4 8 2 2" xfId="36186"/>
    <cellStyle name="Comma 14 4 8 3" xfId="36185"/>
    <cellStyle name="Comma 14 4 8 4" xfId="45187"/>
    <cellStyle name="Comma 14 4 9" xfId="11115"/>
    <cellStyle name="Comma 14 4 9 2" xfId="36187"/>
    <cellStyle name="Comma 14 5" xfId="4413"/>
    <cellStyle name="Comma 14 5 10" xfId="17096"/>
    <cellStyle name="Comma 14 5 11" xfId="36188"/>
    <cellStyle name="Comma 14 5 12" xfId="45188"/>
    <cellStyle name="Comma 14 5 2" xfId="4414"/>
    <cellStyle name="Comma 14 5 2 2" xfId="11126"/>
    <cellStyle name="Comma 14 5 2 2 2" xfId="36190"/>
    <cellStyle name="Comma 14 5 2 3" xfId="36189"/>
    <cellStyle name="Comma 14 5 2 4" xfId="45189"/>
    <cellStyle name="Comma 14 5 3" xfId="4415"/>
    <cellStyle name="Comma 14 5 3 2" xfId="11127"/>
    <cellStyle name="Comma 14 5 3 2 2" xfId="36192"/>
    <cellStyle name="Comma 14 5 3 3" xfId="36191"/>
    <cellStyle name="Comma 14 5 3 4" xfId="45190"/>
    <cellStyle name="Comma 14 5 4" xfId="4416"/>
    <cellStyle name="Comma 14 5 4 2" xfId="11128"/>
    <cellStyle name="Comma 14 5 4 2 2" xfId="36194"/>
    <cellStyle name="Comma 14 5 4 3" xfId="36193"/>
    <cellStyle name="Comma 14 5 4 4" xfId="45191"/>
    <cellStyle name="Comma 14 5 5" xfId="4417"/>
    <cellStyle name="Comma 14 5 5 2" xfId="11129"/>
    <cellStyle name="Comma 14 5 5 2 2" xfId="36196"/>
    <cellStyle name="Comma 14 5 5 3" xfId="36195"/>
    <cellStyle name="Comma 14 5 5 4" xfId="45192"/>
    <cellStyle name="Comma 14 5 6" xfId="4418"/>
    <cellStyle name="Comma 14 5 6 2" xfId="11130"/>
    <cellStyle name="Comma 14 5 6 2 2" xfId="36198"/>
    <cellStyle name="Comma 14 5 6 3" xfId="36197"/>
    <cellStyle name="Comma 14 5 6 4" xfId="45193"/>
    <cellStyle name="Comma 14 5 7" xfId="4419"/>
    <cellStyle name="Comma 14 5 7 2" xfId="11131"/>
    <cellStyle name="Comma 14 5 7 2 2" xfId="36200"/>
    <cellStyle name="Comma 14 5 7 3" xfId="36199"/>
    <cellStyle name="Comma 14 5 7 4" xfId="45194"/>
    <cellStyle name="Comma 14 5 8" xfId="4420"/>
    <cellStyle name="Comma 14 5 8 2" xfId="11132"/>
    <cellStyle name="Comma 14 5 8 2 2" xfId="36202"/>
    <cellStyle name="Comma 14 5 8 3" xfId="36201"/>
    <cellStyle name="Comma 14 5 8 4" xfId="45195"/>
    <cellStyle name="Comma 14 5 9" xfId="11125"/>
    <cellStyle name="Comma 14 5 9 2" xfId="36203"/>
    <cellStyle name="Comma 14 6" xfId="4421"/>
    <cellStyle name="Comma 14 6 2" xfId="4422"/>
    <cellStyle name="Comma 14 6 2 2" xfId="11134"/>
    <cellStyle name="Comma 14 6 2 2 2" xfId="36206"/>
    <cellStyle name="Comma 14 6 2 3" xfId="36205"/>
    <cellStyle name="Comma 14 6 2 4" xfId="45197"/>
    <cellStyle name="Comma 14 6 3" xfId="11133"/>
    <cellStyle name="Comma 14 6 3 2" xfId="36207"/>
    <cellStyle name="Comma 14 6 4" xfId="17097"/>
    <cellStyle name="Comma 14 6 5" xfId="36204"/>
    <cellStyle name="Comma 14 6 6" xfId="45196"/>
    <cellStyle name="Comma 14 7" xfId="4423"/>
    <cellStyle name="Comma 14 7 2" xfId="11135"/>
    <cellStyle name="Comma 14 7 2 2" xfId="36209"/>
    <cellStyle name="Comma 14 7 3" xfId="17098"/>
    <cellStyle name="Comma 14 7 4" xfId="36208"/>
    <cellStyle name="Comma 14 7 5" xfId="45198"/>
    <cellStyle name="Comma 14 8" xfId="4424"/>
    <cellStyle name="Comma 14 8 2" xfId="11136"/>
    <cellStyle name="Comma 14 8 2 2" xfId="36211"/>
    <cellStyle name="Comma 14 8 3" xfId="36210"/>
    <cellStyle name="Comma 14 8 4" xfId="45199"/>
    <cellStyle name="Comma 14 9" xfId="4425"/>
    <cellStyle name="Comma 14 9 2" xfId="11137"/>
    <cellStyle name="Comma 14 9 2 2" xfId="36213"/>
    <cellStyle name="Comma 14 9 3" xfId="36212"/>
    <cellStyle name="Comma 14 9 4" xfId="45200"/>
    <cellStyle name="Comma 15" xfId="4426"/>
    <cellStyle name="Comma 15 2" xfId="17100"/>
    <cellStyle name="Comma 15 3" xfId="17101"/>
    <cellStyle name="Comma 15 4" xfId="17102"/>
    <cellStyle name="Comma 15 5" xfId="17103"/>
    <cellStyle name="Comma 15 6" xfId="17104"/>
    <cellStyle name="Comma 15 7" xfId="17105"/>
    <cellStyle name="Comma 15 8" xfId="17106"/>
    <cellStyle name="Comma 15 9" xfId="17099"/>
    <cellStyle name="Comma 16" xfId="4427"/>
    <cellStyle name="Comma 16 2" xfId="17107"/>
    <cellStyle name="Comma 16 2 2" xfId="17108"/>
    <cellStyle name="Comma 16 2 3" xfId="17109"/>
    <cellStyle name="Comma 16 3" xfId="17110"/>
    <cellStyle name="Comma 17" xfId="4428"/>
    <cellStyle name="Comma 17 10" xfId="4429"/>
    <cellStyle name="Comma 17 10 2" xfId="11139"/>
    <cellStyle name="Comma 17 10 2 2" xfId="36216"/>
    <cellStyle name="Comma 17 10 3" xfId="36215"/>
    <cellStyle name="Comma 17 10 4" xfId="45202"/>
    <cellStyle name="Comma 17 11" xfId="4430"/>
    <cellStyle name="Comma 17 11 2" xfId="11140"/>
    <cellStyle name="Comma 17 11 2 2" xfId="36218"/>
    <cellStyle name="Comma 17 11 3" xfId="36217"/>
    <cellStyle name="Comma 17 11 4" xfId="45203"/>
    <cellStyle name="Comma 17 12" xfId="11138"/>
    <cellStyle name="Comma 17 12 2" xfId="36219"/>
    <cellStyle name="Comma 17 13" xfId="17111"/>
    <cellStyle name="Comma 17 14" xfId="36214"/>
    <cellStyle name="Comma 17 15" xfId="45201"/>
    <cellStyle name="Comma 17 2" xfId="4431"/>
    <cellStyle name="Comma 17 2 10" xfId="11141"/>
    <cellStyle name="Comma 17 2 10 2" xfId="36221"/>
    <cellStyle name="Comma 17 2 11" xfId="17112"/>
    <cellStyle name="Comma 17 2 12" xfId="36220"/>
    <cellStyle name="Comma 17 2 13" xfId="45204"/>
    <cellStyle name="Comma 17 2 2" xfId="4432"/>
    <cellStyle name="Comma 17 2 2 10" xfId="17113"/>
    <cellStyle name="Comma 17 2 2 11" xfId="36222"/>
    <cellStyle name="Comma 17 2 2 12" xfId="45205"/>
    <cellStyle name="Comma 17 2 2 2" xfId="4433"/>
    <cellStyle name="Comma 17 2 2 2 2" xfId="4434"/>
    <cellStyle name="Comma 17 2 2 2 2 2" xfId="11144"/>
    <cellStyle name="Comma 17 2 2 2 2 2 2" xfId="36225"/>
    <cellStyle name="Comma 17 2 2 2 2 3" xfId="36224"/>
    <cellStyle name="Comma 17 2 2 2 2 4" xfId="45207"/>
    <cellStyle name="Comma 17 2 2 2 3" xfId="11143"/>
    <cellStyle name="Comma 17 2 2 2 3 2" xfId="36226"/>
    <cellStyle name="Comma 17 2 2 2 4" xfId="36223"/>
    <cellStyle name="Comma 17 2 2 2 5" xfId="45206"/>
    <cellStyle name="Comma 17 2 2 3" xfId="4435"/>
    <cellStyle name="Comma 17 2 2 3 2" xfId="4436"/>
    <cellStyle name="Comma 17 2 2 3 2 2" xfId="11146"/>
    <cellStyle name="Comma 17 2 2 3 2 2 2" xfId="36229"/>
    <cellStyle name="Comma 17 2 2 3 2 3" xfId="36228"/>
    <cellStyle name="Comma 17 2 2 3 2 4" xfId="45209"/>
    <cellStyle name="Comma 17 2 2 3 3" xfId="11145"/>
    <cellStyle name="Comma 17 2 2 3 3 2" xfId="36230"/>
    <cellStyle name="Comma 17 2 2 3 4" xfId="36227"/>
    <cellStyle name="Comma 17 2 2 3 5" xfId="45208"/>
    <cellStyle name="Comma 17 2 2 4" xfId="4437"/>
    <cellStyle name="Comma 17 2 2 4 2" xfId="11147"/>
    <cellStyle name="Comma 17 2 2 4 2 2" xfId="36232"/>
    <cellStyle name="Comma 17 2 2 4 3" xfId="36231"/>
    <cellStyle name="Comma 17 2 2 4 4" xfId="45210"/>
    <cellStyle name="Comma 17 2 2 5" xfId="4438"/>
    <cellStyle name="Comma 17 2 2 5 2" xfId="11148"/>
    <cellStyle name="Comma 17 2 2 5 2 2" xfId="36234"/>
    <cellStyle name="Comma 17 2 2 5 3" xfId="36233"/>
    <cellStyle name="Comma 17 2 2 5 4" xfId="45211"/>
    <cellStyle name="Comma 17 2 2 6" xfId="4439"/>
    <cellStyle name="Comma 17 2 2 6 2" xfId="11149"/>
    <cellStyle name="Comma 17 2 2 6 2 2" xfId="36236"/>
    <cellStyle name="Comma 17 2 2 6 3" xfId="36235"/>
    <cellStyle name="Comma 17 2 2 6 4" xfId="45212"/>
    <cellStyle name="Comma 17 2 2 7" xfId="4440"/>
    <cellStyle name="Comma 17 2 2 7 2" xfId="11150"/>
    <cellStyle name="Comma 17 2 2 7 2 2" xfId="36238"/>
    <cellStyle name="Comma 17 2 2 7 3" xfId="36237"/>
    <cellStyle name="Comma 17 2 2 7 4" xfId="45213"/>
    <cellStyle name="Comma 17 2 2 8" xfId="4441"/>
    <cellStyle name="Comma 17 2 2 8 2" xfId="11151"/>
    <cellStyle name="Comma 17 2 2 8 2 2" xfId="36240"/>
    <cellStyle name="Comma 17 2 2 8 3" xfId="36239"/>
    <cellStyle name="Comma 17 2 2 8 4" xfId="45214"/>
    <cellStyle name="Comma 17 2 2 9" xfId="11142"/>
    <cellStyle name="Comma 17 2 2 9 2" xfId="36241"/>
    <cellStyle name="Comma 17 2 3" xfId="4442"/>
    <cellStyle name="Comma 17 2 3 2" xfId="4443"/>
    <cellStyle name="Comma 17 2 3 2 2" xfId="11153"/>
    <cellStyle name="Comma 17 2 3 2 2 2" xfId="36244"/>
    <cellStyle name="Comma 17 2 3 2 3" xfId="36243"/>
    <cellStyle name="Comma 17 2 3 2 4" xfId="45216"/>
    <cellStyle name="Comma 17 2 3 3" xfId="11152"/>
    <cellStyle name="Comma 17 2 3 3 2" xfId="36245"/>
    <cellStyle name="Comma 17 2 3 4" xfId="36242"/>
    <cellStyle name="Comma 17 2 3 5" xfId="45215"/>
    <cellStyle name="Comma 17 2 4" xfId="4444"/>
    <cellStyle name="Comma 17 2 4 2" xfId="4445"/>
    <cellStyle name="Comma 17 2 4 2 2" xfId="11155"/>
    <cellStyle name="Comma 17 2 4 2 2 2" xfId="36248"/>
    <cellStyle name="Comma 17 2 4 2 3" xfId="36247"/>
    <cellStyle name="Comma 17 2 4 2 4" xfId="45218"/>
    <cellStyle name="Comma 17 2 4 3" xfId="11154"/>
    <cellStyle name="Comma 17 2 4 3 2" xfId="36249"/>
    <cellStyle name="Comma 17 2 4 4" xfId="36246"/>
    <cellStyle name="Comma 17 2 4 5" xfId="45217"/>
    <cellStyle name="Comma 17 2 5" xfId="4446"/>
    <cellStyle name="Comma 17 2 5 2" xfId="11156"/>
    <cellStyle name="Comma 17 2 5 2 2" xfId="36251"/>
    <cellStyle name="Comma 17 2 5 3" xfId="36250"/>
    <cellStyle name="Comma 17 2 5 4" xfId="45219"/>
    <cellStyle name="Comma 17 2 6" xfId="4447"/>
    <cellStyle name="Comma 17 2 6 2" xfId="11157"/>
    <cellStyle name="Comma 17 2 6 2 2" xfId="36253"/>
    <cellStyle name="Comma 17 2 6 3" xfId="36252"/>
    <cellStyle name="Comma 17 2 6 4" xfId="45220"/>
    <cellStyle name="Comma 17 2 7" xfId="4448"/>
    <cellStyle name="Comma 17 2 7 2" xfId="11158"/>
    <cellStyle name="Comma 17 2 7 2 2" xfId="36255"/>
    <cellStyle name="Comma 17 2 7 3" xfId="36254"/>
    <cellStyle name="Comma 17 2 7 4" xfId="45221"/>
    <cellStyle name="Comma 17 2 8" xfId="4449"/>
    <cellStyle name="Comma 17 2 8 2" xfId="11159"/>
    <cellStyle name="Comma 17 2 8 2 2" xfId="36257"/>
    <cellStyle name="Comma 17 2 8 3" xfId="36256"/>
    <cellStyle name="Comma 17 2 8 4" xfId="45222"/>
    <cellStyle name="Comma 17 2 9" xfId="4450"/>
    <cellStyle name="Comma 17 2 9 2" xfId="11160"/>
    <cellStyle name="Comma 17 2 9 2 2" xfId="36259"/>
    <cellStyle name="Comma 17 2 9 3" xfId="36258"/>
    <cellStyle name="Comma 17 2 9 4" xfId="45223"/>
    <cellStyle name="Comma 17 3" xfId="4451"/>
    <cellStyle name="Comma 17 3 10" xfId="17114"/>
    <cellStyle name="Comma 17 3 11" xfId="36260"/>
    <cellStyle name="Comma 17 3 12" xfId="45224"/>
    <cellStyle name="Comma 17 3 2" xfId="4452"/>
    <cellStyle name="Comma 17 3 2 2" xfId="4453"/>
    <cellStyle name="Comma 17 3 2 2 2" xfId="11163"/>
    <cellStyle name="Comma 17 3 2 2 2 2" xfId="36263"/>
    <cellStyle name="Comma 17 3 2 2 3" xfId="36262"/>
    <cellStyle name="Comma 17 3 2 2 4" xfId="45226"/>
    <cellStyle name="Comma 17 3 2 3" xfId="11162"/>
    <cellStyle name="Comma 17 3 2 3 2" xfId="36264"/>
    <cellStyle name="Comma 17 3 2 4" xfId="36261"/>
    <cellStyle name="Comma 17 3 2 5" xfId="45225"/>
    <cellStyle name="Comma 17 3 3" xfId="4454"/>
    <cellStyle name="Comma 17 3 3 2" xfId="4455"/>
    <cellStyle name="Comma 17 3 3 2 2" xfId="11165"/>
    <cellStyle name="Comma 17 3 3 2 2 2" xfId="36267"/>
    <cellStyle name="Comma 17 3 3 2 3" xfId="36266"/>
    <cellStyle name="Comma 17 3 3 2 4" xfId="45228"/>
    <cellStyle name="Comma 17 3 3 3" xfId="11164"/>
    <cellStyle name="Comma 17 3 3 3 2" xfId="36268"/>
    <cellStyle name="Comma 17 3 3 4" xfId="36265"/>
    <cellStyle name="Comma 17 3 3 5" xfId="45227"/>
    <cellStyle name="Comma 17 3 4" xfId="4456"/>
    <cellStyle name="Comma 17 3 4 2" xfId="11166"/>
    <cellStyle name="Comma 17 3 4 2 2" xfId="36270"/>
    <cellStyle name="Comma 17 3 4 3" xfId="36269"/>
    <cellStyle name="Comma 17 3 4 4" xfId="45229"/>
    <cellStyle name="Comma 17 3 5" xfId="4457"/>
    <cellStyle name="Comma 17 3 5 2" xfId="11167"/>
    <cellStyle name="Comma 17 3 5 2 2" xfId="36272"/>
    <cellStyle name="Comma 17 3 5 3" xfId="36271"/>
    <cellStyle name="Comma 17 3 5 4" xfId="45230"/>
    <cellStyle name="Comma 17 3 6" xfId="4458"/>
    <cellStyle name="Comma 17 3 6 2" xfId="11168"/>
    <cellStyle name="Comma 17 3 6 2 2" xfId="36274"/>
    <cellStyle name="Comma 17 3 6 3" xfId="36273"/>
    <cellStyle name="Comma 17 3 6 4" xfId="45231"/>
    <cellStyle name="Comma 17 3 7" xfId="4459"/>
    <cellStyle name="Comma 17 3 7 2" xfId="11169"/>
    <cellStyle name="Comma 17 3 7 2 2" xfId="36276"/>
    <cellStyle name="Comma 17 3 7 3" xfId="36275"/>
    <cellStyle name="Comma 17 3 7 4" xfId="45232"/>
    <cellStyle name="Comma 17 3 8" xfId="4460"/>
    <cellStyle name="Comma 17 3 8 2" xfId="11170"/>
    <cellStyle name="Comma 17 3 8 2 2" xfId="36278"/>
    <cellStyle name="Comma 17 3 8 3" xfId="36277"/>
    <cellStyle name="Comma 17 3 8 4" xfId="45233"/>
    <cellStyle name="Comma 17 3 9" xfId="11161"/>
    <cellStyle name="Comma 17 3 9 2" xfId="36279"/>
    <cellStyle name="Comma 17 4" xfId="4461"/>
    <cellStyle name="Comma 17 4 10" xfId="17115"/>
    <cellStyle name="Comma 17 4 11" xfId="36280"/>
    <cellStyle name="Comma 17 4 12" xfId="45234"/>
    <cellStyle name="Comma 17 4 2" xfId="4462"/>
    <cellStyle name="Comma 17 4 2 2" xfId="11172"/>
    <cellStyle name="Comma 17 4 2 2 2" xfId="36282"/>
    <cellStyle name="Comma 17 4 2 3" xfId="36281"/>
    <cellStyle name="Comma 17 4 2 4" xfId="45235"/>
    <cellStyle name="Comma 17 4 3" xfId="4463"/>
    <cellStyle name="Comma 17 4 3 2" xfId="11173"/>
    <cellStyle name="Comma 17 4 3 2 2" xfId="36284"/>
    <cellStyle name="Comma 17 4 3 3" xfId="36283"/>
    <cellStyle name="Comma 17 4 3 4" xfId="45236"/>
    <cellStyle name="Comma 17 4 4" xfId="4464"/>
    <cellStyle name="Comma 17 4 4 2" xfId="11174"/>
    <cellStyle name="Comma 17 4 4 2 2" xfId="36286"/>
    <cellStyle name="Comma 17 4 4 3" xfId="36285"/>
    <cellStyle name="Comma 17 4 4 4" xfId="45237"/>
    <cellStyle name="Comma 17 4 5" xfId="4465"/>
    <cellStyle name="Comma 17 4 5 2" xfId="11175"/>
    <cellStyle name="Comma 17 4 5 2 2" xfId="36288"/>
    <cellStyle name="Comma 17 4 5 3" xfId="36287"/>
    <cellStyle name="Comma 17 4 5 4" xfId="45238"/>
    <cellStyle name="Comma 17 4 6" xfId="4466"/>
    <cellStyle name="Comma 17 4 6 2" xfId="11176"/>
    <cellStyle name="Comma 17 4 6 2 2" xfId="36290"/>
    <cellStyle name="Comma 17 4 6 3" xfId="36289"/>
    <cellStyle name="Comma 17 4 6 4" xfId="45239"/>
    <cellStyle name="Comma 17 4 7" xfId="4467"/>
    <cellStyle name="Comma 17 4 7 2" xfId="11177"/>
    <cellStyle name="Comma 17 4 7 2 2" xfId="36292"/>
    <cellStyle name="Comma 17 4 7 3" xfId="36291"/>
    <cellStyle name="Comma 17 4 7 4" xfId="45240"/>
    <cellStyle name="Comma 17 4 8" xfId="4468"/>
    <cellStyle name="Comma 17 4 8 2" xfId="11178"/>
    <cellStyle name="Comma 17 4 8 2 2" xfId="36294"/>
    <cellStyle name="Comma 17 4 8 3" xfId="36293"/>
    <cellStyle name="Comma 17 4 8 4" xfId="45241"/>
    <cellStyle name="Comma 17 4 9" xfId="11171"/>
    <cellStyle name="Comma 17 4 9 2" xfId="36295"/>
    <cellStyle name="Comma 17 5" xfId="4469"/>
    <cellStyle name="Comma 17 5 2" xfId="4470"/>
    <cellStyle name="Comma 17 5 2 2" xfId="11180"/>
    <cellStyle name="Comma 17 5 2 2 2" xfId="36298"/>
    <cellStyle name="Comma 17 5 2 3" xfId="36297"/>
    <cellStyle name="Comma 17 5 2 4" xfId="45243"/>
    <cellStyle name="Comma 17 5 3" xfId="11179"/>
    <cellStyle name="Comma 17 5 3 2" xfId="36299"/>
    <cellStyle name="Comma 17 5 4" xfId="17116"/>
    <cellStyle name="Comma 17 5 5" xfId="36296"/>
    <cellStyle name="Comma 17 5 6" xfId="45242"/>
    <cellStyle name="Comma 17 6" xfId="4471"/>
    <cellStyle name="Comma 17 6 2" xfId="11181"/>
    <cellStyle name="Comma 17 6 2 2" xfId="36301"/>
    <cellStyle name="Comma 17 6 3" xfId="36300"/>
    <cellStyle name="Comma 17 6 4" xfId="45244"/>
    <cellStyle name="Comma 17 7" xfId="4472"/>
    <cellStyle name="Comma 17 7 2" xfId="11182"/>
    <cellStyle name="Comma 17 7 2 2" xfId="36303"/>
    <cellStyle name="Comma 17 7 3" xfId="36302"/>
    <cellStyle name="Comma 17 7 4" xfId="45245"/>
    <cellStyle name="Comma 17 8" xfId="4473"/>
    <cellStyle name="Comma 17 8 2" xfId="11183"/>
    <cellStyle name="Comma 17 8 2 2" xfId="36305"/>
    <cellStyle name="Comma 17 8 3" xfId="36304"/>
    <cellStyle name="Comma 17 8 4" xfId="45246"/>
    <cellStyle name="Comma 17 9" xfId="4474"/>
    <cellStyle name="Comma 17 9 2" xfId="11184"/>
    <cellStyle name="Comma 17 9 2 2" xfId="36307"/>
    <cellStyle name="Comma 17 9 3" xfId="36306"/>
    <cellStyle name="Comma 17 9 4" xfId="45247"/>
    <cellStyle name="Comma 18" xfId="4475"/>
    <cellStyle name="Comma 18 10" xfId="17117"/>
    <cellStyle name="Comma 18 11" xfId="36308"/>
    <cellStyle name="Comma 18 12" xfId="45248"/>
    <cellStyle name="Comma 18 2" xfId="4476"/>
    <cellStyle name="Comma 18 2 2" xfId="11186"/>
    <cellStyle name="Comma 18 2 2 2" xfId="36310"/>
    <cellStyle name="Comma 18 2 3" xfId="17118"/>
    <cellStyle name="Comma 18 2 4" xfId="36309"/>
    <cellStyle name="Comma 18 2 5" xfId="45249"/>
    <cellStyle name="Comma 18 3" xfId="4477"/>
    <cellStyle name="Comma 18 3 2" xfId="11187"/>
    <cellStyle name="Comma 18 3 2 2" xfId="36312"/>
    <cellStyle name="Comma 18 3 3" xfId="17119"/>
    <cellStyle name="Comma 18 3 4" xfId="36311"/>
    <cellStyle name="Comma 18 3 5" xfId="45250"/>
    <cellStyle name="Comma 18 4" xfId="4478"/>
    <cellStyle name="Comma 18 4 2" xfId="11188"/>
    <cellStyle name="Comma 18 4 2 2" xfId="36314"/>
    <cellStyle name="Comma 18 4 3" xfId="17120"/>
    <cellStyle name="Comma 18 4 4" xfId="36313"/>
    <cellStyle name="Comma 18 4 5" xfId="45251"/>
    <cellStyle name="Comma 18 5" xfId="4479"/>
    <cellStyle name="Comma 18 5 2" xfId="11189"/>
    <cellStyle name="Comma 18 5 2 2" xfId="36316"/>
    <cellStyle name="Comma 18 5 3" xfId="36315"/>
    <cellStyle name="Comma 18 5 4" xfId="45252"/>
    <cellStyle name="Comma 18 6" xfId="4480"/>
    <cellStyle name="Comma 18 6 2" xfId="11190"/>
    <cellStyle name="Comma 18 6 2 2" xfId="36318"/>
    <cellStyle name="Comma 18 6 3" xfId="36317"/>
    <cellStyle name="Comma 18 6 4" xfId="45253"/>
    <cellStyle name="Comma 18 7" xfId="4481"/>
    <cellStyle name="Comma 18 7 2" xfId="11191"/>
    <cellStyle name="Comma 18 7 2 2" xfId="36320"/>
    <cellStyle name="Comma 18 7 3" xfId="36319"/>
    <cellStyle name="Comma 18 7 4" xfId="45254"/>
    <cellStyle name="Comma 18 8" xfId="4482"/>
    <cellStyle name="Comma 18 8 2" xfId="11192"/>
    <cellStyle name="Comma 18 8 2 2" xfId="36322"/>
    <cellStyle name="Comma 18 8 3" xfId="36321"/>
    <cellStyle name="Comma 18 8 4" xfId="45255"/>
    <cellStyle name="Comma 18 9" xfId="11185"/>
    <cellStyle name="Comma 18 9 2" xfId="36323"/>
    <cellStyle name="Comma 19" xfId="4483"/>
    <cellStyle name="Comma 19 2" xfId="11193"/>
    <cellStyle name="Comma 19 2 2" xfId="17122"/>
    <cellStyle name="Comma 19 2 3" xfId="36325"/>
    <cellStyle name="Comma 19 3" xfId="17121"/>
    <cellStyle name="Comma 19 4" xfId="36324"/>
    <cellStyle name="Comma 19 5" xfId="45256"/>
    <cellStyle name="Comma 2" xfId="29"/>
    <cellStyle name="Comma 2 10" xfId="17123"/>
    <cellStyle name="Comma 2 10 2" xfId="17124"/>
    <cellStyle name="Comma 2 11" xfId="17125"/>
    <cellStyle name="Comma 2 11 2" xfId="17126"/>
    <cellStyle name="Comma 2 12" xfId="17127"/>
    <cellStyle name="Comma 2 12 2" xfId="17128"/>
    <cellStyle name="Comma 2 13" xfId="17129"/>
    <cellStyle name="Comma 2 13 2" xfId="17130"/>
    <cellStyle name="Comma 2 14" xfId="17131"/>
    <cellStyle name="Comma 2 14 2" xfId="17132"/>
    <cellStyle name="Comma 2 15" xfId="17133"/>
    <cellStyle name="Comma 2 15 2" xfId="17134"/>
    <cellStyle name="Comma 2 16" xfId="17135"/>
    <cellStyle name="Comma 2 16 2" xfId="17136"/>
    <cellStyle name="Comma 2 17" xfId="17137"/>
    <cellStyle name="Comma 2 17 2" xfId="17138"/>
    <cellStyle name="Comma 2 18" xfId="17139"/>
    <cellStyle name="Comma 2 18 2" xfId="17140"/>
    <cellStyle name="Comma 2 19" xfId="17141"/>
    <cellStyle name="Comma 2 19 2" xfId="17142"/>
    <cellStyle name="Comma 2 2" xfId="51"/>
    <cellStyle name="Comma 2 2 10" xfId="17143"/>
    <cellStyle name="Comma 2 2 10 2" xfId="17144"/>
    <cellStyle name="Comma 2 2 11" xfId="17145"/>
    <cellStyle name="Comma 2 2 11 2" xfId="17146"/>
    <cellStyle name="Comma 2 2 12" xfId="17147"/>
    <cellStyle name="Comma 2 2 12 2" xfId="17148"/>
    <cellStyle name="Comma 2 2 13" xfId="17149"/>
    <cellStyle name="Comma 2 2 13 10 2" xfId="17150"/>
    <cellStyle name="Comma 2 2 13 2" xfId="17151"/>
    <cellStyle name="Comma 2 2 13 3" xfId="17152"/>
    <cellStyle name="Comma 2 2 13 4" xfId="17153"/>
    <cellStyle name="Comma 2 2 13 5" xfId="17154"/>
    <cellStyle name="Comma 2 2 13 6" xfId="17155"/>
    <cellStyle name="Comma 2 2 13 7" xfId="17156"/>
    <cellStyle name="Comma 2 2 13 8" xfId="17157"/>
    <cellStyle name="Comma 2 2 13 9" xfId="17158"/>
    <cellStyle name="Comma 2 2 14" xfId="17159"/>
    <cellStyle name="Comma 2 2 15" xfId="17160"/>
    <cellStyle name="Comma 2 2 16" xfId="17161"/>
    <cellStyle name="Comma 2 2 17" xfId="17162"/>
    <cellStyle name="Comma 2 2 18" xfId="17163"/>
    <cellStyle name="Comma 2 2 19" xfId="17164"/>
    <cellStyle name="Comma 2 2 2" xfId="4485"/>
    <cellStyle name="Comma 2 2 2 10" xfId="17166"/>
    <cellStyle name="Comma 2 2 2 11" xfId="17167"/>
    <cellStyle name="Comma 2 2 2 12" xfId="17168"/>
    <cellStyle name="Comma 2 2 2 13" xfId="17169"/>
    <cellStyle name="Comma 2 2 2 13 2" xfId="17170"/>
    <cellStyle name="Comma 2 2 2 14" xfId="17171"/>
    <cellStyle name="Comma 2 2 2 15" xfId="17172"/>
    <cellStyle name="Comma 2 2 2 16" xfId="17173"/>
    <cellStyle name="Comma 2 2 2 17" xfId="17165"/>
    <cellStyle name="Comma 2 2 2 2" xfId="17174"/>
    <cellStyle name="Comma 2 2 2 2 10" xfId="17175"/>
    <cellStyle name="Comma 2 2 2 2 11" xfId="17176"/>
    <cellStyle name="Comma 2 2 2 2 12" xfId="17177"/>
    <cellStyle name="Comma 2 2 2 2 12 2" xfId="17178"/>
    <cellStyle name="Comma 2 2 2 2 2" xfId="17179"/>
    <cellStyle name="Comma 2 2 2 2 2 10" xfId="17180"/>
    <cellStyle name="Comma 2 2 2 2 2 11" xfId="17181"/>
    <cellStyle name="Comma 2 2 2 2 2 11 2" xfId="17182"/>
    <cellStyle name="Comma 2 2 2 2 2 2" xfId="17183"/>
    <cellStyle name="Comma 2 2 2 2 2 2 10" xfId="17184"/>
    <cellStyle name="Comma 2 2 2 2 2 2 11" xfId="17185"/>
    <cellStyle name="Comma 2 2 2 2 2 2 11 2" xfId="17186"/>
    <cellStyle name="Comma 2 2 2 2 2 2 2" xfId="17187"/>
    <cellStyle name="Comma 2 2 2 2 2 2 2 2" xfId="17188"/>
    <cellStyle name="Comma 2 2 2 2 2 2 2 2 2" xfId="17189"/>
    <cellStyle name="Comma 2 2 2 2 2 2 2 2 2 2" xfId="17190"/>
    <cellStyle name="Comma 2 2 2 2 2 2 2 2 2 2 2" xfId="17191"/>
    <cellStyle name="Comma 2 2 2 2 2 2 2 2 2 2 2 2" xfId="17192"/>
    <cellStyle name="Comma 2 2 2 2 2 2 2 2 2 3" xfId="17193"/>
    <cellStyle name="Comma 2 2 2 2 2 2 2 2 3" xfId="17194"/>
    <cellStyle name="Comma 2 2 2 2 2 2 2 2 4" xfId="17195"/>
    <cellStyle name="Comma 2 2 2 2 2 2 2 2 5" xfId="17196"/>
    <cellStyle name="Comma 2 2 2 2 2 2 2 2 6" xfId="17197"/>
    <cellStyle name="Comma 2 2 2 2 2 2 2 2 7" xfId="17198"/>
    <cellStyle name="Comma 2 2 2 2 2 2 2 2 7 2" xfId="17199"/>
    <cellStyle name="Comma 2 2 2 2 2 2 2 3" xfId="17200"/>
    <cellStyle name="Comma 2 2 2 2 2 2 2 3 2" xfId="17201"/>
    <cellStyle name="Comma 2 2 2 2 2 2 2 4" xfId="17202"/>
    <cellStyle name="Comma 2 2 2 2 2 2 2 4 2" xfId="17203"/>
    <cellStyle name="Comma 2 2 2 2 2 2 2 4 2 2" xfId="17204"/>
    <cellStyle name="Comma 2 2 2 2 2 2 2 4 2 2 2" xfId="17205"/>
    <cellStyle name="Comma 2 2 2 2 2 2 2 4 3" xfId="17206"/>
    <cellStyle name="Comma 2 2 2 2 2 2 2 5" xfId="17207"/>
    <cellStyle name="Comma 2 2 2 2 2 2 2 6" xfId="17208"/>
    <cellStyle name="Comma 2 2 2 2 2 2 2 7" xfId="17209"/>
    <cellStyle name="Comma 2 2 2 2 2 2 2 8" xfId="17210"/>
    <cellStyle name="Comma 2 2 2 2 2 2 2 8 2" xfId="17211"/>
    <cellStyle name="Comma 2 2 2 2 2 2 3" xfId="17212"/>
    <cellStyle name="Comma 2 2 2 2 2 2 3 2" xfId="17213"/>
    <cellStyle name="Comma 2 2 2 2 2 2 4" xfId="17214"/>
    <cellStyle name="Comma 2 2 2 2 2 2 4 2" xfId="17215"/>
    <cellStyle name="Comma 2 2 2 2 2 2 5" xfId="17216"/>
    <cellStyle name="Comma 2 2 2 2 2 2 5 2" xfId="17217"/>
    <cellStyle name="Comma 2 2 2 2 2 2 6" xfId="17218"/>
    <cellStyle name="Comma 2 2 2 2 2 2 7" xfId="17219"/>
    <cellStyle name="Comma 2 2 2 2 2 2 7 2" xfId="17220"/>
    <cellStyle name="Comma 2 2 2 2 2 2 7 2 2" xfId="17221"/>
    <cellStyle name="Comma 2 2 2 2 2 2 7 2 2 2" xfId="17222"/>
    <cellStyle name="Comma 2 2 2 2 2 2 7 3" xfId="17223"/>
    <cellStyle name="Comma 2 2 2 2 2 2 8" xfId="17224"/>
    <cellStyle name="Comma 2 2 2 2 2 2 9" xfId="17225"/>
    <cellStyle name="Comma 2 2 2 2 2 3" xfId="17226"/>
    <cellStyle name="Comma 2 2 2 2 2 3 2" xfId="17227"/>
    <cellStyle name="Comma 2 2 2 2 2 3 3" xfId="17228"/>
    <cellStyle name="Comma 2 2 2 2 2 3 4" xfId="17229"/>
    <cellStyle name="Comma 2 2 2 2 2 4" xfId="17230"/>
    <cellStyle name="Comma 2 2 2 2 2 5" xfId="17231"/>
    <cellStyle name="Comma 2 2 2 2 2 6" xfId="17232"/>
    <cellStyle name="Comma 2 2 2 2 2 6 2" xfId="17233"/>
    <cellStyle name="Comma 2 2 2 2 2 7" xfId="17234"/>
    <cellStyle name="Comma 2 2 2 2 2 7 2" xfId="17235"/>
    <cellStyle name="Comma 2 2 2 2 2 7 2 2" xfId="17236"/>
    <cellStyle name="Comma 2 2 2 2 2 7 2 2 2" xfId="17237"/>
    <cellStyle name="Comma 2 2 2 2 2 7 3" xfId="17238"/>
    <cellStyle name="Comma 2 2 2 2 2 8" xfId="17239"/>
    <cellStyle name="Comma 2 2 2 2 2 9" xfId="17240"/>
    <cellStyle name="Comma 2 2 2 2 3" xfId="17241"/>
    <cellStyle name="Comma 2 2 2 2 3 2" xfId="17242"/>
    <cellStyle name="Comma 2 2 2 2 3 2 2" xfId="17243"/>
    <cellStyle name="Comma 2 2 2 2 3 3" xfId="17244"/>
    <cellStyle name="Comma 2 2 2 2 3 3 2" xfId="17245"/>
    <cellStyle name="Comma 2 2 2 2 4" xfId="17246"/>
    <cellStyle name="Comma 2 2 2 2 4 2" xfId="17247"/>
    <cellStyle name="Comma 2 2 2 2 5" xfId="17248"/>
    <cellStyle name="Comma 2 2 2 2 5 2" xfId="17249"/>
    <cellStyle name="Comma 2 2 2 2 6" xfId="17250"/>
    <cellStyle name="Comma 2 2 2 2 6 2" xfId="17251"/>
    <cellStyle name="Comma 2 2 2 2 7" xfId="17252"/>
    <cellStyle name="Comma 2 2 2 2 8" xfId="17253"/>
    <cellStyle name="Comma 2 2 2 2 8 2" xfId="17254"/>
    <cellStyle name="Comma 2 2 2 2 8 2 2" xfId="17255"/>
    <cellStyle name="Comma 2 2 2 2 8 2 2 2" xfId="17256"/>
    <cellStyle name="Comma 2 2 2 2 8 3" xfId="17257"/>
    <cellStyle name="Comma 2 2 2 2 9" xfId="17258"/>
    <cellStyle name="Comma 2 2 2 3" xfId="17259"/>
    <cellStyle name="Comma 2 2 2 3 2" xfId="17260"/>
    <cellStyle name="Comma 2 2 2 4" xfId="17261"/>
    <cellStyle name="Comma 2 2 2 4 2" xfId="17262"/>
    <cellStyle name="Comma 2 2 2 4 2 2" xfId="17263"/>
    <cellStyle name="Comma 2 2 2 4 2 2 2" xfId="17264"/>
    <cellStyle name="Comma 2 2 2 4 2 3" xfId="17265"/>
    <cellStyle name="Comma 2 2 2 4 2 3 2" xfId="17266"/>
    <cellStyle name="Comma 2 2 2 4 3" xfId="17267"/>
    <cellStyle name="Comma 2 2 2 4 3 2" xfId="17268"/>
    <cellStyle name="Comma 2 2 2 4 4" xfId="17269"/>
    <cellStyle name="Comma 2 2 2 4 4 2" xfId="17270"/>
    <cellStyle name="Comma 2 2 2 4 5" xfId="17271"/>
    <cellStyle name="Comma 2 2 2 4 5 2" xfId="17272"/>
    <cellStyle name="Comma 2 2 2 4 6" xfId="17273"/>
    <cellStyle name="Comma 2 2 2 4 7" xfId="17274"/>
    <cellStyle name="Comma 2 2 2 5" xfId="17275"/>
    <cellStyle name="Comma 2 2 2 5 2" xfId="17276"/>
    <cellStyle name="Comma 2 2 2 5 3" xfId="17277"/>
    <cellStyle name="Comma 2 2 2 5 4" xfId="17278"/>
    <cellStyle name="Comma 2 2 2 6" xfId="17279"/>
    <cellStyle name="Comma 2 2 2 7" xfId="17280"/>
    <cellStyle name="Comma 2 2 2 8" xfId="17281"/>
    <cellStyle name="Comma 2 2 2 8 2" xfId="17282"/>
    <cellStyle name="Comma 2 2 2 9" xfId="17283"/>
    <cellStyle name="Comma 2 2 2 9 10" xfId="17284"/>
    <cellStyle name="Comma 2 2 2 9 2" xfId="17285"/>
    <cellStyle name="Comma 2 2 2 9 2 2" xfId="17286"/>
    <cellStyle name="Comma 2 2 2 9 2 2 2" xfId="17287"/>
    <cellStyle name="Comma 2 2 2 9 3" xfId="17288"/>
    <cellStyle name="Comma 2 2 2 9 4" xfId="17289"/>
    <cellStyle name="Comma 2 2 2 9 5" xfId="17290"/>
    <cellStyle name="Comma 2 2 2 9 6" xfId="17291"/>
    <cellStyle name="Comma 2 2 2 9 7" xfId="17292"/>
    <cellStyle name="Comma 2 2 2 9 8" xfId="17293"/>
    <cellStyle name="Comma 2 2 2 9 9" xfId="17294"/>
    <cellStyle name="Comma 2 2 20" xfId="17295"/>
    <cellStyle name="Comma 2 2 21" xfId="17296"/>
    <cellStyle name="Comma 2 2 22" xfId="17297"/>
    <cellStyle name="Comma 2 2 23" xfId="17298"/>
    <cellStyle name="Comma 2 2 3" xfId="4484"/>
    <cellStyle name="Comma 2 2 3 10" xfId="17300"/>
    <cellStyle name="Comma 2 2 3 11" xfId="17301"/>
    <cellStyle name="Comma 2 2 3 12" xfId="17302"/>
    <cellStyle name="Comma 2 2 3 13" xfId="17299"/>
    <cellStyle name="Comma 2 2 3 2" xfId="17303"/>
    <cellStyle name="Comma 2 2 3 2 2" xfId="17304"/>
    <cellStyle name="Comma 2 2 3 2 2 2" xfId="17305"/>
    <cellStyle name="Comma 2 2 3 2 2 2 2" xfId="17306"/>
    <cellStyle name="Comma 2 2 3 2 2 2 3" xfId="17307"/>
    <cellStyle name="Comma 2 2 3 2 2 2 4" xfId="17308"/>
    <cellStyle name="Comma 2 2 3 2 2 3" xfId="17309"/>
    <cellStyle name="Comma 2 2 3 2 2 4" xfId="17310"/>
    <cellStyle name="Comma 2 2 3 2 2 5" xfId="17311"/>
    <cellStyle name="Comma 2 2 3 2 2 6" xfId="17312"/>
    <cellStyle name="Comma 2 2 3 2 2 6 2" xfId="17313"/>
    <cellStyle name="Comma 2 2 3 2 3" xfId="17314"/>
    <cellStyle name="Comma 2 2 3 2 3 2" xfId="17315"/>
    <cellStyle name="Comma 2 2 3 2 3 2 2" xfId="17316"/>
    <cellStyle name="Comma 2 2 3 2 3 3" xfId="17317"/>
    <cellStyle name="Comma 2 2 3 2 3 3 2" xfId="17318"/>
    <cellStyle name="Comma 2 2 3 2 4" xfId="17319"/>
    <cellStyle name="Comma 2 2 3 2 4 2" xfId="17320"/>
    <cellStyle name="Comma 2 2 3 2 5" xfId="17321"/>
    <cellStyle name="Comma 2 2 3 2 5 2" xfId="17322"/>
    <cellStyle name="Comma 2 2 3 2 6" xfId="17323"/>
    <cellStyle name="Comma 2 2 3 2 7" xfId="17324"/>
    <cellStyle name="Comma 2 2 3 3" xfId="17325"/>
    <cellStyle name="Comma 2 2 3 3 2" xfId="17326"/>
    <cellStyle name="Comma 2 2 3 3 3" xfId="17327"/>
    <cellStyle name="Comma 2 2 3 3 4" xfId="17328"/>
    <cellStyle name="Comma 2 2 3 4" xfId="17329"/>
    <cellStyle name="Comma 2 2 3 5" xfId="17330"/>
    <cellStyle name="Comma 2 2 3 6" xfId="17331"/>
    <cellStyle name="Comma 2 2 3 7" xfId="17332"/>
    <cellStyle name="Comma 2 2 3 7 2" xfId="17333"/>
    <cellStyle name="Comma 2 2 3 8" xfId="17334"/>
    <cellStyle name="Comma 2 2 3 8 2" xfId="17335"/>
    <cellStyle name="Comma 2 2 3 8 3" xfId="17336"/>
    <cellStyle name="Comma 2 2 3 8 4" xfId="17337"/>
    <cellStyle name="Comma 2 2 3 8 5" xfId="17338"/>
    <cellStyle name="Comma 2 2 3 8 6" xfId="17339"/>
    <cellStyle name="Comma 2 2 3 8 7" xfId="17340"/>
    <cellStyle name="Comma 2 2 3 8 8" xfId="17341"/>
    <cellStyle name="Comma 2 2 3 9" xfId="17342"/>
    <cellStyle name="Comma 2 2 4" xfId="17343"/>
    <cellStyle name="Comma 2 2 4 10" xfId="17344"/>
    <cellStyle name="Comma 2 2 4 10 2" xfId="17345"/>
    <cellStyle name="Comma 2 2 4 10 3" xfId="17346"/>
    <cellStyle name="Comma 2 2 4 11" xfId="17347"/>
    <cellStyle name="Comma 2 2 4 11 2" xfId="17348"/>
    <cellStyle name="Comma 2 2 4 11 3" xfId="17349"/>
    <cellStyle name="Comma 2 2 4 12" xfId="17350"/>
    <cellStyle name="Comma 2 2 4 12 2" xfId="17351"/>
    <cellStyle name="Comma 2 2 4 12 3" xfId="17352"/>
    <cellStyle name="Comma 2 2 4 13" xfId="17353"/>
    <cellStyle name="Comma 2 2 4 13 2" xfId="17354"/>
    <cellStyle name="Comma 2 2 4 13 3" xfId="17355"/>
    <cellStyle name="Comma 2 2 4 14" xfId="17356"/>
    <cellStyle name="Comma 2 2 4 14 2" xfId="17357"/>
    <cellStyle name="Comma 2 2 4 14 3" xfId="17358"/>
    <cellStyle name="Comma 2 2 4 15" xfId="17359"/>
    <cellStyle name="Comma 2 2 4 15 2" xfId="17360"/>
    <cellStyle name="Comma 2 2 4 15 3" xfId="17361"/>
    <cellStyle name="Comma 2 2 4 16" xfId="17362"/>
    <cellStyle name="Comma 2 2 4 16 2" xfId="17363"/>
    <cellStyle name="Comma 2 2 4 16 3" xfId="17364"/>
    <cellStyle name="Comma 2 2 4 17" xfId="17365"/>
    <cellStyle name="Comma 2 2 4 18" xfId="17366"/>
    <cellStyle name="Comma 2 2 4 19" xfId="17367"/>
    <cellStyle name="Comma 2 2 4 2" xfId="17368"/>
    <cellStyle name="Comma 2 2 4 2 2" xfId="17369"/>
    <cellStyle name="Comma 2 2 4 2 3" xfId="17370"/>
    <cellStyle name="Comma 2 2 4 2 4" xfId="17371"/>
    <cellStyle name="Comma 2 2 4 20" xfId="17372"/>
    <cellStyle name="Comma 2 2 4 21" xfId="17373"/>
    <cellStyle name="Comma 2 2 4 22" xfId="17374"/>
    <cellStyle name="Comma 2 2 4 23" xfId="17375"/>
    <cellStyle name="Comma 2 2 4 24" xfId="17376"/>
    <cellStyle name="Comma 2 2 4 25" xfId="17377"/>
    <cellStyle name="Comma 2 2 4 26" xfId="17378"/>
    <cellStyle name="Comma 2 2 4 27" xfId="17379"/>
    <cellStyle name="Comma 2 2 4 28" xfId="17380"/>
    <cellStyle name="Comma 2 2 4 29" xfId="17381"/>
    <cellStyle name="Comma 2 2 4 3" xfId="17382"/>
    <cellStyle name="Comma 2 2 4 30" xfId="17383"/>
    <cellStyle name="Comma 2 2 4 31" xfId="17384"/>
    <cellStyle name="Comma 2 2 4 32" xfId="17385"/>
    <cellStyle name="Comma 2 2 4 33" xfId="17386"/>
    <cellStyle name="Comma 2 2 4 34" xfId="17387"/>
    <cellStyle name="Comma 2 2 4 35" xfId="17388"/>
    <cellStyle name="Comma 2 2 4 36" xfId="17389"/>
    <cellStyle name="Comma 2 2 4 37" xfId="17390"/>
    <cellStyle name="Comma 2 2 4 38" xfId="17391"/>
    <cellStyle name="Comma 2 2 4 39" xfId="17392"/>
    <cellStyle name="Comma 2 2 4 4" xfId="17393"/>
    <cellStyle name="Comma 2 2 4 40" xfId="17394"/>
    <cellStyle name="Comma 2 2 4 41" xfId="17395"/>
    <cellStyle name="Comma 2 2 4 42" xfId="17396"/>
    <cellStyle name="Comma 2 2 4 43" xfId="17397"/>
    <cellStyle name="Comma 2 2 4 44" xfId="17398"/>
    <cellStyle name="Comma 2 2 4 45" xfId="17399"/>
    <cellStyle name="Comma 2 2 4 5" xfId="17400"/>
    <cellStyle name="Comma 2 2 4 6" xfId="17401"/>
    <cellStyle name="Comma 2 2 4 6 2" xfId="17402"/>
    <cellStyle name="Comma 2 2 4 7" xfId="17403"/>
    <cellStyle name="Comma 2 2 4 7 10" xfId="17404"/>
    <cellStyle name="Comma 2 2 4 7 11" xfId="17405"/>
    <cellStyle name="Comma 2 2 4 7 12" xfId="17406"/>
    <cellStyle name="Comma 2 2 4 7 13" xfId="17407"/>
    <cellStyle name="Comma 2 2 4 7 14" xfId="17408"/>
    <cellStyle name="Comma 2 2 4 7 15" xfId="17409"/>
    <cellStyle name="Comma 2 2 4 7 16" xfId="17410"/>
    <cellStyle name="Comma 2 2 4 7 17" xfId="17411"/>
    <cellStyle name="Comma 2 2 4 7 18" xfId="17412"/>
    <cellStyle name="Comma 2 2 4 7 19" xfId="17413"/>
    <cellStyle name="Comma 2 2 4 7 2" xfId="17414"/>
    <cellStyle name="Comma 2 2 4 7 20" xfId="17415"/>
    <cellStyle name="Comma 2 2 4 7 21" xfId="17416"/>
    <cellStyle name="Comma 2 2 4 7 22" xfId="17417"/>
    <cellStyle name="Comma 2 2 4 7 23" xfId="17418"/>
    <cellStyle name="Comma 2 2 4 7 24" xfId="17419"/>
    <cellStyle name="Comma 2 2 4 7 25" xfId="17420"/>
    <cellStyle name="Comma 2 2 4 7 26" xfId="17421"/>
    <cellStyle name="Comma 2 2 4 7 27" xfId="17422"/>
    <cellStyle name="Comma 2 2 4 7 28" xfId="17423"/>
    <cellStyle name="Comma 2 2 4 7 29" xfId="17424"/>
    <cellStyle name="Comma 2 2 4 7 3" xfId="17425"/>
    <cellStyle name="Comma 2 2 4 7 4" xfId="17426"/>
    <cellStyle name="Comma 2 2 4 7 5" xfId="17427"/>
    <cellStyle name="Comma 2 2 4 7 6" xfId="17428"/>
    <cellStyle name="Comma 2 2 4 7 7" xfId="17429"/>
    <cellStyle name="Comma 2 2 4 7 8" xfId="17430"/>
    <cellStyle name="Comma 2 2 4 7 9" xfId="17431"/>
    <cellStyle name="Comma 2 2 4 8" xfId="17432"/>
    <cellStyle name="Comma 2 2 4 9" xfId="17433"/>
    <cellStyle name="Comma 2 2 5" xfId="17434"/>
    <cellStyle name="Comma 2 2 5 10" xfId="17435"/>
    <cellStyle name="Comma 2 2 5 10 2" xfId="17436"/>
    <cellStyle name="Comma 2 2 5 10 3" xfId="17437"/>
    <cellStyle name="Comma 2 2 5 11" xfId="17438"/>
    <cellStyle name="Comma 2 2 5 11 2" xfId="17439"/>
    <cellStyle name="Comma 2 2 5 11 3" xfId="17440"/>
    <cellStyle name="Comma 2 2 5 12" xfId="17441"/>
    <cellStyle name="Comma 2 2 5 12 2" xfId="17442"/>
    <cellStyle name="Comma 2 2 5 12 3" xfId="17443"/>
    <cellStyle name="Comma 2 2 5 13" xfId="17444"/>
    <cellStyle name="Comma 2 2 5 13 2" xfId="17445"/>
    <cellStyle name="Comma 2 2 5 13 3" xfId="17446"/>
    <cellStyle name="Comma 2 2 5 14" xfId="17447"/>
    <cellStyle name="Comma 2 2 5 15" xfId="17448"/>
    <cellStyle name="Comma 2 2 5 16" xfId="17449"/>
    <cellStyle name="Comma 2 2 5 17" xfId="17450"/>
    <cellStyle name="Comma 2 2 5 18" xfId="17451"/>
    <cellStyle name="Comma 2 2 5 19" xfId="17452"/>
    <cellStyle name="Comma 2 2 5 2" xfId="17453"/>
    <cellStyle name="Comma 2 2 5 2 2" xfId="17454"/>
    <cellStyle name="Comma 2 2 5 20" xfId="17455"/>
    <cellStyle name="Comma 2 2 5 21" xfId="17456"/>
    <cellStyle name="Comma 2 2 5 22" xfId="17457"/>
    <cellStyle name="Comma 2 2 5 23" xfId="17458"/>
    <cellStyle name="Comma 2 2 5 24" xfId="17459"/>
    <cellStyle name="Comma 2 2 5 25" xfId="17460"/>
    <cellStyle name="Comma 2 2 5 26" xfId="17461"/>
    <cellStyle name="Comma 2 2 5 27" xfId="17462"/>
    <cellStyle name="Comma 2 2 5 28" xfId="17463"/>
    <cellStyle name="Comma 2 2 5 29" xfId="17464"/>
    <cellStyle name="Comma 2 2 5 3" xfId="17465"/>
    <cellStyle name="Comma 2 2 5 3 2" xfId="17466"/>
    <cellStyle name="Comma 2 2 5 30" xfId="17467"/>
    <cellStyle name="Comma 2 2 5 31" xfId="17468"/>
    <cellStyle name="Comma 2 2 5 32" xfId="17469"/>
    <cellStyle name="Comma 2 2 5 33" xfId="17470"/>
    <cellStyle name="Comma 2 2 5 34" xfId="17471"/>
    <cellStyle name="Comma 2 2 5 35" xfId="17472"/>
    <cellStyle name="Comma 2 2 5 36" xfId="17473"/>
    <cellStyle name="Comma 2 2 5 37" xfId="17474"/>
    <cellStyle name="Comma 2 2 5 38" xfId="17475"/>
    <cellStyle name="Comma 2 2 5 39" xfId="17476"/>
    <cellStyle name="Comma 2 2 5 4" xfId="17477"/>
    <cellStyle name="Comma 2 2 5 4 10" xfId="17478"/>
    <cellStyle name="Comma 2 2 5 4 11" xfId="17479"/>
    <cellStyle name="Comma 2 2 5 4 12" xfId="17480"/>
    <cellStyle name="Comma 2 2 5 4 13" xfId="17481"/>
    <cellStyle name="Comma 2 2 5 4 14" xfId="17482"/>
    <cellStyle name="Comma 2 2 5 4 15" xfId="17483"/>
    <cellStyle name="Comma 2 2 5 4 16" xfId="17484"/>
    <cellStyle name="Comma 2 2 5 4 17" xfId="17485"/>
    <cellStyle name="Comma 2 2 5 4 18" xfId="17486"/>
    <cellStyle name="Comma 2 2 5 4 19" xfId="17487"/>
    <cellStyle name="Comma 2 2 5 4 2" xfId="17488"/>
    <cellStyle name="Comma 2 2 5 4 20" xfId="17489"/>
    <cellStyle name="Comma 2 2 5 4 21" xfId="17490"/>
    <cellStyle name="Comma 2 2 5 4 22" xfId="17491"/>
    <cellStyle name="Comma 2 2 5 4 23" xfId="17492"/>
    <cellStyle name="Comma 2 2 5 4 24" xfId="17493"/>
    <cellStyle name="Comma 2 2 5 4 25" xfId="17494"/>
    <cellStyle name="Comma 2 2 5 4 26" xfId="17495"/>
    <cellStyle name="Comma 2 2 5 4 27" xfId="17496"/>
    <cellStyle name="Comma 2 2 5 4 28" xfId="17497"/>
    <cellStyle name="Comma 2 2 5 4 29" xfId="17498"/>
    <cellStyle name="Comma 2 2 5 4 3" xfId="17499"/>
    <cellStyle name="Comma 2 2 5 4 4" xfId="17500"/>
    <cellStyle name="Comma 2 2 5 4 5" xfId="17501"/>
    <cellStyle name="Comma 2 2 5 4 6" xfId="17502"/>
    <cellStyle name="Comma 2 2 5 4 7" xfId="17503"/>
    <cellStyle name="Comma 2 2 5 4 8" xfId="17504"/>
    <cellStyle name="Comma 2 2 5 4 9" xfId="17505"/>
    <cellStyle name="Comma 2 2 5 40" xfId="17506"/>
    <cellStyle name="Comma 2 2 5 41" xfId="17507"/>
    <cellStyle name="Comma 2 2 5 42" xfId="17508"/>
    <cellStyle name="Comma 2 2 5 5" xfId="17509"/>
    <cellStyle name="Comma 2 2 5 6" xfId="17510"/>
    <cellStyle name="Comma 2 2 5 7" xfId="17511"/>
    <cellStyle name="Comma 2 2 5 7 2" xfId="17512"/>
    <cellStyle name="Comma 2 2 5 7 3" xfId="17513"/>
    <cellStyle name="Comma 2 2 5 8" xfId="17514"/>
    <cellStyle name="Comma 2 2 5 8 2" xfId="17515"/>
    <cellStyle name="Comma 2 2 5 8 3" xfId="17516"/>
    <cellStyle name="Comma 2 2 5 9" xfId="17517"/>
    <cellStyle name="Comma 2 2 5 9 2" xfId="17518"/>
    <cellStyle name="Comma 2 2 5 9 3" xfId="17519"/>
    <cellStyle name="Comma 2 2 6" xfId="17520"/>
    <cellStyle name="Comma 2 2 6 2" xfId="17521"/>
    <cellStyle name="Comma 2 2 7" xfId="17522"/>
    <cellStyle name="Comma 2 2 7 2" xfId="17523"/>
    <cellStyle name="Comma 2 2 8" xfId="17524"/>
    <cellStyle name="Comma 2 2 8 10" xfId="17525"/>
    <cellStyle name="Comma 2 2 8 10 2" xfId="17526"/>
    <cellStyle name="Comma 2 2 8 10 3" xfId="17527"/>
    <cellStyle name="Comma 2 2 8 11" xfId="17528"/>
    <cellStyle name="Comma 2 2 8 11 2" xfId="17529"/>
    <cellStyle name="Comma 2 2 8 11 3" xfId="17530"/>
    <cellStyle name="Comma 2 2 8 12" xfId="17531"/>
    <cellStyle name="Comma 2 2 8 13" xfId="17532"/>
    <cellStyle name="Comma 2 2 8 14" xfId="17533"/>
    <cellStyle name="Comma 2 2 8 15" xfId="17534"/>
    <cellStyle name="Comma 2 2 8 16" xfId="17535"/>
    <cellStyle name="Comma 2 2 8 17" xfId="17536"/>
    <cellStyle name="Comma 2 2 8 18" xfId="17537"/>
    <cellStyle name="Comma 2 2 8 19" xfId="17538"/>
    <cellStyle name="Comma 2 2 8 2" xfId="17539"/>
    <cellStyle name="Comma 2 2 8 2 10" xfId="17540"/>
    <cellStyle name="Comma 2 2 8 2 11" xfId="17541"/>
    <cellStyle name="Comma 2 2 8 2 12" xfId="17542"/>
    <cellStyle name="Comma 2 2 8 2 13" xfId="17543"/>
    <cellStyle name="Comma 2 2 8 2 14" xfId="17544"/>
    <cellStyle name="Comma 2 2 8 2 15" xfId="17545"/>
    <cellStyle name="Comma 2 2 8 2 16" xfId="17546"/>
    <cellStyle name="Comma 2 2 8 2 17" xfId="17547"/>
    <cellStyle name="Comma 2 2 8 2 18" xfId="17548"/>
    <cellStyle name="Comma 2 2 8 2 19" xfId="17549"/>
    <cellStyle name="Comma 2 2 8 2 2" xfId="17550"/>
    <cellStyle name="Comma 2 2 8 2 20" xfId="17551"/>
    <cellStyle name="Comma 2 2 8 2 21" xfId="17552"/>
    <cellStyle name="Comma 2 2 8 2 22" xfId="17553"/>
    <cellStyle name="Comma 2 2 8 2 23" xfId="17554"/>
    <cellStyle name="Comma 2 2 8 2 24" xfId="17555"/>
    <cellStyle name="Comma 2 2 8 2 25" xfId="17556"/>
    <cellStyle name="Comma 2 2 8 2 26" xfId="17557"/>
    <cellStyle name="Comma 2 2 8 2 27" xfId="17558"/>
    <cellStyle name="Comma 2 2 8 2 28" xfId="17559"/>
    <cellStyle name="Comma 2 2 8 2 29" xfId="17560"/>
    <cellStyle name="Comma 2 2 8 2 3" xfId="17561"/>
    <cellStyle name="Comma 2 2 8 2 4" xfId="17562"/>
    <cellStyle name="Comma 2 2 8 2 5" xfId="17563"/>
    <cellStyle name="Comma 2 2 8 2 6" xfId="17564"/>
    <cellStyle name="Comma 2 2 8 2 7" xfId="17565"/>
    <cellStyle name="Comma 2 2 8 2 8" xfId="17566"/>
    <cellStyle name="Comma 2 2 8 2 9" xfId="17567"/>
    <cellStyle name="Comma 2 2 8 20" xfId="17568"/>
    <cellStyle name="Comma 2 2 8 21" xfId="17569"/>
    <cellStyle name="Comma 2 2 8 22" xfId="17570"/>
    <cellStyle name="Comma 2 2 8 23" xfId="17571"/>
    <cellStyle name="Comma 2 2 8 24" xfId="17572"/>
    <cellStyle name="Comma 2 2 8 25" xfId="17573"/>
    <cellStyle name="Comma 2 2 8 26" xfId="17574"/>
    <cellStyle name="Comma 2 2 8 27" xfId="17575"/>
    <cellStyle name="Comma 2 2 8 28" xfId="17576"/>
    <cellStyle name="Comma 2 2 8 29" xfId="17577"/>
    <cellStyle name="Comma 2 2 8 3" xfId="17578"/>
    <cellStyle name="Comma 2 2 8 30" xfId="17579"/>
    <cellStyle name="Comma 2 2 8 31" xfId="17580"/>
    <cellStyle name="Comma 2 2 8 32" xfId="17581"/>
    <cellStyle name="Comma 2 2 8 33" xfId="17582"/>
    <cellStyle name="Comma 2 2 8 34" xfId="17583"/>
    <cellStyle name="Comma 2 2 8 35" xfId="17584"/>
    <cellStyle name="Comma 2 2 8 36" xfId="17585"/>
    <cellStyle name="Comma 2 2 8 37" xfId="17586"/>
    <cellStyle name="Comma 2 2 8 38" xfId="17587"/>
    <cellStyle name="Comma 2 2 8 39" xfId="17588"/>
    <cellStyle name="Comma 2 2 8 4" xfId="17589"/>
    <cellStyle name="Comma 2 2 8 40" xfId="17590"/>
    <cellStyle name="Comma 2 2 8 5" xfId="17591"/>
    <cellStyle name="Comma 2 2 8 5 2" xfId="17592"/>
    <cellStyle name="Comma 2 2 8 5 3" xfId="17593"/>
    <cellStyle name="Comma 2 2 8 6" xfId="17594"/>
    <cellStyle name="Comma 2 2 8 6 2" xfId="17595"/>
    <cellStyle name="Comma 2 2 8 6 3" xfId="17596"/>
    <cellStyle name="Comma 2 2 8 7" xfId="17597"/>
    <cellStyle name="Comma 2 2 8 7 2" xfId="17598"/>
    <cellStyle name="Comma 2 2 8 7 3" xfId="17599"/>
    <cellStyle name="Comma 2 2 8 8" xfId="17600"/>
    <cellStyle name="Comma 2 2 8 8 2" xfId="17601"/>
    <cellStyle name="Comma 2 2 8 8 3" xfId="17602"/>
    <cellStyle name="Comma 2 2 8 9" xfId="17603"/>
    <cellStyle name="Comma 2 2 8 9 2" xfId="17604"/>
    <cellStyle name="Comma 2 2 8 9 3" xfId="17605"/>
    <cellStyle name="Comma 2 2 9" xfId="17606"/>
    <cellStyle name="Comma 2 2 9 2" xfId="17607"/>
    <cellStyle name="Comma 2 2 9 2 2" xfId="17608"/>
    <cellStyle name="Comma 2 2 9 2 2 2" xfId="17609"/>
    <cellStyle name="Comma 2 2 9 3" xfId="17610"/>
    <cellStyle name="Comma 2 2 9 4" xfId="17611"/>
    <cellStyle name="Comma 2 2 9 5" xfId="17612"/>
    <cellStyle name="Comma 2 20" xfId="17613"/>
    <cellStyle name="Comma 2 20 2" xfId="17614"/>
    <cellStyle name="Comma 2 21" xfId="17615"/>
    <cellStyle name="Comma 2 21 2" xfId="17616"/>
    <cellStyle name="Comma 2 22" xfId="17617"/>
    <cellStyle name="Comma 2 22 2" xfId="17618"/>
    <cellStyle name="Comma 2 23" xfId="17619"/>
    <cellStyle name="Comma 2 23 2" xfId="17620"/>
    <cellStyle name="Comma 2 23 2 2" xfId="17621"/>
    <cellStyle name="Comma 2 23 2 3" xfId="17622"/>
    <cellStyle name="Comma 2 23 3" xfId="17623"/>
    <cellStyle name="Comma 2 23 4" xfId="17624"/>
    <cellStyle name="Comma 2 23 5" xfId="17625"/>
    <cellStyle name="Comma 2 23 6" xfId="17626"/>
    <cellStyle name="Comma 2 24" xfId="17627"/>
    <cellStyle name="Comma 2 24 10" xfId="17628"/>
    <cellStyle name="Comma 2 24 10 2" xfId="17629"/>
    <cellStyle name="Comma 2 24 10 3" xfId="17630"/>
    <cellStyle name="Comma 2 24 11" xfId="17631"/>
    <cellStyle name="Comma 2 24 11 2" xfId="17632"/>
    <cellStyle name="Comma 2 24 11 3" xfId="17633"/>
    <cellStyle name="Comma 2 24 12" xfId="17634"/>
    <cellStyle name="Comma 2 24 13" xfId="17635"/>
    <cellStyle name="Comma 2 24 14" xfId="17636"/>
    <cellStyle name="Comma 2 24 15" xfId="17637"/>
    <cellStyle name="Comma 2 24 16" xfId="17638"/>
    <cellStyle name="Comma 2 24 17" xfId="17639"/>
    <cellStyle name="Comma 2 24 18" xfId="17640"/>
    <cellStyle name="Comma 2 24 19" xfId="17641"/>
    <cellStyle name="Comma 2 24 2" xfId="17642"/>
    <cellStyle name="Comma 2 24 2 10" xfId="17643"/>
    <cellStyle name="Comma 2 24 2 11" xfId="17644"/>
    <cellStyle name="Comma 2 24 2 12" xfId="17645"/>
    <cellStyle name="Comma 2 24 2 13" xfId="17646"/>
    <cellStyle name="Comma 2 24 2 14" xfId="17647"/>
    <cellStyle name="Comma 2 24 2 15" xfId="17648"/>
    <cellStyle name="Comma 2 24 2 16" xfId="17649"/>
    <cellStyle name="Comma 2 24 2 17" xfId="17650"/>
    <cellStyle name="Comma 2 24 2 18" xfId="17651"/>
    <cellStyle name="Comma 2 24 2 19" xfId="17652"/>
    <cellStyle name="Comma 2 24 2 2" xfId="17653"/>
    <cellStyle name="Comma 2 24 2 20" xfId="17654"/>
    <cellStyle name="Comma 2 24 2 21" xfId="17655"/>
    <cellStyle name="Comma 2 24 2 22" xfId="17656"/>
    <cellStyle name="Comma 2 24 2 23" xfId="17657"/>
    <cellStyle name="Comma 2 24 2 24" xfId="17658"/>
    <cellStyle name="Comma 2 24 2 25" xfId="17659"/>
    <cellStyle name="Comma 2 24 2 26" xfId="17660"/>
    <cellStyle name="Comma 2 24 2 27" xfId="17661"/>
    <cellStyle name="Comma 2 24 2 28" xfId="17662"/>
    <cellStyle name="Comma 2 24 2 29" xfId="17663"/>
    <cellStyle name="Comma 2 24 2 3" xfId="17664"/>
    <cellStyle name="Comma 2 24 2 4" xfId="17665"/>
    <cellStyle name="Comma 2 24 2 5" xfId="17666"/>
    <cellStyle name="Comma 2 24 2 6" xfId="17667"/>
    <cellStyle name="Comma 2 24 2 7" xfId="17668"/>
    <cellStyle name="Comma 2 24 2 8" xfId="17669"/>
    <cellStyle name="Comma 2 24 2 9" xfId="17670"/>
    <cellStyle name="Comma 2 24 20" xfId="17671"/>
    <cellStyle name="Comma 2 24 21" xfId="17672"/>
    <cellStyle name="Comma 2 24 22" xfId="17673"/>
    <cellStyle name="Comma 2 24 23" xfId="17674"/>
    <cellStyle name="Comma 2 24 24" xfId="17675"/>
    <cellStyle name="Comma 2 24 25" xfId="17676"/>
    <cellStyle name="Comma 2 24 26" xfId="17677"/>
    <cellStyle name="Comma 2 24 27" xfId="17678"/>
    <cellStyle name="Comma 2 24 28" xfId="17679"/>
    <cellStyle name="Comma 2 24 29" xfId="17680"/>
    <cellStyle name="Comma 2 24 3" xfId="17681"/>
    <cellStyle name="Comma 2 24 30" xfId="17682"/>
    <cellStyle name="Comma 2 24 31" xfId="17683"/>
    <cellStyle name="Comma 2 24 32" xfId="17684"/>
    <cellStyle name="Comma 2 24 33" xfId="17685"/>
    <cellStyle name="Comma 2 24 34" xfId="17686"/>
    <cellStyle name="Comma 2 24 35" xfId="17687"/>
    <cellStyle name="Comma 2 24 36" xfId="17688"/>
    <cellStyle name="Comma 2 24 37" xfId="17689"/>
    <cellStyle name="Comma 2 24 38" xfId="17690"/>
    <cellStyle name="Comma 2 24 39" xfId="17691"/>
    <cellStyle name="Comma 2 24 4" xfId="17692"/>
    <cellStyle name="Comma 2 24 40" xfId="17693"/>
    <cellStyle name="Comma 2 24 5" xfId="17694"/>
    <cellStyle name="Comma 2 24 5 2" xfId="17695"/>
    <cellStyle name="Comma 2 24 5 3" xfId="17696"/>
    <cellStyle name="Comma 2 24 6" xfId="17697"/>
    <cellStyle name="Comma 2 24 6 2" xfId="17698"/>
    <cellStyle name="Comma 2 24 6 3" xfId="17699"/>
    <cellStyle name="Comma 2 24 7" xfId="17700"/>
    <cellStyle name="Comma 2 24 7 2" xfId="17701"/>
    <cellStyle name="Comma 2 24 7 3" xfId="17702"/>
    <cellStyle name="Comma 2 24 8" xfId="17703"/>
    <cellStyle name="Comma 2 24 8 2" xfId="17704"/>
    <cellStyle name="Comma 2 24 8 3" xfId="17705"/>
    <cellStyle name="Comma 2 24 9" xfId="17706"/>
    <cellStyle name="Comma 2 24 9 2" xfId="17707"/>
    <cellStyle name="Comma 2 24 9 3" xfId="17708"/>
    <cellStyle name="Comma 2 25" xfId="17709"/>
    <cellStyle name="Comma 2 25 10" xfId="17710"/>
    <cellStyle name="Comma 2 25 10 2" xfId="17711"/>
    <cellStyle name="Comma 2 25 10 3" xfId="17712"/>
    <cellStyle name="Comma 2 25 11" xfId="17713"/>
    <cellStyle name="Comma 2 25 11 2" xfId="17714"/>
    <cellStyle name="Comma 2 25 11 3" xfId="17715"/>
    <cellStyle name="Comma 2 25 12" xfId="17716"/>
    <cellStyle name="Comma 2 25 13" xfId="17717"/>
    <cellStyle name="Comma 2 25 14" xfId="17718"/>
    <cellStyle name="Comma 2 25 15" xfId="17719"/>
    <cellStyle name="Comma 2 25 16" xfId="17720"/>
    <cellStyle name="Comma 2 25 17" xfId="17721"/>
    <cellStyle name="Comma 2 25 18" xfId="17722"/>
    <cellStyle name="Comma 2 25 19" xfId="17723"/>
    <cellStyle name="Comma 2 25 2" xfId="17724"/>
    <cellStyle name="Comma 2 25 2 10" xfId="17725"/>
    <cellStyle name="Comma 2 25 2 11" xfId="17726"/>
    <cellStyle name="Comma 2 25 2 12" xfId="17727"/>
    <cellStyle name="Comma 2 25 2 13" xfId="17728"/>
    <cellStyle name="Comma 2 25 2 14" xfId="17729"/>
    <cellStyle name="Comma 2 25 2 15" xfId="17730"/>
    <cellStyle name="Comma 2 25 2 16" xfId="17731"/>
    <cellStyle name="Comma 2 25 2 17" xfId="17732"/>
    <cellStyle name="Comma 2 25 2 18" xfId="17733"/>
    <cellStyle name="Comma 2 25 2 19" xfId="17734"/>
    <cellStyle name="Comma 2 25 2 2" xfId="17735"/>
    <cellStyle name="Comma 2 25 2 20" xfId="17736"/>
    <cellStyle name="Comma 2 25 2 21" xfId="17737"/>
    <cellStyle name="Comma 2 25 2 22" xfId="17738"/>
    <cellStyle name="Comma 2 25 2 23" xfId="17739"/>
    <cellStyle name="Comma 2 25 2 24" xfId="17740"/>
    <cellStyle name="Comma 2 25 2 25" xfId="17741"/>
    <cellStyle name="Comma 2 25 2 26" xfId="17742"/>
    <cellStyle name="Comma 2 25 2 27" xfId="17743"/>
    <cellStyle name="Comma 2 25 2 28" xfId="17744"/>
    <cellStyle name="Comma 2 25 2 29" xfId="17745"/>
    <cellStyle name="Comma 2 25 2 3" xfId="17746"/>
    <cellStyle name="Comma 2 25 2 4" xfId="17747"/>
    <cellStyle name="Comma 2 25 2 5" xfId="17748"/>
    <cellStyle name="Comma 2 25 2 6" xfId="17749"/>
    <cellStyle name="Comma 2 25 2 7" xfId="17750"/>
    <cellStyle name="Comma 2 25 2 8" xfId="17751"/>
    <cellStyle name="Comma 2 25 2 9" xfId="17752"/>
    <cellStyle name="Comma 2 25 20" xfId="17753"/>
    <cellStyle name="Comma 2 25 21" xfId="17754"/>
    <cellStyle name="Comma 2 25 22" xfId="17755"/>
    <cellStyle name="Comma 2 25 23" xfId="17756"/>
    <cellStyle name="Comma 2 25 24" xfId="17757"/>
    <cellStyle name="Comma 2 25 25" xfId="17758"/>
    <cellStyle name="Comma 2 25 26" xfId="17759"/>
    <cellStyle name="Comma 2 25 27" xfId="17760"/>
    <cellStyle name="Comma 2 25 28" xfId="17761"/>
    <cellStyle name="Comma 2 25 29" xfId="17762"/>
    <cellStyle name="Comma 2 25 3" xfId="17763"/>
    <cellStyle name="Comma 2 25 30" xfId="17764"/>
    <cellStyle name="Comma 2 25 31" xfId="17765"/>
    <cellStyle name="Comma 2 25 32" xfId="17766"/>
    <cellStyle name="Comma 2 25 33" xfId="17767"/>
    <cellStyle name="Comma 2 25 34" xfId="17768"/>
    <cellStyle name="Comma 2 25 35" xfId="17769"/>
    <cellStyle name="Comma 2 25 36" xfId="17770"/>
    <cellStyle name="Comma 2 25 37" xfId="17771"/>
    <cellStyle name="Comma 2 25 38" xfId="17772"/>
    <cellStyle name="Comma 2 25 39" xfId="17773"/>
    <cellStyle name="Comma 2 25 4" xfId="17774"/>
    <cellStyle name="Comma 2 25 40" xfId="17775"/>
    <cellStyle name="Comma 2 25 5" xfId="17776"/>
    <cellStyle name="Comma 2 25 5 2" xfId="17777"/>
    <cellStyle name="Comma 2 25 5 3" xfId="17778"/>
    <cellStyle name="Comma 2 25 6" xfId="17779"/>
    <cellStyle name="Comma 2 25 6 2" xfId="17780"/>
    <cellStyle name="Comma 2 25 6 3" xfId="17781"/>
    <cellStyle name="Comma 2 25 7" xfId="17782"/>
    <cellStyle name="Comma 2 25 7 2" xfId="17783"/>
    <cellStyle name="Comma 2 25 7 3" xfId="17784"/>
    <cellStyle name="Comma 2 25 8" xfId="17785"/>
    <cellStyle name="Comma 2 25 8 2" xfId="17786"/>
    <cellStyle name="Comma 2 25 8 3" xfId="17787"/>
    <cellStyle name="Comma 2 25 9" xfId="17788"/>
    <cellStyle name="Comma 2 25 9 2" xfId="17789"/>
    <cellStyle name="Comma 2 25 9 3" xfId="17790"/>
    <cellStyle name="Comma 2 26" xfId="17791"/>
    <cellStyle name="Comma 2 26 10" xfId="17792"/>
    <cellStyle name="Comma 2 26 10 2" xfId="17793"/>
    <cellStyle name="Comma 2 26 10 3" xfId="17794"/>
    <cellStyle name="Comma 2 26 11" xfId="17795"/>
    <cellStyle name="Comma 2 26 11 2" xfId="17796"/>
    <cellStyle name="Comma 2 26 11 3" xfId="17797"/>
    <cellStyle name="Comma 2 26 12" xfId="17798"/>
    <cellStyle name="Comma 2 26 13" xfId="17799"/>
    <cellStyle name="Comma 2 26 14" xfId="17800"/>
    <cellStyle name="Comma 2 26 15" xfId="17801"/>
    <cellStyle name="Comma 2 26 16" xfId="17802"/>
    <cellStyle name="Comma 2 26 17" xfId="17803"/>
    <cellStyle name="Comma 2 26 18" xfId="17804"/>
    <cellStyle name="Comma 2 26 19" xfId="17805"/>
    <cellStyle name="Comma 2 26 2" xfId="17806"/>
    <cellStyle name="Comma 2 26 2 10" xfId="17807"/>
    <cellStyle name="Comma 2 26 2 11" xfId="17808"/>
    <cellStyle name="Comma 2 26 2 12" xfId="17809"/>
    <cellStyle name="Comma 2 26 2 13" xfId="17810"/>
    <cellStyle name="Comma 2 26 2 14" xfId="17811"/>
    <cellStyle name="Comma 2 26 2 15" xfId="17812"/>
    <cellStyle name="Comma 2 26 2 16" xfId="17813"/>
    <cellStyle name="Comma 2 26 2 17" xfId="17814"/>
    <cellStyle name="Comma 2 26 2 18" xfId="17815"/>
    <cellStyle name="Comma 2 26 2 19" xfId="17816"/>
    <cellStyle name="Comma 2 26 2 2" xfId="17817"/>
    <cellStyle name="Comma 2 26 2 20" xfId="17818"/>
    <cellStyle name="Comma 2 26 2 21" xfId="17819"/>
    <cellStyle name="Comma 2 26 2 22" xfId="17820"/>
    <cellStyle name="Comma 2 26 2 23" xfId="17821"/>
    <cellStyle name="Comma 2 26 2 24" xfId="17822"/>
    <cellStyle name="Comma 2 26 2 25" xfId="17823"/>
    <cellStyle name="Comma 2 26 2 26" xfId="17824"/>
    <cellStyle name="Comma 2 26 2 27" xfId="17825"/>
    <cellStyle name="Comma 2 26 2 28" xfId="17826"/>
    <cellStyle name="Comma 2 26 2 29" xfId="17827"/>
    <cellStyle name="Comma 2 26 2 3" xfId="17828"/>
    <cellStyle name="Comma 2 26 2 4" xfId="17829"/>
    <cellStyle name="Comma 2 26 2 5" xfId="17830"/>
    <cellStyle name="Comma 2 26 2 6" xfId="17831"/>
    <cellStyle name="Comma 2 26 2 7" xfId="17832"/>
    <cellStyle name="Comma 2 26 2 8" xfId="17833"/>
    <cellStyle name="Comma 2 26 2 9" xfId="17834"/>
    <cellStyle name="Comma 2 26 20" xfId="17835"/>
    <cellStyle name="Comma 2 26 21" xfId="17836"/>
    <cellStyle name="Comma 2 26 22" xfId="17837"/>
    <cellStyle name="Comma 2 26 23" xfId="17838"/>
    <cellStyle name="Comma 2 26 24" xfId="17839"/>
    <cellStyle name="Comma 2 26 25" xfId="17840"/>
    <cellStyle name="Comma 2 26 26" xfId="17841"/>
    <cellStyle name="Comma 2 26 27" xfId="17842"/>
    <cellStyle name="Comma 2 26 28" xfId="17843"/>
    <cellStyle name="Comma 2 26 29" xfId="17844"/>
    <cellStyle name="Comma 2 26 3" xfId="17845"/>
    <cellStyle name="Comma 2 26 30" xfId="17846"/>
    <cellStyle name="Comma 2 26 31" xfId="17847"/>
    <cellStyle name="Comma 2 26 32" xfId="17848"/>
    <cellStyle name="Comma 2 26 33" xfId="17849"/>
    <cellStyle name="Comma 2 26 34" xfId="17850"/>
    <cellStyle name="Comma 2 26 35" xfId="17851"/>
    <cellStyle name="Comma 2 26 36" xfId="17852"/>
    <cellStyle name="Comma 2 26 37" xfId="17853"/>
    <cellStyle name="Comma 2 26 38" xfId="17854"/>
    <cellStyle name="Comma 2 26 39" xfId="17855"/>
    <cellStyle name="Comma 2 26 4" xfId="17856"/>
    <cellStyle name="Comma 2 26 40" xfId="17857"/>
    <cellStyle name="Comma 2 26 5" xfId="17858"/>
    <cellStyle name="Comma 2 26 5 2" xfId="17859"/>
    <cellStyle name="Comma 2 26 5 3" xfId="17860"/>
    <cellStyle name="Comma 2 26 6" xfId="17861"/>
    <cellStyle name="Comma 2 26 6 2" xfId="17862"/>
    <cellStyle name="Comma 2 26 6 3" xfId="17863"/>
    <cellStyle name="Comma 2 26 7" xfId="17864"/>
    <cellStyle name="Comma 2 26 7 2" xfId="17865"/>
    <cellStyle name="Comma 2 26 7 3" xfId="17866"/>
    <cellStyle name="Comma 2 26 8" xfId="17867"/>
    <cellStyle name="Comma 2 26 8 2" xfId="17868"/>
    <cellStyle name="Comma 2 26 8 3" xfId="17869"/>
    <cellStyle name="Comma 2 26 9" xfId="17870"/>
    <cellStyle name="Comma 2 26 9 2" xfId="17871"/>
    <cellStyle name="Comma 2 26 9 3" xfId="17872"/>
    <cellStyle name="Comma 2 27" xfId="17873"/>
    <cellStyle name="Comma 2 27 10" xfId="17874"/>
    <cellStyle name="Comma 2 27 10 2" xfId="17875"/>
    <cellStyle name="Comma 2 27 10 3" xfId="17876"/>
    <cellStyle name="Comma 2 27 11" xfId="17877"/>
    <cellStyle name="Comma 2 27 11 2" xfId="17878"/>
    <cellStyle name="Comma 2 27 11 3" xfId="17879"/>
    <cellStyle name="Comma 2 27 12" xfId="17880"/>
    <cellStyle name="Comma 2 27 13" xfId="17881"/>
    <cellStyle name="Comma 2 27 14" xfId="17882"/>
    <cellStyle name="Comma 2 27 15" xfId="17883"/>
    <cellStyle name="Comma 2 27 16" xfId="17884"/>
    <cellStyle name="Comma 2 27 17" xfId="17885"/>
    <cellStyle name="Comma 2 27 18" xfId="17886"/>
    <cellStyle name="Comma 2 27 19" xfId="17887"/>
    <cellStyle name="Comma 2 27 2" xfId="17888"/>
    <cellStyle name="Comma 2 27 2 10" xfId="17889"/>
    <cellStyle name="Comma 2 27 2 11" xfId="17890"/>
    <cellStyle name="Comma 2 27 2 12" xfId="17891"/>
    <cellStyle name="Comma 2 27 2 13" xfId="17892"/>
    <cellStyle name="Comma 2 27 2 14" xfId="17893"/>
    <cellStyle name="Comma 2 27 2 15" xfId="17894"/>
    <cellStyle name="Comma 2 27 2 16" xfId="17895"/>
    <cellStyle name="Comma 2 27 2 17" xfId="17896"/>
    <cellStyle name="Comma 2 27 2 18" xfId="17897"/>
    <cellStyle name="Comma 2 27 2 19" xfId="17898"/>
    <cellStyle name="Comma 2 27 2 2" xfId="17899"/>
    <cellStyle name="Comma 2 27 2 20" xfId="17900"/>
    <cellStyle name="Comma 2 27 2 21" xfId="17901"/>
    <cellStyle name="Comma 2 27 2 22" xfId="17902"/>
    <cellStyle name="Comma 2 27 2 23" xfId="17903"/>
    <cellStyle name="Comma 2 27 2 24" xfId="17904"/>
    <cellStyle name="Comma 2 27 2 25" xfId="17905"/>
    <cellStyle name="Comma 2 27 2 26" xfId="17906"/>
    <cellStyle name="Comma 2 27 2 27" xfId="17907"/>
    <cellStyle name="Comma 2 27 2 28" xfId="17908"/>
    <cellStyle name="Comma 2 27 2 29" xfId="17909"/>
    <cellStyle name="Comma 2 27 2 3" xfId="17910"/>
    <cellStyle name="Comma 2 27 2 4" xfId="17911"/>
    <cellStyle name="Comma 2 27 2 5" xfId="17912"/>
    <cellStyle name="Comma 2 27 2 6" xfId="17913"/>
    <cellStyle name="Comma 2 27 2 7" xfId="17914"/>
    <cellStyle name="Comma 2 27 2 8" xfId="17915"/>
    <cellStyle name="Comma 2 27 2 9" xfId="17916"/>
    <cellStyle name="Comma 2 27 20" xfId="17917"/>
    <cellStyle name="Comma 2 27 21" xfId="17918"/>
    <cellStyle name="Comma 2 27 22" xfId="17919"/>
    <cellStyle name="Comma 2 27 23" xfId="17920"/>
    <cellStyle name="Comma 2 27 24" xfId="17921"/>
    <cellStyle name="Comma 2 27 25" xfId="17922"/>
    <cellStyle name="Comma 2 27 26" xfId="17923"/>
    <cellStyle name="Comma 2 27 27" xfId="17924"/>
    <cellStyle name="Comma 2 27 28" xfId="17925"/>
    <cellStyle name="Comma 2 27 29" xfId="17926"/>
    <cellStyle name="Comma 2 27 3" xfId="17927"/>
    <cellStyle name="Comma 2 27 30" xfId="17928"/>
    <cellStyle name="Comma 2 27 31" xfId="17929"/>
    <cellStyle name="Comma 2 27 32" xfId="17930"/>
    <cellStyle name="Comma 2 27 33" xfId="17931"/>
    <cellStyle name="Comma 2 27 34" xfId="17932"/>
    <cellStyle name="Comma 2 27 35" xfId="17933"/>
    <cellStyle name="Comma 2 27 36" xfId="17934"/>
    <cellStyle name="Comma 2 27 37" xfId="17935"/>
    <cellStyle name="Comma 2 27 38" xfId="17936"/>
    <cellStyle name="Comma 2 27 39" xfId="17937"/>
    <cellStyle name="Comma 2 27 4" xfId="17938"/>
    <cellStyle name="Comma 2 27 40" xfId="17939"/>
    <cellStyle name="Comma 2 27 5" xfId="17940"/>
    <cellStyle name="Comma 2 27 5 2" xfId="17941"/>
    <cellStyle name="Comma 2 27 5 3" xfId="17942"/>
    <cellStyle name="Comma 2 27 6" xfId="17943"/>
    <cellStyle name="Comma 2 27 6 2" xfId="17944"/>
    <cellStyle name="Comma 2 27 6 3" xfId="17945"/>
    <cellStyle name="Comma 2 27 7" xfId="17946"/>
    <cellStyle name="Comma 2 27 7 2" xfId="17947"/>
    <cellStyle name="Comma 2 27 7 3" xfId="17948"/>
    <cellStyle name="Comma 2 27 8" xfId="17949"/>
    <cellStyle name="Comma 2 27 8 2" xfId="17950"/>
    <cellStyle name="Comma 2 27 8 3" xfId="17951"/>
    <cellStyle name="Comma 2 27 9" xfId="17952"/>
    <cellStyle name="Comma 2 27 9 2" xfId="17953"/>
    <cellStyle name="Comma 2 27 9 3" xfId="17954"/>
    <cellStyle name="Comma 2 28" xfId="17955"/>
    <cellStyle name="Comma 2 29" xfId="17956"/>
    <cellStyle name="Comma 2 29 2" xfId="17957"/>
    <cellStyle name="Comma 2 29 2 2" xfId="17958"/>
    <cellStyle name="Comma 2 29 2 3" xfId="17959"/>
    <cellStyle name="Comma 2 29 3" xfId="17960"/>
    <cellStyle name="Comma 2 3" xfId="54"/>
    <cellStyle name="Comma 2 3 2" xfId="139"/>
    <cellStyle name="Comma 2 3 2 2" xfId="382"/>
    <cellStyle name="Comma 2 3 2 2 2" xfId="7135"/>
    <cellStyle name="Comma 2 3 2 2 2 2" xfId="11197"/>
    <cellStyle name="Comma 2 3 2 2 2 2 2" xfId="36328"/>
    <cellStyle name="Comma 2 3 2 2 2 3" xfId="36327"/>
    <cellStyle name="Comma 2 3 2 2 3" xfId="11196"/>
    <cellStyle name="Comma 2 3 2 2 3 2" xfId="36329"/>
    <cellStyle name="Comma 2 3 2 2 4" xfId="36326"/>
    <cellStyle name="Comma 2 3 2 3" xfId="4487"/>
    <cellStyle name="Comma 2 3 2 4" xfId="11195"/>
    <cellStyle name="Comma 2 3 2 4 2" xfId="36330"/>
    <cellStyle name="Comma 2 3 2 5" xfId="17962"/>
    <cellStyle name="Comma 2 3 3" xfId="351"/>
    <cellStyle name="Comma 2 3 3 2" xfId="7136"/>
    <cellStyle name="Comma 2 3 3 2 2" xfId="11199"/>
    <cellStyle name="Comma 2 3 3 2 2 2" xfId="36333"/>
    <cellStyle name="Comma 2 3 3 2 3" xfId="36332"/>
    <cellStyle name="Comma 2 3 3 3" xfId="11198"/>
    <cellStyle name="Comma 2 3 3 3 2" xfId="36334"/>
    <cellStyle name="Comma 2 3 3 4" xfId="17963"/>
    <cellStyle name="Comma 2 3 3 5" xfId="36331"/>
    <cellStyle name="Comma 2 3 4" xfId="490"/>
    <cellStyle name="Comma 2 3 4 2" xfId="7137"/>
    <cellStyle name="Comma 2 3 4 2 2" xfId="11201"/>
    <cellStyle name="Comma 2 3 4 2 2 2" xfId="36337"/>
    <cellStyle name="Comma 2 3 4 2 3" xfId="36336"/>
    <cellStyle name="Comma 2 3 4 3" xfId="11200"/>
    <cellStyle name="Comma 2 3 4 3 2" xfId="36338"/>
    <cellStyle name="Comma 2 3 4 4" xfId="28045"/>
    <cellStyle name="Comma 2 3 4 5" xfId="36335"/>
    <cellStyle name="Comma 2 3 5" xfId="517"/>
    <cellStyle name="Comma 2 3 5 2" xfId="7138"/>
    <cellStyle name="Comma 2 3 5 2 2" xfId="11203"/>
    <cellStyle name="Comma 2 3 5 2 2 2" xfId="36341"/>
    <cellStyle name="Comma 2 3 5 2 3" xfId="36340"/>
    <cellStyle name="Comma 2 3 5 3" xfId="11202"/>
    <cellStyle name="Comma 2 3 5 3 2" xfId="36342"/>
    <cellStyle name="Comma 2 3 5 4" xfId="36339"/>
    <cellStyle name="Comma 2 3 6" xfId="4486"/>
    <cellStyle name="Comma 2 3 7" xfId="11194"/>
    <cellStyle name="Comma 2 3 7 2" xfId="36343"/>
    <cellStyle name="Comma 2 3 8" xfId="17961"/>
    <cellStyle name="Comma 2 3 9" xfId="41608"/>
    <cellStyle name="Comma 2 30" xfId="17964"/>
    <cellStyle name="Comma 2 31" xfId="17965"/>
    <cellStyle name="Comma 2 32" xfId="17966"/>
    <cellStyle name="Comma 2 33" xfId="17967"/>
    <cellStyle name="Comma 2 34" xfId="17968"/>
    <cellStyle name="Comma 2 34 10" xfId="17969"/>
    <cellStyle name="Comma 2 34 11" xfId="17970"/>
    <cellStyle name="Comma 2 34 2" xfId="17971"/>
    <cellStyle name="Comma 2 34 3" xfId="17972"/>
    <cellStyle name="Comma 2 34 4" xfId="17973"/>
    <cellStyle name="Comma 2 34 5" xfId="17974"/>
    <cellStyle name="Comma 2 34 6" xfId="17975"/>
    <cellStyle name="Comma 2 34 7" xfId="17976"/>
    <cellStyle name="Comma 2 34 8" xfId="17977"/>
    <cellStyle name="Comma 2 34 9" xfId="17978"/>
    <cellStyle name="Comma 2 35" xfId="17979"/>
    <cellStyle name="Comma 2 35 2" xfId="17980"/>
    <cellStyle name="Comma 2 35 3" xfId="17981"/>
    <cellStyle name="Comma 2 35 4" xfId="17982"/>
    <cellStyle name="Comma 2 35 5" xfId="17983"/>
    <cellStyle name="Comma 2 35 6" xfId="17984"/>
    <cellStyle name="Comma 2 35 7" xfId="17985"/>
    <cellStyle name="Comma 2 35 8" xfId="17986"/>
    <cellStyle name="Comma 2 36" xfId="17987"/>
    <cellStyle name="Comma 2 36 2" xfId="17988"/>
    <cellStyle name="Comma 2 36 3" xfId="17989"/>
    <cellStyle name="Comma 2 36 4" xfId="17990"/>
    <cellStyle name="Comma 2 36 5" xfId="17991"/>
    <cellStyle name="Comma 2 36 6" xfId="17992"/>
    <cellStyle name="Comma 2 36 7" xfId="17993"/>
    <cellStyle name="Comma 2 36 8" xfId="17994"/>
    <cellStyle name="Comma 2 37" xfId="17995"/>
    <cellStyle name="Comma 2 37 2" xfId="17996"/>
    <cellStyle name="Comma 2 37 3" xfId="17997"/>
    <cellStyle name="Comma 2 37 4" xfId="17998"/>
    <cellStyle name="Comma 2 37 5" xfId="17999"/>
    <cellStyle name="Comma 2 37 6" xfId="18000"/>
    <cellStyle name="Comma 2 37 7" xfId="18001"/>
    <cellStyle name="Comma 2 37 8" xfId="18002"/>
    <cellStyle name="Comma 2 38" xfId="18003"/>
    <cellStyle name="Comma 2 38 2" xfId="18004"/>
    <cellStyle name="Comma 2 38 3" xfId="18005"/>
    <cellStyle name="Comma 2 38 4" xfId="18006"/>
    <cellStyle name="Comma 2 38 5" xfId="18007"/>
    <cellStyle name="Comma 2 38 6" xfId="18008"/>
    <cellStyle name="Comma 2 38 7" xfId="18009"/>
    <cellStyle name="Comma 2 38 8" xfId="18010"/>
    <cellStyle name="Comma 2 39" xfId="18011"/>
    <cellStyle name="Comma 2 4" xfId="132"/>
    <cellStyle name="Comma 2 4 2" xfId="376"/>
    <cellStyle name="Comma 2 4 2 2" xfId="4489"/>
    <cellStyle name="Comma 2 4 2 2 2" xfId="18014"/>
    <cellStyle name="Comma 2 4 2 3" xfId="11205"/>
    <cellStyle name="Comma 2 4 2 3 2" xfId="36346"/>
    <cellStyle name="Comma 2 4 2 4" xfId="18013"/>
    <cellStyle name="Comma 2 4 2 5" xfId="36345"/>
    <cellStyle name="Comma 2 4 3" xfId="4488"/>
    <cellStyle name="Comma 2 4 4" xfId="11204"/>
    <cellStyle name="Comma 2 4 4 2" xfId="18015"/>
    <cellStyle name="Comma 2 4 4 3" xfId="36347"/>
    <cellStyle name="Comma 2 4 5" xfId="18012"/>
    <cellStyle name="Comma 2 4 6" xfId="36344"/>
    <cellStyle name="Comma 2 40" xfId="18016"/>
    <cellStyle name="Comma 2 41" xfId="18017"/>
    <cellStyle name="Comma 2 42" xfId="18018"/>
    <cellStyle name="Comma 2 43" xfId="18019"/>
    <cellStyle name="Comma 2 44" xfId="18020"/>
    <cellStyle name="Comma 2 45" xfId="18021"/>
    <cellStyle name="Comma 2 45 2" xfId="18022"/>
    <cellStyle name="Comma 2 46" xfId="18023"/>
    <cellStyle name="Comma 2 46 2" xfId="18024"/>
    <cellStyle name="Comma 2 47" xfId="18025"/>
    <cellStyle name="Comma 2 48" xfId="18026"/>
    <cellStyle name="Comma 2 49" xfId="18027"/>
    <cellStyle name="Comma 2 5" xfId="535"/>
    <cellStyle name="Comma 2 5 2" xfId="4490"/>
    <cellStyle name="Comma 2 5 2 2" xfId="18029"/>
    <cellStyle name="Comma 2 5 3" xfId="18028"/>
    <cellStyle name="Comma 2 50" xfId="18030"/>
    <cellStyle name="Comma 2 51" xfId="18031"/>
    <cellStyle name="Comma 2 52" xfId="18032"/>
    <cellStyle name="Comma 2 53" xfId="18033"/>
    <cellStyle name="Comma 2 54" xfId="18034"/>
    <cellStyle name="Comma 2 55" xfId="18035"/>
    <cellStyle name="Comma 2 56" xfId="18036"/>
    <cellStyle name="Comma 2 57" xfId="18037"/>
    <cellStyle name="Comma 2 58" xfId="18038"/>
    <cellStyle name="Comma 2 59" xfId="18039"/>
    <cellStyle name="Comma 2 6" xfId="18040"/>
    <cellStyle name="Comma 2 6 2" xfId="18041"/>
    <cellStyle name="Comma 2 60" xfId="18042"/>
    <cellStyle name="Comma 2 61" xfId="18043"/>
    <cellStyle name="Comma 2 62" xfId="28044"/>
    <cellStyle name="Comma 2 63" xfId="28272"/>
    <cellStyle name="Comma 2 7" xfId="18044"/>
    <cellStyle name="Comma 2 7 2" xfId="18045"/>
    <cellStyle name="Comma 2 8" xfId="18046"/>
    <cellStyle name="Comma 2 8 2" xfId="18047"/>
    <cellStyle name="Comma 2 9" xfId="18048"/>
    <cellStyle name="Comma 2 9 2" xfId="18049"/>
    <cellStyle name="Comma 2 90" xfId="18050"/>
    <cellStyle name="Comma 2_PBT Reconciliation (10.23.09 948am)" xfId="18051"/>
    <cellStyle name="Comma 20" xfId="13849"/>
    <cellStyle name="Comma 20 2" xfId="18052"/>
    <cellStyle name="Comma 21" xfId="18053"/>
    <cellStyle name="Comma 21 10" xfId="18054"/>
    <cellStyle name="Comma 21 11" xfId="18055"/>
    <cellStyle name="Comma 21 12" xfId="18056"/>
    <cellStyle name="Comma 21 13" xfId="18057"/>
    <cellStyle name="Comma 21 14" xfId="18058"/>
    <cellStyle name="Comma 21 15" xfId="18059"/>
    <cellStyle name="Comma 21 16" xfId="18060"/>
    <cellStyle name="Comma 21 17" xfId="18061"/>
    <cellStyle name="Comma 21 18" xfId="18062"/>
    <cellStyle name="Comma 21 19" xfId="18063"/>
    <cellStyle name="Comma 21 2" xfId="18064"/>
    <cellStyle name="Comma 21 20" xfId="18065"/>
    <cellStyle name="Comma 21 21" xfId="18066"/>
    <cellStyle name="Comma 21 22" xfId="18067"/>
    <cellStyle name="Comma 21 23" xfId="18068"/>
    <cellStyle name="Comma 21 24" xfId="18069"/>
    <cellStyle name="Comma 21 3" xfId="18070"/>
    <cellStyle name="Comma 21 4" xfId="18071"/>
    <cellStyle name="Comma 21 5" xfId="18072"/>
    <cellStyle name="Comma 21 6" xfId="18073"/>
    <cellStyle name="Comma 21 7" xfId="18074"/>
    <cellStyle name="Comma 21 8" xfId="18075"/>
    <cellStyle name="Comma 21 9" xfId="18076"/>
    <cellStyle name="Comma 22" xfId="18077"/>
    <cellStyle name="Comma 23" xfId="18078"/>
    <cellStyle name="Comma 23 2" xfId="18079"/>
    <cellStyle name="Comma 23 3" xfId="18080"/>
    <cellStyle name="Comma 23 4" xfId="18081"/>
    <cellStyle name="Comma 23 5" xfId="18082"/>
    <cellStyle name="Comma 23 6" xfId="18083"/>
    <cellStyle name="Comma 23 7" xfId="18084"/>
    <cellStyle name="Comma 23 8" xfId="28263"/>
    <cellStyle name="Comma 24" xfId="18085"/>
    <cellStyle name="Comma 24 2" xfId="18086"/>
    <cellStyle name="Comma 24 3" xfId="18087"/>
    <cellStyle name="Comma 24 4" xfId="18088"/>
    <cellStyle name="Comma 24 5" xfId="28264"/>
    <cellStyle name="Comma 25" xfId="18089"/>
    <cellStyle name="Comma 25 2" xfId="18090"/>
    <cellStyle name="Comma 25 2 2" xfId="18091"/>
    <cellStyle name="Comma 25 3" xfId="18092"/>
    <cellStyle name="Comma 25 3 2" xfId="18093"/>
    <cellStyle name="Comma 25 4" xfId="18094"/>
    <cellStyle name="Comma 25 4 2" xfId="18095"/>
    <cellStyle name="Comma 25 5" xfId="18096"/>
    <cellStyle name="Comma 26" xfId="18097"/>
    <cellStyle name="Comma 26 2" xfId="18098"/>
    <cellStyle name="Comma 26 2 2" xfId="18099"/>
    <cellStyle name="Comma 26 3" xfId="18100"/>
    <cellStyle name="Comma 26 3 2" xfId="18101"/>
    <cellStyle name="Comma 26 4" xfId="18102"/>
    <cellStyle name="Comma 26 4 2" xfId="18103"/>
    <cellStyle name="Comma 26 5" xfId="18104"/>
    <cellStyle name="Comma 27" xfId="18105"/>
    <cellStyle name="Comma 27 2" xfId="18106"/>
    <cellStyle name="Comma 28" xfId="18107"/>
    <cellStyle name="Comma 28 2" xfId="18108"/>
    <cellStyle name="Comma 29" xfId="18109"/>
    <cellStyle name="Comma 29 2" xfId="18110"/>
    <cellStyle name="Comma 29 2 2" xfId="18111"/>
    <cellStyle name="Comma 29 3" xfId="18112"/>
    <cellStyle name="Comma 29 3 2" xfId="18113"/>
    <cellStyle name="Comma 29 4" xfId="18114"/>
    <cellStyle name="Comma 29 4 2" xfId="18115"/>
    <cellStyle name="Comma 29 5" xfId="18116"/>
    <cellStyle name="Comma 3" xfId="53"/>
    <cellStyle name="Comma 3 10" xfId="4492"/>
    <cellStyle name="Comma 3 10 2" xfId="11206"/>
    <cellStyle name="Comma 3 10 2 2" xfId="36349"/>
    <cellStyle name="Comma 3 10 3" xfId="36348"/>
    <cellStyle name="Comma 3 10 4" xfId="45257"/>
    <cellStyle name="Comma 3 11" xfId="4493"/>
    <cellStyle name="Comma 3 11 2" xfId="11207"/>
    <cellStyle name="Comma 3 11 2 2" xfId="36351"/>
    <cellStyle name="Comma 3 11 3" xfId="36350"/>
    <cellStyle name="Comma 3 11 4" xfId="45258"/>
    <cellStyle name="Comma 3 12" xfId="4494"/>
    <cellStyle name="Comma 3 12 2" xfId="11208"/>
    <cellStyle name="Comma 3 12 2 2" xfId="36353"/>
    <cellStyle name="Comma 3 12 3" xfId="36352"/>
    <cellStyle name="Comma 3 12 4" xfId="45259"/>
    <cellStyle name="Comma 3 13" xfId="4495"/>
    <cellStyle name="Comma 3 13 2" xfId="11209"/>
    <cellStyle name="Comma 3 13 2 2" xfId="36355"/>
    <cellStyle name="Comma 3 13 3" xfId="36354"/>
    <cellStyle name="Comma 3 13 4" xfId="45260"/>
    <cellStyle name="Comma 3 14" xfId="4496"/>
    <cellStyle name="Comma 3 14 2" xfId="11210"/>
    <cellStyle name="Comma 3 14 2 2" xfId="36357"/>
    <cellStyle name="Comma 3 14 3" xfId="36356"/>
    <cellStyle name="Comma 3 14 4" xfId="45261"/>
    <cellStyle name="Comma 3 15" xfId="4491"/>
    <cellStyle name="Comma 3 15 2" xfId="11211"/>
    <cellStyle name="Comma 3 15 2 2" xfId="36359"/>
    <cellStyle name="Comma 3 15 3" xfId="36358"/>
    <cellStyle name="Comma 3 2" xfId="133"/>
    <cellStyle name="Comma 3 2 2" xfId="377"/>
    <cellStyle name="Comma 3 2 2 2" xfId="4498"/>
    <cellStyle name="Comma 3 2 2 3" xfId="4497"/>
    <cellStyle name="Comma 3 2 2 4" xfId="11213"/>
    <cellStyle name="Comma 3 2 2 4 2" xfId="36361"/>
    <cellStyle name="Comma 3 2 2 5" xfId="18117"/>
    <cellStyle name="Comma 3 2 2 6" xfId="36360"/>
    <cellStyle name="Comma 3 2 3" xfId="536"/>
    <cellStyle name="Comma 3 2 4" xfId="4499"/>
    <cellStyle name="Comma 3 2 4 2" xfId="4500"/>
    <cellStyle name="Comma 3 2 4 2 2" xfId="11214"/>
    <cellStyle name="Comma 3 2 4 2 2 2" xfId="36363"/>
    <cellStyle name="Comma 3 2 4 2 3" xfId="36362"/>
    <cellStyle name="Comma 3 2 4 2 4" xfId="45262"/>
    <cellStyle name="Comma 3 2 4 3" xfId="18118"/>
    <cellStyle name="Comma 3 2 5" xfId="4501"/>
    <cellStyle name="Comma 3 2 5 2" xfId="11215"/>
    <cellStyle name="Comma 3 2 5 2 2" xfId="36365"/>
    <cellStyle name="Comma 3 2 5 3" xfId="36364"/>
    <cellStyle name="Comma 3 2 5 4" xfId="45263"/>
    <cellStyle name="Comma 3 2 6" xfId="4502"/>
    <cellStyle name="Comma 3 2 6 2" xfId="11216"/>
    <cellStyle name="Comma 3 2 6 2 2" xfId="36367"/>
    <cellStyle name="Comma 3 2 6 3" xfId="36366"/>
    <cellStyle name="Comma 3 2 6 4" xfId="45264"/>
    <cellStyle name="Comma 3 2 7" xfId="4503"/>
    <cellStyle name="Comma 3 2 7 2" xfId="11217"/>
    <cellStyle name="Comma 3 2 7 2 2" xfId="36369"/>
    <cellStyle name="Comma 3 2 7 3" xfId="36368"/>
    <cellStyle name="Comma 3 2 7 4" xfId="45265"/>
    <cellStyle name="Comma 3 2 8" xfId="11212"/>
    <cellStyle name="Comma 3 2 8 2" xfId="36370"/>
    <cellStyle name="Comma 3 3" xfId="249"/>
    <cellStyle name="Comma 3 3 2" xfId="18120"/>
    <cellStyle name="Comma 3 3 3" xfId="18121"/>
    <cellStyle name="Comma 3 3 4" xfId="18119"/>
    <cellStyle name="Comma 3 4" xfId="4504"/>
    <cellStyle name="Comma 3 4 10" xfId="4505"/>
    <cellStyle name="Comma 3 4 10 2" xfId="11219"/>
    <cellStyle name="Comma 3 4 10 2 2" xfId="36373"/>
    <cellStyle name="Comma 3 4 10 3" xfId="36372"/>
    <cellStyle name="Comma 3 4 10 4" xfId="45267"/>
    <cellStyle name="Comma 3 4 11" xfId="4506"/>
    <cellStyle name="Comma 3 4 11 2" xfId="11220"/>
    <cellStyle name="Comma 3 4 11 2 2" xfId="36375"/>
    <cellStyle name="Comma 3 4 11 3" xfId="36374"/>
    <cellStyle name="Comma 3 4 11 4" xfId="45268"/>
    <cellStyle name="Comma 3 4 12" xfId="11218"/>
    <cellStyle name="Comma 3 4 12 2" xfId="36376"/>
    <cellStyle name="Comma 3 4 13" xfId="18122"/>
    <cellStyle name="Comma 3 4 14" xfId="36371"/>
    <cellStyle name="Comma 3 4 15" xfId="45266"/>
    <cellStyle name="Comma 3 4 2" xfId="4507"/>
    <cellStyle name="Comma 3 4 2 2" xfId="4508"/>
    <cellStyle name="Comma 3 4 2 2 2" xfId="11222"/>
    <cellStyle name="Comma 3 4 2 2 2 2" xfId="36379"/>
    <cellStyle name="Comma 3 4 2 2 3" xfId="36378"/>
    <cellStyle name="Comma 3 4 2 2 4" xfId="45270"/>
    <cellStyle name="Comma 3 4 2 3" xfId="11221"/>
    <cellStyle name="Comma 3 4 2 3 2" xfId="36380"/>
    <cellStyle name="Comma 3 4 2 4" xfId="18123"/>
    <cellStyle name="Comma 3 4 2 5" xfId="36377"/>
    <cellStyle name="Comma 3 4 2 6" xfId="45269"/>
    <cellStyle name="Comma 3 4 3" xfId="4509"/>
    <cellStyle name="Comma 3 4 3 2" xfId="11223"/>
    <cellStyle name="Comma 3 4 3 2 2" xfId="36382"/>
    <cellStyle name="Comma 3 4 3 3" xfId="36381"/>
    <cellStyle name="Comma 3 4 3 4" xfId="45271"/>
    <cellStyle name="Comma 3 4 4" xfId="4510"/>
    <cellStyle name="Comma 3 4 4 2" xfId="11224"/>
    <cellStyle name="Comma 3 4 4 2 2" xfId="36384"/>
    <cellStyle name="Comma 3 4 4 3" xfId="36383"/>
    <cellStyle name="Comma 3 4 4 4" xfId="45272"/>
    <cellStyle name="Comma 3 4 5" xfId="4511"/>
    <cellStyle name="Comma 3 4 5 2" xfId="11225"/>
    <cellStyle name="Comma 3 4 5 2 2" xfId="36386"/>
    <cellStyle name="Comma 3 4 5 3" xfId="36385"/>
    <cellStyle name="Comma 3 4 5 4" xfId="45273"/>
    <cellStyle name="Comma 3 4 6" xfId="4512"/>
    <cellStyle name="Comma 3 4 6 2" xfId="11226"/>
    <cellStyle name="Comma 3 4 6 2 2" xfId="36388"/>
    <cellStyle name="Comma 3 4 6 3" xfId="36387"/>
    <cellStyle name="Comma 3 4 6 4" xfId="45274"/>
    <cellStyle name="Comma 3 4 7" xfId="4513"/>
    <cellStyle name="Comma 3 4 7 2" xfId="11227"/>
    <cellStyle name="Comma 3 4 7 2 2" xfId="36390"/>
    <cellStyle name="Comma 3 4 7 3" xfId="36389"/>
    <cellStyle name="Comma 3 4 7 4" xfId="45275"/>
    <cellStyle name="Comma 3 4 8" xfId="4514"/>
    <cellStyle name="Comma 3 4 9" xfId="4515"/>
    <cellStyle name="Comma 3 4 9 2" xfId="11228"/>
    <cellStyle name="Comma 3 4 9 2 2" xfId="36392"/>
    <cellStyle name="Comma 3 4 9 3" xfId="36391"/>
    <cellStyle name="Comma 3 4 9 4" xfId="45276"/>
    <cellStyle name="Comma 3 5" xfId="4516"/>
    <cellStyle name="Comma 3 5 10" xfId="18125"/>
    <cellStyle name="Comma 3 5 11" xfId="18124"/>
    <cellStyle name="Comma 3 5 12" xfId="36393"/>
    <cellStyle name="Comma 3 5 13" xfId="45277"/>
    <cellStyle name="Comma 3 5 2" xfId="4517"/>
    <cellStyle name="Comma 3 5 2 2" xfId="4518"/>
    <cellStyle name="Comma 3 5 2 2 2" xfId="11231"/>
    <cellStyle name="Comma 3 5 2 2 2 2" xfId="18128"/>
    <cellStyle name="Comma 3 5 2 2 2 3" xfId="36396"/>
    <cellStyle name="Comma 3 5 2 2 3" xfId="18127"/>
    <cellStyle name="Comma 3 5 2 2 4" xfId="36395"/>
    <cellStyle name="Comma 3 5 2 2 5" xfId="45279"/>
    <cellStyle name="Comma 3 5 2 3" xfId="11230"/>
    <cellStyle name="Comma 3 5 2 3 2" xfId="18129"/>
    <cellStyle name="Comma 3 5 2 3 3" xfId="36397"/>
    <cellStyle name="Comma 3 5 2 4" xfId="18126"/>
    <cellStyle name="Comma 3 5 2 5" xfId="36394"/>
    <cellStyle name="Comma 3 5 2 6" xfId="45278"/>
    <cellStyle name="Comma 3 5 3" xfId="4519"/>
    <cellStyle name="Comma 3 5 3 2" xfId="11232"/>
    <cellStyle name="Comma 3 5 3 2 2" xfId="18131"/>
    <cellStyle name="Comma 3 5 3 2 3" xfId="36399"/>
    <cellStyle name="Comma 3 5 3 3" xfId="18130"/>
    <cellStyle name="Comma 3 5 3 4" xfId="36398"/>
    <cellStyle name="Comma 3 5 3 5" xfId="45280"/>
    <cellStyle name="Comma 3 5 4" xfId="11229"/>
    <cellStyle name="Comma 3 5 4 2" xfId="18132"/>
    <cellStyle name="Comma 3 5 4 3" xfId="36400"/>
    <cellStyle name="Comma 3 5 5" xfId="18133"/>
    <cellStyle name="Comma 3 5 6" xfId="18134"/>
    <cellStyle name="Comma 3 5 7" xfId="18135"/>
    <cellStyle name="Comma 3 5 8" xfId="18136"/>
    <cellStyle name="Comma 3 5 9" xfId="18137"/>
    <cellStyle name="Comma 3 6" xfId="4520"/>
    <cellStyle name="Comma 3 6 10" xfId="18139"/>
    <cellStyle name="Comma 3 6 11" xfId="18138"/>
    <cellStyle name="Comma 3 6 12" xfId="36401"/>
    <cellStyle name="Comma 3 6 13" xfId="45281"/>
    <cellStyle name="Comma 3 6 2" xfId="4521"/>
    <cellStyle name="Comma 3 6 2 2" xfId="11234"/>
    <cellStyle name="Comma 3 6 2 2 2" xfId="36403"/>
    <cellStyle name="Comma 3 6 2 3" xfId="18140"/>
    <cellStyle name="Comma 3 6 2 4" xfId="36402"/>
    <cellStyle name="Comma 3 6 2 5" xfId="45282"/>
    <cellStyle name="Comma 3 6 3" xfId="11233"/>
    <cellStyle name="Comma 3 6 3 2" xfId="18141"/>
    <cellStyle name="Comma 3 6 3 3" xfId="36404"/>
    <cellStyle name="Comma 3 6 4" xfId="18142"/>
    <cellStyle name="Comma 3 6 5" xfId="18143"/>
    <cellStyle name="Comma 3 6 6" xfId="18144"/>
    <cellStyle name="Comma 3 6 7" xfId="18145"/>
    <cellStyle name="Comma 3 6 8" xfId="18146"/>
    <cellStyle name="Comma 3 6 9" xfId="18147"/>
    <cellStyle name="Comma 3 7" xfId="4522"/>
    <cellStyle name="Comma 3 7 10" xfId="18149"/>
    <cellStyle name="Comma 3 7 11" xfId="18148"/>
    <cellStyle name="Comma 3 7 12" xfId="36405"/>
    <cellStyle name="Comma 3 7 13" xfId="45283"/>
    <cellStyle name="Comma 3 7 2" xfId="4523"/>
    <cellStyle name="Comma 3 7 2 2" xfId="11236"/>
    <cellStyle name="Comma 3 7 2 2 2" xfId="36407"/>
    <cellStyle name="Comma 3 7 2 3" xfId="18150"/>
    <cellStyle name="Comma 3 7 2 4" xfId="36406"/>
    <cellStyle name="Comma 3 7 2 5" xfId="45284"/>
    <cellStyle name="Comma 3 7 3" xfId="11235"/>
    <cellStyle name="Comma 3 7 3 2" xfId="18151"/>
    <cellStyle name="Comma 3 7 3 3" xfId="36408"/>
    <cellStyle name="Comma 3 7 4" xfId="18152"/>
    <cellStyle name="Comma 3 7 5" xfId="18153"/>
    <cellStyle name="Comma 3 7 6" xfId="18154"/>
    <cellStyle name="Comma 3 7 7" xfId="18155"/>
    <cellStyle name="Comma 3 7 8" xfId="18156"/>
    <cellStyle name="Comma 3 7 9" xfId="18157"/>
    <cellStyle name="Comma 3 8" xfId="4524"/>
    <cellStyle name="Comma 3 8 2" xfId="4525"/>
    <cellStyle name="Comma 3 8 2 2" xfId="11238"/>
    <cellStyle name="Comma 3 8 2 2 2" xfId="36411"/>
    <cellStyle name="Comma 3 8 2 3" xfId="36410"/>
    <cellStyle name="Comma 3 8 2 4" xfId="45286"/>
    <cellStyle name="Comma 3 8 3" xfId="11237"/>
    <cellStyle name="Comma 3 8 3 2" xfId="36412"/>
    <cellStyle name="Comma 3 8 4" xfId="18158"/>
    <cellStyle name="Comma 3 8 5" xfId="36409"/>
    <cellStyle name="Comma 3 8 6" xfId="45285"/>
    <cellStyle name="Comma 3 9" xfId="4526"/>
    <cellStyle name="Comma 3 9 2" xfId="4527"/>
    <cellStyle name="Comma 3 9 2 2" xfId="11240"/>
    <cellStyle name="Comma 3 9 2 2 2" xfId="36415"/>
    <cellStyle name="Comma 3 9 2 3" xfId="28152"/>
    <cellStyle name="Comma 3 9 2 4" xfId="36414"/>
    <cellStyle name="Comma 3 9 2 5" xfId="45288"/>
    <cellStyle name="Comma 3 9 3" xfId="11239"/>
    <cellStyle name="Comma 3 9 3 2" xfId="36416"/>
    <cellStyle name="Comma 3 9 4" xfId="18159"/>
    <cellStyle name="Comma 3 9 5" xfId="36413"/>
    <cellStyle name="Comma 3 9 6" xfId="45287"/>
    <cellStyle name="Comma 3_Comverse 2004 Income Tax Review Wkbk 12 13 v1" xfId="18160"/>
    <cellStyle name="Comma 30" xfId="18161"/>
    <cellStyle name="Comma 31" xfId="18162"/>
    <cellStyle name="Comma 31 2" xfId="18163"/>
    <cellStyle name="Comma 31 2 2" xfId="18164"/>
    <cellStyle name="Comma 31 3" xfId="18165"/>
    <cellStyle name="Comma 31 3 2" xfId="18166"/>
    <cellStyle name="Comma 31 4" xfId="18167"/>
    <cellStyle name="Comma 31 4 2" xfId="18168"/>
    <cellStyle name="Comma 31 5" xfId="18169"/>
    <cellStyle name="Comma 32" xfId="18170"/>
    <cellStyle name="Comma 32 2" xfId="18171"/>
    <cellStyle name="Comma 32 2 2" xfId="18172"/>
    <cellStyle name="Comma 32 3" xfId="18173"/>
    <cellStyle name="Comma 32 3 2" xfId="18174"/>
    <cellStyle name="Comma 32 4" xfId="18175"/>
    <cellStyle name="Comma 32 4 2" xfId="18176"/>
    <cellStyle name="Comma 32 5" xfId="18177"/>
    <cellStyle name="Comma 33" xfId="18178"/>
    <cellStyle name="Comma 34" xfId="18179"/>
    <cellStyle name="Comma 35" xfId="18180"/>
    <cellStyle name="Comma 35 2" xfId="18181"/>
    <cellStyle name="Comma 35 2 2" xfId="18182"/>
    <cellStyle name="Comma 35 3" xfId="18183"/>
    <cellStyle name="Comma 35 3 2" xfId="18184"/>
    <cellStyle name="Comma 35 4" xfId="18185"/>
    <cellStyle name="Comma 35 4 2" xfId="18186"/>
    <cellStyle name="Comma 35 5" xfId="18187"/>
    <cellStyle name="Comma 36" xfId="18188"/>
    <cellStyle name="Comma 36 2" xfId="18189"/>
    <cellStyle name="Comma 36 2 2" xfId="18190"/>
    <cellStyle name="Comma 36 3" xfId="18191"/>
    <cellStyle name="Comma 36 3 2" xfId="18192"/>
    <cellStyle name="Comma 36 4" xfId="18193"/>
    <cellStyle name="Comma 36 4 2" xfId="18194"/>
    <cellStyle name="Comma 36 5" xfId="18195"/>
    <cellStyle name="Comma 37" xfId="18196"/>
    <cellStyle name="Comma 38" xfId="18197"/>
    <cellStyle name="Comma 39" xfId="18198"/>
    <cellStyle name="Comma 39 2" xfId="18199"/>
    <cellStyle name="Comma 39 2 2" xfId="18200"/>
    <cellStyle name="Comma 39 3" xfId="18201"/>
    <cellStyle name="Comma 39 3 2" xfId="18202"/>
    <cellStyle name="Comma 39 4" xfId="18203"/>
    <cellStyle name="Comma 39 4 2" xfId="18204"/>
    <cellStyle name="Comma 39 5" xfId="18205"/>
    <cellStyle name="Comma 4" xfId="65"/>
    <cellStyle name="Comma 4 10" xfId="4529"/>
    <cellStyle name="Comma 4 10 2" xfId="11241"/>
    <cellStyle name="Comma 4 10 2 2" xfId="36418"/>
    <cellStyle name="Comma 4 10 3" xfId="36417"/>
    <cellStyle name="Comma 4 10 4" xfId="45289"/>
    <cellStyle name="Comma 4 11" xfId="4528"/>
    <cellStyle name="Comma 4 2" xfId="593"/>
    <cellStyle name="Comma 4 2 10" xfId="18207"/>
    <cellStyle name="Comma 4 2 11" xfId="18208"/>
    <cellStyle name="Comma 4 2 12" xfId="18206"/>
    <cellStyle name="Comma 4 2 13" xfId="28273"/>
    <cellStyle name="Comma 4 2 2" xfId="4531"/>
    <cellStyle name="Comma 4 2 2 2" xfId="18209"/>
    <cellStyle name="Comma 4 2 3" xfId="4530"/>
    <cellStyle name="Comma 4 2 3 2" xfId="18210"/>
    <cellStyle name="Comma 4 2 4" xfId="18211"/>
    <cellStyle name="Comma 4 2 5" xfId="18212"/>
    <cellStyle name="Comma 4 2 6" xfId="18213"/>
    <cellStyle name="Comma 4 2 7" xfId="18214"/>
    <cellStyle name="Comma 4 2 8" xfId="18215"/>
    <cellStyle name="Comma 4 2 9" xfId="18216"/>
    <cellStyle name="Comma 4 3" xfId="4532"/>
    <cellStyle name="Comma 4 3 10" xfId="18218"/>
    <cellStyle name="Comma 4 3 11" xfId="18217"/>
    <cellStyle name="Comma 4 3 12" xfId="36419"/>
    <cellStyle name="Comma 4 3 13" xfId="45290"/>
    <cellStyle name="Comma 4 3 2" xfId="4533"/>
    <cellStyle name="Comma 4 3 2 2" xfId="18219"/>
    <cellStyle name="Comma 4 3 3" xfId="11242"/>
    <cellStyle name="Comma 4 3 3 2" xfId="18220"/>
    <cellStyle name="Comma 4 3 3 3" xfId="36420"/>
    <cellStyle name="Comma 4 3 4" xfId="18221"/>
    <cellStyle name="Comma 4 3 5" xfId="18222"/>
    <cellStyle name="Comma 4 3 6" xfId="18223"/>
    <cellStyle name="Comma 4 3 7" xfId="18224"/>
    <cellStyle name="Comma 4 3 8" xfId="18225"/>
    <cellStyle name="Comma 4 3 9" xfId="18226"/>
    <cellStyle name="Comma 4 4" xfId="4534"/>
    <cellStyle name="Comma 4 4 10" xfId="18228"/>
    <cellStyle name="Comma 4 4 11" xfId="18227"/>
    <cellStyle name="Comma 4 4 12" xfId="36421"/>
    <cellStyle name="Comma 4 4 13" xfId="45291"/>
    <cellStyle name="Comma 4 4 2" xfId="4535"/>
    <cellStyle name="Comma 4 4 2 2" xfId="11244"/>
    <cellStyle name="Comma 4 4 2 2 2" xfId="36423"/>
    <cellStyle name="Comma 4 4 2 3" xfId="18229"/>
    <cellStyle name="Comma 4 4 2 4" xfId="36422"/>
    <cellStyle name="Comma 4 4 2 5" xfId="45292"/>
    <cellStyle name="Comma 4 4 3" xfId="11243"/>
    <cellStyle name="Comma 4 4 3 2" xfId="18230"/>
    <cellStyle name="Comma 4 4 3 3" xfId="36424"/>
    <cellStyle name="Comma 4 4 4" xfId="18231"/>
    <cellStyle name="Comma 4 4 5" xfId="18232"/>
    <cellStyle name="Comma 4 4 6" xfId="18233"/>
    <cellStyle name="Comma 4 4 7" xfId="18234"/>
    <cellStyle name="Comma 4 4 8" xfId="18235"/>
    <cellStyle name="Comma 4 4 9" xfId="18236"/>
    <cellStyle name="Comma 4 5" xfId="4536"/>
    <cellStyle name="Comma 4 5 2" xfId="11245"/>
    <cellStyle name="Comma 4 5 2 2" xfId="18238"/>
    <cellStyle name="Comma 4 5 2 3" xfId="36426"/>
    <cellStyle name="Comma 4 5 3" xfId="18237"/>
    <cellStyle name="Comma 4 5 4" xfId="36425"/>
    <cellStyle name="Comma 4 5 5" xfId="45293"/>
    <cellStyle name="Comma 4 6" xfId="4537"/>
    <cellStyle name="Comma 4 6 2" xfId="11246"/>
    <cellStyle name="Comma 4 6 2 2" xfId="18240"/>
    <cellStyle name="Comma 4 6 2 3" xfId="36428"/>
    <cellStyle name="Comma 4 6 3" xfId="18239"/>
    <cellStyle name="Comma 4 6 4" xfId="36427"/>
    <cellStyle name="Comma 4 6 5" xfId="45294"/>
    <cellStyle name="Comma 4 7" xfId="4538"/>
    <cellStyle name="Comma 4 7 2" xfId="11247"/>
    <cellStyle name="Comma 4 7 2 2" xfId="36430"/>
    <cellStyle name="Comma 4 7 3" xfId="18241"/>
    <cellStyle name="Comma 4 7 4" xfId="36429"/>
    <cellStyle name="Comma 4 7 5" xfId="45295"/>
    <cellStyle name="Comma 4 8" xfId="4539"/>
    <cellStyle name="Comma 4 8 2" xfId="11248"/>
    <cellStyle name="Comma 4 8 2 2" xfId="36432"/>
    <cellStyle name="Comma 4 8 3" xfId="18242"/>
    <cellStyle name="Comma 4 8 4" xfId="36431"/>
    <cellStyle name="Comma 4 8 5" xfId="45296"/>
    <cellStyle name="Comma 4 9" xfId="4540"/>
    <cellStyle name="Comma 4 9 2" xfId="11249"/>
    <cellStyle name="Comma 4 9 2 2" xfId="36434"/>
    <cellStyle name="Comma 4 9 3" xfId="18243"/>
    <cellStyle name="Comma 4 9 4" xfId="36433"/>
    <cellStyle name="Comma 4 9 5" xfId="45297"/>
    <cellStyle name="Comma 40" xfId="537"/>
    <cellStyle name="Comma 41" xfId="18244"/>
    <cellStyle name="Comma 41 2" xfId="18245"/>
    <cellStyle name="Comma 41 2 2" xfId="18246"/>
    <cellStyle name="Comma 41 3" xfId="18247"/>
    <cellStyle name="Comma 41 3 2" xfId="18248"/>
    <cellStyle name="Comma 41 4" xfId="18249"/>
    <cellStyle name="Comma 41 4 2" xfId="18250"/>
    <cellStyle name="Comma 41 5" xfId="18251"/>
    <cellStyle name="Comma 42" xfId="13888"/>
    <cellStyle name="Comma 43" xfId="18252"/>
    <cellStyle name="Comma 43 2" xfId="18253"/>
    <cellStyle name="Comma 43 2 2" xfId="18254"/>
    <cellStyle name="Comma 43 3" xfId="18255"/>
    <cellStyle name="Comma 43 3 2" xfId="18256"/>
    <cellStyle name="Comma 43 4" xfId="18257"/>
    <cellStyle name="Comma 43 4 2" xfId="18258"/>
    <cellStyle name="Comma 43 5" xfId="18259"/>
    <cellStyle name="Comma 44" xfId="18260"/>
    <cellStyle name="Comma 44 2" xfId="18261"/>
    <cellStyle name="Comma 44 2 2" xfId="18262"/>
    <cellStyle name="Comma 44 3" xfId="18263"/>
    <cellStyle name="Comma 44 3 2" xfId="18264"/>
    <cellStyle name="Comma 44 4" xfId="18265"/>
    <cellStyle name="Comma 44 4 2" xfId="18266"/>
    <cellStyle name="Comma 44 5" xfId="18267"/>
    <cellStyle name="Comma 45" xfId="47683"/>
    <cellStyle name="Comma 46" xfId="47687"/>
    <cellStyle name="Comma 47" xfId="18268"/>
    <cellStyle name="Comma 47 2" xfId="18269"/>
    <cellStyle name="Comma 47 2 2" xfId="18270"/>
    <cellStyle name="Comma 47 3" xfId="18271"/>
    <cellStyle name="Comma 47 3 2" xfId="18272"/>
    <cellStyle name="Comma 47 4" xfId="18273"/>
    <cellStyle name="Comma 47 4 2" xfId="18274"/>
    <cellStyle name="Comma 47 5" xfId="18275"/>
    <cellStyle name="Comma 48" xfId="18276"/>
    <cellStyle name="Comma 48 2" xfId="18277"/>
    <cellStyle name="Comma 48 2 2" xfId="18278"/>
    <cellStyle name="Comma 48 3" xfId="18279"/>
    <cellStyle name="Comma 48 3 2" xfId="18280"/>
    <cellStyle name="Comma 48 4" xfId="18281"/>
    <cellStyle name="Comma 48 4 2" xfId="18282"/>
    <cellStyle name="Comma 48 5" xfId="18283"/>
    <cellStyle name="Comma 49" xfId="47693"/>
    <cellStyle name="Comma 5" xfId="66"/>
    <cellStyle name="Comma 5 10" xfId="4542"/>
    <cellStyle name="Comma 5 10 2" xfId="11250"/>
    <cellStyle name="Comma 5 10 2 2" xfId="36436"/>
    <cellStyle name="Comma 5 10 3" xfId="18285"/>
    <cellStyle name="Comma 5 10 4" xfId="36435"/>
    <cellStyle name="Comma 5 10 5" xfId="45298"/>
    <cellStyle name="Comma 5 11" xfId="4543"/>
    <cellStyle name="Comma 5 11 2" xfId="11251"/>
    <cellStyle name="Comma 5 11 2 2" xfId="36438"/>
    <cellStyle name="Comma 5 11 3" xfId="18286"/>
    <cellStyle name="Comma 5 11 4" xfId="36437"/>
    <cellStyle name="Comma 5 11 5" xfId="45299"/>
    <cellStyle name="Comma 5 12" xfId="4541"/>
    <cellStyle name="Comma 5 12 2" xfId="11252"/>
    <cellStyle name="Comma 5 12 2 2" xfId="36440"/>
    <cellStyle name="Comma 5 12 3" xfId="28046"/>
    <cellStyle name="Comma 5 12 4" xfId="36439"/>
    <cellStyle name="Comma 5 13" xfId="13877"/>
    <cellStyle name="Comma 5 13 2" xfId="28066"/>
    <cellStyle name="Comma 5 14" xfId="18284"/>
    <cellStyle name="Comma 5 2" xfId="538"/>
    <cellStyle name="Comma 5 2 10" xfId="4544"/>
    <cellStyle name="Comma 5 2 10 2" xfId="11254"/>
    <cellStyle name="Comma 5 2 10 2 2" xfId="36443"/>
    <cellStyle name="Comma 5 2 10 3" xfId="36442"/>
    <cellStyle name="Comma 5 2 11" xfId="11253"/>
    <cellStyle name="Comma 5 2 11 2" xfId="36444"/>
    <cellStyle name="Comma 5 2 12" xfId="18287"/>
    <cellStyle name="Comma 5 2 13" xfId="36441"/>
    <cellStyle name="Comma 5 2 14" xfId="45300"/>
    <cellStyle name="Comma 5 2 2" xfId="4545"/>
    <cellStyle name="Comma 5 2 2 10" xfId="18288"/>
    <cellStyle name="Comma 5 2 2 11" xfId="36445"/>
    <cellStyle name="Comma 5 2 2 12" xfId="45301"/>
    <cellStyle name="Comma 5 2 2 2" xfId="4546"/>
    <cellStyle name="Comma 5 2 2 2 2" xfId="4547"/>
    <cellStyle name="Comma 5 2 2 2 2 2" xfId="11257"/>
    <cellStyle name="Comma 5 2 2 2 2 2 2" xfId="36448"/>
    <cellStyle name="Comma 5 2 2 2 2 3" xfId="36447"/>
    <cellStyle name="Comma 5 2 2 2 2 4" xfId="45303"/>
    <cellStyle name="Comma 5 2 2 2 3" xfId="11256"/>
    <cellStyle name="Comma 5 2 2 2 3 2" xfId="36449"/>
    <cellStyle name="Comma 5 2 2 2 4" xfId="36446"/>
    <cellStyle name="Comma 5 2 2 2 5" xfId="45302"/>
    <cellStyle name="Comma 5 2 2 3" xfId="4548"/>
    <cellStyle name="Comma 5 2 2 3 2" xfId="4549"/>
    <cellStyle name="Comma 5 2 2 3 2 2" xfId="11259"/>
    <cellStyle name="Comma 5 2 2 3 2 2 2" xfId="36452"/>
    <cellStyle name="Comma 5 2 2 3 2 3" xfId="36451"/>
    <cellStyle name="Comma 5 2 2 3 2 4" xfId="45305"/>
    <cellStyle name="Comma 5 2 2 3 3" xfId="11258"/>
    <cellStyle name="Comma 5 2 2 3 3 2" xfId="36453"/>
    <cellStyle name="Comma 5 2 2 3 4" xfId="36450"/>
    <cellStyle name="Comma 5 2 2 3 5" xfId="45304"/>
    <cellStyle name="Comma 5 2 2 4" xfId="4550"/>
    <cellStyle name="Comma 5 2 2 4 2" xfId="11260"/>
    <cellStyle name="Comma 5 2 2 4 2 2" xfId="36455"/>
    <cellStyle name="Comma 5 2 2 4 3" xfId="36454"/>
    <cellStyle name="Comma 5 2 2 4 4" xfId="45306"/>
    <cellStyle name="Comma 5 2 2 5" xfId="4551"/>
    <cellStyle name="Comma 5 2 2 5 2" xfId="11261"/>
    <cellStyle name="Comma 5 2 2 5 2 2" xfId="36457"/>
    <cellStyle name="Comma 5 2 2 5 3" xfId="36456"/>
    <cellStyle name="Comma 5 2 2 5 4" xfId="45307"/>
    <cellStyle name="Comma 5 2 2 6" xfId="4552"/>
    <cellStyle name="Comma 5 2 2 6 2" xfId="11262"/>
    <cellStyle name="Comma 5 2 2 6 2 2" xfId="36459"/>
    <cellStyle name="Comma 5 2 2 6 3" xfId="36458"/>
    <cellStyle name="Comma 5 2 2 6 4" xfId="45308"/>
    <cellStyle name="Comma 5 2 2 7" xfId="4553"/>
    <cellStyle name="Comma 5 2 2 7 2" xfId="11263"/>
    <cellStyle name="Comma 5 2 2 7 2 2" xfId="36461"/>
    <cellStyle name="Comma 5 2 2 7 3" xfId="36460"/>
    <cellStyle name="Comma 5 2 2 7 4" xfId="45309"/>
    <cellStyle name="Comma 5 2 2 8" xfId="4554"/>
    <cellStyle name="Comma 5 2 2 8 2" xfId="11264"/>
    <cellStyle name="Comma 5 2 2 8 2 2" xfId="36463"/>
    <cellStyle name="Comma 5 2 2 8 3" xfId="36462"/>
    <cellStyle name="Comma 5 2 2 8 4" xfId="45310"/>
    <cellStyle name="Comma 5 2 2 9" xfId="11255"/>
    <cellStyle name="Comma 5 2 2 9 2" xfId="36464"/>
    <cellStyle name="Comma 5 2 3" xfId="4555"/>
    <cellStyle name="Comma 5 2 3 2" xfId="4556"/>
    <cellStyle name="Comma 5 2 3 2 2" xfId="11266"/>
    <cellStyle name="Comma 5 2 3 2 2 2" xfId="36467"/>
    <cellStyle name="Comma 5 2 3 2 3" xfId="36466"/>
    <cellStyle name="Comma 5 2 3 2 4" xfId="45312"/>
    <cellStyle name="Comma 5 2 3 3" xfId="11265"/>
    <cellStyle name="Comma 5 2 3 3 2" xfId="36468"/>
    <cellStyle name="Comma 5 2 3 4" xfId="36465"/>
    <cellStyle name="Comma 5 2 3 5" xfId="45311"/>
    <cellStyle name="Comma 5 2 4" xfId="4557"/>
    <cellStyle name="Comma 5 2 4 2" xfId="4558"/>
    <cellStyle name="Comma 5 2 4 2 2" xfId="11268"/>
    <cellStyle name="Comma 5 2 4 2 2 2" xfId="36471"/>
    <cellStyle name="Comma 5 2 4 2 3" xfId="36470"/>
    <cellStyle name="Comma 5 2 4 2 4" xfId="45314"/>
    <cellStyle name="Comma 5 2 4 3" xfId="11267"/>
    <cellStyle name="Comma 5 2 4 3 2" xfId="36472"/>
    <cellStyle name="Comma 5 2 4 4" xfId="36469"/>
    <cellStyle name="Comma 5 2 4 5" xfId="45313"/>
    <cellStyle name="Comma 5 2 5" xfId="4559"/>
    <cellStyle name="Comma 5 2 5 2" xfId="11269"/>
    <cellStyle name="Comma 5 2 5 2 2" xfId="36474"/>
    <cellStyle name="Comma 5 2 5 3" xfId="36473"/>
    <cellStyle name="Comma 5 2 5 4" xfId="45315"/>
    <cellStyle name="Comma 5 2 6" xfId="4560"/>
    <cellStyle name="Comma 5 2 6 2" xfId="11270"/>
    <cellStyle name="Comma 5 2 6 2 2" xfId="36476"/>
    <cellStyle name="Comma 5 2 6 3" xfId="36475"/>
    <cellStyle name="Comma 5 2 6 4" xfId="45316"/>
    <cellStyle name="Comma 5 2 7" xfId="4561"/>
    <cellStyle name="Comma 5 2 7 2" xfId="11271"/>
    <cellStyle name="Comma 5 2 7 2 2" xfId="36478"/>
    <cellStyle name="Comma 5 2 7 3" xfId="36477"/>
    <cellStyle name="Comma 5 2 7 4" xfId="45317"/>
    <cellStyle name="Comma 5 2 8" xfId="4562"/>
    <cellStyle name="Comma 5 2 8 2" xfId="11272"/>
    <cellStyle name="Comma 5 2 8 2 2" xfId="36480"/>
    <cellStyle name="Comma 5 2 8 3" xfId="36479"/>
    <cellStyle name="Comma 5 2 8 4" xfId="45318"/>
    <cellStyle name="Comma 5 2 9" xfId="4563"/>
    <cellStyle name="Comma 5 2 9 2" xfId="11273"/>
    <cellStyle name="Comma 5 2 9 2 2" xfId="36482"/>
    <cellStyle name="Comma 5 2 9 3" xfId="36481"/>
    <cellStyle name="Comma 5 2 9 4" xfId="45319"/>
    <cellStyle name="Comma 5 3" xfId="572"/>
    <cellStyle name="Comma 5 3 10" xfId="11274"/>
    <cellStyle name="Comma 5 3 10 2" xfId="36484"/>
    <cellStyle name="Comma 5 3 11" xfId="18289"/>
    <cellStyle name="Comma 5 3 12" xfId="36483"/>
    <cellStyle name="Comma 5 3 13" xfId="45320"/>
    <cellStyle name="Comma 5 3 2" xfId="4565"/>
    <cellStyle name="Comma 5 3 2 2" xfId="4566"/>
    <cellStyle name="Comma 5 3 2 2 2" xfId="11276"/>
    <cellStyle name="Comma 5 3 2 2 2 2" xfId="36487"/>
    <cellStyle name="Comma 5 3 2 2 3" xfId="36486"/>
    <cellStyle name="Comma 5 3 2 2 4" xfId="45322"/>
    <cellStyle name="Comma 5 3 2 3" xfId="11275"/>
    <cellStyle name="Comma 5 3 2 3 2" xfId="36488"/>
    <cellStyle name="Comma 5 3 2 4" xfId="18290"/>
    <cellStyle name="Comma 5 3 2 5" xfId="36485"/>
    <cellStyle name="Comma 5 3 2 6" xfId="45321"/>
    <cellStyle name="Comma 5 3 3" xfId="4567"/>
    <cellStyle name="Comma 5 3 3 2" xfId="4568"/>
    <cellStyle name="Comma 5 3 3 2 2" xfId="11278"/>
    <cellStyle name="Comma 5 3 3 2 2 2" xfId="36491"/>
    <cellStyle name="Comma 5 3 3 2 3" xfId="36490"/>
    <cellStyle name="Comma 5 3 3 2 4" xfId="45324"/>
    <cellStyle name="Comma 5 3 3 3" xfId="11277"/>
    <cellStyle name="Comma 5 3 3 3 2" xfId="36492"/>
    <cellStyle name="Comma 5 3 3 4" xfId="36489"/>
    <cellStyle name="Comma 5 3 3 5" xfId="45323"/>
    <cellStyle name="Comma 5 3 4" xfId="4569"/>
    <cellStyle name="Comma 5 3 4 2" xfId="11279"/>
    <cellStyle name="Comma 5 3 4 2 2" xfId="36494"/>
    <cellStyle name="Comma 5 3 4 3" xfId="36493"/>
    <cellStyle name="Comma 5 3 4 4" xfId="45325"/>
    <cellStyle name="Comma 5 3 5" xfId="4570"/>
    <cellStyle name="Comma 5 3 5 2" xfId="11280"/>
    <cellStyle name="Comma 5 3 5 2 2" xfId="36496"/>
    <cellStyle name="Comma 5 3 5 3" xfId="36495"/>
    <cellStyle name="Comma 5 3 5 4" xfId="45326"/>
    <cellStyle name="Comma 5 3 6" xfId="4571"/>
    <cellStyle name="Comma 5 3 6 2" xfId="11281"/>
    <cellStyle name="Comma 5 3 6 2 2" xfId="36498"/>
    <cellStyle name="Comma 5 3 6 3" xfId="36497"/>
    <cellStyle name="Comma 5 3 6 4" xfId="45327"/>
    <cellStyle name="Comma 5 3 7" xfId="4572"/>
    <cellStyle name="Comma 5 3 7 2" xfId="11282"/>
    <cellStyle name="Comma 5 3 7 2 2" xfId="36500"/>
    <cellStyle name="Comma 5 3 7 3" xfId="36499"/>
    <cellStyle name="Comma 5 3 7 4" xfId="45328"/>
    <cellStyle name="Comma 5 3 8" xfId="4573"/>
    <cellStyle name="Comma 5 3 8 2" xfId="11283"/>
    <cellStyle name="Comma 5 3 8 2 2" xfId="36502"/>
    <cellStyle name="Comma 5 3 8 3" xfId="36501"/>
    <cellStyle name="Comma 5 3 8 4" xfId="45329"/>
    <cellStyle name="Comma 5 3 9" xfId="4564"/>
    <cellStyle name="Comma 5 3 9 2" xfId="11284"/>
    <cellStyle name="Comma 5 3 9 2 2" xfId="36504"/>
    <cellStyle name="Comma 5 3 9 3" xfId="36503"/>
    <cellStyle name="Comma 5 4" xfId="4574"/>
    <cellStyle name="Comma 5 4 10" xfId="18291"/>
    <cellStyle name="Comma 5 4 11" xfId="36505"/>
    <cellStyle name="Comma 5 4 12" xfId="45330"/>
    <cellStyle name="Comma 5 4 2" xfId="4575"/>
    <cellStyle name="Comma 5 4 2 2" xfId="11286"/>
    <cellStyle name="Comma 5 4 2 2 2" xfId="36507"/>
    <cellStyle name="Comma 5 4 2 3" xfId="18292"/>
    <cellStyle name="Comma 5 4 2 4" xfId="36506"/>
    <cellStyle name="Comma 5 4 2 5" xfId="45331"/>
    <cellStyle name="Comma 5 4 3" xfId="4576"/>
    <cellStyle name="Comma 5 4 3 2" xfId="11287"/>
    <cellStyle name="Comma 5 4 3 2 2" xfId="36509"/>
    <cellStyle name="Comma 5 4 3 3" xfId="36508"/>
    <cellStyle name="Comma 5 4 3 4" xfId="45332"/>
    <cellStyle name="Comma 5 4 4" xfId="4577"/>
    <cellStyle name="Comma 5 4 4 2" xfId="11288"/>
    <cellStyle name="Comma 5 4 4 2 2" xfId="36511"/>
    <cellStyle name="Comma 5 4 4 3" xfId="36510"/>
    <cellStyle name="Comma 5 4 4 4" xfId="45333"/>
    <cellStyle name="Comma 5 4 5" xfId="4578"/>
    <cellStyle name="Comma 5 4 5 2" xfId="11289"/>
    <cellStyle name="Comma 5 4 5 2 2" xfId="36513"/>
    <cellStyle name="Comma 5 4 5 3" xfId="36512"/>
    <cellStyle name="Comma 5 4 5 4" xfId="45334"/>
    <cellStyle name="Comma 5 4 6" xfId="4579"/>
    <cellStyle name="Comma 5 4 6 2" xfId="11290"/>
    <cellStyle name="Comma 5 4 6 2 2" xfId="36515"/>
    <cellStyle name="Comma 5 4 6 3" xfId="36514"/>
    <cellStyle name="Comma 5 4 6 4" xfId="45335"/>
    <cellStyle name="Comma 5 4 7" xfId="4580"/>
    <cellStyle name="Comma 5 4 7 2" xfId="11291"/>
    <cellStyle name="Comma 5 4 7 2 2" xfId="36517"/>
    <cellStyle name="Comma 5 4 7 3" xfId="36516"/>
    <cellStyle name="Comma 5 4 7 4" xfId="45336"/>
    <cellStyle name="Comma 5 4 8" xfId="4581"/>
    <cellStyle name="Comma 5 4 8 2" xfId="11292"/>
    <cellStyle name="Comma 5 4 8 2 2" xfId="36519"/>
    <cellStyle name="Comma 5 4 8 3" xfId="36518"/>
    <cellStyle name="Comma 5 4 8 4" xfId="45337"/>
    <cellStyle name="Comma 5 4 9" xfId="11285"/>
    <cellStyle name="Comma 5 4 9 2" xfId="36520"/>
    <cellStyle name="Comma 5 5" xfId="4582"/>
    <cellStyle name="Comma 5 5 2" xfId="4583"/>
    <cellStyle name="Comma 5 5 2 2" xfId="11294"/>
    <cellStyle name="Comma 5 5 2 2 2" xfId="18295"/>
    <cellStyle name="Comma 5 5 2 2 3" xfId="36523"/>
    <cellStyle name="Comma 5 5 2 3" xfId="18296"/>
    <cellStyle name="Comma 5 5 2 4" xfId="18294"/>
    <cellStyle name="Comma 5 5 2 5" xfId="36522"/>
    <cellStyle name="Comma 5 5 2 6" xfId="45339"/>
    <cellStyle name="Comma 5 5 3" xfId="11293"/>
    <cellStyle name="Comma 5 5 3 2" xfId="18297"/>
    <cellStyle name="Comma 5 5 3 3" xfId="36524"/>
    <cellStyle name="Comma 5 5 4" xfId="18293"/>
    <cellStyle name="Comma 5 5 5" xfId="36521"/>
    <cellStyle name="Comma 5 5 6" xfId="45338"/>
    <cellStyle name="Comma 5 6" xfId="4584"/>
    <cellStyle name="Comma 5 6 2" xfId="11295"/>
    <cellStyle name="Comma 5 6 2 2" xfId="36526"/>
    <cellStyle name="Comma 5 6 3" xfId="18298"/>
    <cellStyle name="Comma 5 6 4" xfId="36525"/>
    <cellStyle name="Comma 5 6 5" xfId="45340"/>
    <cellStyle name="Comma 5 7" xfId="4585"/>
    <cellStyle name="Comma 5 7 2" xfId="11296"/>
    <cellStyle name="Comma 5 7 2 2" xfId="36528"/>
    <cellStyle name="Comma 5 7 3" xfId="18299"/>
    <cellStyle name="Comma 5 7 4" xfId="36527"/>
    <cellStyle name="Comma 5 7 5" xfId="45341"/>
    <cellStyle name="Comma 5 8" xfId="4586"/>
    <cellStyle name="Comma 5 8 2" xfId="11297"/>
    <cellStyle name="Comma 5 8 2 2" xfId="36530"/>
    <cellStyle name="Comma 5 8 3" xfId="18300"/>
    <cellStyle name="Comma 5 8 4" xfId="36529"/>
    <cellStyle name="Comma 5 8 5" xfId="45342"/>
    <cellStyle name="Comma 5 9" xfId="4587"/>
    <cellStyle name="Comma 5 9 2" xfId="11298"/>
    <cellStyle name="Comma 5 9 2 2" xfId="36532"/>
    <cellStyle name="Comma 5 9 3" xfId="18301"/>
    <cellStyle name="Comma 5 9 4" xfId="36531"/>
    <cellStyle name="Comma 5 9 5" xfId="45343"/>
    <cellStyle name="Comma 50" xfId="47696"/>
    <cellStyle name="Comma 51" xfId="18302"/>
    <cellStyle name="Comma 51 2" xfId="18303"/>
    <cellStyle name="Comma 51 2 2" xfId="18304"/>
    <cellStyle name="Comma 51 3" xfId="18305"/>
    <cellStyle name="Comma 51 3 2" xfId="18306"/>
    <cellStyle name="Comma 51 4" xfId="18307"/>
    <cellStyle name="Comma 51 4 2" xfId="18308"/>
    <cellStyle name="Comma 51 5" xfId="18309"/>
    <cellStyle name="Comma 52" xfId="47698"/>
    <cellStyle name="Comma 53" xfId="18310"/>
    <cellStyle name="Comma 53 2" xfId="18311"/>
    <cellStyle name="Comma 53 2 2" xfId="18312"/>
    <cellStyle name="Comma 53 3" xfId="18313"/>
    <cellStyle name="Comma 53 3 2" xfId="18314"/>
    <cellStyle name="Comma 53 4" xfId="18315"/>
    <cellStyle name="Comma 53 4 2" xfId="18316"/>
    <cellStyle name="Comma 53 5" xfId="18317"/>
    <cellStyle name="Comma 54" xfId="47701"/>
    <cellStyle name="Comma 55" xfId="47704"/>
    <cellStyle name="Comma 56" xfId="18318"/>
    <cellStyle name="Comma 56 2" xfId="18319"/>
    <cellStyle name="Comma 56 2 2" xfId="18320"/>
    <cellStyle name="Comma 56 3" xfId="18321"/>
    <cellStyle name="Comma 56 3 2" xfId="18322"/>
    <cellStyle name="Comma 56 4" xfId="18323"/>
    <cellStyle name="Comma 56 4 2" xfId="18324"/>
    <cellStyle name="Comma 56 5" xfId="18325"/>
    <cellStyle name="Comma 57" xfId="47707"/>
    <cellStyle name="Comma 58" xfId="18326"/>
    <cellStyle name="Comma 58 2" xfId="18327"/>
    <cellStyle name="Comma 58 2 2" xfId="18328"/>
    <cellStyle name="Comma 58 3" xfId="18329"/>
    <cellStyle name="Comma 58 3 2" xfId="18330"/>
    <cellStyle name="Comma 58 4" xfId="18331"/>
    <cellStyle name="Comma 58 4 2" xfId="18332"/>
    <cellStyle name="Comma 58 5" xfId="18333"/>
    <cellStyle name="Comma 59" xfId="47710"/>
    <cellStyle name="Comma 6" xfId="84"/>
    <cellStyle name="Comma 6 10" xfId="4589"/>
    <cellStyle name="Comma 6 10 2" xfId="11300"/>
    <cellStyle name="Comma 6 10 2 2" xfId="36534"/>
    <cellStyle name="Comma 6 10 3" xfId="36533"/>
    <cellStyle name="Comma 6 10 4" xfId="45344"/>
    <cellStyle name="Comma 6 11" xfId="4590"/>
    <cellStyle name="Comma 6 11 2" xfId="11301"/>
    <cellStyle name="Comma 6 11 2 2" xfId="36536"/>
    <cellStyle name="Comma 6 11 3" xfId="36535"/>
    <cellStyle name="Comma 6 11 4" xfId="45345"/>
    <cellStyle name="Comma 6 12" xfId="4591"/>
    <cellStyle name="Comma 6 12 2" xfId="11302"/>
    <cellStyle name="Comma 6 12 2 2" xfId="36538"/>
    <cellStyle name="Comma 6 12 3" xfId="36537"/>
    <cellStyle name="Comma 6 12 4" xfId="45346"/>
    <cellStyle name="Comma 6 13" xfId="4592"/>
    <cellStyle name="Comma 6 13 2" xfId="11303"/>
    <cellStyle name="Comma 6 13 2 2" xfId="36540"/>
    <cellStyle name="Comma 6 13 3" xfId="36539"/>
    <cellStyle name="Comma 6 13 4" xfId="45347"/>
    <cellStyle name="Comma 6 14" xfId="4593"/>
    <cellStyle name="Comma 6 14 2" xfId="11304"/>
    <cellStyle name="Comma 6 14 2 2" xfId="36542"/>
    <cellStyle name="Comma 6 14 3" xfId="36541"/>
    <cellStyle name="Comma 6 14 4" xfId="45348"/>
    <cellStyle name="Comma 6 15" xfId="4588"/>
    <cellStyle name="Comma 6 15 2" xfId="11305"/>
    <cellStyle name="Comma 6 15 2 2" xfId="36544"/>
    <cellStyle name="Comma 6 15 3" xfId="36543"/>
    <cellStyle name="Comma 6 16" xfId="11299"/>
    <cellStyle name="Comma 6 16 2" xfId="36545"/>
    <cellStyle name="Comma 6 17" xfId="13878"/>
    <cellStyle name="Comma 6 18" xfId="18334"/>
    <cellStyle name="Comma 6 19" xfId="28274"/>
    <cellStyle name="Comma 6 2" xfId="131"/>
    <cellStyle name="Comma 6 2 2" xfId="4595"/>
    <cellStyle name="Comma 6 2 2 10" xfId="4596"/>
    <cellStyle name="Comma 6 2 2 10 2" xfId="11307"/>
    <cellStyle name="Comma 6 2 2 10 2 2" xfId="36548"/>
    <cellStyle name="Comma 6 2 2 10 3" xfId="36547"/>
    <cellStyle name="Comma 6 2 2 10 4" xfId="45350"/>
    <cellStyle name="Comma 6 2 2 11" xfId="4597"/>
    <cellStyle name="Comma 6 2 2 11 2" xfId="11308"/>
    <cellStyle name="Comma 6 2 2 11 2 2" xfId="36550"/>
    <cellStyle name="Comma 6 2 2 11 3" xfId="36549"/>
    <cellStyle name="Comma 6 2 2 11 4" xfId="45351"/>
    <cellStyle name="Comma 6 2 2 12" xfId="11306"/>
    <cellStyle name="Comma 6 2 2 12 2" xfId="36551"/>
    <cellStyle name="Comma 6 2 2 13" xfId="18336"/>
    <cellStyle name="Comma 6 2 2 14" xfId="36546"/>
    <cellStyle name="Comma 6 2 2 15" xfId="45349"/>
    <cellStyle name="Comma 6 2 2 2" xfId="4598"/>
    <cellStyle name="Comma 6 2 2 2 10" xfId="11309"/>
    <cellStyle name="Comma 6 2 2 2 10 2" xfId="36553"/>
    <cellStyle name="Comma 6 2 2 2 11" xfId="18337"/>
    <cellStyle name="Comma 6 2 2 2 12" xfId="36552"/>
    <cellStyle name="Comma 6 2 2 2 13" xfId="45352"/>
    <cellStyle name="Comma 6 2 2 2 2" xfId="4599"/>
    <cellStyle name="Comma 6 2 2 2 2 10" xfId="36554"/>
    <cellStyle name="Comma 6 2 2 2 2 11" xfId="45353"/>
    <cellStyle name="Comma 6 2 2 2 2 2" xfId="4600"/>
    <cellStyle name="Comma 6 2 2 2 2 2 2" xfId="4601"/>
    <cellStyle name="Comma 6 2 2 2 2 2 2 2" xfId="11312"/>
    <cellStyle name="Comma 6 2 2 2 2 2 2 2 2" xfId="36557"/>
    <cellStyle name="Comma 6 2 2 2 2 2 2 3" xfId="36556"/>
    <cellStyle name="Comma 6 2 2 2 2 2 2 4" xfId="45355"/>
    <cellStyle name="Comma 6 2 2 2 2 2 3" xfId="11311"/>
    <cellStyle name="Comma 6 2 2 2 2 2 3 2" xfId="36558"/>
    <cellStyle name="Comma 6 2 2 2 2 2 4" xfId="36555"/>
    <cellStyle name="Comma 6 2 2 2 2 2 5" xfId="45354"/>
    <cellStyle name="Comma 6 2 2 2 2 3" xfId="4602"/>
    <cellStyle name="Comma 6 2 2 2 2 3 2" xfId="4603"/>
    <cellStyle name="Comma 6 2 2 2 2 3 2 2" xfId="11314"/>
    <cellStyle name="Comma 6 2 2 2 2 3 2 2 2" xfId="36561"/>
    <cellStyle name="Comma 6 2 2 2 2 3 2 3" xfId="36560"/>
    <cellStyle name="Comma 6 2 2 2 2 3 2 4" xfId="45357"/>
    <cellStyle name="Comma 6 2 2 2 2 3 3" xfId="11313"/>
    <cellStyle name="Comma 6 2 2 2 2 3 3 2" xfId="36562"/>
    <cellStyle name="Comma 6 2 2 2 2 3 4" xfId="36559"/>
    <cellStyle name="Comma 6 2 2 2 2 3 5" xfId="45356"/>
    <cellStyle name="Comma 6 2 2 2 2 4" xfId="4604"/>
    <cellStyle name="Comma 6 2 2 2 2 4 2" xfId="11315"/>
    <cellStyle name="Comma 6 2 2 2 2 4 2 2" xfId="36564"/>
    <cellStyle name="Comma 6 2 2 2 2 4 3" xfId="36563"/>
    <cellStyle name="Comma 6 2 2 2 2 4 4" xfId="45358"/>
    <cellStyle name="Comma 6 2 2 2 2 5" xfId="4605"/>
    <cellStyle name="Comma 6 2 2 2 2 5 2" xfId="11316"/>
    <cellStyle name="Comma 6 2 2 2 2 5 2 2" xfId="36566"/>
    <cellStyle name="Comma 6 2 2 2 2 5 3" xfId="36565"/>
    <cellStyle name="Comma 6 2 2 2 2 5 4" xfId="45359"/>
    <cellStyle name="Comma 6 2 2 2 2 6" xfId="4606"/>
    <cellStyle name="Comma 6 2 2 2 2 6 2" xfId="11317"/>
    <cellStyle name="Comma 6 2 2 2 2 6 2 2" xfId="36568"/>
    <cellStyle name="Comma 6 2 2 2 2 6 3" xfId="36567"/>
    <cellStyle name="Comma 6 2 2 2 2 6 4" xfId="45360"/>
    <cellStyle name="Comma 6 2 2 2 2 7" xfId="4607"/>
    <cellStyle name="Comma 6 2 2 2 2 7 2" xfId="11318"/>
    <cellStyle name="Comma 6 2 2 2 2 7 2 2" xfId="36570"/>
    <cellStyle name="Comma 6 2 2 2 2 7 3" xfId="36569"/>
    <cellStyle name="Comma 6 2 2 2 2 7 4" xfId="45361"/>
    <cellStyle name="Comma 6 2 2 2 2 8" xfId="4608"/>
    <cellStyle name="Comma 6 2 2 2 2 8 2" xfId="11319"/>
    <cellStyle name="Comma 6 2 2 2 2 8 2 2" xfId="36572"/>
    <cellStyle name="Comma 6 2 2 2 2 8 3" xfId="36571"/>
    <cellStyle name="Comma 6 2 2 2 2 8 4" xfId="45362"/>
    <cellStyle name="Comma 6 2 2 2 2 9" xfId="11310"/>
    <cellStyle name="Comma 6 2 2 2 2 9 2" xfId="36573"/>
    <cellStyle name="Comma 6 2 2 2 3" xfId="4609"/>
    <cellStyle name="Comma 6 2 2 2 3 2" xfId="4610"/>
    <cellStyle name="Comma 6 2 2 2 3 2 2" xfId="11321"/>
    <cellStyle name="Comma 6 2 2 2 3 2 2 2" xfId="36576"/>
    <cellStyle name="Comma 6 2 2 2 3 2 3" xfId="36575"/>
    <cellStyle name="Comma 6 2 2 2 3 2 4" xfId="45364"/>
    <cellStyle name="Comma 6 2 2 2 3 3" xfId="11320"/>
    <cellStyle name="Comma 6 2 2 2 3 3 2" xfId="36577"/>
    <cellStyle name="Comma 6 2 2 2 3 4" xfId="36574"/>
    <cellStyle name="Comma 6 2 2 2 3 5" xfId="45363"/>
    <cellStyle name="Comma 6 2 2 2 4" xfId="4611"/>
    <cellStyle name="Comma 6 2 2 2 4 2" xfId="4612"/>
    <cellStyle name="Comma 6 2 2 2 4 2 2" xfId="11323"/>
    <cellStyle name="Comma 6 2 2 2 4 2 2 2" xfId="36580"/>
    <cellStyle name="Comma 6 2 2 2 4 2 3" xfId="36579"/>
    <cellStyle name="Comma 6 2 2 2 4 2 4" xfId="45366"/>
    <cellStyle name="Comma 6 2 2 2 4 3" xfId="11322"/>
    <cellStyle name="Comma 6 2 2 2 4 3 2" xfId="36581"/>
    <cellStyle name="Comma 6 2 2 2 4 4" xfId="36578"/>
    <cellStyle name="Comma 6 2 2 2 4 5" xfId="45365"/>
    <cellStyle name="Comma 6 2 2 2 5" xfId="4613"/>
    <cellStyle name="Comma 6 2 2 2 5 2" xfId="11324"/>
    <cellStyle name="Comma 6 2 2 2 5 2 2" xfId="36583"/>
    <cellStyle name="Comma 6 2 2 2 5 3" xfId="36582"/>
    <cellStyle name="Comma 6 2 2 2 5 4" xfId="45367"/>
    <cellStyle name="Comma 6 2 2 2 6" xfId="4614"/>
    <cellStyle name="Comma 6 2 2 2 6 2" xfId="11325"/>
    <cellStyle name="Comma 6 2 2 2 6 2 2" xfId="36585"/>
    <cellStyle name="Comma 6 2 2 2 6 3" xfId="36584"/>
    <cellStyle name="Comma 6 2 2 2 6 4" xfId="45368"/>
    <cellStyle name="Comma 6 2 2 2 7" xfId="4615"/>
    <cellStyle name="Comma 6 2 2 2 7 2" xfId="11326"/>
    <cellStyle name="Comma 6 2 2 2 7 2 2" xfId="36587"/>
    <cellStyle name="Comma 6 2 2 2 7 3" xfId="36586"/>
    <cellStyle name="Comma 6 2 2 2 7 4" xfId="45369"/>
    <cellStyle name="Comma 6 2 2 2 8" xfId="4616"/>
    <cellStyle name="Comma 6 2 2 2 8 2" xfId="11327"/>
    <cellStyle name="Comma 6 2 2 2 8 2 2" xfId="36589"/>
    <cellStyle name="Comma 6 2 2 2 8 3" xfId="36588"/>
    <cellStyle name="Comma 6 2 2 2 8 4" xfId="45370"/>
    <cellStyle name="Comma 6 2 2 2 9" xfId="4617"/>
    <cellStyle name="Comma 6 2 2 2 9 2" xfId="11328"/>
    <cellStyle name="Comma 6 2 2 2 9 2 2" xfId="36591"/>
    <cellStyle name="Comma 6 2 2 2 9 3" xfId="36590"/>
    <cellStyle name="Comma 6 2 2 2 9 4" xfId="45371"/>
    <cellStyle name="Comma 6 2 2 3" xfId="4618"/>
    <cellStyle name="Comma 6 2 2 3 10" xfId="18338"/>
    <cellStyle name="Comma 6 2 2 3 11" xfId="36592"/>
    <cellStyle name="Comma 6 2 2 3 12" xfId="45372"/>
    <cellStyle name="Comma 6 2 2 3 2" xfId="4619"/>
    <cellStyle name="Comma 6 2 2 3 2 2" xfId="4620"/>
    <cellStyle name="Comma 6 2 2 3 2 2 2" xfId="11331"/>
    <cellStyle name="Comma 6 2 2 3 2 2 2 2" xfId="36595"/>
    <cellStyle name="Comma 6 2 2 3 2 2 3" xfId="36594"/>
    <cellStyle name="Comma 6 2 2 3 2 2 4" xfId="45374"/>
    <cellStyle name="Comma 6 2 2 3 2 3" xfId="11330"/>
    <cellStyle name="Comma 6 2 2 3 2 3 2" xfId="36596"/>
    <cellStyle name="Comma 6 2 2 3 2 4" xfId="36593"/>
    <cellStyle name="Comma 6 2 2 3 2 5" xfId="45373"/>
    <cellStyle name="Comma 6 2 2 3 3" xfId="4621"/>
    <cellStyle name="Comma 6 2 2 3 3 2" xfId="4622"/>
    <cellStyle name="Comma 6 2 2 3 3 2 2" xfId="11333"/>
    <cellStyle name="Comma 6 2 2 3 3 2 2 2" xfId="36599"/>
    <cellStyle name="Comma 6 2 2 3 3 2 3" xfId="36598"/>
    <cellStyle name="Comma 6 2 2 3 3 2 4" xfId="45376"/>
    <cellStyle name="Comma 6 2 2 3 3 3" xfId="11332"/>
    <cellStyle name="Comma 6 2 2 3 3 3 2" xfId="36600"/>
    <cellStyle name="Comma 6 2 2 3 3 4" xfId="36597"/>
    <cellStyle name="Comma 6 2 2 3 3 5" xfId="45375"/>
    <cellStyle name="Comma 6 2 2 3 4" xfId="4623"/>
    <cellStyle name="Comma 6 2 2 3 4 2" xfId="11334"/>
    <cellStyle name="Comma 6 2 2 3 4 2 2" xfId="36602"/>
    <cellStyle name="Comma 6 2 2 3 4 3" xfId="36601"/>
    <cellStyle name="Comma 6 2 2 3 4 4" xfId="45377"/>
    <cellStyle name="Comma 6 2 2 3 5" xfId="4624"/>
    <cellStyle name="Comma 6 2 2 3 5 2" xfId="11335"/>
    <cellStyle name="Comma 6 2 2 3 5 2 2" xfId="36604"/>
    <cellStyle name="Comma 6 2 2 3 5 3" xfId="36603"/>
    <cellStyle name="Comma 6 2 2 3 5 4" xfId="45378"/>
    <cellStyle name="Comma 6 2 2 3 6" xfId="4625"/>
    <cellStyle name="Comma 6 2 2 3 6 2" xfId="11336"/>
    <cellStyle name="Comma 6 2 2 3 6 2 2" xfId="36606"/>
    <cellStyle name="Comma 6 2 2 3 6 3" xfId="36605"/>
    <cellStyle name="Comma 6 2 2 3 6 4" xfId="45379"/>
    <cellStyle name="Comma 6 2 2 3 7" xfId="4626"/>
    <cellStyle name="Comma 6 2 2 3 7 2" xfId="11337"/>
    <cellStyle name="Comma 6 2 2 3 7 2 2" xfId="36608"/>
    <cellStyle name="Comma 6 2 2 3 7 3" xfId="36607"/>
    <cellStyle name="Comma 6 2 2 3 7 4" xfId="45380"/>
    <cellStyle name="Comma 6 2 2 3 8" xfId="4627"/>
    <cellStyle name="Comma 6 2 2 3 8 2" xfId="11338"/>
    <cellStyle name="Comma 6 2 2 3 8 2 2" xfId="36610"/>
    <cellStyle name="Comma 6 2 2 3 8 3" xfId="36609"/>
    <cellStyle name="Comma 6 2 2 3 8 4" xfId="45381"/>
    <cellStyle name="Comma 6 2 2 3 9" xfId="11329"/>
    <cellStyle name="Comma 6 2 2 3 9 2" xfId="36611"/>
    <cellStyle name="Comma 6 2 2 4" xfId="4628"/>
    <cellStyle name="Comma 6 2 2 4 10" xfId="36612"/>
    <cellStyle name="Comma 6 2 2 4 11" xfId="45382"/>
    <cellStyle name="Comma 6 2 2 4 2" xfId="4629"/>
    <cellStyle name="Comma 6 2 2 4 2 2" xfId="11340"/>
    <cellStyle name="Comma 6 2 2 4 2 2 2" xfId="36614"/>
    <cellStyle name="Comma 6 2 2 4 2 3" xfId="36613"/>
    <cellStyle name="Comma 6 2 2 4 2 4" xfId="45383"/>
    <cellStyle name="Comma 6 2 2 4 3" xfId="4630"/>
    <cellStyle name="Comma 6 2 2 4 3 2" xfId="11341"/>
    <cellStyle name="Comma 6 2 2 4 3 2 2" xfId="36616"/>
    <cellStyle name="Comma 6 2 2 4 3 3" xfId="36615"/>
    <cellStyle name="Comma 6 2 2 4 3 4" xfId="45384"/>
    <cellStyle name="Comma 6 2 2 4 4" xfId="4631"/>
    <cellStyle name="Comma 6 2 2 4 4 2" xfId="11342"/>
    <cellStyle name="Comma 6 2 2 4 4 2 2" xfId="36618"/>
    <cellStyle name="Comma 6 2 2 4 4 3" xfId="36617"/>
    <cellStyle name="Comma 6 2 2 4 4 4" xfId="45385"/>
    <cellStyle name="Comma 6 2 2 4 5" xfId="4632"/>
    <cellStyle name="Comma 6 2 2 4 5 2" xfId="11343"/>
    <cellStyle name="Comma 6 2 2 4 5 2 2" xfId="36620"/>
    <cellStyle name="Comma 6 2 2 4 5 3" xfId="36619"/>
    <cellStyle name="Comma 6 2 2 4 5 4" xfId="45386"/>
    <cellStyle name="Comma 6 2 2 4 6" xfId="4633"/>
    <cellStyle name="Comma 6 2 2 4 6 2" xfId="11344"/>
    <cellStyle name="Comma 6 2 2 4 6 2 2" xfId="36622"/>
    <cellStyle name="Comma 6 2 2 4 6 3" xfId="36621"/>
    <cellStyle name="Comma 6 2 2 4 6 4" xfId="45387"/>
    <cellStyle name="Comma 6 2 2 4 7" xfId="4634"/>
    <cellStyle name="Comma 6 2 2 4 7 2" xfId="11345"/>
    <cellStyle name="Comma 6 2 2 4 7 2 2" xfId="36624"/>
    <cellStyle name="Comma 6 2 2 4 7 3" xfId="36623"/>
    <cellStyle name="Comma 6 2 2 4 7 4" xfId="45388"/>
    <cellStyle name="Comma 6 2 2 4 8" xfId="4635"/>
    <cellStyle name="Comma 6 2 2 4 8 2" xfId="11346"/>
    <cellStyle name="Comma 6 2 2 4 8 2 2" xfId="36626"/>
    <cellStyle name="Comma 6 2 2 4 8 3" xfId="36625"/>
    <cellStyle name="Comma 6 2 2 4 8 4" xfId="45389"/>
    <cellStyle name="Comma 6 2 2 4 9" xfId="11339"/>
    <cellStyle name="Comma 6 2 2 4 9 2" xfId="36627"/>
    <cellStyle name="Comma 6 2 2 5" xfId="4636"/>
    <cellStyle name="Comma 6 2 2 5 2" xfId="4637"/>
    <cellStyle name="Comma 6 2 2 5 2 2" xfId="11348"/>
    <cellStyle name="Comma 6 2 2 5 2 2 2" xfId="36630"/>
    <cellStyle name="Comma 6 2 2 5 2 3" xfId="36629"/>
    <cellStyle name="Comma 6 2 2 5 2 4" xfId="45391"/>
    <cellStyle name="Comma 6 2 2 5 3" xfId="11347"/>
    <cellStyle name="Comma 6 2 2 5 3 2" xfId="36631"/>
    <cellStyle name="Comma 6 2 2 5 4" xfId="36628"/>
    <cellStyle name="Comma 6 2 2 5 5" xfId="45390"/>
    <cellStyle name="Comma 6 2 2 6" xfId="4638"/>
    <cellStyle name="Comma 6 2 2 6 2" xfId="11349"/>
    <cellStyle name="Comma 6 2 2 6 2 2" xfId="36633"/>
    <cellStyle name="Comma 6 2 2 6 3" xfId="36632"/>
    <cellStyle name="Comma 6 2 2 6 4" xfId="45392"/>
    <cellStyle name="Comma 6 2 2 7" xfId="4639"/>
    <cellStyle name="Comma 6 2 2 7 2" xfId="11350"/>
    <cellStyle name="Comma 6 2 2 7 2 2" xfId="36635"/>
    <cellStyle name="Comma 6 2 2 7 3" xfId="36634"/>
    <cellStyle name="Comma 6 2 2 7 4" xfId="45393"/>
    <cellStyle name="Comma 6 2 2 8" xfId="4640"/>
    <cellStyle name="Comma 6 2 2 8 2" xfId="11351"/>
    <cellStyle name="Comma 6 2 2 8 2 2" xfId="36637"/>
    <cellStyle name="Comma 6 2 2 8 3" xfId="36636"/>
    <cellStyle name="Comma 6 2 2 8 4" xfId="45394"/>
    <cellStyle name="Comma 6 2 2 9" xfId="4641"/>
    <cellStyle name="Comma 6 2 2 9 2" xfId="11352"/>
    <cellStyle name="Comma 6 2 2 9 2 2" xfId="36639"/>
    <cellStyle name="Comma 6 2 2 9 3" xfId="36638"/>
    <cellStyle name="Comma 6 2 2 9 4" xfId="45395"/>
    <cellStyle name="Comma 6 2 3" xfId="4594"/>
    <cellStyle name="Comma 6 2 4" xfId="18335"/>
    <cellStyle name="Comma 6 2 5" xfId="28275"/>
    <cellStyle name="Comma 6 20" xfId="41609"/>
    <cellStyle name="Comma 6 3" xfId="360"/>
    <cellStyle name="Comma 6 3 10" xfId="4643"/>
    <cellStyle name="Comma 6 3 10 2" xfId="11354"/>
    <cellStyle name="Comma 6 3 10 2 2" xfId="36642"/>
    <cellStyle name="Comma 6 3 10 3" xfId="36641"/>
    <cellStyle name="Comma 6 3 10 4" xfId="45397"/>
    <cellStyle name="Comma 6 3 11" xfId="4644"/>
    <cellStyle name="Comma 6 3 11 2" xfId="11355"/>
    <cellStyle name="Comma 6 3 11 2 2" xfId="36644"/>
    <cellStyle name="Comma 6 3 11 3" xfId="36643"/>
    <cellStyle name="Comma 6 3 11 4" xfId="45398"/>
    <cellStyle name="Comma 6 3 12" xfId="4642"/>
    <cellStyle name="Comma 6 3 12 2" xfId="11356"/>
    <cellStyle name="Comma 6 3 12 2 2" xfId="36646"/>
    <cellStyle name="Comma 6 3 12 3" xfId="36645"/>
    <cellStyle name="Comma 6 3 13" xfId="11353"/>
    <cellStyle name="Comma 6 3 13 2" xfId="36647"/>
    <cellStyle name="Comma 6 3 14" xfId="18339"/>
    <cellStyle name="Comma 6 3 15" xfId="36640"/>
    <cellStyle name="Comma 6 3 16" xfId="45396"/>
    <cellStyle name="Comma 6 3 2" xfId="4645"/>
    <cellStyle name="Comma 6 3 2 10" xfId="11357"/>
    <cellStyle name="Comma 6 3 2 10 2" xfId="36649"/>
    <cellStyle name="Comma 6 3 2 11" xfId="18340"/>
    <cellStyle name="Comma 6 3 2 12" xfId="36648"/>
    <cellStyle name="Comma 6 3 2 13" xfId="45399"/>
    <cellStyle name="Comma 6 3 2 2" xfId="4646"/>
    <cellStyle name="Comma 6 3 2 2 10" xfId="36650"/>
    <cellStyle name="Comma 6 3 2 2 11" xfId="45400"/>
    <cellStyle name="Comma 6 3 2 2 2" xfId="4647"/>
    <cellStyle name="Comma 6 3 2 2 2 2" xfId="4648"/>
    <cellStyle name="Comma 6 3 2 2 2 2 2" xfId="11360"/>
    <cellStyle name="Comma 6 3 2 2 2 2 2 2" xfId="36653"/>
    <cellStyle name="Comma 6 3 2 2 2 2 3" xfId="36652"/>
    <cellStyle name="Comma 6 3 2 2 2 2 4" xfId="45402"/>
    <cellStyle name="Comma 6 3 2 2 2 3" xfId="11359"/>
    <cellStyle name="Comma 6 3 2 2 2 3 2" xfId="36654"/>
    <cellStyle name="Comma 6 3 2 2 2 4" xfId="36651"/>
    <cellStyle name="Comma 6 3 2 2 2 5" xfId="45401"/>
    <cellStyle name="Comma 6 3 2 2 3" xfId="4649"/>
    <cellStyle name="Comma 6 3 2 2 3 2" xfId="4650"/>
    <cellStyle name="Comma 6 3 2 2 3 2 2" xfId="11362"/>
    <cellStyle name="Comma 6 3 2 2 3 2 2 2" xfId="36657"/>
    <cellStyle name="Comma 6 3 2 2 3 2 3" xfId="36656"/>
    <cellStyle name="Comma 6 3 2 2 3 2 4" xfId="45404"/>
    <cellStyle name="Comma 6 3 2 2 3 3" xfId="11361"/>
    <cellStyle name="Comma 6 3 2 2 3 3 2" xfId="36658"/>
    <cellStyle name="Comma 6 3 2 2 3 4" xfId="36655"/>
    <cellStyle name="Comma 6 3 2 2 3 5" xfId="45403"/>
    <cellStyle name="Comma 6 3 2 2 4" xfId="4651"/>
    <cellStyle name="Comma 6 3 2 2 4 2" xfId="11363"/>
    <cellStyle name="Comma 6 3 2 2 4 2 2" xfId="36660"/>
    <cellStyle name="Comma 6 3 2 2 4 3" xfId="36659"/>
    <cellStyle name="Comma 6 3 2 2 4 4" xfId="45405"/>
    <cellStyle name="Comma 6 3 2 2 5" xfId="4652"/>
    <cellStyle name="Comma 6 3 2 2 5 2" xfId="11364"/>
    <cellStyle name="Comma 6 3 2 2 5 2 2" xfId="36662"/>
    <cellStyle name="Comma 6 3 2 2 5 3" xfId="36661"/>
    <cellStyle name="Comma 6 3 2 2 5 4" xfId="45406"/>
    <cellStyle name="Comma 6 3 2 2 6" xfId="4653"/>
    <cellStyle name="Comma 6 3 2 2 6 2" xfId="11365"/>
    <cellStyle name="Comma 6 3 2 2 6 2 2" xfId="36664"/>
    <cellStyle name="Comma 6 3 2 2 6 3" xfId="36663"/>
    <cellStyle name="Comma 6 3 2 2 6 4" xfId="45407"/>
    <cellStyle name="Comma 6 3 2 2 7" xfId="4654"/>
    <cellStyle name="Comma 6 3 2 2 7 2" xfId="11366"/>
    <cellStyle name="Comma 6 3 2 2 7 2 2" xfId="36666"/>
    <cellStyle name="Comma 6 3 2 2 7 3" xfId="36665"/>
    <cellStyle name="Comma 6 3 2 2 7 4" xfId="45408"/>
    <cellStyle name="Comma 6 3 2 2 8" xfId="4655"/>
    <cellStyle name="Comma 6 3 2 2 8 2" xfId="11367"/>
    <cellStyle name="Comma 6 3 2 2 8 2 2" xfId="36668"/>
    <cellStyle name="Comma 6 3 2 2 8 3" xfId="36667"/>
    <cellStyle name="Comma 6 3 2 2 8 4" xfId="45409"/>
    <cellStyle name="Comma 6 3 2 2 9" xfId="11358"/>
    <cellStyle name="Comma 6 3 2 2 9 2" xfId="36669"/>
    <cellStyle name="Comma 6 3 2 3" xfId="4656"/>
    <cellStyle name="Comma 6 3 2 3 2" xfId="4657"/>
    <cellStyle name="Comma 6 3 2 3 2 2" xfId="11369"/>
    <cellStyle name="Comma 6 3 2 3 2 2 2" xfId="36672"/>
    <cellStyle name="Comma 6 3 2 3 2 3" xfId="36671"/>
    <cellStyle name="Comma 6 3 2 3 2 4" xfId="45411"/>
    <cellStyle name="Comma 6 3 2 3 3" xfId="11368"/>
    <cellStyle name="Comma 6 3 2 3 3 2" xfId="36673"/>
    <cellStyle name="Comma 6 3 2 3 4" xfId="36670"/>
    <cellStyle name="Comma 6 3 2 3 5" xfId="45410"/>
    <cellStyle name="Comma 6 3 2 4" xfId="4658"/>
    <cellStyle name="Comma 6 3 2 4 2" xfId="4659"/>
    <cellStyle name="Comma 6 3 2 4 2 2" xfId="11371"/>
    <cellStyle name="Comma 6 3 2 4 2 2 2" xfId="36676"/>
    <cellStyle name="Comma 6 3 2 4 2 3" xfId="36675"/>
    <cellStyle name="Comma 6 3 2 4 2 4" xfId="45413"/>
    <cellStyle name="Comma 6 3 2 4 3" xfId="11370"/>
    <cellStyle name="Comma 6 3 2 4 3 2" xfId="36677"/>
    <cellStyle name="Comma 6 3 2 4 4" xfId="36674"/>
    <cellStyle name="Comma 6 3 2 4 5" xfId="45412"/>
    <cellStyle name="Comma 6 3 2 5" xfId="4660"/>
    <cellStyle name="Comma 6 3 2 5 2" xfId="11372"/>
    <cellStyle name="Comma 6 3 2 5 2 2" xfId="36679"/>
    <cellStyle name="Comma 6 3 2 5 3" xfId="36678"/>
    <cellStyle name="Comma 6 3 2 5 4" xfId="45414"/>
    <cellStyle name="Comma 6 3 2 6" xfId="4661"/>
    <cellStyle name="Comma 6 3 2 6 2" xfId="11373"/>
    <cellStyle name="Comma 6 3 2 6 2 2" xfId="36681"/>
    <cellStyle name="Comma 6 3 2 6 3" xfId="36680"/>
    <cellStyle name="Comma 6 3 2 6 4" xfId="45415"/>
    <cellStyle name="Comma 6 3 2 7" xfId="4662"/>
    <cellStyle name="Comma 6 3 2 7 2" xfId="11374"/>
    <cellStyle name="Comma 6 3 2 7 2 2" xfId="36683"/>
    <cellStyle name="Comma 6 3 2 7 3" xfId="36682"/>
    <cellStyle name="Comma 6 3 2 7 4" xfId="45416"/>
    <cellStyle name="Comma 6 3 2 8" xfId="4663"/>
    <cellStyle name="Comma 6 3 2 8 2" xfId="11375"/>
    <cellStyle name="Comma 6 3 2 8 2 2" xfId="36685"/>
    <cellStyle name="Comma 6 3 2 8 3" xfId="36684"/>
    <cellStyle name="Comma 6 3 2 8 4" xfId="45417"/>
    <cellStyle name="Comma 6 3 2 9" xfId="4664"/>
    <cellStyle name="Comma 6 3 2 9 2" xfId="11376"/>
    <cellStyle name="Comma 6 3 2 9 2 2" xfId="36687"/>
    <cellStyle name="Comma 6 3 2 9 3" xfId="36686"/>
    <cellStyle name="Comma 6 3 2 9 4" xfId="45418"/>
    <cellStyle name="Comma 6 3 3" xfId="4665"/>
    <cellStyle name="Comma 6 3 3 10" xfId="18341"/>
    <cellStyle name="Comma 6 3 3 11" xfId="36688"/>
    <cellStyle name="Comma 6 3 3 12" xfId="45419"/>
    <cellStyle name="Comma 6 3 3 2" xfId="4666"/>
    <cellStyle name="Comma 6 3 3 2 2" xfId="4667"/>
    <cellStyle name="Comma 6 3 3 2 2 2" xfId="11379"/>
    <cellStyle name="Comma 6 3 3 2 2 2 2" xfId="36691"/>
    <cellStyle name="Comma 6 3 3 2 2 3" xfId="36690"/>
    <cellStyle name="Comma 6 3 3 2 2 4" xfId="45421"/>
    <cellStyle name="Comma 6 3 3 2 3" xfId="11378"/>
    <cellStyle name="Comma 6 3 3 2 3 2" xfId="36692"/>
    <cellStyle name="Comma 6 3 3 2 4" xfId="36689"/>
    <cellStyle name="Comma 6 3 3 2 5" xfId="45420"/>
    <cellStyle name="Comma 6 3 3 3" xfId="4668"/>
    <cellStyle name="Comma 6 3 3 3 2" xfId="4669"/>
    <cellStyle name="Comma 6 3 3 3 2 2" xfId="11381"/>
    <cellStyle name="Comma 6 3 3 3 2 2 2" xfId="36695"/>
    <cellStyle name="Comma 6 3 3 3 2 3" xfId="36694"/>
    <cellStyle name="Comma 6 3 3 3 2 4" xfId="45423"/>
    <cellStyle name="Comma 6 3 3 3 3" xfId="11380"/>
    <cellStyle name="Comma 6 3 3 3 3 2" xfId="36696"/>
    <cellStyle name="Comma 6 3 3 3 4" xfId="36693"/>
    <cellStyle name="Comma 6 3 3 3 5" xfId="45422"/>
    <cellStyle name="Comma 6 3 3 4" xfId="4670"/>
    <cellStyle name="Comma 6 3 3 4 2" xfId="11382"/>
    <cellStyle name="Comma 6 3 3 4 2 2" xfId="36698"/>
    <cellStyle name="Comma 6 3 3 4 3" xfId="36697"/>
    <cellStyle name="Comma 6 3 3 4 4" xfId="45424"/>
    <cellStyle name="Comma 6 3 3 5" xfId="4671"/>
    <cellStyle name="Comma 6 3 3 5 2" xfId="11383"/>
    <cellStyle name="Comma 6 3 3 5 2 2" xfId="36700"/>
    <cellStyle name="Comma 6 3 3 5 3" xfId="36699"/>
    <cellStyle name="Comma 6 3 3 5 4" xfId="45425"/>
    <cellStyle name="Comma 6 3 3 6" xfId="4672"/>
    <cellStyle name="Comma 6 3 3 6 2" xfId="11384"/>
    <cellStyle name="Comma 6 3 3 6 2 2" xfId="36702"/>
    <cellStyle name="Comma 6 3 3 6 3" xfId="36701"/>
    <cellStyle name="Comma 6 3 3 6 4" xfId="45426"/>
    <cellStyle name="Comma 6 3 3 7" xfId="4673"/>
    <cellStyle name="Comma 6 3 3 7 2" xfId="11385"/>
    <cellStyle name="Comma 6 3 3 7 2 2" xfId="36704"/>
    <cellStyle name="Comma 6 3 3 7 3" xfId="36703"/>
    <cellStyle name="Comma 6 3 3 7 4" xfId="45427"/>
    <cellStyle name="Comma 6 3 3 8" xfId="4674"/>
    <cellStyle name="Comma 6 3 3 8 2" xfId="11386"/>
    <cellStyle name="Comma 6 3 3 8 2 2" xfId="36706"/>
    <cellStyle name="Comma 6 3 3 8 3" xfId="36705"/>
    <cellStyle name="Comma 6 3 3 8 4" xfId="45428"/>
    <cellStyle name="Comma 6 3 3 9" xfId="11377"/>
    <cellStyle name="Comma 6 3 3 9 2" xfId="36707"/>
    <cellStyle name="Comma 6 3 4" xfId="4675"/>
    <cellStyle name="Comma 6 3 4 10" xfId="18342"/>
    <cellStyle name="Comma 6 3 4 11" xfId="36708"/>
    <cellStyle name="Comma 6 3 4 12" xfId="45429"/>
    <cellStyle name="Comma 6 3 4 2" xfId="4676"/>
    <cellStyle name="Comma 6 3 4 2 2" xfId="11388"/>
    <cellStyle name="Comma 6 3 4 2 2 2" xfId="36710"/>
    <cellStyle name="Comma 6 3 4 2 3" xfId="36709"/>
    <cellStyle name="Comma 6 3 4 2 4" xfId="45430"/>
    <cellStyle name="Comma 6 3 4 3" xfId="4677"/>
    <cellStyle name="Comma 6 3 4 3 2" xfId="11389"/>
    <cellStyle name="Comma 6 3 4 3 2 2" xfId="36712"/>
    <cellStyle name="Comma 6 3 4 3 3" xfId="36711"/>
    <cellStyle name="Comma 6 3 4 3 4" xfId="45431"/>
    <cellStyle name="Comma 6 3 4 4" xfId="4678"/>
    <cellStyle name="Comma 6 3 4 4 2" xfId="11390"/>
    <cellStyle name="Comma 6 3 4 4 2 2" xfId="36714"/>
    <cellStyle name="Comma 6 3 4 4 3" xfId="36713"/>
    <cellStyle name="Comma 6 3 4 4 4" xfId="45432"/>
    <cellStyle name="Comma 6 3 4 5" xfId="4679"/>
    <cellStyle name="Comma 6 3 4 5 2" xfId="11391"/>
    <cellStyle name="Comma 6 3 4 5 2 2" xfId="36716"/>
    <cellStyle name="Comma 6 3 4 5 3" xfId="36715"/>
    <cellStyle name="Comma 6 3 4 5 4" xfId="45433"/>
    <cellStyle name="Comma 6 3 4 6" xfId="4680"/>
    <cellStyle name="Comma 6 3 4 6 2" xfId="11392"/>
    <cellStyle name="Comma 6 3 4 6 2 2" xfId="36718"/>
    <cellStyle name="Comma 6 3 4 6 3" xfId="36717"/>
    <cellStyle name="Comma 6 3 4 6 4" xfId="45434"/>
    <cellStyle name="Comma 6 3 4 7" xfId="4681"/>
    <cellStyle name="Comma 6 3 4 7 2" xfId="11393"/>
    <cellStyle name="Comma 6 3 4 7 2 2" xfId="36720"/>
    <cellStyle name="Comma 6 3 4 7 3" xfId="36719"/>
    <cellStyle name="Comma 6 3 4 7 4" xfId="45435"/>
    <cellStyle name="Comma 6 3 4 8" xfId="4682"/>
    <cellStyle name="Comma 6 3 4 8 2" xfId="11394"/>
    <cellStyle name="Comma 6 3 4 8 2 2" xfId="36722"/>
    <cellStyle name="Comma 6 3 4 8 3" xfId="36721"/>
    <cellStyle name="Comma 6 3 4 8 4" xfId="45436"/>
    <cellStyle name="Comma 6 3 4 9" xfId="11387"/>
    <cellStyle name="Comma 6 3 4 9 2" xfId="36723"/>
    <cellStyle name="Comma 6 3 5" xfId="4683"/>
    <cellStyle name="Comma 6 3 5 2" xfId="4684"/>
    <cellStyle name="Comma 6 3 5 2 2" xfId="11396"/>
    <cellStyle name="Comma 6 3 5 2 2 2" xfId="36726"/>
    <cellStyle name="Comma 6 3 5 2 3" xfId="36725"/>
    <cellStyle name="Comma 6 3 5 2 4" xfId="45438"/>
    <cellStyle name="Comma 6 3 5 3" xfId="11395"/>
    <cellStyle name="Comma 6 3 5 3 2" xfId="36727"/>
    <cellStyle name="Comma 6 3 5 4" xfId="36724"/>
    <cellStyle name="Comma 6 3 5 5" xfId="45437"/>
    <cellStyle name="Comma 6 3 6" xfId="4685"/>
    <cellStyle name="Comma 6 3 6 2" xfId="11397"/>
    <cellStyle name="Comma 6 3 6 2 2" xfId="36729"/>
    <cellStyle name="Comma 6 3 6 3" xfId="36728"/>
    <cellStyle name="Comma 6 3 6 4" xfId="45439"/>
    <cellStyle name="Comma 6 3 7" xfId="4686"/>
    <cellStyle name="Comma 6 3 7 2" xfId="11398"/>
    <cellStyle name="Comma 6 3 7 2 2" xfId="36731"/>
    <cellStyle name="Comma 6 3 7 3" xfId="36730"/>
    <cellStyle name="Comma 6 3 7 4" xfId="45440"/>
    <cellStyle name="Comma 6 3 8" xfId="4687"/>
    <cellStyle name="Comma 6 3 8 2" xfId="11399"/>
    <cellStyle name="Comma 6 3 8 2 2" xfId="36733"/>
    <cellStyle name="Comma 6 3 8 3" xfId="36732"/>
    <cellStyle name="Comma 6 3 8 4" xfId="45441"/>
    <cellStyle name="Comma 6 3 9" xfId="4688"/>
    <cellStyle name="Comma 6 3 9 2" xfId="11400"/>
    <cellStyle name="Comma 6 3 9 2 2" xfId="36735"/>
    <cellStyle name="Comma 6 3 9 3" xfId="36734"/>
    <cellStyle name="Comma 6 3 9 4" xfId="45442"/>
    <cellStyle name="Comma 6 4" xfId="491"/>
    <cellStyle name="Comma 6 4 10" xfId="4689"/>
    <cellStyle name="Comma 6 4 10 2" xfId="11402"/>
    <cellStyle name="Comma 6 4 10 2 2" xfId="36738"/>
    <cellStyle name="Comma 6 4 10 3" xfId="36737"/>
    <cellStyle name="Comma 6 4 11" xfId="11401"/>
    <cellStyle name="Comma 6 4 11 2" xfId="36739"/>
    <cellStyle name="Comma 6 4 12" xfId="18343"/>
    <cellStyle name="Comma 6 4 13" xfId="36736"/>
    <cellStyle name="Comma 6 4 14" xfId="45443"/>
    <cellStyle name="Comma 6 4 2" xfId="4690"/>
    <cellStyle name="Comma 6 4 2 10" xfId="18344"/>
    <cellStyle name="Comma 6 4 2 11" xfId="36740"/>
    <cellStyle name="Comma 6 4 2 12" xfId="45444"/>
    <cellStyle name="Comma 6 4 2 2" xfId="4691"/>
    <cellStyle name="Comma 6 4 2 2 2" xfId="4692"/>
    <cellStyle name="Comma 6 4 2 2 2 2" xfId="11405"/>
    <cellStyle name="Comma 6 4 2 2 2 2 2" xfId="36743"/>
    <cellStyle name="Comma 6 4 2 2 2 3" xfId="36742"/>
    <cellStyle name="Comma 6 4 2 2 2 4" xfId="45446"/>
    <cellStyle name="Comma 6 4 2 2 3" xfId="11404"/>
    <cellStyle name="Comma 6 4 2 2 3 2" xfId="36744"/>
    <cellStyle name="Comma 6 4 2 2 4" xfId="36741"/>
    <cellStyle name="Comma 6 4 2 2 5" xfId="45445"/>
    <cellStyle name="Comma 6 4 2 3" xfId="4693"/>
    <cellStyle name="Comma 6 4 2 3 2" xfId="4694"/>
    <cellStyle name="Comma 6 4 2 3 2 2" xfId="11407"/>
    <cellStyle name="Comma 6 4 2 3 2 2 2" xfId="36747"/>
    <cellStyle name="Comma 6 4 2 3 2 3" xfId="36746"/>
    <cellStyle name="Comma 6 4 2 3 2 4" xfId="45448"/>
    <cellStyle name="Comma 6 4 2 3 3" xfId="11406"/>
    <cellStyle name="Comma 6 4 2 3 3 2" xfId="36748"/>
    <cellStyle name="Comma 6 4 2 3 4" xfId="36745"/>
    <cellStyle name="Comma 6 4 2 3 5" xfId="45447"/>
    <cellStyle name="Comma 6 4 2 4" xfId="4695"/>
    <cellStyle name="Comma 6 4 2 4 2" xfId="11408"/>
    <cellStyle name="Comma 6 4 2 4 2 2" xfId="36750"/>
    <cellStyle name="Comma 6 4 2 4 3" xfId="36749"/>
    <cellStyle name="Comma 6 4 2 4 4" xfId="45449"/>
    <cellStyle name="Comma 6 4 2 5" xfId="4696"/>
    <cellStyle name="Comma 6 4 2 5 2" xfId="11409"/>
    <cellStyle name="Comma 6 4 2 5 2 2" xfId="36752"/>
    <cellStyle name="Comma 6 4 2 5 3" xfId="36751"/>
    <cellStyle name="Comma 6 4 2 5 4" xfId="45450"/>
    <cellStyle name="Comma 6 4 2 6" xfId="4697"/>
    <cellStyle name="Comma 6 4 2 6 2" xfId="11410"/>
    <cellStyle name="Comma 6 4 2 6 2 2" xfId="36754"/>
    <cellStyle name="Comma 6 4 2 6 3" xfId="36753"/>
    <cellStyle name="Comma 6 4 2 6 4" xfId="45451"/>
    <cellStyle name="Comma 6 4 2 7" xfId="4698"/>
    <cellStyle name="Comma 6 4 2 7 2" xfId="11411"/>
    <cellStyle name="Comma 6 4 2 7 2 2" xfId="36756"/>
    <cellStyle name="Comma 6 4 2 7 3" xfId="36755"/>
    <cellStyle name="Comma 6 4 2 7 4" xfId="45452"/>
    <cellStyle name="Comma 6 4 2 8" xfId="4699"/>
    <cellStyle name="Comma 6 4 2 8 2" xfId="11412"/>
    <cellStyle name="Comma 6 4 2 8 2 2" xfId="36758"/>
    <cellStyle name="Comma 6 4 2 8 3" xfId="36757"/>
    <cellStyle name="Comma 6 4 2 8 4" xfId="45453"/>
    <cellStyle name="Comma 6 4 2 9" xfId="11403"/>
    <cellStyle name="Comma 6 4 2 9 2" xfId="36759"/>
    <cellStyle name="Comma 6 4 3" xfId="4700"/>
    <cellStyle name="Comma 6 4 3 2" xfId="4701"/>
    <cellStyle name="Comma 6 4 3 2 2" xfId="11414"/>
    <cellStyle name="Comma 6 4 3 2 2 2" xfId="36762"/>
    <cellStyle name="Comma 6 4 3 2 3" xfId="36761"/>
    <cellStyle name="Comma 6 4 3 2 4" xfId="45455"/>
    <cellStyle name="Comma 6 4 3 3" xfId="11413"/>
    <cellStyle name="Comma 6 4 3 3 2" xfId="36763"/>
    <cellStyle name="Comma 6 4 3 4" xfId="36760"/>
    <cellStyle name="Comma 6 4 3 5" xfId="45454"/>
    <cellStyle name="Comma 6 4 4" xfId="4702"/>
    <cellStyle name="Comma 6 4 4 2" xfId="4703"/>
    <cellStyle name="Comma 6 4 4 2 2" xfId="11416"/>
    <cellStyle name="Comma 6 4 4 2 2 2" xfId="36766"/>
    <cellStyle name="Comma 6 4 4 2 3" xfId="36765"/>
    <cellStyle name="Comma 6 4 4 2 4" xfId="45457"/>
    <cellStyle name="Comma 6 4 4 3" xfId="11415"/>
    <cellStyle name="Comma 6 4 4 3 2" xfId="36767"/>
    <cellStyle name="Comma 6 4 4 4" xfId="36764"/>
    <cellStyle name="Comma 6 4 4 5" xfId="45456"/>
    <cellStyle name="Comma 6 4 5" xfId="4704"/>
    <cellStyle name="Comma 6 4 5 2" xfId="11417"/>
    <cellStyle name="Comma 6 4 5 2 2" xfId="36769"/>
    <cellStyle name="Comma 6 4 5 3" xfId="36768"/>
    <cellStyle name="Comma 6 4 5 4" xfId="45458"/>
    <cellStyle name="Comma 6 4 6" xfId="4705"/>
    <cellStyle name="Comma 6 4 6 2" xfId="11418"/>
    <cellStyle name="Comma 6 4 6 2 2" xfId="36771"/>
    <cellStyle name="Comma 6 4 6 3" xfId="36770"/>
    <cellStyle name="Comma 6 4 6 4" xfId="45459"/>
    <cellStyle name="Comma 6 4 7" xfId="4706"/>
    <cellStyle name="Comma 6 4 7 2" xfId="11419"/>
    <cellStyle name="Comma 6 4 7 2 2" xfId="36773"/>
    <cellStyle name="Comma 6 4 7 3" xfId="36772"/>
    <cellStyle name="Comma 6 4 7 4" xfId="45460"/>
    <cellStyle name="Comma 6 4 8" xfId="4707"/>
    <cellStyle name="Comma 6 4 8 2" xfId="11420"/>
    <cellStyle name="Comma 6 4 8 2 2" xfId="36775"/>
    <cellStyle name="Comma 6 4 8 3" xfId="36774"/>
    <cellStyle name="Comma 6 4 8 4" xfId="45461"/>
    <cellStyle name="Comma 6 4 9" xfId="4708"/>
    <cellStyle name="Comma 6 4 9 2" xfId="11421"/>
    <cellStyle name="Comma 6 4 9 2 2" xfId="36777"/>
    <cellStyle name="Comma 6 4 9 3" xfId="36776"/>
    <cellStyle name="Comma 6 4 9 4" xfId="45462"/>
    <cellStyle name="Comma 6 5" xfId="518"/>
    <cellStyle name="Comma 6 5 10" xfId="11422"/>
    <cellStyle name="Comma 6 5 10 2" xfId="36779"/>
    <cellStyle name="Comma 6 5 11" xfId="18345"/>
    <cellStyle name="Comma 6 5 12" xfId="36778"/>
    <cellStyle name="Comma 6 5 13" xfId="45463"/>
    <cellStyle name="Comma 6 5 2" xfId="4710"/>
    <cellStyle name="Comma 6 5 2 2" xfId="4711"/>
    <cellStyle name="Comma 6 5 2 2 2" xfId="11424"/>
    <cellStyle name="Comma 6 5 2 2 2 2" xfId="36782"/>
    <cellStyle name="Comma 6 5 2 2 3" xfId="36781"/>
    <cellStyle name="Comma 6 5 2 2 4" xfId="45465"/>
    <cellStyle name="Comma 6 5 2 3" xfId="11423"/>
    <cellStyle name="Comma 6 5 2 3 2" xfId="36783"/>
    <cellStyle name="Comma 6 5 2 4" xfId="18346"/>
    <cellStyle name="Comma 6 5 2 5" xfId="36780"/>
    <cellStyle name="Comma 6 5 2 6" xfId="45464"/>
    <cellStyle name="Comma 6 5 3" xfId="4712"/>
    <cellStyle name="Comma 6 5 3 2" xfId="4713"/>
    <cellStyle name="Comma 6 5 3 2 2" xfId="11426"/>
    <cellStyle name="Comma 6 5 3 2 2 2" xfId="36786"/>
    <cellStyle name="Comma 6 5 3 2 3" xfId="36785"/>
    <cellStyle name="Comma 6 5 3 2 4" xfId="45467"/>
    <cellStyle name="Comma 6 5 3 3" xfId="11425"/>
    <cellStyle name="Comma 6 5 3 3 2" xfId="36787"/>
    <cellStyle name="Comma 6 5 3 4" xfId="36784"/>
    <cellStyle name="Comma 6 5 3 5" xfId="45466"/>
    <cellStyle name="Comma 6 5 4" xfId="4714"/>
    <cellStyle name="Comma 6 5 4 2" xfId="11427"/>
    <cellStyle name="Comma 6 5 4 2 2" xfId="36789"/>
    <cellStyle name="Comma 6 5 4 3" xfId="36788"/>
    <cellStyle name="Comma 6 5 4 4" xfId="45468"/>
    <cellStyle name="Comma 6 5 5" xfId="4715"/>
    <cellStyle name="Comma 6 5 5 2" xfId="11428"/>
    <cellStyle name="Comma 6 5 5 2 2" xfId="36791"/>
    <cellStyle name="Comma 6 5 5 3" xfId="36790"/>
    <cellStyle name="Comma 6 5 5 4" xfId="45469"/>
    <cellStyle name="Comma 6 5 6" xfId="4716"/>
    <cellStyle name="Comma 6 5 6 2" xfId="11429"/>
    <cellStyle name="Comma 6 5 6 2 2" xfId="36793"/>
    <cellStyle name="Comma 6 5 6 3" xfId="36792"/>
    <cellStyle name="Comma 6 5 6 4" xfId="45470"/>
    <cellStyle name="Comma 6 5 7" xfId="4717"/>
    <cellStyle name="Comma 6 5 7 2" xfId="11430"/>
    <cellStyle name="Comma 6 5 7 2 2" xfId="36795"/>
    <cellStyle name="Comma 6 5 7 3" xfId="36794"/>
    <cellStyle name="Comma 6 5 7 4" xfId="45471"/>
    <cellStyle name="Comma 6 5 8" xfId="4718"/>
    <cellStyle name="Comma 6 5 8 2" xfId="11431"/>
    <cellStyle name="Comma 6 5 8 2 2" xfId="36797"/>
    <cellStyle name="Comma 6 5 8 3" xfId="36796"/>
    <cellStyle name="Comma 6 5 8 4" xfId="45472"/>
    <cellStyle name="Comma 6 5 9" xfId="4709"/>
    <cellStyle name="Comma 6 5 9 2" xfId="11432"/>
    <cellStyle name="Comma 6 5 9 2 2" xfId="36799"/>
    <cellStyle name="Comma 6 5 9 3" xfId="36798"/>
    <cellStyle name="Comma 6 6" xfId="539"/>
    <cellStyle name="Comma 6 6 10" xfId="11433"/>
    <cellStyle name="Comma 6 6 10 2" xfId="36801"/>
    <cellStyle name="Comma 6 6 11" xfId="18347"/>
    <cellStyle name="Comma 6 6 12" xfId="36800"/>
    <cellStyle name="Comma 6 6 13" xfId="45473"/>
    <cellStyle name="Comma 6 6 2" xfId="4720"/>
    <cellStyle name="Comma 6 6 2 2" xfId="11434"/>
    <cellStyle name="Comma 6 6 2 2 2" xfId="36803"/>
    <cellStyle name="Comma 6 6 2 3" xfId="36802"/>
    <cellStyle name="Comma 6 6 2 4" xfId="45474"/>
    <cellStyle name="Comma 6 6 3" xfId="4721"/>
    <cellStyle name="Comma 6 6 3 2" xfId="11435"/>
    <cellStyle name="Comma 6 6 3 2 2" xfId="36805"/>
    <cellStyle name="Comma 6 6 3 3" xfId="36804"/>
    <cellStyle name="Comma 6 6 3 4" xfId="45475"/>
    <cellStyle name="Comma 6 6 4" xfId="4722"/>
    <cellStyle name="Comma 6 6 4 2" xfId="11436"/>
    <cellStyle name="Comma 6 6 4 2 2" xfId="36807"/>
    <cellStyle name="Comma 6 6 4 3" xfId="36806"/>
    <cellStyle name="Comma 6 6 4 4" xfId="45476"/>
    <cellStyle name="Comma 6 6 5" xfId="4723"/>
    <cellStyle name="Comma 6 6 5 2" xfId="11437"/>
    <cellStyle name="Comma 6 6 5 2 2" xfId="36809"/>
    <cellStyle name="Comma 6 6 5 3" xfId="36808"/>
    <cellStyle name="Comma 6 6 5 4" xfId="45477"/>
    <cellStyle name="Comma 6 6 6" xfId="4724"/>
    <cellStyle name="Comma 6 6 6 2" xfId="11438"/>
    <cellStyle name="Comma 6 6 6 2 2" xfId="36811"/>
    <cellStyle name="Comma 6 6 6 3" xfId="36810"/>
    <cellStyle name="Comma 6 6 6 4" xfId="45478"/>
    <cellStyle name="Comma 6 6 7" xfId="4725"/>
    <cellStyle name="Comma 6 6 7 2" xfId="11439"/>
    <cellStyle name="Comma 6 6 7 2 2" xfId="36813"/>
    <cellStyle name="Comma 6 6 7 3" xfId="36812"/>
    <cellStyle name="Comma 6 6 7 4" xfId="45479"/>
    <cellStyle name="Comma 6 6 8" xfId="4726"/>
    <cellStyle name="Comma 6 6 8 2" xfId="11440"/>
    <cellStyle name="Comma 6 6 8 2 2" xfId="36815"/>
    <cellStyle name="Comma 6 6 8 3" xfId="36814"/>
    <cellStyle name="Comma 6 6 8 4" xfId="45480"/>
    <cellStyle name="Comma 6 6 9" xfId="4719"/>
    <cellStyle name="Comma 6 6 9 2" xfId="11441"/>
    <cellStyle name="Comma 6 6 9 2 2" xfId="36817"/>
    <cellStyle name="Comma 6 6 9 3" xfId="36816"/>
    <cellStyle name="Comma 6 7" xfId="573"/>
    <cellStyle name="Comma 6 7 2" xfId="4728"/>
    <cellStyle name="Comma 6 7 3" xfId="4727"/>
    <cellStyle name="Comma 6 7 3 2" xfId="11443"/>
    <cellStyle name="Comma 6 7 3 2 2" xfId="36820"/>
    <cellStyle name="Comma 6 7 3 3" xfId="36819"/>
    <cellStyle name="Comma 6 7 4" xfId="11442"/>
    <cellStyle name="Comma 6 7 4 2" xfId="36821"/>
    <cellStyle name="Comma 6 7 5" xfId="18348"/>
    <cellStyle name="Comma 6 7 6" xfId="36818"/>
    <cellStyle name="Comma 6 7 7" xfId="45481"/>
    <cellStyle name="Comma 6 8" xfId="4729"/>
    <cellStyle name="Comma 6 8 2" xfId="4730"/>
    <cellStyle name="Comma 6 8 2 2" xfId="11444"/>
    <cellStyle name="Comma 6 8 2 2 2" xfId="36823"/>
    <cellStyle name="Comma 6 8 2 3" xfId="36822"/>
    <cellStyle name="Comma 6 8 2 4" xfId="45482"/>
    <cellStyle name="Comma 6 8 3" xfId="18349"/>
    <cellStyle name="Comma 6 9" xfId="4731"/>
    <cellStyle name="Comma 6 9 2" xfId="11445"/>
    <cellStyle name="Comma 6 9 2 2" xfId="36825"/>
    <cellStyle name="Comma 6 9 3" xfId="36824"/>
    <cellStyle name="Comma 6 9 4" xfId="45483"/>
    <cellStyle name="Comma 60" xfId="18350"/>
    <cellStyle name="Comma 60 2" xfId="18351"/>
    <cellStyle name="Comma 60 2 2" xfId="18352"/>
    <cellStyle name="Comma 60 3" xfId="18353"/>
    <cellStyle name="Comma 60 3 2" xfId="18354"/>
    <cellStyle name="Comma 60 4" xfId="18355"/>
    <cellStyle name="Comma 60 4 2" xfId="18356"/>
    <cellStyle name="Comma 60 5" xfId="18357"/>
    <cellStyle name="Comma 61" xfId="47713"/>
    <cellStyle name="Comma 62" xfId="18358"/>
    <cellStyle name="Comma 62 2" xfId="18359"/>
    <cellStyle name="Comma 62 2 2" xfId="18360"/>
    <cellStyle name="Comma 62 3" xfId="18361"/>
    <cellStyle name="Comma 62 3 2" xfId="18362"/>
    <cellStyle name="Comma 62 4" xfId="18363"/>
    <cellStyle name="Comma 62 4 2" xfId="18364"/>
    <cellStyle name="Comma 62 5" xfId="18365"/>
    <cellStyle name="Comma 63" xfId="18366"/>
    <cellStyle name="Comma 63 2" xfId="18367"/>
    <cellStyle name="Comma 63 2 2" xfId="18368"/>
    <cellStyle name="Comma 63 3" xfId="18369"/>
    <cellStyle name="Comma 63 3 2" xfId="18370"/>
    <cellStyle name="Comma 63 4" xfId="18371"/>
    <cellStyle name="Comma 63 4 2" xfId="18372"/>
    <cellStyle name="Comma 63 5" xfId="18373"/>
    <cellStyle name="Comma 64" xfId="47734"/>
    <cellStyle name="Comma 65" xfId="47737"/>
    <cellStyle name="Comma 66" xfId="18374"/>
    <cellStyle name="Comma 66 2" xfId="18375"/>
    <cellStyle name="Comma 66 2 2" xfId="18376"/>
    <cellStyle name="Comma 66 3" xfId="18377"/>
    <cellStyle name="Comma 66 3 2" xfId="18378"/>
    <cellStyle name="Comma 66 4" xfId="18379"/>
    <cellStyle name="Comma 66 4 2" xfId="18380"/>
    <cellStyle name="Comma 66 5" xfId="18381"/>
    <cellStyle name="Comma 67" xfId="47740"/>
    <cellStyle name="Comma 68" xfId="47744"/>
    <cellStyle name="Comma 69" xfId="47747"/>
    <cellStyle name="Comma 7" xfId="335"/>
    <cellStyle name="Comma 7 10" xfId="18382"/>
    <cellStyle name="Comma 7 11" xfId="28276"/>
    <cellStyle name="Comma 7 2" xfId="4732"/>
    <cellStyle name="Comma 7 2 2" xfId="18384"/>
    <cellStyle name="Comma 7 2 3" xfId="18383"/>
    <cellStyle name="Comma 7 3" xfId="18385"/>
    <cellStyle name="Comma 7 3 2" xfId="18386"/>
    <cellStyle name="Comma 7 4" xfId="18387"/>
    <cellStyle name="Comma 7 4 2" xfId="18388"/>
    <cellStyle name="Comma 7 5" xfId="18389"/>
    <cellStyle name="Comma 7 5 2" xfId="18390"/>
    <cellStyle name="Comma 7 6" xfId="18391"/>
    <cellStyle name="Comma 7 7" xfId="18392"/>
    <cellStyle name="Comma 7 8" xfId="18393"/>
    <cellStyle name="Comma 7 9" xfId="18394"/>
    <cellStyle name="Comma 70" xfId="47750"/>
    <cellStyle name="Comma 8" xfId="4733"/>
    <cellStyle name="Comma 8 10" xfId="4734"/>
    <cellStyle name="Comma 8 10 2" xfId="11447"/>
    <cellStyle name="Comma 8 10 2 2" xfId="36827"/>
    <cellStyle name="Comma 8 10 3" xfId="36826"/>
    <cellStyle name="Comma 8 10 4" xfId="45485"/>
    <cellStyle name="Comma 8 11" xfId="4735"/>
    <cellStyle name="Comma 8 11 2" xfId="11448"/>
    <cellStyle name="Comma 8 11 2 2" xfId="36829"/>
    <cellStyle name="Comma 8 11 3" xfId="36828"/>
    <cellStyle name="Comma 8 11 4" xfId="45486"/>
    <cellStyle name="Comma 8 12" xfId="4736"/>
    <cellStyle name="Comma 8 12 2" xfId="11449"/>
    <cellStyle name="Comma 8 12 2 2" xfId="36831"/>
    <cellStyle name="Comma 8 12 3" xfId="36830"/>
    <cellStyle name="Comma 8 12 4" xfId="45487"/>
    <cellStyle name="Comma 8 13" xfId="11446"/>
    <cellStyle name="Comma 8 13 2" xfId="36832"/>
    <cellStyle name="Comma 8 14" xfId="18395"/>
    <cellStyle name="Comma 8 15" xfId="28277"/>
    <cellStyle name="Comma 8 16" xfId="45484"/>
    <cellStyle name="Comma 8 2" xfId="4737"/>
    <cellStyle name="Comma 8 2 2" xfId="18397"/>
    <cellStyle name="Comma 8 2 3" xfId="18398"/>
    <cellStyle name="Comma 8 2 4" xfId="18396"/>
    <cellStyle name="Comma 8 3" xfId="4738"/>
    <cellStyle name="Comma 8 3 10" xfId="11450"/>
    <cellStyle name="Comma 8 3 10 2" xfId="36834"/>
    <cellStyle name="Comma 8 3 11" xfId="18399"/>
    <cellStyle name="Comma 8 3 12" xfId="36833"/>
    <cellStyle name="Comma 8 3 13" xfId="45488"/>
    <cellStyle name="Comma 8 3 2" xfId="4739"/>
    <cellStyle name="Comma 8 3 2 10" xfId="18400"/>
    <cellStyle name="Comma 8 3 2 11" xfId="36835"/>
    <cellStyle name="Comma 8 3 2 12" xfId="45489"/>
    <cellStyle name="Comma 8 3 2 2" xfId="4740"/>
    <cellStyle name="Comma 8 3 2 2 2" xfId="4741"/>
    <cellStyle name="Comma 8 3 2 2 2 2" xfId="11453"/>
    <cellStyle name="Comma 8 3 2 2 2 2 2" xfId="36838"/>
    <cellStyle name="Comma 8 3 2 2 2 3" xfId="36837"/>
    <cellStyle name="Comma 8 3 2 2 2 4" xfId="45491"/>
    <cellStyle name="Comma 8 3 2 2 3" xfId="11452"/>
    <cellStyle name="Comma 8 3 2 2 3 2" xfId="36839"/>
    <cellStyle name="Comma 8 3 2 2 4" xfId="36836"/>
    <cellStyle name="Comma 8 3 2 2 5" xfId="45490"/>
    <cellStyle name="Comma 8 3 2 3" xfId="4742"/>
    <cellStyle name="Comma 8 3 2 3 2" xfId="4743"/>
    <cellStyle name="Comma 8 3 2 3 2 2" xfId="11455"/>
    <cellStyle name="Comma 8 3 2 3 2 2 2" xfId="36842"/>
    <cellStyle name="Comma 8 3 2 3 2 3" xfId="36841"/>
    <cellStyle name="Comma 8 3 2 3 2 4" xfId="45493"/>
    <cellStyle name="Comma 8 3 2 3 3" xfId="11454"/>
    <cellStyle name="Comma 8 3 2 3 3 2" xfId="36843"/>
    <cellStyle name="Comma 8 3 2 3 4" xfId="36840"/>
    <cellStyle name="Comma 8 3 2 3 5" xfId="45492"/>
    <cellStyle name="Comma 8 3 2 4" xfId="4744"/>
    <cellStyle name="Comma 8 3 2 4 2" xfId="11456"/>
    <cellStyle name="Comma 8 3 2 4 2 2" xfId="36845"/>
    <cellStyle name="Comma 8 3 2 4 3" xfId="36844"/>
    <cellStyle name="Comma 8 3 2 4 4" xfId="45494"/>
    <cellStyle name="Comma 8 3 2 5" xfId="4745"/>
    <cellStyle name="Comma 8 3 2 5 2" xfId="11457"/>
    <cellStyle name="Comma 8 3 2 5 2 2" xfId="36847"/>
    <cellStyle name="Comma 8 3 2 5 3" xfId="36846"/>
    <cellStyle name="Comma 8 3 2 5 4" xfId="45495"/>
    <cellStyle name="Comma 8 3 2 6" xfId="4746"/>
    <cellStyle name="Comma 8 3 2 6 2" xfId="11458"/>
    <cellStyle name="Comma 8 3 2 6 2 2" xfId="36849"/>
    <cellStyle name="Comma 8 3 2 6 3" xfId="36848"/>
    <cellStyle name="Comma 8 3 2 6 4" xfId="45496"/>
    <cellStyle name="Comma 8 3 2 7" xfId="4747"/>
    <cellStyle name="Comma 8 3 2 7 2" xfId="11459"/>
    <cellStyle name="Comma 8 3 2 7 2 2" xfId="36851"/>
    <cellStyle name="Comma 8 3 2 7 3" xfId="36850"/>
    <cellStyle name="Comma 8 3 2 7 4" xfId="45497"/>
    <cellStyle name="Comma 8 3 2 8" xfId="4748"/>
    <cellStyle name="Comma 8 3 2 8 2" xfId="11460"/>
    <cellStyle name="Comma 8 3 2 8 2 2" xfId="36853"/>
    <cellStyle name="Comma 8 3 2 8 3" xfId="36852"/>
    <cellStyle name="Comma 8 3 2 8 4" xfId="45498"/>
    <cellStyle name="Comma 8 3 2 9" xfId="11451"/>
    <cellStyle name="Comma 8 3 2 9 2" xfId="36854"/>
    <cellStyle name="Comma 8 3 3" xfId="4749"/>
    <cellStyle name="Comma 8 3 3 2" xfId="4750"/>
    <cellStyle name="Comma 8 3 3 2 2" xfId="11462"/>
    <cellStyle name="Comma 8 3 3 2 2 2" xfId="36857"/>
    <cellStyle name="Comma 8 3 3 2 3" xfId="36856"/>
    <cellStyle name="Comma 8 3 3 2 4" xfId="45500"/>
    <cellStyle name="Comma 8 3 3 3" xfId="11461"/>
    <cellStyle name="Comma 8 3 3 3 2" xfId="36858"/>
    <cellStyle name="Comma 8 3 3 4" xfId="36855"/>
    <cellStyle name="Comma 8 3 3 5" xfId="45499"/>
    <cellStyle name="Comma 8 3 4" xfId="4751"/>
    <cellStyle name="Comma 8 3 4 2" xfId="4752"/>
    <cellStyle name="Comma 8 3 4 2 2" xfId="11464"/>
    <cellStyle name="Comma 8 3 4 2 2 2" xfId="36861"/>
    <cellStyle name="Comma 8 3 4 2 3" xfId="36860"/>
    <cellStyle name="Comma 8 3 4 2 4" xfId="45502"/>
    <cellStyle name="Comma 8 3 4 3" xfId="11463"/>
    <cellStyle name="Comma 8 3 4 3 2" xfId="36862"/>
    <cellStyle name="Comma 8 3 4 4" xfId="36859"/>
    <cellStyle name="Comma 8 3 4 5" xfId="45501"/>
    <cellStyle name="Comma 8 3 5" xfId="4753"/>
    <cellStyle name="Comma 8 3 5 2" xfId="11465"/>
    <cellStyle name="Comma 8 3 5 2 2" xfId="36864"/>
    <cellStyle name="Comma 8 3 5 3" xfId="36863"/>
    <cellStyle name="Comma 8 3 5 4" xfId="45503"/>
    <cellStyle name="Comma 8 3 6" xfId="4754"/>
    <cellStyle name="Comma 8 3 6 2" xfId="11466"/>
    <cellStyle name="Comma 8 3 6 2 2" xfId="36866"/>
    <cellStyle name="Comma 8 3 6 3" xfId="36865"/>
    <cellStyle name="Comma 8 3 6 4" xfId="45504"/>
    <cellStyle name="Comma 8 3 7" xfId="4755"/>
    <cellStyle name="Comma 8 3 7 2" xfId="11467"/>
    <cellStyle name="Comma 8 3 7 2 2" xfId="36868"/>
    <cellStyle name="Comma 8 3 7 3" xfId="36867"/>
    <cellStyle name="Comma 8 3 7 4" xfId="45505"/>
    <cellStyle name="Comma 8 3 8" xfId="4756"/>
    <cellStyle name="Comma 8 3 8 2" xfId="11468"/>
    <cellStyle name="Comma 8 3 8 2 2" xfId="36870"/>
    <cellStyle name="Comma 8 3 8 3" xfId="36869"/>
    <cellStyle name="Comma 8 3 8 4" xfId="45506"/>
    <cellStyle name="Comma 8 3 9" xfId="4757"/>
    <cellStyle name="Comma 8 3 9 2" xfId="11469"/>
    <cellStyle name="Comma 8 3 9 2 2" xfId="36872"/>
    <cellStyle name="Comma 8 3 9 3" xfId="36871"/>
    <cellStyle name="Comma 8 3 9 4" xfId="45507"/>
    <cellStyle name="Comma 8 4" xfId="4758"/>
    <cellStyle name="Comma 8 4 10" xfId="18401"/>
    <cellStyle name="Comma 8 4 11" xfId="36873"/>
    <cellStyle name="Comma 8 4 12" xfId="45508"/>
    <cellStyle name="Comma 8 4 2" xfId="4759"/>
    <cellStyle name="Comma 8 4 2 2" xfId="4760"/>
    <cellStyle name="Comma 8 4 2 2 2" xfId="11472"/>
    <cellStyle name="Comma 8 4 2 2 2 2" xfId="36876"/>
    <cellStyle name="Comma 8 4 2 2 3" xfId="36875"/>
    <cellStyle name="Comma 8 4 2 2 4" xfId="45510"/>
    <cellStyle name="Comma 8 4 2 3" xfId="11471"/>
    <cellStyle name="Comma 8 4 2 3 2" xfId="36877"/>
    <cellStyle name="Comma 8 4 2 4" xfId="18402"/>
    <cellStyle name="Comma 8 4 2 5" xfId="36874"/>
    <cellStyle name="Comma 8 4 2 6" xfId="45509"/>
    <cellStyle name="Comma 8 4 3" xfId="4761"/>
    <cellStyle name="Comma 8 4 3 2" xfId="4762"/>
    <cellStyle name="Comma 8 4 3 2 2" xfId="11474"/>
    <cellStyle name="Comma 8 4 3 2 2 2" xfId="36880"/>
    <cellStyle name="Comma 8 4 3 2 3" xfId="36879"/>
    <cellStyle name="Comma 8 4 3 2 4" xfId="45512"/>
    <cellStyle name="Comma 8 4 3 3" xfId="11473"/>
    <cellStyle name="Comma 8 4 3 3 2" xfId="36881"/>
    <cellStyle name="Comma 8 4 3 4" xfId="36878"/>
    <cellStyle name="Comma 8 4 3 5" xfId="45511"/>
    <cellStyle name="Comma 8 4 4" xfId="4763"/>
    <cellStyle name="Comma 8 4 4 2" xfId="11475"/>
    <cellStyle name="Comma 8 4 4 2 2" xfId="36883"/>
    <cellStyle name="Comma 8 4 4 3" xfId="36882"/>
    <cellStyle name="Comma 8 4 4 4" xfId="45513"/>
    <cellStyle name="Comma 8 4 5" xfId="4764"/>
    <cellStyle name="Comma 8 4 5 2" xfId="11476"/>
    <cellStyle name="Comma 8 4 5 2 2" xfId="36885"/>
    <cellStyle name="Comma 8 4 5 3" xfId="36884"/>
    <cellStyle name="Comma 8 4 5 4" xfId="45514"/>
    <cellStyle name="Comma 8 4 6" xfId="4765"/>
    <cellStyle name="Comma 8 4 6 2" xfId="11477"/>
    <cellStyle name="Comma 8 4 6 2 2" xfId="36887"/>
    <cellStyle name="Comma 8 4 6 3" xfId="36886"/>
    <cellStyle name="Comma 8 4 6 4" xfId="45515"/>
    <cellStyle name="Comma 8 4 7" xfId="4766"/>
    <cellStyle name="Comma 8 4 7 2" xfId="11478"/>
    <cellStyle name="Comma 8 4 7 2 2" xfId="36889"/>
    <cellStyle name="Comma 8 4 7 3" xfId="36888"/>
    <cellStyle name="Comma 8 4 7 4" xfId="45516"/>
    <cellStyle name="Comma 8 4 8" xfId="4767"/>
    <cellStyle name="Comma 8 4 8 2" xfId="11479"/>
    <cellStyle name="Comma 8 4 8 2 2" xfId="36891"/>
    <cellStyle name="Comma 8 4 8 3" xfId="36890"/>
    <cellStyle name="Comma 8 4 8 4" xfId="45517"/>
    <cellStyle name="Comma 8 4 9" xfId="11470"/>
    <cellStyle name="Comma 8 4 9 2" xfId="36892"/>
    <cellStyle name="Comma 8 5" xfId="4768"/>
    <cellStyle name="Comma 8 5 10" xfId="18403"/>
    <cellStyle name="Comma 8 5 11" xfId="36893"/>
    <cellStyle name="Comma 8 5 12" xfId="45518"/>
    <cellStyle name="Comma 8 5 2" xfId="4769"/>
    <cellStyle name="Comma 8 5 2 2" xfId="11481"/>
    <cellStyle name="Comma 8 5 2 2 2" xfId="36895"/>
    <cellStyle name="Comma 8 5 2 3" xfId="18404"/>
    <cellStyle name="Comma 8 5 2 4" xfId="36894"/>
    <cellStyle name="Comma 8 5 2 5" xfId="45519"/>
    <cellStyle name="Comma 8 5 3" xfId="4770"/>
    <cellStyle name="Comma 8 5 3 2" xfId="11482"/>
    <cellStyle name="Comma 8 5 3 2 2" xfId="36897"/>
    <cellStyle name="Comma 8 5 3 3" xfId="36896"/>
    <cellStyle name="Comma 8 5 3 4" xfId="45520"/>
    <cellStyle name="Comma 8 5 4" xfId="4771"/>
    <cellStyle name="Comma 8 5 4 2" xfId="11483"/>
    <cellStyle name="Comma 8 5 4 2 2" xfId="36899"/>
    <cellStyle name="Comma 8 5 4 3" xfId="36898"/>
    <cellStyle name="Comma 8 5 4 4" xfId="45521"/>
    <cellStyle name="Comma 8 5 5" xfId="4772"/>
    <cellStyle name="Comma 8 5 5 2" xfId="11484"/>
    <cellStyle name="Comma 8 5 5 2 2" xfId="36901"/>
    <cellStyle name="Comma 8 5 5 3" xfId="36900"/>
    <cellStyle name="Comma 8 5 5 4" xfId="45522"/>
    <cellStyle name="Comma 8 5 6" xfId="4773"/>
    <cellStyle name="Comma 8 5 6 2" xfId="11485"/>
    <cellStyle name="Comma 8 5 6 2 2" xfId="36903"/>
    <cellStyle name="Comma 8 5 6 3" xfId="36902"/>
    <cellStyle name="Comma 8 5 6 4" xfId="45523"/>
    <cellStyle name="Comma 8 5 7" xfId="4774"/>
    <cellStyle name="Comma 8 5 7 2" xfId="11486"/>
    <cellStyle name="Comma 8 5 7 2 2" xfId="36905"/>
    <cellStyle name="Comma 8 5 7 3" xfId="36904"/>
    <cellStyle name="Comma 8 5 7 4" xfId="45524"/>
    <cellStyle name="Comma 8 5 8" xfId="4775"/>
    <cellStyle name="Comma 8 5 8 2" xfId="11487"/>
    <cellStyle name="Comma 8 5 8 2 2" xfId="36907"/>
    <cellStyle name="Comma 8 5 8 3" xfId="36906"/>
    <cellStyle name="Comma 8 5 8 4" xfId="45525"/>
    <cellStyle name="Comma 8 5 9" xfId="11480"/>
    <cellStyle name="Comma 8 5 9 2" xfId="36908"/>
    <cellStyle name="Comma 8 6" xfId="4776"/>
    <cellStyle name="Comma 8 6 2" xfId="4777"/>
    <cellStyle name="Comma 8 6 2 2" xfId="11489"/>
    <cellStyle name="Comma 8 6 2 2 2" xfId="36911"/>
    <cellStyle name="Comma 8 6 2 3" xfId="36910"/>
    <cellStyle name="Comma 8 6 2 4" xfId="45527"/>
    <cellStyle name="Comma 8 6 3" xfId="11488"/>
    <cellStyle name="Comma 8 6 3 2" xfId="36912"/>
    <cellStyle name="Comma 8 6 4" xfId="18405"/>
    <cellStyle name="Comma 8 6 5" xfId="36909"/>
    <cellStyle name="Comma 8 6 6" xfId="45526"/>
    <cellStyle name="Comma 8 7" xfId="4778"/>
    <cellStyle name="Comma 8 7 2" xfId="11490"/>
    <cellStyle name="Comma 8 7 2 2" xfId="36914"/>
    <cellStyle name="Comma 8 7 3" xfId="18406"/>
    <cellStyle name="Comma 8 7 4" xfId="36913"/>
    <cellStyle name="Comma 8 7 5" xfId="45528"/>
    <cellStyle name="Comma 8 8" xfId="4779"/>
    <cellStyle name="Comma 8 8 2" xfId="11491"/>
    <cellStyle name="Comma 8 8 2 2" xfId="36916"/>
    <cellStyle name="Comma 8 8 3" xfId="18407"/>
    <cellStyle name="Comma 8 8 4" xfId="36915"/>
    <cellStyle name="Comma 8 8 5" xfId="45529"/>
    <cellStyle name="Comma 8 9" xfId="4780"/>
    <cellStyle name="Comma 8 9 2" xfId="11492"/>
    <cellStyle name="Comma 8 9 2 2" xfId="36918"/>
    <cellStyle name="Comma 8 9 3" xfId="36917"/>
    <cellStyle name="Comma 8 9 4" xfId="45530"/>
    <cellStyle name="Comma 9" xfId="4781"/>
    <cellStyle name="Comma 9 10" xfId="4782"/>
    <cellStyle name="Comma 9 10 2" xfId="11494"/>
    <cellStyle name="Comma 9 10 2 2" xfId="36920"/>
    <cellStyle name="Comma 9 10 3" xfId="36919"/>
    <cellStyle name="Comma 9 10 4" xfId="45532"/>
    <cellStyle name="Comma 9 11" xfId="4783"/>
    <cellStyle name="Comma 9 11 2" xfId="11495"/>
    <cellStyle name="Comma 9 11 2 2" xfId="36922"/>
    <cellStyle name="Comma 9 11 3" xfId="36921"/>
    <cellStyle name="Comma 9 11 4" xfId="45533"/>
    <cellStyle name="Comma 9 12" xfId="4784"/>
    <cellStyle name="Comma 9 12 2" xfId="11496"/>
    <cellStyle name="Comma 9 12 2 2" xfId="36924"/>
    <cellStyle name="Comma 9 12 3" xfId="36923"/>
    <cellStyle name="Comma 9 12 4" xfId="45534"/>
    <cellStyle name="Comma 9 13" xfId="11493"/>
    <cellStyle name="Comma 9 13 2" xfId="36925"/>
    <cellStyle name="Comma 9 14" xfId="18408"/>
    <cellStyle name="Comma 9 15" xfId="28278"/>
    <cellStyle name="Comma 9 16" xfId="45531"/>
    <cellStyle name="Comma 9 2" xfId="4785"/>
    <cellStyle name="Comma 9 2 10" xfId="4786"/>
    <cellStyle name="Comma 9 2 10 2" xfId="11498"/>
    <cellStyle name="Comma 9 2 10 2 2" xfId="36928"/>
    <cellStyle name="Comma 9 2 10 3" xfId="36927"/>
    <cellStyle name="Comma 9 2 10 4" xfId="45536"/>
    <cellStyle name="Comma 9 2 11" xfId="4787"/>
    <cellStyle name="Comma 9 2 11 2" xfId="11499"/>
    <cellStyle name="Comma 9 2 11 2 2" xfId="36930"/>
    <cellStyle name="Comma 9 2 11 3" xfId="36929"/>
    <cellStyle name="Comma 9 2 11 4" xfId="45537"/>
    <cellStyle name="Comma 9 2 12" xfId="11497"/>
    <cellStyle name="Comma 9 2 12 2" xfId="36931"/>
    <cellStyle name="Comma 9 2 13" xfId="18409"/>
    <cellStyle name="Comma 9 2 14" xfId="36926"/>
    <cellStyle name="Comma 9 2 15" xfId="45535"/>
    <cellStyle name="Comma 9 2 2" xfId="4788"/>
    <cellStyle name="Comma 9 2 2 10" xfId="11500"/>
    <cellStyle name="Comma 9 2 2 10 2" xfId="36933"/>
    <cellStyle name="Comma 9 2 2 11" xfId="18410"/>
    <cellStyle name="Comma 9 2 2 12" xfId="36932"/>
    <cellStyle name="Comma 9 2 2 13" xfId="45538"/>
    <cellStyle name="Comma 9 2 2 2" xfId="4789"/>
    <cellStyle name="Comma 9 2 2 2 10" xfId="36934"/>
    <cellStyle name="Comma 9 2 2 2 11" xfId="45539"/>
    <cellStyle name="Comma 9 2 2 2 2" xfId="4790"/>
    <cellStyle name="Comma 9 2 2 2 2 2" xfId="4791"/>
    <cellStyle name="Comma 9 2 2 2 2 2 2" xfId="11503"/>
    <cellStyle name="Comma 9 2 2 2 2 2 2 2" xfId="36937"/>
    <cellStyle name="Comma 9 2 2 2 2 2 3" xfId="36936"/>
    <cellStyle name="Comma 9 2 2 2 2 2 4" xfId="45541"/>
    <cellStyle name="Comma 9 2 2 2 2 3" xfId="11502"/>
    <cellStyle name="Comma 9 2 2 2 2 3 2" xfId="36938"/>
    <cellStyle name="Comma 9 2 2 2 2 4" xfId="36935"/>
    <cellStyle name="Comma 9 2 2 2 2 5" xfId="45540"/>
    <cellStyle name="Comma 9 2 2 2 3" xfId="4792"/>
    <cellStyle name="Comma 9 2 2 2 3 2" xfId="4793"/>
    <cellStyle name="Comma 9 2 2 2 3 2 2" xfId="11505"/>
    <cellStyle name="Comma 9 2 2 2 3 2 2 2" xfId="36941"/>
    <cellStyle name="Comma 9 2 2 2 3 2 3" xfId="36940"/>
    <cellStyle name="Comma 9 2 2 2 3 2 4" xfId="45543"/>
    <cellStyle name="Comma 9 2 2 2 3 3" xfId="11504"/>
    <cellStyle name="Comma 9 2 2 2 3 3 2" xfId="36942"/>
    <cellStyle name="Comma 9 2 2 2 3 4" xfId="36939"/>
    <cellStyle name="Comma 9 2 2 2 3 5" xfId="45542"/>
    <cellStyle name="Comma 9 2 2 2 4" xfId="4794"/>
    <cellStyle name="Comma 9 2 2 2 4 2" xfId="11506"/>
    <cellStyle name="Comma 9 2 2 2 4 2 2" xfId="36944"/>
    <cellStyle name="Comma 9 2 2 2 4 3" xfId="36943"/>
    <cellStyle name="Comma 9 2 2 2 4 4" xfId="45544"/>
    <cellStyle name="Comma 9 2 2 2 5" xfId="4795"/>
    <cellStyle name="Comma 9 2 2 2 5 2" xfId="11507"/>
    <cellStyle name="Comma 9 2 2 2 5 2 2" xfId="36946"/>
    <cellStyle name="Comma 9 2 2 2 5 3" xfId="36945"/>
    <cellStyle name="Comma 9 2 2 2 5 4" xfId="45545"/>
    <cellStyle name="Comma 9 2 2 2 6" xfId="4796"/>
    <cellStyle name="Comma 9 2 2 2 6 2" xfId="11508"/>
    <cellStyle name="Comma 9 2 2 2 6 2 2" xfId="36948"/>
    <cellStyle name="Comma 9 2 2 2 6 3" xfId="36947"/>
    <cellStyle name="Comma 9 2 2 2 6 4" xfId="45546"/>
    <cellStyle name="Comma 9 2 2 2 7" xfId="4797"/>
    <cellStyle name="Comma 9 2 2 2 7 2" xfId="11509"/>
    <cellStyle name="Comma 9 2 2 2 7 2 2" xfId="36950"/>
    <cellStyle name="Comma 9 2 2 2 7 3" xfId="36949"/>
    <cellStyle name="Comma 9 2 2 2 7 4" xfId="45547"/>
    <cellStyle name="Comma 9 2 2 2 8" xfId="4798"/>
    <cellStyle name="Comma 9 2 2 2 8 2" xfId="11510"/>
    <cellStyle name="Comma 9 2 2 2 8 2 2" xfId="36952"/>
    <cellStyle name="Comma 9 2 2 2 8 3" xfId="36951"/>
    <cellStyle name="Comma 9 2 2 2 8 4" xfId="45548"/>
    <cellStyle name="Comma 9 2 2 2 9" xfId="11501"/>
    <cellStyle name="Comma 9 2 2 2 9 2" xfId="36953"/>
    <cellStyle name="Comma 9 2 2 3" xfId="4799"/>
    <cellStyle name="Comma 9 2 2 3 2" xfId="4800"/>
    <cellStyle name="Comma 9 2 2 3 2 2" xfId="11512"/>
    <cellStyle name="Comma 9 2 2 3 2 2 2" xfId="36956"/>
    <cellStyle name="Comma 9 2 2 3 2 3" xfId="36955"/>
    <cellStyle name="Comma 9 2 2 3 2 4" xfId="45550"/>
    <cellStyle name="Comma 9 2 2 3 3" xfId="11511"/>
    <cellStyle name="Comma 9 2 2 3 3 2" xfId="36957"/>
    <cellStyle name="Comma 9 2 2 3 4" xfId="36954"/>
    <cellStyle name="Comma 9 2 2 3 5" xfId="45549"/>
    <cellStyle name="Comma 9 2 2 4" xfId="4801"/>
    <cellStyle name="Comma 9 2 2 4 2" xfId="4802"/>
    <cellStyle name="Comma 9 2 2 4 2 2" xfId="11514"/>
    <cellStyle name="Comma 9 2 2 4 2 2 2" xfId="36960"/>
    <cellStyle name="Comma 9 2 2 4 2 3" xfId="36959"/>
    <cellStyle name="Comma 9 2 2 4 2 4" xfId="45552"/>
    <cellStyle name="Comma 9 2 2 4 3" xfId="11513"/>
    <cellStyle name="Comma 9 2 2 4 3 2" xfId="36961"/>
    <cellStyle name="Comma 9 2 2 4 4" xfId="36958"/>
    <cellStyle name="Comma 9 2 2 4 5" xfId="45551"/>
    <cellStyle name="Comma 9 2 2 5" xfId="4803"/>
    <cellStyle name="Comma 9 2 2 5 2" xfId="11515"/>
    <cellStyle name="Comma 9 2 2 5 2 2" xfId="36963"/>
    <cellStyle name="Comma 9 2 2 5 3" xfId="36962"/>
    <cellStyle name="Comma 9 2 2 5 4" xfId="45553"/>
    <cellStyle name="Comma 9 2 2 6" xfId="4804"/>
    <cellStyle name="Comma 9 2 2 6 2" xfId="11516"/>
    <cellStyle name="Comma 9 2 2 6 2 2" xfId="36965"/>
    <cellStyle name="Comma 9 2 2 6 3" xfId="36964"/>
    <cellStyle name="Comma 9 2 2 6 4" xfId="45554"/>
    <cellStyle name="Comma 9 2 2 7" xfId="4805"/>
    <cellStyle name="Comma 9 2 2 7 2" xfId="11517"/>
    <cellStyle name="Comma 9 2 2 7 2 2" xfId="36967"/>
    <cellStyle name="Comma 9 2 2 7 3" xfId="36966"/>
    <cellStyle name="Comma 9 2 2 7 4" xfId="45555"/>
    <cellStyle name="Comma 9 2 2 8" xfId="4806"/>
    <cellStyle name="Comma 9 2 2 8 2" xfId="11518"/>
    <cellStyle name="Comma 9 2 2 8 2 2" xfId="36969"/>
    <cellStyle name="Comma 9 2 2 8 3" xfId="36968"/>
    <cellStyle name="Comma 9 2 2 8 4" xfId="45556"/>
    <cellStyle name="Comma 9 2 2 9" xfId="4807"/>
    <cellStyle name="Comma 9 2 2 9 2" xfId="11519"/>
    <cellStyle name="Comma 9 2 2 9 2 2" xfId="36971"/>
    <cellStyle name="Comma 9 2 2 9 3" xfId="36970"/>
    <cellStyle name="Comma 9 2 2 9 4" xfId="45557"/>
    <cellStyle name="Comma 9 2 3" xfId="4808"/>
    <cellStyle name="Comma 9 2 3 10" xfId="18411"/>
    <cellStyle name="Comma 9 2 3 11" xfId="36972"/>
    <cellStyle name="Comma 9 2 3 12" xfId="45558"/>
    <cellStyle name="Comma 9 2 3 2" xfId="4809"/>
    <cellStyle name="Comma 9 2 3 2 2" xfId="4810"/>
    <cellStyle name="Comma 9 2 3 2 2 2" xfId="11522"/>
    <cellStyle name="Comma 9 2 3 2 2 2 2" xfId="36975"/>
    <cellStyle name="Comma 9 2 3 2 2 3" xfId="36974"/>
    <cellStyle name="Comma 9 2 3 2 2 4" xfId="45560"/>
    <cellStyle name="Comma 9 2 3 2 3" xfId="11521"/>
    <cellStyle name="Comma 9 2 3 2 3 2" xfId="36976"/>
    <cellStyle name="Comma 9 2 3 2 4" xfId="36973"/>
    <cellStyle name="Comma 9 2 3 2 5" xfId="45559"/>
    <cellStyle name="Comma 9 2 3 3" xfId="4811"/>
    <cellStyle name="Comma 9 2 3 3 2" xfId="4812"/>
    <cellStyle name="Comma 9 2 3 3 2 2" xfId="11524"/>
    <cellStyle name="Comma 9 2 3 3 2 2 2" xfId="36979"/>
    <cellStyle name="Comma 9 2 3 3 2 3" xfId="36978"/>
    <cellStyle name="Comma 9 2 3 3 2 4" xfId="45562"/>
    <cellStyle name="Comma 9 2 3 3 3" xfId="11523"/>
    <cellStyle name="Comma 9 2 3 3 3 2" xfId="36980"/>
    <cellStyle name="Comma 9 2 3 3 4" xfId="36977"/>
    <cellStyle name="Comma 9 2 3 3 5" xfId="45561"/>
    <cellStyle name="Comma 9 2 3 4" xfId="4813"/>
    <cellStyle name="Comma 9 2 3 4 2" xfId="11525"/>
    <cellStyle name="Comma 9 2 3 4 2 2" xfId="36982"/>
    <cellStyle name="Comma 9 2 3 4 3" xfId="36981"/>
    <cellStyle name="Comma 9 2 3 4 4" xfId="45563"/>
    <cellStyle name="Comma 9 2 3 5" xfId="4814"/>
    <cellStyle name="Comma 9 2 3 5 2" xfId="11526"/>
    <cellStyle name="Comma 9 2 3 5 2 2" xfId="36984"/>
    <cellStyle name="Comma 9 2 3 5 3" xfId="36983"/>
    <cellStyle name="Comma 9 2 3 5 4" xfId="45564"/>
    <cellStyle name="Comma 9 2 3 6" xfId="4815"/>
    <cellStyle name="Comma 9 2 3 6 2" xfId="11527"/>
    <cellStyle name="Comma 9 2 3 6 2 2" xfId="36986"/>
    <cellStyle name="Comma 9 2 3 6 3" xfId="36985"/>
    <cellStyle name="Comma 9 2 3 6 4" xfId="45565"/>
    <cellStyle name="Comma 9 2 3 7" xfId="4816"/>
    <cellStyle name="Comma 9 2 3 7 2" xfId="11528"/>
    <cellStyle name="Comma 9 2 3 7 2 2" xfId="36988"/>
    <cellStyle name="Comma 9 2 3 7 3" xfId="36987"/>
    <cellStyle name="Comma 9 2 3 7 4" xfId="45566"/>
    <cellStyle name="Comma 9 2 3 8" xfId="4817"/>
    <cellStyle name="Comma 9 2 3 8 2" xfId="11529"/>
    <cellStyle name="Comma 9 2 3 8 2 2" xfId="36990"/>
    <cellStyle name="Comma 9 2 3 8 3" xfId="36989"/>
    <cellStyle name="Comma 9 2 3 8 4" xfId="45567"/>
    <cellStyle name="Comma 9 2 3 9" xfId="11520"/>
    <cellStyle name="Comma 9 2 3 9 2" xfId="36991"/>
    <cellStyle name="Comma 9 2 4" xfId="4818"/>
    <cellStyle name="Comma 9 2 4 10" xfId="18412"/>
    <cellStyle name="Comma 9 2 4 11" xfId="36992"/>
    <cellStyle name="Comma 9 2 4 12" xfId="45568"/>
    <cellStyle name="Comma 9 2 4 2" xfId="4819"/>
    <cellStyle name="Comma 9 2 4 2 2" xfId="11531"/>
    <cellStyle name="Comma 9 2 4 2 2 2" xfId="36994"/>
    <cellStyle name="Comma 9 2 4 2 3" xfId="36993"/>
    <cellStyle name="Comma 9 2 4 2 4" xfId="45569"/>
    <cellStyle name="Comma 9 2 4 3" xfId="4820"/>
    <cellStyle name="Comma 9 2 4 3 2" xfId="11532"/>
    <cellStyle name="Comma 9 2 4 3 2 2" xfId="36996"/>
    <cellStyle name="Comma 9 2 4 3 3" xfId="36995"/>
    <cellStyle name="Comma 9 2 4 3 4" xfId="45570"/>
    <cellStyle name="Comma 9 2 4 4" xfId="4821"/>
    <cellStyle name="Comma 9 2 4 4 2" xfId="11533"/>
    <cellStyle name="Comma 9 2 4 4 2 2" xfId="36998"/>
    <cellStyle name="Comma 9 2 4 4 3" xfId="36997"/>
    <cellStyle name="Comma 9 2 4 4 4" xfId="45571"/>
    <cellStyle name="Comma 9 2 4 5" xfId="4822"/>
    <cellStyle name="Comma 9 2 4 5 2" xfId="11534"/>
    <cellStyle name="Comma 9 2 4 5 2 2" xfId="37000"/>
    <cellStyle name="Comma 9 2 4 5 3" xfId="36999"/>
    <cellStyle name="Comma 9 2 4 5 4" xfId="45572"/>
    <cellStyle name="Comma 9 2 4 6" xfId="4823"/>
    <cellStyle name="Comma 9 2 4 6 2" xfId="11535"/>
    <cellStyle name="Comma 9 2 4 6 2 2" xfId="37002"/>
    <cellStyle name="Comma 9 2 4 6 3" xfId="37001"/>
    <cellStyle name="Comma 9 2 4 6 4" xfId="45573"/>
    <cellStyle name="Comma 9 2 4 7" xfId="4824"/>
    <cellStyle name="Comma 9 2 4 7 2" xfId="11536"/>
    <cellStyle name="Comma 9 2 4 7 2 2" xfId="37004"/>
    <cellStyle name="Comma 9 2 4 7 3" xfId="37003"/>
    <cellStyle name="Comma 9 2 4 7 4" xfId="45574"/>
    <cellStyle name="Comma 9 2 4 8" xfId="4825"/>
    <cellStyle name="Comma 9 2 4 8 2" xfId="11537"/>
    <cellStyle name="Comma 9 2 4 8 2 2" xfId="37006"/>
    <cellStyle name="Comma 9 2 4 8 3" xfId="37005"/>
    <cellStyle name="Comma 9 2 4 8 4" xfId="45575"/>
    <cellStyle name="Comma 9 2 4 9" xfId="11530"/>
    <cellStyle name="Comma 9 2 4 9 2" xfId="37007"/>
    <cellStyle name="Comma 9 2 5" xfId="4826"/>
    <cellStyle name="Comma 9 2 5 2" xfId="4827"/>
    <cellStyle name="Comma 9 2 5 2 2" xfId="11539"/>
    <cellStyle name="Comma 9 2 5 2 2 2" xfId="37010"/>
    <cellStyle name="Comma 9 2 5 2 3" xfId="37009"/>
    <cellStyle name="Comma 9 2 5 2 4" xfId="45577"/>
    <cellStyle name="Comma 9 2 5 3" xfId="11538"/>
    <cellStyle name="Comma 9 2 5 3 2" xfId="37011"/>
    <cellStyle name="Comma 9 2 5 4" xfId="37008"/>
    <cellStyle name="Comma 9 2 5 5" xfId="45576"/>
    <cellStyle name="Comma 9 2 6" xfId="4828"/>
    <cellStyle name="Comma 9 2 6 2" xfId="11540"/>
    <cellStyle name="Comma 9 2 6 2 2" xfId="37013"/>
    <cellStyle name="Comma 9 2 6 3" xfId="37012"/>
    <cellStyle name="Comma 9 2 6 4" xfId="45578"/>
    <cellStyle name="Comma 9 2 7" xfId="4829"/>
    <cellStyle name="Comma 9 2 7 2" xfId="11541"/>
    <cellStyle name="Comma 9 2 7 2 2" xfId="37015"/>
    <cellStyle name="Comma 9 2 7 3" xfId="37014"/>
    <cellStyle name="Comma 9 2 7 4" xfId="45579"/>
    <cellStyle name="Comma 9 2 8" xfId="4830"/>
    <cellStyle name="Comma 9 2 8 2" xfId="11542"/>
    <cellStyle name="Comma 9 2 8 2 2" xfId="37017"/>
    <cellStyle name="Comma 9 2 8 3" xfId="37016"/>
    <cellStyle name="Comma 9 2 8 4" xfId="45580"/>
    <cellStyle name="Comma 9 2 9" xfId="4831"/>
    <cellStyle name="Comma 9 2 9 2" xfId="11543"/>
    <cellStyle name="Comma 9 2 9 2 2" xfId="37019"/>
    <cellStyle name="Comma 9 2 9 3" xfId="37018"/>
    <cellStyle name="Comma 9 2 9 4" xfId="45581"/>
    <cellStyle name="Comma 9 3" xfId="4832"/>
    <cellStyle name="Comma 9 3 10" xfId="11544"/>
    <cellStyle name="Comma 9 3 10 2" xfId="37021"/>
    <cellStyle name="Comma 9 3 11" xfId="18413"/>
    <cellStyle name="Comma 9 3 12" xfId="37020"/>
    <cellStyle name="Comma 9 3 13" xfId="45582"/>
    <cellStyle name="Comma 9 3 2" xfId="4833"/>
    <cellStyle name="Comma 9 3 2 10" xfId="37022"/>
    <cellStyle name="Comma 9 3 2 11" xfId="45583"/>
    <cellStyle name="Comma 9 3 2 2" xfId="4834"/>
    <cellStyle name="Comma 9 3 2 2 2" xfId="4835"/>
    <cellStyle name="Comma 9 3 2 2 2 2" xfId="11547"/>
    <cellStyle name="Comma 9 3 2 2 2 2 2" xfId="37025"/>
    <cellStyle name="Comma 9 3 2 2 2 3" xfId="37024"/>
    <cellStyle name="Comma 9 3 2 2 2 4" xfId="45585"/>
    <cellStyle name="Comma 9 3 2 2 3" xfId="11546"/>
    <cellStyle name="Comma 9 3 2 2 3 2" xfId="37026"/>
    <cellStyle name="Comma 9 3 2 2 4" xfId="37023"/>
    <cellStyle name="Comma 9 3 2 2 5" xfId="45584"/>
    <cellStyle name="Comma 9 3 2 3" xfId="4836"/>
    <cellStyle name="Comma 9 3 2 3 2" xfId="4837"/>
    <cellStyle name="Comma 9 3 2 3 2 2" xfId="11549"/>
    <cellStyle name="Comma 9 3 2 3 2 2 2" xfId="37029"/>
    <cellStyle name="Comma 9 3 2 3 2 3" xfId="37028"/>
    <cellStyle name="Comma 9 3 2 3 2 4" xfId="45587"/>
    <cellStyle name="Comma 9 3 2 3 3" xfId="11548"/>
    <cellStyle name="Comma 9 3 2 3 3 2" xfId="37030"/>
    <cellStyle name="Comma 9 3 2 3 4" xfId="37027"/>
    <cellStyle name="Comma 9 3 2 3 5" xfId="45586"/>
    <cellStyle name="Comma 9 3 2 4" xfId="4838"/>
    <cellStyle name="Comma 9 3 2 4 2" xfId="11550"/>
    <cellStyle name="Comma 9 3 2 4 2 2" xfId="37032"/>
    <cellStyle name="Comma 9 3 2 4 3" xfId="37031"/>
    <cellStyle name="Comma 9 3 2 4 4" xfId="45588"/>
    <cellStyle name="Comma 9 3 2 5" xfId="4839"/>
    <cellStyle name="Comma 9 3 2 5 2" xfId="11551"/>
    <cellStyle name="Comma 9 3 2 5 2 2" xfId="37034"/>
    <cellStyle name="Comma 9 3 2 5 3" xfId="37033"/>
    <cellStyle name="Comma 9 3 2 5 4" xfId="45589"/>
    <cellStyle name="Comma 9 3 2 6" xfId="4840"/>
    <cellStyle name="Comma 9 3 2 6 2" xfId="11552"/>
    <cellStyle name="Comma 9 3 2 6 2 2" xfId="37036"/>
    <cellStyle name="Comma 9 3 2 6 3" xfId="37035"/>
    <cellStyle name="Comma 9 3 2 6 4" xfId="45590"/>
    <cellStyle name="Comma 9 3 2 7" xfId="4841"/>
    <cellStyle name="Comma 9 3 2 7 2" xfId="11553"/>
    <cellStyle name="Comma 9 3 2 7 2 2" xfId="37038"/>
    <cellStyle name="Comma 9 3 2 7 3" xfId="37037"/>
    <cellStyle name="Comma 9 3 2 7 4" xfId="45591"/>
    <cellStyle name="Comma 9 3 2 8" xfId="4842"/>
    <cellStyle name="Comma 9 3 2 8 2" xfId="11554"/>
    <cellStyle name="Comma 9 3 2 8 2 2" xfId="37040"/>
    <cellStyle name="Comma 9 3 2 8 3" xfId="37039"/>
    <cellStyle name="Comma 9 3 2 8 4" xfId="45592"/>
    <cellStyle name="Comma 9 3 2 9" xfId="11545"/>
    <cellStyle name="Comma 9 3 2 9 2" xfId="37041"/>
    <cellStyle name="Comma 9 3 3" xfId="4843"/>
    <cellStyle name="Comma 9 3 3 2" xfId="4844"/>
    <cellStyle name="Comma 9 3 3 2 2" xfId="11556"/>
    <cellStyle name="Comma 9 3 3 2 2 2" xfId="37044"/>
    <cellStyle name="Comma 9 3 3 2 3" xfId="37043"/>
    <cellStyle name="Comma 9 3 3 2 4" xfId="45594"/>
    <cellStyle name="Comma 9 3 3 3" xfId="11555"/>
    <cellStyle name="Comma 9 3 3 3 2" xfId="37045"/>
    <cellStyle name="Comma 9 3 3 4" xfId="37042"/>
    <cellStyle name="Comma 9 3 3 5" xfId="45593"/>
    <cellStyle name="Comma 9 3 4" xfId="4845"/>
    <cellStyle name="Comma 9 3 4 2" xfId="4846"/>
    <cellStyle name="Comma 9 3 4 2 2" xfId="11558"/>
    <cellStyle name="Comma 9 3 4 2 2 2" xfId="37048"/>
    <cellStyle name="Comma 9 3 4 2 3" xfId="37047"/>
    <cellStyle name="Comma 9 3 4 2 4" xfId="45596"/>
    <cellStyle name="Comma 9 3 4 3" xfId="11557"/>
    <cellStyle name="Comma 9 3 4 3 2" xfId="37049"/>
    <cellStyle name="Comma 9 3 4 4" xfId="37046"/>
    <cellStyle name="Comma 9 3 4 5" xfId="45595"/>
    <cellStyle name="Comma 9 3 5" xfId="4847"/>
    <cellStyle name="Comma 9 3 5 2" xfId="11559"/>
    <cellStyle name="Comma 9 3 5 2 2" xfId="37051"/>
    <cellStyle name="Comma 9 3 5 3" xfId="37050"/>
    <cellStyle name="Comma 9 3 5 4" xfId="45597"/>
    <cellStyle name="Comma 9 3 6" xfId="4848"/>
    <cellStyle name="Comma 9 3 6 2" xfId="11560"/>
    <cellStyle name="Comma 9 3 6 2 2" xfId="37053"/>
    <cellStyle name="Comma 9 3 6 3" xfId="37052"/>
    <cellStyle name="Comma 9 3 6 4" xfId="45598"/>
    <cellStyle name="Comma 9 3 7" xfId="4849"/>
    <cellStyle name="Comma 9 3 7 2" xfId="11561"/>
    <cellStyle name="Comma 9 3 7 2 2" xfId="37055"/>
    <cellStyle name="Comma 9 3 7 3" xfId="37054"/>
    <cellStyle name="Comma 9 3 7 4" xfId="45599"/>
    <cellStyle name="Comma 9 3 8" xfId="4850"/>
    <cellStyle name="Comma 9 3 8 2" xfId="11562"/>
    <cellStyle name="Comma 9 3 8 2 2" xfId="37057"/>
    <cellStyle name="Comma 9 3 8 3" xfId="37056"/>
    <cellStyle name="Comma 9 3 8 4" xfId="45600"/>
    <cellStyle name="Comma 9 3 9" xfId="4851"/>
    <cellStyle name="Comma 9 3 9 2" xfId="11563"/>
    <cellStyle name="Comma 9 3 9 2 2" xfId="37059"/>
    <cellStyle name="Comma 9 3 9 3" xfId="37058"/>
    <cellStyle name="Comma 9 3 9 4" xfId="45601"/>
    <cellStyle name="Comma 9 4" xfId="4852"/>
    <cellStyle name="Comma 9 4 10" xfId="18414"/>
    <cellStyle name="Comma 9 4 11" xfId="37060"/>
    <cellStyle name="Comma 9 4 12" xfId="45602"/>
    <cellStyle name="Comma 9 4 2" xfId="4853"/>
    <cellStyle name="Comma 9 4 2 2" xfId="4854"/>
    <cellStyle name="Comma 9 4 2 2 2" xfId="11566"/>
    <cellStyle name="Comma 9 4 2 2 2 2" xfId="37063"/>
    <cellStyle name="Comma 9 4 2 2 3" xfId="37062"/>
    <cellStyle name="Comma 9 4 2 2 4" xfId="45604"/>
    <cellStyle name="Comma 9 4 2 3" xfId="11565"/>
    <cellStyle name="Comma 9 4 2 3 2" xfId="37064"/>
    <cellStyle name="Comma 9 4 2 4" xfId="37061"/>
    <cellStyle name="Comma 9 4 2 5" xfId="45603"/>
    <cellStyle name="Comma 9 4 3" xfId="4855"/>
    <cellStyle name="Comma 9 4 3 2" xfId="4856"/>
    <cellStyle name="Comma 9 4 3 2 2" xfId="11568"/>
    <cellStyle name="Comma 9 4 3 2 2 2" xfId="37067"/>
    <cellStyle name="Comma 9 4 3 2 3" xfId="37066"/>
    <cellStyle name="Comma 9 4 3 2 4" xfId="45606"/>
    <cellStyle name="Comma 9 4 3 3" xfId="11567"/>
    <cellStyle name="Comma 9 4 3 3 2" xfId="37068"/>
    <cellStyle name="Comma 9 4 3 4" xfId="37065"/>
    <cellStyle name="Comma 9 4 3 5" xfId="45605"/>
    <cellStyle name="Comma 9 4 4" xfId="4857"/>
    <cellStyle name="Comma 9 4 4 2" xfId="11569"/>
    <cellStyle name="Comma 9 4 4 2 2" xfId="37070"/>
    <cellStyle name="Comma 9 4 4 3" xfId="37069"/>
    <cellStyle name="Comma 9 4 4 4" xfId="45607"/>
    <cellStyle name="Comma 9 4 5" xfId="4858"/>
    <cellStyle name="Comma 9 4 5 2" xfId="11570"/>
    <cellStyle name="Comma 9 4 5 2 2" xfId="37072"/>
    <cellStyle name="Comma 9 4 5 3" xfId="37071"/>
    <cellStyle name="Comma 9 4 5 4" xfId="45608"/>
    <cellStyle name="Comma 9 4 6" xfId="4859"/>
    <cellStyle name="Comma 9 4 6 2" xfId="11571"/>
    <cellStyle name="Comma 9 4 6 2 2" xfId="37074"/>
    <cellStyle name="Comma 9 4 6 3" xfId="37073"/>
    <cellStyle name="Comma 9 4 6 4" xfId="45609"/>
    <cellStyle name="Comma 9 4 7" xfId="4860"/>
    <cellStyle name="Comma 9 4 7 2" xfId="11572"/>
    <cellStyle name="Comma 9 4 7 2 2" xfId="37076"/>
    <cellStyle name="Comma 9 4 7 3" xfId="37075"/>
    <cellStyle name="Comma 9 4 7 4" xfId="45610"/>
    <cellStyle name="Comma 9 4 8" xfId="4861"/>
    <cellStyle name="Comma 9 4 8 2" xfId="11573"/>
    <cellStyle name="Comma 9 4 8 2 2" xfId="37078"/>
    <cellStyle name="Comma 9 4 8 3" xfId="37077"/>
    <cellStyle name="Comma 9 4 8 4" xfId="45611"/>
    <cellStyle name="Comma 9 4 9" xfId="11564"/>
    <cellStyle name="Comma 9 4 9 2" xfId="37079"/>
    <cellStyle name="Comma 9 5" xfId="4862"/>
    <cellStyle name="Comma 9 5 10" xfId="18415"/>
    <cellStyle name="Comma 9 5 11" xfId="37080"/>
    <cellStyle name="Comma 9 5 12" xfId="45612"/>
    <cellStyle name="Comma 9 5 2" xfId="4863"/>
    <cellStyle name="Comma 9 5 2 2" xfId="11575"/>
    <cellStyle name="Comma 9 5 2 2 2" xfId="37082"/>
    <cellStyle name="Comma 9 5 2 3" xfId="37081"/>
    <cellStyle name="Comma 9 5 2 4" xfId="45613"/>
    <cellStyle name="Comma 9 5 3" xfId="4864"/>
    <cellStyle name="Comma 9 5 3 2" xfId="11576"/>
    <cellStyle name="Comma 9 5 3 2 2" xfId="37084"/>
    <cellStyle name="Comma 9 5 3 3" xfId="37083"/>
    <cellStyle name="Comma 9 5 3 4" xfId="45614"/>
    <cellStyle name="Comma 9 5 4" xfId="4865"/>
    <cellStyle name="Comma 9 5 4 2" xfId="11577"/>
    <cellStyle name="Comma 9 5 4 2 2" xfId="37086"/>
    <cellStyle name="Comma 9 5 4 3" xfId="37085"/>
    <cellStyle name="Comma 9 5 4 4" xfId="45615"/>
    <cellStyle name="Comma 9 5 5" xfId="4866"/>
    <cellStyle name="Comma 9 5 5 2" xfId="11578"/>
    <cellStyle name="Comma 9 5 5 2 2" xfId="37088"/>
    <cellStyle name="Comma 9 5 5 3" xfId="37087"/>
    <cellStyle name="Comma 9 5 5 4" xfId="45616"/>
    <cellStyle name="Comma 9 5 6" xfId="4867"/>
    <cellStyle name="Comma 9 5 6 2" xfId="11579"/>
    <cellStyle name="Comma 9 5 6 2 2" xfId="37090"/>
    <cellStyle name="Comma 9 5 6 3" xfId="37089"/>
    <cellStyle name="Comma 9 5 6 4" xfId="45617"/>
    <cellStyle name="Comma 9 5 7" xfId="4868"/>
    <cellStyle name="Comma 9 5 7 2" xfId="11580"/>
    <cellStyle name="Comma 9 5 7 2 2" xfId="37092"/>
    <cellStyle name="Comma 9 5 7 3" xfId="37091"/>
    <cellStyle name="Comma 9 5 7 4" xfId="45618"/>
    <cellStyle name="Comma 9 5 8" xfId="4869"/>
    <cellStyle name="Comma 9 5 8 2" xfId="11581"/>
    <cellStyle name="Comma 9 5 8 2 2" xfId="37094"/>
    <cellStyle name="Comma 9 5 8 3" xfId="37093"/>
    <cellStyle name="Comma 9 5 8 4" xfId="45619"/>
    <cellStyle name="Comma 9 5 9" xfId="11574"/>
    <cellStyle name="Comma 9 5 9 2" xfId="37095"/>
    <cellStyle name="Comma 9 6" xfId="4870"/>
    <cellStyle name="Comma 9 6 2" xfId="4871"/>
    <cellStyle name="Comma 9 6 2 2" xfId="11583"/>
    <cellStyle name="Comma 9 6 2 2 2" xfId="37098"/>
    <cellStyle name="Comma 9 6 2 3" xfId="37097"/>
    <cellStyle name="Comma 9 6 2 4" xfId="45621"/>
    <cellStyle name="Comma 9 6 3" xfId="11582"/>
    <cellStyle name="Comma 9 6 3 2" xfId="37099"/>
    <cellStyle name="Comma 9 6 4" xfId="18416"/>
    <cellStyle name="Comma 9 6 5" xfId="37096"/>
    <cellStyle name="Comma 9 6 6" xfId="45620"/>
    <cellStyle name="Comma 9 7" xfId="4872"/>
    <cellStyle name="Comma 9 7 2" xfId="11584"/>
    <cellStyle name="Comma 9 7 2 2" xfId="37101"/>
    <cellStyle name="Comma 9 7 3" xfId="18417"/>
    <cellStyle name="Comma 9 7 4" xfId="37100"/>
    <cellStyle name="Comma 9 7 5" xfId="45622"/>
    <cellStyle name="Comma 9 8" xfId="4873"/>
    <cellStyle name="Comma 9 8 2" xfId="11585"/>
    <cellStyle name="Comma 9 8 2 2" xfId="37103"/>
    <cellStyle name="Comma 9 8 3" xfId="37102"/>
    <cellStyle name="Comma 9 8 4" xfId="45623"/>
    <cellStyle name="Comma 9 9" xfId="4874"/>
    <cellStyle name="Comma 9 9 2" xfId="11586"/>
    <cellStyle name="Comma 9 9 2 2" xfId="37105"/>
    <cellStyle name="Comma 9 9 3" xfId="37104"/>
    <cellStyle name="Comma 9 9 4" xfId="45624"/>
    <cellStyle name="comma zerodec" xfId="18418"/>
    <cellStyle name="Comma.prt" xfId="18419"/>
    <cellStyle name="Comma[2]" xfId="18420"/>
    <cellStyle name="Comma0" xfId="18421"/>
    <cellStyle name="Comma0 - Modelo1" xfId="18422"/>
    <cellStyle name="Comma0 - Style3" xfId="18423"/>
    <cellStyle name="Comma0 - Style4" xfId="18424"/>
    <cellStyle name="Comma0 10" xfId="18425"/>
    <cellStyle name="Comma0 11" xfId="18426"/>
    <cellStyle name="Comma0 12" xfId="18427"/>
    <cellStyle name="Comma0 13" xfId="18428"/>
    <cellStyle name="Comma0 14" xfId="18429"/>
    <cellStyle name="Comma0 15" xfId="18430"/>
    <cellStyle name="Comma0 16" xfId="18431"/>
    <cellStyle name="Comma0 17" xfId="18432"/>
    <cellStyle name="Comma0 18" xfId="18433"/>
    <cellStyle name="Comma0 19" xfId="18434"/>
    <cellStyle name="Comma0 2" xfId="18435"/>
    <cellStyle name="Comma0 2 2" xfId="18436"/>
    <cellStyle name="Comma0 20" xfId="18437"/>
    <cellStyle name="Comma0 21" xfId="18438"/>
    <cellStyle name="Comma0 22" xfId="18439"/>
    <cellStyle name="Comma0 23" xfId="18440"/>
    <cellStyle name="Comma0 24" xfId="18441"/>
    <cellStyle name="Comma0 25" xfId="18442"/>
    <cellStyle name="Comma0 26" xfId="18443"/>
    <cellStyle name="Comma0 27" xfId="18444"/>
    <cellStyle name="Comma0 28" xfId="18445"/>
    <cellStyle name="Comma0 29" xfId="18446"/>
    <cellStyle name="Comma0 3" xfId="18447"/>
    <cellStyle name="Comma0 3 10" xfId="18448"/>
    <cellStyle name="Comma0 3 11" xfId="18449"/>
    <cellStyle name="Comma0 3 12" xfId="18450"/>
    <cellStyle name="Comma0 3 13" xfId="18451"/>
    <cellStyle name="Comma0 3 14" xfId="18452"/>
    <cellStyle name="Comma0 3 15" xfId="18453"/>
    <cellStyle name="Comma0 3 16" xfId="18454"/>
    <cellStyle name="Comma0 3 2" xfId="18455"/>
    <cellStyle name="Comma0 3 3" xfId="18456"/>
    <cellStyle name="Comma0 3 4" xfId="18457"/>
    <cellStyle name="Comma0 3 5" xfId="18458"/>
    <cellStyle name="Comma0 3 6" xfId="18459"/>
    <cellStyle name="Comma0 3 7" xfId="18460"/>
    <cellStyle name="Comma0 3 8" xfId="18461"/>
    <cellStyle name="Comma0 3 9" xfId="18462"/>
    <cellStyle name="Comma0 30" xfId="18463"/>
    <cellStyle name="Comma0 31" xfId="18464"/>
    <cellStyle name="Comma0 32" xfId="18465"/>
    <cellStyle name="Comma0 33" xfId="18466"/>
    <cellStyle name="Comma0 34" xfId="18467"/>
    <cellStyle name="Comma0 35" xfId="18468"/>
    <cellStyle name="Comma0 36" xfId="18469"/>
    <cellStyle name="Comma0 37" xfId="18470"/>
    <cellStyle name="Comma0 38" xfId="18471"/>
    <cellStyle name="Comma0 39" xfId="18472"/>
    <cellStyle name="Comma0 4" xfId="18473"/>
    <cellStyle name="Comma0 40" xfId="18474"/>
    <cellStyle name="Comma0 41" xfId="18475"/>
    <cellStyle name="Comma0 42" xfId="18476"/>
    <cellStyle name="Comma0 43" xfId="18477"/>
    <cellStyle name="Comma0 44" xfId="18478"/>
    <cellStyle name="Comma0 5" xfId="18479"/>
    <cellStyle name="Comma0 6" xfId="18480"/>
    <cellStyle name="Comma0 7" xfId="18481"/>
    <cellStyle name="Comma0 8" xfId="18482"/>
    <cellStyle name="Comma0 9" xfId="18483"/>
    <cellStyle name="Comma0_Alimesa - DD.JJ. IG-IGMP 6-2005" xfId="18484"/>
    <cellStyle name="Comma1 - Modelo1" xfId="18485"/>
    <cellStyle name="Comma1 - Modelo2" xfId="18486"/>
    <cellStyle name="Commentaire" xfId="18487"/>
    <cellStyle name="Commentaire 10" xfId="18488"/>
    <cellStyle name="Commentaire 10 2" xfId="18489"/>
    <cellStyle name="Commentaire 11" xfId="18490"/>
    <cellStyle name="Commentaire 11 2" xfId="18491"/>
    <cellStyle name="Commentaire 12" xfId="18492"/>
    <cellStyle name="Commentaire 12 2" xfId="18493"/>
    <cellStyle name="Commentaire 13" xfId="18494"/>
    <cellStyle name="Commentaire 13 2" xfId="18495"/>
    <cellStyle name="Commentaire 14" xfId="18496"/>
    <cellStyle name="Commentaire 14 2" xfId="18497"/>
    <cellStyle name="Commentaire 15" xfId="18498"/>
    <cellStyle name="Commentaire 15 2" xfId="18499"/>
    <cellStyle name="Commentaire 16" xfId="18500"/>
    <cellStyle name="Commentaire 16 2" xfId="18501"/>
    <cellStyle name="Commentaire 17" xfId="18502"/>
    <cellStyle name="Commentaire 17 2" xfId="18503"/>
    <cellStyle name="Commentaire 18" xfId="18504"/>
    <cellStyle name="Commentaire 18 2" xfId="18505"/>
    <cellStyle name="Commentaire 19" xfId="18506"/>
    <cellStyle name="Commentaire 19 2" xfId="18507"/>
    <cellStyle name="Commentaire 2" xfId="18508"/>
    <cellStyle name="Commentaire 2 2" xfId="18509"/>
    <cellStyle name="Commentaire 2 2 2" xfId="18510"/>
    <cellStyle name="Commentaire 2 3" xfId="18511"/>
    <cellStyle name="Commentaire 20" xfId="18512"/>
    <cellStyle name="Commentaire 20 2" xfId="18513"/>
    <cellStyle name="Commentaire 21" xfId="18514"/>
    <cellStyle name="Commentaire 21 2" xfId="18515"/>
    <cellStyle name="Commentaire 22" xfId="18516"/>
    <cellStyle name="Commentaire 22 2" xfId="18517"/>
    <cellStyle name="Commentaire 23" xfId="18518"/>
    <cellStyle name="Commentaire 23 2" xfId="18519"/>
    <cellStyle name="Commentaire 24" xfId="18520"/>
    <cellStyle name="Commentaire 24 2" xfId="18521"/>
    <cellStyle name="Commentaire 25" xfId="18522"/>
    <cellStyle name="Commentaire 25 2" xfId="18523"/>
    <cellStyle name="Commentaire 26" xfId="18524"/>
    <cellStyle name="Commentaire 26 2" xfId="18525"/>
    <cellStyle name="Commentaire 27" xfId="18526"/>
    <cellStyle name="Commentaire 27 2" xfId="18527"/>
    <cellStyle name="Commentaire 28" xfId="18528"/>
    <cellStyle name="Commentaire 28 2" xfId="18529"/>
    <cellStyle name="Commentaire 29" xfId="18530"/>
    <cellStyle name="Commentaire 29 2" xfId="18531"/>
    <cellStyle name="Commentaire 3" xfId="18532"/>
    <cellStyle name="Commentaire 3 10" xfId="18533"/>
    <cellStyle name="Commentaire 3 10 2" xfId="18534"/>
    <cellStyle name="Commentaire 3 11" xfId="18535"/>
    <cellStyle name="Commentaire 3 11 2" xfId="18536"/>
    <cellStyle name="Commentaire 3 12" xfId="18537"/>
    <cellStyle name="Commentaire 3 12 2" xfId="18538"/>
    <cellStyle name="Commentaire 3 13" xfId="18539"/>
    <cellStyle name="Commentaire 3 13 2" xfId="18540"/>
    <cellStyle name="Commentaire 3 14" xfId="18541"/>
    <cellStyle name="Commentaire 3 14 2" xfId="18542"/>
    <cellStyle name="Commentaire 3 15" xfId="18543"/>
    <cellStyle name="Commentaire 3 15 2" xfId="18544"/>
    <cellStyle name="Commentaire 3 16" xfId="18545"/>
    <cellStyle name="Commentaire 3 16 2" xfId="18546"/>
    <cellStyle name="Commentaire 3 17" xfId="18547"/>
    <cellStyle name="Commentaire 3 2" xfId="18548"/>
    <cellStyle name="Commentaire 3 2 2" xfId="18549"/>
    <cellStyle name="Commentaire 3 3" xfId="18550"/>
    <cellStyle name="Commentaire 3 3 2" xfId="18551"/>
    <cellStyle name="Commentaire 3 4" xfId="18552"/>
    <cellStyle name="Commentaire 3 4 2" xfId="18553"/>
    <cellStyle name="Commentaire 3 5" xfId="18554"/>
    <cellStyle name="Commentaire 3 5 2" xfId="18555"/>
    <cellStyle name="Commentaire 3 6" xfId="18556"/>
    <cellStyle name="Commentaire 3 6 2" xfId="18557"/>
    <cellStyle name="Commentaire 3 7" xfId="18558"/>
    <cellStyle name="Commentaire 3 7 2" xfId="18559"/>
    <cellStyle name="Commentaire 3 8" xfId="18560"/>
    <cellStyle name="Commentaire 3 8 2" xfId="18561"/>
    <cellStyle name="Commentaire 3 9" xfId="18562"/>
    <cellStyle name="Commentaire 3 9 2" xfId="18563"/>
    <cellStyle name="Commentaire 30" xfId="18564"/>
    <cellStyle name="Commentaire 30 2" xfId="18565"/>
    <cellStyle name="Commentaire 31" xfId="18566"/>
    <cellStyle name="Commentaire 31 2" xfId="18567"/>
    <cellStyle name="Commentaire 32" xfId="18568"/>
    <cellStyle name="Commentaire 32 2" xfId="18569"/>
    <cellStyle name="Commentaire 33" xfId="18570"/>
    <cellStyle name="Commentaire 33 2" xfId="18571"/>
    <cellStyle name="Commentaire 34" xfId="18572"/>
    <cellStyle name="Commentaire 34 2" xfId="18573"/>
    <cellStyle name="Commentaire 35" xfId="18574"/>
    <cellStyle name="Commentaire 35 2" xfId="18575"/>
    <cellStyle name="Commentaire 36" xfId="18576"/>
    <cellStyle name="Commentaire 36 2" xfId="18577"/>
    <cellStyle name="Commentaire 37" xfId="18578"/>
    <cellStyle name="Commentaire 37 2" xfId="18579"/>
    <cellStyle name="Commentaire 38" xfId="18580"/>
    <cellStyle name="Commentaire 38 2" xfId="18581"/>
    <cellStyle name="Commentaire 39" xfId="18582"/>
    <cellStyle name="Commentaire 39 2" xfId="18583"/>
    <cellStyle name="Commentaire 4" xfId="18584"/>
    <cellStyle name="Commentaire 4 2" xfId="18585"/>
    <cellStyle name="Commentaire 40" xfId="18586"/>
    <cellStyle name="Commentaire 40 2" xfId="18587"/>
    <cellStyle name="Commentaire 41" xfId="18588"/>
    <cellStyle name="Commentaire 41 2" xfId="18589"/>
    <cellStyle name="Commentaire 42" xfId="18590"/>
    <cellStyle name="Commentaire 5" xfId="18591"/>
    <cellStyle name="Commentaire 5 2" xfId="18592"/>
    <cellStyle name="Commentaire 6" xfId="18593"/>
    <cellStyle name="Commentaire 6 2" xfId="18594"/>
    <cellStyle name="Commentaire 7" xfId="18595"/>
    <cellStyle name="Commentaire 7 2" xfId="18596"/>
    <cellStyle name="Commentaire 8" xfId="18597"/>
    <cellStyle name="Commentaire 8 2" xfId="18598"/>
    <cellStyle name="Commentaire 9" xfId="18599"/>
    <cellStyle name="Commentaire 9 2" xfId="18600"/>
    <cellStyle name="Compressed" xfId="18601"/>
    <cellStyle name="Copied" xfId="18602"/>
    <cellStyle name="COST1" xfId="18603"/>
    <cellStyle name="Curren - Style2" xfId="18604"/>
    <cellStyle name="Curren - Style4" xfId="18605"/>
    <cellStyle name="Currency" xfId="30" builtinId="4"/>
    <cellStyle name="Currency $" xfId="18606"/>
    <cellStyle name="Currency [0].prt" xfId="18607"/>
    <cellStyle name="Currency [00]" xfId="18608"/>
    <cellStyle name="Currency [00] 10" xfId="18609"/>
    <cellStyle name="Currency [00] 11" xfId="18610"/>
    <cellStyle name="Currency [00] 12" xfId="18611"/>
    <cellStyle name="Currency [00] 13" xfId="18612"/>
    <cellStyle name="Currency [00] 14" xfId="18613"/>
    <cellStyle name="Currency [00] 15" xfId="18614"/>
    <cellStyle name="Currency [00] 16" xfId="18615"/>
    <cellStyle name="Currency [00] 17" xfId="18616"/>
    <cellStyle name="Currency [00] 18" xfId="18617"/>
    <cellStyle name="Currency [00] 19" xfId="18618"/>
    <cellStyle name="Currency [00] 2" xfId="18619"/>
    <cellStyle name="Currency [00] 2 2" xfId="18620"/>
    <cellStyle name="Currency [00] 20" xfId="18621"/>
    <cellStyle name="Currency [00] 21" xfId="18622"/>
    <cellStyle name="Currency [00] 22" xfId="18623"/>
    <cellStyle name="Currency [00] 23" xfId="18624"/>
    <cellStyle name="Currency [00] 24" xfId="18625"/>
    <cellStyle name="Currency [00] 25" xfId="18626"/>
    <cellStyle name="Currency [00] 26" xfId="18627"/>
    <cellStyle name="Currency [00] 27" xfId="18628"/>
    <cellStyle name="Currency [00] 28" xfId="18629"/>
    <cellStyle name="Currency [00] 29" xfId="18630"/>
    <cellStyle name="Currency [00] 3" xfId="18631"/>
    <cellStyle name="Currency [00] 3 10" xfId="18632"/>
    <cellStyle name="Currency [00] 3 11" xfId="18633"/>
    <cellStyle name="Currency [00] 3 12" xfId="18634"/>
    <cellStyle name="Currency [00] 3 13" xfId="18635"/>
    <cellStyle name="Currency [00] 3 14" xfId="18636"/>
    <cellStyle name="Currency [00] 3 15" xfId="18637"/>
    <cellStyle name="Currency [00] 3 16" xfId="18638"/>
    <cellStyle name="Currency [00] 3 2" xfId="18639"/>
    <cellStyle name="Currency [00] 3 3" xfId="18640"/>
    <cellStyle name="Currency [00] 3 4" xfId="18641"/>
    <cellStyle name="Currency [00] 3 5" xfId="18642"/>
    <cellStyle name="Currency [00] 3 6" xfId="18643"/>
    <cellStyle name="Currency [00] 3 7" xfId="18644"/>
    <cellStyle name="Currency [00] 3 8" xfId="18645"/>
    <cellStyle name="Currency [00] 3 9" xfId="18646"/>
    <cellStyle name="Currency [00] 30" xfId="18647"/>
    <cellStyle name="Currency [00] 31" xfId="18648"/>
    <cellStyle name="Currency [00] 32" xfId="18649"/>
    <cellStyle name="Currency [00] 33" xfId="18650"/>
    <cellStyle name="Currency [00] 34" xfId="18651"/>
    <cellStyle name="Currency [00] 35" xfId="18652"/>
    <cellStyle name="Currency [00] 36" xfId="18653"/>
    <cellStyle name="Currency [00] 37" xfId="18654"/>
    <cellStyle name="Currency [00] 38" xfId="18655"/>
    <cellStyle name="Currency [00] 39" xfId="18656"/>
    <cellStyle name="Currency [00] 4" xfId="18657"/>
    <cellStyle name="Currency [00] 40" xfId="18658"/>
    <cellStyle name="Currency [00] 41" xfId="18659"/>
    <cellStyle name="Currency [00] 5" xfId="18660"/>
    <cellStyle name="Currency [00] 6" xfId="18661"/>
    <cellStyle name="Currency [00] 7" xfId="18662"/>
    <cellStyle name="Currency [00] 8" xfId="18663"/>
    <cellStyle name="Currency [00] 9" xfId="18664"/>
    <cellStyle name="Currency [1]" xfId="18665"/>
    <cellStyle name="Currency 10" xfId="4875"/>
    <cellStyle name="Currency 10 2" xfId="4876"/>
    <cellStyle name="Currency 10 2 2" xfId="11587"/>
    <cellStyle name="Currency 10 2 2 2" xfId="37107"/>
    <cellStyle name="Currency 10 2 3" xfId="37106"/>
    <cellStyle name="Currency 10 2 4" xfId="45625"/>
    <cellStyle name="Currency 11" xfId="4877"/>
    <cellStyle name="Currency 11 2" xfId="11588"/>
    <cellStyle name="Currency 11 2 2" xfId="37109"/>
    <cellStyle name="Currency 11 3" xfId="18666"/>
    <cellStyle name="Currency 11 4" xfId="37108"/>
    <cellStyle name="Currency 11 5" xfId="45626"/>
    <cellStyle name="Currency 12" xfId="7177"/>
    <cellStyle name="Currency 13" xfId="18667"/>
    <cellStyle name="Currency 13 2" xfId="18668"/>
    <cellStyle name="Currency 13 2 2" xfId="18669"/>
    <cellStyle name="Currency 13 3" xfId="18670"/>
    <cellStyle name="Currency 13 3 2" xfId="18671"/>
    <cellStyle name="Currency 13 4" xfId="18672"/>
    <cellStyle name="Currency 13 4 2" xfId="18673"/>
    <cellStyle name="Currency 13 5" xfId="18674"/>
    <cellStyle name="Currency 13 6" xfId="28316"/>
    <cellStyle name="Currency 14" xfId="47684"/>
    <cellStyle name="Currency 15" xfId="18675"/>
    <cellStyle name="Currency 15 2" xfId="18676"/>
    <cellStyle name="Currency 15 2 2" xfId="18677"/>
    <cellStyle name="Currency 15 3" xfId="18678"/>
    <cellStyle name="Currency 15 3 2" xfId="18679"/>
    <cellStyle name="Currency 15 4" xfId="18680"/>
    <cellStyle name="Currency 15 4 2" xfId="18681"/>
    <cellStyle name="Currency 15 5" xfId="18682"/>
    <cellStyle name="Currency 16" xfId="47685"/>
    <cellStyle name="Currency 17" xfId="18683"/>
    <cellStyle name="Currency 17 2" xfId="18684"/>
    <cellStyle name="Currency 17 2 2" xfId="18685"/>
    <cellStyle name="Currency 17 3" xfId="18686"/>
    <cellStyle name="Currency 17 3 2" xfId="18687"/>
    <cellStyle name="Currency 17 4" xfId="18688"/>
    <cellStyle name="Currency 17 4 2" xfId="18689"/>
    <cellStyle name="Currency 17 5" xfId="18690"/>
    <cellStyle name="Currency 18" xfId="47692"/>
    <cellStyle name="Currency 19" xfId="47695"/>
    <cellStyle name="Currency 2" xfId="55"/>
    <cellStyle name="Currency 2 2" xfId="56"/>
    <cellStyle name="Currency 2 2 2" xfId="4878"/>
    <cellStyle name="Currency 2 2 2 10" xfId="4879"/>
    <cellStyle name="Currency 2 2 2 10 2" xfId="11590"/>
    <cellStyle name="Currency 2 2 2 10 2 2" xfId="37112"/>
    <cellStyle name="Currency 2 2 2 10 3" xfId="37111"/>
    <cellStyle name="Currency 2 2 2 10 4" xfId="45628"/>
    <cellStyle name="Currency 2 2 2 11" xfId="4880"/>
    <cellStyle name="Currency 2 2 2 11 2" xfId="11591"/>
    <cellStyle name="Currency 2 2 2 11 2 2" xfId="37114"/>
    <cellStyle name="Currency 2 2 2 11 3" xfId="37113"/>
    <cellStyle name="Currency 2 2 2 11 4" xfId="45629"/>
    <cellStyle name="Currency 2 2 2 12" xfId="11589"/>
    <cellStyle name="Currency 2 2 2 12 2" xfId="37115"/>
    <cellStyle name="Currency 2 2 2 13" xfId="18691"/>
    <cellStyle name="Currency 2 2 2 14" xfId="37110"/>
    <cellStyle name="Currency 2 2 2 15" xfId="45627"/>
    <cellStyle name="Currency 2 2 2 2" xfId="4881"/>
    <cellStyle name="Currency 2 2 2 2 10" xfId="11592"/>
    <cellStyle name="Currency 2 2 2 2 10 2" xfId="37117"/>
    <cellStyle name="Currency 2 2 2 2 11" xfId="18692"/>
    <cellStyle name="Currency 2 2 2 2 12" xfId="37116"/>
    <cellStyle name="Currency 2 2 2 2 13" xfId="45630"/>
    <cellStyle name="Currency 2 2 2 2 2" xfId="4882"/>
    <cellStyle name="Currency 2 2 2 2 2 10" xfId="37118"/>
    <cellStyle name="Currency 2 2 2 2 2 11" xfId="45631"/>
    <cellStyle name="Currency 2 2 2 2 2 2" xfId="4883"/>
    <cellStyle name="Currency 2 2 2 2 2 2 2" xfId="4884"/>
    <cellStyle name="Currency 2 2 2 2 2 2 2 2" xfId="11595"/>
    <cellStyle name="Currency 2 2 2 2 2 2 2 2 2" xfId="37121"/>
    <cellStyle name="Currency 2 2 2 2 2 2 2 3" xfId="37120"/>
    <cellStyle name="Currency 2 2 2 2 2 2 2 4" xfId="45633"/>
    <cellStyle name="Currency 2 2 2 2 2 2 3" xfId="11594"/>
    <cellStyle name="Currency 2 2 2 2 2 2 3 2" xfId="37122"/>
    <cellStyle name="Currency 2 2 2 2 2 2 4" xfId="37119"/>
    <cellStyle name="Currency 2 2 2 2 2 2 5" xfId="45632"/>
    <cellStyle name="Currency 2 2 2 2 2 3" xfId="4885"/>
    <cellStyle name="Currency 2 2 2 2 2 3 2" xfId="4886"/>
    <cellStyle name="Currency 2 2 2 2 2 3 2 2" xfId="11597"/>
    <cellStyle name="Currency 2 2 2 2 2 3 2 2 2" xfId="37125"/>
    <cellStyle name="Currency 2 2 2 2 2 3 2 3" xfId="37124"/>
    <cellStyle name="Currency 2 2 2 2 2 3 2 4" xfId="45635"/>
    <cellStyle name="Currency 2 2 2 2 2 3 3" xfId="11596"/>
    <cellStyle name="Currency 2 2 2 2 2 3 3 2" xfId="37126"/>
    <cellStyle name="Currency 2 2 2 2 2 3 4" xfId="37123"/>
    <cellStyle name="Currency 2 2 2 2 2 3 5" xfId="45634"/>
    <cellStyle name="Currency 2 2 2 2 2 4" xfId="4887"/>
    <cellStyle name="Currency 2 2 2 2 2 4 2" xfId="11598"/>
    <cellStyle name="Currency 2 2 2 2 2 4 2 2" xfId="37128"/>
    <cellStyle name="Currency 2 2 2 2 2 4 3" xfId="37127"/>
    <cellStyle name="Currency 2 2 2 2 2 4 4" xfId="45636"/>
    <cellStyle name="Currency 2 2 2 2 2 5" xfId="4888"/>
    <cellStyle name="Currency 2 2 2 2 2 5 2" xfId="11599"/>
    <cellStyle name="Currency 2 2 2 2 2 5 2 2" xfId="37130"/>
    <cellStyle name="Currency 2 2 2 2 2 5 3" xfId="37129"/>
    <cellStyle name="Currency 2 2 2 2 2 5 4" xfId="45637"/>
    <cellStyle name="Currency 2 2 2 2 2 6" xfId="4889"/>
    <cellStyle name="Currency 2 2 2 2 2 6 2" xfId="11600"/>
    <cellStyle name="Currency 2 2 2 2 2 6 2 2" xfId="37132"/>
    <cellStyle name="Currency 2 2 2 2 2 6 3" xfId="37131"/>
    <cellStyle name="Currency 2 2 2 2 2 6 4" xfId="45638"/>
    <cellStyle name="Currency 2 2 2 2 2 7" xfId="4890"/>
    <cellStyle name="Currency 2 2 2 2 2 7 2" xfId="11601"/>
    <cellStyle name="Currency 2 2 2 2 2 7 2 2" xfId="37134"/>
    <cellStyle name="Currency 2 2 2 2 2 7 3" xfId="37133"/>
    <cellStyle name="Currency 2 2 2 2 2 7 4" xfId="45639"/>
    <cellStyle name="Currency 2 2 2 2 2 8" xfId="4891"/>
    <cellStyle name="Currency 2 2 2 2 2 8 2" xfId="11602"/>
    <cellStyle name="Currency 2 2 2 2 2 8 2 2" xfId="37136"/>
    <cellStyle name="Currency 2 2 2 2 2 8 3" xfId="37135"/>
    <cellStyle name="Currency 2 2 2 2 2 8 4" xfId="45640"/>
    <cellStyle name="Currency 2 2 2 2 2 9" xfId="11593"/>
    <cellStyle name="Currency 2 2 2 2 2 9 2" xfId="37137"/>
    <cellStyle name="Currency 2 2 2 2 3" xfId="4892"/>
    <cellStyle name="Currency 2 2 2 2 3 2" xfId="4893"/>
    <cellStyle name="Currency 2 2 2 2 3 2 2" xfId="11604"/>
    <cellStyle name="Currency 2 2 2 2 3 2 2 2" xfId="37140"/>
    <cellStyle name="Currency 2 2 2 2 3 2 3" xfId="37139"/>
    <cellStyle name="Currency 2 2 2 2 3 2 4" xfId="45642"/>
    <cellStyle name="Currency 2 2 2 2 3 3" xfId="11603"/>
    <cellStyle name="Currency 2 2 2 2 3 3 2" xfId="37141"/>
    <cellStyle name="Currency 2 2 2 2 3 4" xfId="37138"/>
    <cellStyle name="Currency 2 2 2 2 3 5" xfId="45641"/>
    <cellStyle name="Currency 2 2 2 2 4" xfId="4894"/>
    <cellStyle name="Currency 2 2 2 2 4 2" xfId="4895"/>
    <cellStyle name="Currency 2 2 2 2 4 2 2" xfId="11606"/>
    <cellStyle name="Currency 2 2 2 2 4 2 2 2" xfId="37144"/>
    <cellStyle name="Currency 2 2 2 2 4 2 3" xfId="37143"/>
    <cellStyle name="Currency 2 2 2 2 4 2 4" xfId="45644"/>
    <cellStyle name="Currency 2 2 2 2 4 3" xfId="11605"/>
    <cellStyle name="Currency 2 2 2 2 4 3 2" xfId="37145"/>
    <cellStyle name="Currency 2 2 2 2 4 4" xfId="37142"/>
    <cellStyle name="Currency 2 2 2 2 4 5" xfId="45643"/>
    <cellStyle name="Currency 2 2 2 2 5" xfId="4896"/>
    <cellStyle name="Currency 2 2 2 2 5 2" xfId="11607"/>
    <cellStyle name="Currency 2 2 2 2 5 2 2" xfId="37147"/>
    <cellStyle name="Currency 2 2 2 2 5 3" xfId="37146"/>
    <cellStyle name="Currency 2 2 2 2 5 4" xfId="45645"/>
    <cellStyle name="Currency 2 2 2 2 6" xfId="4897"/>
    <cellStyle name="Currency 2 2 2 2 6 2" xfId="11608"/>
    <cellStyle name="Currency 2 2 2 2 6 2 2" xfId="37149"/>
    <cellStyle name="Currency 2 2 2 2 6 3" xfId="37148"/>
    <cellStyle name="Currency 2 2 2 2 6 4" xfId="45646"/>
    <cellStyle name="Currency 2 2 2 2 7" xfId="4898"/>
    <cellStyle name="Currency 2 2 2 2 7 2" xfId="11609"/>
    <cellStyle name="Currency 2 2 2 2 7 2 2" xfId="37151"/>
    <cellStyle name="Currency 2 2 2 2 7 3" xfId="37150"/>
    <cellStyle name="Currency 2 2 2 2 7 4" xfId="45647"/>
    <cellStyle name="Currency 2 2 2 2 8" xfId="4899"/>
    <cellStyle name="Currency 2 2 2 2 8 2" xfId="11610"/>
    <cellStyle name="Currency 2 2 2 2 8 2 2" xfId="37153"/>
    <cellStyle name="Currency 2 2 2 2 8 3" xfId="37152"/>
    <cellStyle name="Currency 2 2 2 2 8 4" xfId="45648"/>
    <cellStyle name="Currency 2 2 2 2 9" xfId="4900"/>
    <cellStyle name="Currency 2 2 2 2 9 2" xfId="11611"/>
    <cellStyle name="Currency 2 2 2 2 9 2 2" xfId="37155"/>
    <cellStyle name="Currency 2 2 2 2 9 3" xfId="37154"/>
    <cellStyle name="Currency 2 2 2 2 9 4" xfId="45649"/>
    <cellStyle name="Currency 2 2 2 3" xfId="4901"/>
    <cellStyle name="Currency 2 2 2 3 10" xfId="18693"/>
    <cellStyle name="Currency 2 2 2 3 11" xfId="37156"/>
    <cellStyle name="Currency 2 2 2 3 12" xfId="45650"/>
    <cellStyle name="Currency 2 2 2 3 2" xfId="4902"/>
    <cellStyle name="Currency 2 2 2 3 2 2" xfId="4903"/>
    <cellStyle name="Currency 2 2 2 3 2 2 2" xfId="11614"/>
    <cellStyle name="Currency 2 2 2 3 2 2 2 2" xfId="37159"/>
    <cellStyle name="Currency 2 2 2 3 2 2 3" xfId="37158"/>
    <cellStyle name="Currency 2 2 2 3 2 2 4" xfId="45652"/>
    <cellStyle name="Currency 2 2 2 3 2 3" xfId="11613"/>
    <cellStyle name="Currency 2 2 2 3 2 3 2" xfId="37160"/>
    <cellStyle name="Currency 2 2 2 3 2 4" xfId="37157"/>
    <cellStyle name="Currency 2 2 2 3 2 5" xfId="45651"/>
    <cellStyle name="Currency 2 2 2 3 3" xfId="4904"/>
    <cellStyle name="Currency 2 2 2 3 3 2" xfId="4905"/>
    <cellStyle name="Currency 2 2 2 3 3 2 2" xfId="11616"/>
    <cellStyle name="Currency 2 2 2 3 3 2 2 2" xfId="37163"/>
    <cellStyle name="Currency 2 2 2 3 3 2 3" xfId="37162"/>
    <cellStyle name="Currency 2 2 2 3 3 2 4" xfId="45654"/>
    <cellStyle name="Currency 2 2 2 3 3 3" xfId="11615"/>
    <cellStyle name="Currency 2 2 2 3 3 3 2" xfId="37164"/>
    <cellStyle name="Currency 2 2 2 3 3 4" xfId="37161"/>
    <cellStyle name="Currency 2 2 2 3 3 5" xfId="45653"/>
    <cellStyle name="Currency 2 2 2 3 4" xfId="4906"/>
    <cellStyle name="Currency 2 2 2 3 4 2" xfId="11617"/>
    <cellStyle name="Currency 2 2 2 3 4 2 2" xfId="37166"/>
    <cellStyle name="Currency 2 2 2 3 4 3" xfId="37165"/>
    <cellStyle name="Currency 2 2 2 3 4 4" xfId="45655"/>
    <cellStyle name="Currency 2 2 2 3 5" xfId="4907"/>
    <cellStyle name="Currency 2 2 2 3 5 2" xfId="11618"/>
    <cellStyle name="Currency 2 2 2 3 5 2 2" xfId="37168"/>
    <cellStyle name="Currency 2 2 2 3 5 3" xfId="37167"/>
    <cellStyle name="Currency 2 2 2 3 5 4" xfId="45656"/>
    <cellStyle name="Currency 2 2 2 3 6" xfId="4908"/>
    <cellStyle name="Currency 2 2 2 3 6 2" xfId="11619"/>
    <cellStyle name="Currency 2 2 2 3 6 2 2" xfId="37170"/>
    <cellStyle name="Currency 2 2 2 3 6 3" xfId="37169"/>
    <cellStyle name="Currency 2 2 2 3 6 4" xfId="45657"/>
    <cellStyle name="Currency 2 2 2 3 7" xfId="4909"/>
    <cellStyle name="Currency 2 2 2 3 7 2" xfId="11620"/>
    <cellStyle name="Currency 2 2 2 3 7 2 2" xfId="37172"/>
    <cellStyle name="Currency 2 2 2 3 7 3" xfId="37171"/>
    <cellStyle name="Currency 2 2 2 3 7 4" xfId="45658"/>
    <cellStyle name="Currency 2 2 2 3 8" xfId="4910"/>
    <cellStyle name="Currency 2 2 2 3 8 2" xfId="11621"/>
    <cellStyle name="Currency 2 2 2 3 8 2 2" xfId="37174"/>
    <cellStyle name="Currency 2 2 2 3 8 3" xfId="37173"/>
    <cellStyle name="Currency 2 2 2 3 8 4" xfId="45659"/>
    <cellStyle name="Currency 2 2 2 3 9" xfId="11612"/>
    <cellStyle name="Currency 2 2 2 3 9 2" xfId="37175"/>
    <cellStyle name="Currency 2 2 2 4" xfId="4911"/>
    <cellStyle name="Currency 2 2 2 4 10" xfId="37176"/>
    <cellStyle name="Currency 2 2 2 4 11" xfId="45660"/>
    <cellStyle name="Currency 2 2 2 4 2" xfId="4912"/>
    <cellStyle name="Currency 2 2 2 4 2 2" xfId="11623"/>
    <cellStyle name="Currency 2 2 2 4 2 2 2" xfId="37178"/>
    <cellStyle name="Currency 2 2 2 4 2 3" xfId="37177"/>
    <cellStyle name="Currency 2 2 2 4 2 4" xfId="45661"/>
    <cellStyle name="Currency 2 2 2 4 3" xfId="4913"/>
    <cellStyle name="Currency 2 2 2 4 3 2" xfId="11624"/>
    <cellStyle name="Currency 2 2 2 4 3 2 2" xfId="37180"/>
    <cellStyle name="Currency 2 2 2 4 3 3" xfId="37179"/>
    <cellStyle name="Currency 2 2 2 4 3 4" xfId="45662"/>
    <cellStyle name="Currency 2 2 2 4 4" xfId="4914"/>
    <cellStyle name="Currency 2 2 2 4 4 2" xfId="11625"/>
    <cellStyle name="Currency 2 2 2 4 4 2 2" xfId="37182"/>
    <cellStyle name="Currency 2 2 2 4 4 3" xfId="37181"/>
    <cellStyle name="Currency 2 2 2 4 4 4" xfId="45663"/>
    <cellStyle name="Currency 2 2 2 4 5" xfId="4915"/>
    <cellStyle name="Currency 2 2 2 4 5 2" xfId="11626"/>
    <cellStyle name="Currency 2 2 2 4 5 2 2" xfId="37184"/>
    <cellStyle name="Currency 2 2 2 4 5 3" xfId="37183"/>
    <cellStyle name="Currency 2 2 2 4 5 4" xfId="45664"/>
    <cellStyle name="Currency 2 2 2 4 6" xfId="4916"/>
    <cellStyle name="Currency 2 2 2 4 6 2" xfId="11627"/>
    <cellStyle name="Currency 2 2 2 4 6 2 2" xfId="37186"/>
    <cellStyle name="Currency 2 2 2 4 6 3" xfId="37185"/>
    <cellStyle name="Currency 2 2 2 4 6 4" xfId="45665"/>
    <cellStyle name="Currency 2 2 2 4 7" xfId="4917"/>
    <cellStyle name="Currency 2 2 2 4 7 2" xfId="11628"/>
    <cellStyle name="Currency 2 2 2 4 7 2 2" xfId="37188"/>
    <cellStyle name="Currency 2 2 2 4 7 3" xfId="37187"/>
    <cellStyle name="Currency 2 2 2 4 7 4" xfId="45666"/>
    <cellStyle name="Currency 2 2 2 4 8" xfId="4918"/>
    <cellStyle name="Currency 2 2 2 4 8 2" xfId="11629"/>
    <cellStyle name="Currency 2 2 2 4 8 2 2" xfId="37190"/>
    <cellStyle name="Currency 2 2 2 4 8 3" xfId="37189"/>
    <cellStyle name="Currency 2 2 2 4 8 4" xfId="45667"/>
    <cellStyle name="Currency 2 2 2 4 9" xfId="11622"/>
    <cellStyle name="Currency 2 2 2 4 9 2" xfId="37191"/>
    <cellStyle name="Currency 2 2 2 5" xfId="4919"/>
    <cellStyle name="Currency 2 2 2 5 2" xfId="4920"/>
    <cellStyle name="Currency 2 2 2 5 2 2" xfId="11631"/>
    <cellStyle name="Currency 2 2 2 5 2 2 2" xfId="37194"/>
    <cellStyle name="Currency 2 2 2 5 2 3" xfId="37193"/>
    <cellStyle name="Currency 2 2 2 5 2 4" xfId="45669"/>
    <cellStyle name="Currency 2 2 2 5 3" xfId="11630"/>
    <cellStyle name="Currency 2 2 2 5 3 2" xfId="37195"/>
    <cellStyle name="Currency 2 2 2 5 4" xfId="37192"/>
    <cellStyle name="Currency 2 2 2 5 5" xfId="45668"/>
    <cellStyle name="Currency 2 2 2 6" xfId="4921"/>
    <cellStyle name="Currency 2 2 2 6 2" xfId="11632"/>
    <cellStyle name="Currency 2 2 2 6 2 2" xfId="37197"/>
    <cellStyle name="Currency 2 2 2 6 3" xfId="37196"/>
    <cellStyle name="Currency 2 2 2 6 4" xfId="45670"/>
    <cellStyle name="Currency 2 2 2 7" xfId="4922"/>
    <cellStyle name="Currency 2 2 2 7 2" xfId="11633"/>
    <cellStyle name="Currency 2 2 2 7 2 2" xfId="37199"/>
    <cellStyle name="Currency 2 2 2 7 3" xfId="37198"/>
    <cellStyle name="Currency 2 2 2 7 4" xfId="45671"/>
    <cellStyle name="Currency 2 2 2 8" xfId="4923"/>
    <cellStyle name="Currency 2 2 2 8 2" xfId="11634"/>
    <cellStyle name="Currency 2 2 2 8 2 2" xfId="37201"/>
    <cellStyle name="Currency 2 2 2 8 3" xfId="37200"/>
    <cellStyle name="Currency 2 2 2 8 4" xfId="45672"/>
    <cellStyle name="Currency 2 2 2 9" xfId="4924"/>
    <cellStyle name="Currency 2 2 2 9 2" xfId="11635"/>
    <cellStyle name="Currency 2 2 2 9 2 2" xfId="37203"/>
    <cellStyle name="Currency 2 2 2 9 3" xfId="37202"/>
    <cellStyle name="Currency 2 2 2 9 4" xfId="45673"/>
    <cellStyle name="Currency 2 2 3" xfId="4925"/>
    <cellStyle name="Currency 2 3" xfId="4926"/>
    <cellStyle name="Currency 2 3 2" xfId="4927"/>
    <cellStyle name="Currency 2 3 2 2 2" xfId="18694"/>
    <cellStyle name="Currency 2 4" xfId="4928"/>
    <cellStyle name="Currency 2 4 2" xfId="4929"/>
    <cellStyle name="Currency 2 5" xfId="4930"/>
    <cellStyle name="Currency 2 6" xfId="4931"/>
    <cellStyle name="Currency 20" xfId="47691"/>
    <cellStyle name="Currency 21" xfId="18695"/>
    <cellStyle name="Currency 21 2" xfId="18696"/>
    <cellStyle name="Currency 21 2 2" xfId="18697"/>
    <cellStyle name="Currency 21 3" xfId="18698"/>
    <cellStyle name="Currency 21 3 2" xfId="18699"/>
    <cellStyle name="Currency 21 4" xfId="18700"/>
    <cellStyle name="Currency 21 4 2" xfId="18701"/>
    <cellStyle name="Currency 21 5" xfId="18702"/>
    <cellStyle name="Currency 22" xfId="18703"/>
    <cellStyle name="Currency 22 2" xfId="18704"/>
    <cellStyle name="Currency 22 2 2" xfId="18705"/>
    <cellStyle name="Currency 22 3" xfId="18706"/>
    <cellStyle name="Currency 22 3 2" xfId="18707"/>
    <cellStyle name="Currency 22 4" xfId="18708"/>
    <cellStyle name="Currency 22 4 2" xfId="18709"/>
    <cellStyle name="Currency 22 5" xfId="18710"/>
    <cellStyle name="Currency 23" xfId="47700"/>
    <cellStyle name="Currency 24" xfId="47703"/>
    <cellStyle name="Currency 25" xfId="47706"/>
    <cellStyle name="Currency 26" xfId="47709"/>
    <cellStyle name="Currency 27" xfId="47712"/>
    <cellStyle name="Currency 28" xfId="47735"/>
    <cellStyle name="Currency 29" xfId="47738"/>
    <cellStyle name="Currency 3" xfId="67"/>
    <cellStyle name="Currency 3 2" xfId="541"/>
    <cellStyle name="Currency 3 2 2" xfId="4932"/>
    <cellStyle name="Currency 3 2 2 2" xfId="18713"/>
    <cellStyle name="Currency 3 2 2 3" xfId="18712"/>
    <cellStyle name="Currency 3 2 3" xfId="4933"/>
    <cellStyle name="Currency 3 3" xfId="540"/>
    <cellStyle name="Currency 3 3 2" xfId="4934"/>
    <cellStyle name="Currency 3 3 2 2" xfId="18714"/>
    <cellStyle name="Currency 3 3 3" xfId="11636"/>
    <cellStyle name="Currency 3 3 3 2" xfId="37205"/>
    <cellStyle name="Currency 3 3 4" xfId="37204"/>
    <cellStyle name="Currency 3 4" xfId="574"/>
    <cellStyle name="Currency 3 4 2" xfId="4935"/>
    <cellStyle name="Currency 3 4 3" xfId="11637"/>
    <cellStyle name="Currency 3 4 3 2" xfId="37207"/>
    <cellStyle name="Currency 3 4 4" xfId="37206"/>
    <cellStyle name="Currency 3 5" xfId="13879"/>
    <cellStyle name="Currency 3 6" xfId="18711"/>
    <cellStyle name="Currency 30" xfId="47739"/>
    <cellStyle name="Currency 4" xfId="68"/>
    <cellStyle name="Currency 4 10" xfId="4937"/>
    <cellStyle name="Currency 4 10 2" xfId="11638"/>
    <cellStyle name="Currency 4 10 2 2" xfId="37209"/>
    <cellStyle name="Currency 4 10 3" xfId="37208"/>
    <cellStyle name="Currency 4 10 4" xfId="45674"/>
    <cellStyle name="Currency 4 11" xfId="4938"/>
    <cellStyle name="Currency 4 11 2" xfId="11639"/>
    <cellStyle name="Currency 4 11 2 2" xfId="37211"/>
    <cellStyle name="Currency 4 11 3" xfId="37210"/>
    <cellStyle name="Currency 4 11 4" xfId="45675"/>
    <cellStyle name="Currency 4 12" xfId="4939"/>
    <cellStyle name="Currency 4 12 2" xfId="11640"/>
    <cellStyle name="Currency 4 12 2 2" xfId="37213"/>
    <cellStyle name="Currency 4 12 3" xfId="37212"/>
    <cellStyle name="Currency 4 12 4" xfId="45676"/>
    <cellStyle name="Currency 4 13" xfId="4936"/>
    <cellStyle name="Currency 4 13 2" xfId="11641"/>
    <cellStyle name="Currency 4 13 2 2" xfId="37215"/>
    <cellStyle name="Currency 4 13 3" xfId="37214"/>
    <cellStyle name="Currency 4 2" xfId="4940"/>
    <cellStyle name="Currency 4 2 2" xfId="4941"/>
    <cellStyle name="Currency 4 3" xfId="4942"/>
    <cellStyle name="Currency 4 3 10" xfId="11642"/>
    <cellStyle name="Currency 4 3 10 2" xfId="37217"/>
    <cellStyle name="Currency 4 3 11" xfId="18715"/>
    <cellStyle name="Currency 4 3 12" xfId="37216"/>
    <cellStyle name="Currency 4 3 13" xfId="45677"/>
    <cellStyle name="Currency 4 3 2" xfId="4943"/>
    <cellStyle name="Currency 4 3 2 10" xfId="37218"/>
    <cellStyle name="Currency 4 3 2 11" xfId="45678"/>
    <cellStyle name="Currency 4 3 2 2" xfId="4944"/>
    <cellStyle name="Currency 4 3 2 2 2" xfId="4945"/>
    <cellStyle name="Currency 4 3 2 2 2 2" xfId="11645"/>
    <cellStyle name="Currency 4 3 2 2 2 2 2" xfId="37221"/>
    <cellStyle name="Currency 4 3 2 2 2 3" xfId="37220"/>
    <cellStyle name="Currency 4 3 2 2 2 4" xfId="45680"/>
    <cellStyle name="Currency 4 3 2 2 3" xfId="11644"/>
    <cellStyle name="Currency 4 3 2 2 3 2" xfId="37222"/>
    <cellStyle name="Currency 4 3 2 2 4" xfId="37219"/>
    <cellStyle name="Currency 4 3 2 2 5" xfId="45679"/>
    <cellStyle name="Currency 4 3 2 3" xfId="4946"/>
    <cellStyle name="Currency 4 3 2 3 2" xfId="4947"/>
    <cellStyle name="Currency 4 3 2 3 2 2" xfId="11647"/>
    <cellStyle name="Currency 4 3 2 3 2 2 2" xfId="37225"/>
    <cellStyle name="Currency 4 3 2 3 2 3" xfId="37224"/>
    <cellStyle name="Currency 4 3 2 3 2 4" xfId="45682"/>
    <cellStyle name="Currency 4 3 2 3 3" xfId="11646"/>
    <cellStyle name="Currency 4 3 2 3 3 2" xfId="37226"/>
    <cellStyle name="Currency 4 3 2 3 4" xfId="37223"/>
    <cellStyle name="Currency 4 3 2 3 5" xfId="45681"/>
    <cellStyle name="Currency 4 3 2 4" xfId="4948"/>
    <cellStyle name="Currency 4 3 2 4 2" xfId="11648"/>
    <cellStyle name="Currency 4 3 2 4 2 2" xfId="37228"/>
    <cellStyle name="Currency 4 3 2 4 3" xfId="37227"/>
    <cellStyle name="Currency 4 3 2 4 4" xfId="45683"/>
    <cellStyle name="Currency 4 3 2 5" xfId="4949"/>
    <cellStyle name="Currency 4 3 2 5 2" xfId="11649"/>
    <cellStyle name="Currency 4 3 2 5 2 2" xfId="37230"/>
    <cellStyle name="Currency 4 3 2 5 3" xfId="37229"/>
    <cellStyle name="Currency 4 3 2 5 4" xfId="45684"/>
    <cellStyle name="Currency 4 3 2 6" xfId="4950"/>
    <cellStyle name="Currency 4 3 2 6 2" xfId="11650"/>
    <cellStyle name="Currency 4 3 2 6 2 2" xfId="37232"/>
    <cellStyle name="Currency 4 3 2 6 3" xfId="37231"/>
    <cellStyle name="Currency 4 3 2 6 4" xfId="45685"/>
    <cellStyle name="Currency 4 3 2 7" xfId="4951"/>
    <cellStyle name="Currency 4 3 2 7 2" xfId="11651"/>
    <cellStyle name="Currency 4 3 2 7 2 2" xfId="37234"/>
    <cellStyle name="Currency 4 3 2 7 3" xfId="37233"/>
    <cellStyle name="Currency 4 3 2 7 4" xfId="45686"/>
    <cellStyle name="Currency 4 3 2 8" xfId="4952"/>
    <cellStyle name="Currency 4 3 2 8 2" xfId="11652"/>
    <cellStyle name="Currency 4 3 2 8 2 2" xfId="37236"/>
    <cellStyle name="Currency 4 3 2 8 3" xfId="37235"/>
    <cellStyle name="Currency 4 3 2 8 4" xfId="45687"/>
    <cellStyle name="Currency 4 3 2 9" xfId="11643"/>
    <cellStyle name="Currency 4 3 2 9 2" xfId="37237"/>
    <cellStyle name="Currency 4 3 3" xfId="4953"/>
    <cellStyle name="Currency 4 3 3 2" xfId="4954"/>
    <cellStyle name="Currency 4 3 3 2 2" xfId="11654"/>
    <cellStyle name="Currency 4 3 3 2 2 2" xfId="37240"/>
    <cellStyle name="Currency 4 3 3 2 3" xfId="37239"/>
    <cellStyle name="Currency 4 3 3 2 4" xfId="45689"/>
    <cellStyle name="Currency 4 3 3 3" xfId="11653"/>
    <cellStyle name="Currency 4 3 3 3 2" xfId="37241"/>
    <cellStyle name="Currency 4 3 3 4" xfId="37238"/>
    <cellStyle name="Currency 4 3 3 5" xfId="45688"/>
    <cellStyle name="Currency 4 3 4" xfId="4955"/>
    <cellStyle name="Currency 4 3 4 2" xfId="4956"/>
    <cellStyle name="Currency 4 3 4 2 2" xfId="11656"/>
    <cellStyle name="Currency 4 3 4 2 2 2" xfId="37244"/>
    <cellStyle name="Currency 4 3 4 2 3" xfId="37243"/>
    <cellStyle name="Currency 4 3 4 2 4" xfId="45691"/>
    <cellStyle name="Currency 4 3 4 3" xfId="11655"/>
    <cellStyle name="Currency 4 3 4 3 2" xfId="37245"/>
    <cellStyle name="Currency 4 3 4 4" xfId="37242"/>
    <cellStyle name="Currency 4 3 4 5" xfId="45690"/>
    <cellStyle name="Currency 4 3 5" xfId="4957"/>
    <cellStyle name="Currency 4 3 5 2" xfId="11657"/>
    <cellStyle name="Currency 4 3 5 2 2" xfId="37247"/>
    <cellStyle name="Currency 4 3 5 3" xfId="37246"/>
    <cellStyle name="Currency 4 3 5 4" xfId="45692"/>
    <cellStyle name="Currency 4 3 6" xfId="4958"/>
    <cellStyle name="Currency 4 3 6 2" xfId="11658"/>
    <cellStyle name="Currency 4 3 6 2 2" xfId="37249"/>
    <cellStyle name="Currency 4 3 6 3" xfId="37248"/>
    <cellStyle name="Currency 4 3 6 4" xfId="45693"/>
    <cellStyle name="Currency 4 3 7" xfId="4959"/>
    <cellStyle name="Currency 4 3 7 2" xfId="11659"/>
    <cellStyle name="Currency 4 3 7 2 2" xfId="37251"/>
    <cellStyle name="Currency 4 3 7 3" xfId="37250"/>
    <cellStyle name="Currency 4 3 7 4" xfId="45694"/>
    <cellStyle name="Currency 4 3 8" xfId="4960"/>
    <cellStyle name="Currency 4 3 8 2" xfId="11660"/>
    <cellStyle name="Currency 4 3 8 2 2" xfId="37253"/>
    <cellStyle name="Currency 4 3 8 3" xfId="37252"/>
    <cellStyle name="Currency 4 3 8 4" xfId="45695"/>
    <cellStyle name="Currency 4 3 9" xfId="4961"/>
    <cellStyle name="Currency 4 3 9 2" xfId="11661"/>
    <cellStyle name="Currency 4 3 9 2 2" xfId="37255"/>
    <cellStyle name="Currency 4 3 9 3" xfId="37254"/>
    <cellStyle name="Currency 4 3 9 4" xfId="45696"/>
    <cellStyle name="Currency 4 4" xfId="4962"/>
    <cellStyle name="Currency 4 4 10" xfId="37256"/>
    <cellStyle name="Currency 4 4 11" xfId="45697"/>
    <cellStyle name="Currency 4 4 2" xfId="4963"/>
    <cellStyle name="Currency 4 4 2 2" xfId="4964"/>
    <cellStyle name="Currency 4 4 2 2 2" xfId="11664"/>
    <cellStyle name="Currency 4 4 2 2 2 2" xfId="37259"/>
    <cellStyle name="Currency 4 4 2 2 3" xfId="37258"/>
    <cellStyle name="Currency 4 4 2 2 4" xfId="45699"/>
    <cellStyle name="Currency 4 4 2 3" xfId="11663"/>
    <cellStyle name="Currency 4 4 2 3 2" xfId="37260"/>
    <cellStyle name="Currency 4 4 2 4" xfId="37257"/>
    <cellStyle name="Currency 4 4 2 5" xfId="45698"/>
    <cellStyle name="Currency 4 4 3" xfId="4965"/>
    <cellStyle name="Currency 4 4 3 2" xfId="4966"/>
    <cellStyle name="Currency 4 4 3 2 2" xfId="11666"/>
    <cellStyle name="Currency 4 4 3 2 2 2" xfId="37263"/>
    <cellStyle name="Currency 4 4 3 2 3" xfId="37262"/>
    <cellStyle name="Currency 4 4 3 2 4" xfId="45701"/>
    <cellStyle name="Currency 4 4 3 3" xfId="11665"/>
    <cellStyle name="Currency 4 4 3 3 2" xfId="37264"/>
    <cellStyle name="Currency 4 4 3 4" xfId="37261"/>
    <cellStyle name="Currency 4 4 3 5" xfId="45700"/>
    <cellStyle name="Currency 4 4 4" xfId="4967"/>
    <cellStyle name="Currency 4 4 4 2" xfId="11667"/>
    <cellStyle name="Currency 4 4 4 2 2" xfId="37266"/>
    <cellStyle name="Currency 4 4 4 3" xfId="37265"/>
    <cellStyle name="Currency 4 4 4 4" xfId="45702"/>
    <cellStyle name="Currency 4 4 5" xfId="4968"/>
    <cellStyle name="Currency 4 4 5 2" xfId="11668"/>
    <cellStyle name="Currency 4 4 5 2 2" xfId="37268"/>
    <cellStyle name="Currency 4 4 5 3" xfId="37267"/>
    <cellStyle name="Currency 4 4 5 4" xfId="45703"/>
    <cellStyle name="Currency 4 4 6" xfId="4969"/>
    <cellStyle name="Currency 4 4 6 2" xfId="11669"/>
    <cellStyle name="Currency 4 4 6 2 2" xfId="37270"/>
    <cellStyle name="Currency 4 4 6 3" xfId="37269"/>
    <cellStyle name="Currency 4 4 6 4" xfId="45704"/>
    <cellStyle name="Currency 4 4 7" xfId="4970"/>
    <cellStyle name="Currency 4 4 7 2" xfId="11670"/>
    <cellStyle name="Currency 4 4 7 2 2" xfId="37272"/>
    <cellStyle name="Currency 4 4 7 3" xfId="37271"/>
    <cellStyle name="Currency 4 4 7 4" xfId="45705"/>
    <cellStyle name="Currency 4 4 8" xfId="4971"/>
    <cellStyle name="Currency 4 4 8 2" xfId="11671"/>
    <cellStyle name="Currency 4 4 8 2 2" xfId="37274"/>
    <cellStyle name="Currency 4 4 8 3" xfId="37273"/>
    <cellStyle name="Currency 4 4 8 4" xfId="45706"/>
    <cellStyle name="Currency 4 4 9" xfId="11662"/>
    <cellStyle name="Currency 4 4 9 2" xfId="37275"/>
    <cellStyle name="Currency 4 5" xfId="4972"/>
    <cellStyle name="Currency 4 5 10" xfId="37276"/>
    <cellStyle name="Currency 4 5 11" xfId="45707"/>
    <cellStyle name="Currency 4 5 2" xfId="4973"/>
    <cellStyle name="Currency 4 5 2 2" xfId="11673"/>
    <cellStyle name="Currency 4 5 2 2 2" xfId="37278"/>
    <cellStyle name="Currency 4 5 2 3" xfId="37277"/>
    <cellStyle name="Currency 4 5 2 4" xfId="45708"/>
    <cellStyle name="Currency 4 5 3" xfId="4974"/>
    <cellStyle name="Currency 4 5 3 2" xfId="11674"/>
    <cellStyle name="Currency 4 5 3 2 2" xfId="37280"/>
    <cellStyle name="Currency 4 5 3 3" xfId="37279"/>
    <cellStyle name="Currency 4 5 3 4" xfId="45709"/>
    <cellStyle name="Currency 4 5 4" xfId="4975"/>
    <cellStyle name="Currency 4 5 4 2" xfId="11675"/>
    <cellStyle name="Currency 4 5 4 2 2" xfId="37282"/>
    <cellStyle name="Currency 4 5 4 3" xfId="37281"/>
    <cellStyle name="Currency 4 5 4 4" xfId="45710"/>
    <cellStyle name="Currency 4 5 5" xfId="4976"/>
    <cellStyle name="Currency 4 5 5 2" xfId="11676"/>
    <cellStyle name="Currency 4 5 5 2 2" xfId="37284"/>
    <cellStyle name="Currency 4 5 5 3" xfId="37283"/>
    <cellStyle name="Currency 4 5 5 4" xfId="45711"/>
    <cellStyle name="Currency 4 5 6" xfId="4977"/>
    <cellStyle name="Currency 4 5 6 2" xfId="11677"/>
    <cellStyle name="Currency 4 5 6 2 2" xfId="37286"/>
    <cellStyle name="Currency 4 5 6 3" xfId="37285"/>
    <cellStyle name="Currency 4 5 6 4" xfId="45712"/>
    <cellStyle name="Currency 4 5 7" xfId="4978"/>
    <cellStyle name="Currency 4 5 7 2" xfId="11678"/>
    <cellStyle name="Currency 4 5 7 2 2" xfId="37288"/>
    <cellStyle name="Currency 4 5 7 3" xfId="37287"/>
    <cellStyle name="Currency 4 5 7 4" xfId="45713"/>
    <cellStyle name="Currency 4 5 8" xfId="4979"/>
    <cellStyle name="Currency 4 5 8 2" xfId="11679"/>
    <cellStyle name="Currency 4 5 8 2 2" xfId="37290"/>
    <cellStyle name="Currency 4 5 8 3" xfId="37289"/>
    <cellStyle name="Currency 4 5 8 4" xfId="45714"/>
    <cellStyle name="Currency 4 5 9" xfId="11672"/>
    <cellStyle name="Currency 4 5 9 2" xfId="37291"/>
    <cellStyle name="Currency 4 6" xfId="4980"/>
    <cellStyle name="Currency 4 6 2" xfId="4981"/>
    <cellStyle name="Currency 4 6 2 2" xfId="11681"/>
    <cellStyle name="Currency 4 6 2 2 2" xfId="37294"/>
    <cellStyle name="Currency 4 6 2 3" xfId="37293"/>
    <cellStyle name="Currency 4 6 2 4" xfId="45716"/>
    <cellStyle name="Currency 4 6 3" xfId="11680"/>
    <cellStyle name="Currency 4 6 3 2" xfId="37295"/>
    <cellStyle name="Currency 4 6 4" xfId="37292"/>
    <cellStyle name="Currency 4 6 5" xfId="45715"/>
    <cellStyle name="Currency 4 7" xfId="4982"/>
    <cellStyle name="Currency 4 7 2" xfId="11682"/>
    <cellStyle name="Currency 4 7 2 2" xfId="37297"/>
    <cellStyle name="Currency 4 7 3" xfId="37296"/>
    <cellStyle name="Currency 4 7 4" xfId="45717"/>
    <cellStyle name="Currency 4 8" xfId="4983"/>
    <cellStyle name="Currency 4 8 2" xfId="11683"/>
    <cellStyle name="Currency 4 8 2 2" xfId="37299"/>
    <cellStyle name="Currency 4 8 3" xfId="37298"/>
    <cellStyle name="Currency 4 8 4" xfId="45718"/>
    <cellStyle name="Currency 4 9" xfId="4984"/>
    <cellStyle name="Currency 4 9 2" xfId="11684"/>
    <cellStyle name="Currency 4 9 2 2" xfId="37301"/>
    <cellStyle name="Currency 4 9 3" xfId="37300"/>
    <cellStyle name="Currency 4 9 4" xfId="45719"/>
    <cellStyle name="Currency 5" xfId="336"/>
    <cellStyle name="Currency 5 10" xfId="4986"/>
    <cellStyle name="Currency 5 10 2" xfId="11685"/>
    <cellStyle name="Currency 5 10 2 2" xfId="37303"/>
    <cellStyle name="Currency 5 10 3" xfId="37302"/>
    <cellStyle name="Currency 5 10 4" xfId="45721"/>
    <cellStyle name="Currency 5 11" xfId="4987"/>
    <cellStyle name="Currency 5 11 2" xfId="11686"/>
    <cellStyle name="Currency 5 11 2 2" xfId="37305"/>
    <cellStyle name="Currency 5 11 3" xfId="37304"/>
    <cellStyle name="Currency 5 11 4" xfId="45722"/>
    <cellStyle name="Currency 5 12" xfId="4988"/>
    <cellStyle name="Currency 5 12 2" xfId="11687"/>
    <cellStyle name="Currency 5 12 2 2" xfId="37307"/>
    <cellStyle name="Currency 5 12 3" xfId="37306"/>
    <cellStyle name="Currency 5 12 4" xfId="45723"/>
    <cellStyle name="Currency 5 13" xfId="4985"/>
    <cellStyle name="Currency 5 13 2" xfId="11688"/>
    <cellStyle name="Currency 5 13 2 2" xfId="37309"/>
    <cellStyle name="Currency 5 13 3" xfId="37308"/>
    <cellStyle name="Currency 5 14" xfId="28279"/>
    <cellStyle name="Currency 5 15" xfId="45720"/>
    <cellStyle name="Currency 5 2" xfId="4989"/>
    <cellStyle name="Currency 5 2 10" xfId="11689"/>
    <cellStyle name="Currency 5 2 10 2" xfId="37311"/>
    <cellStyle name="Currency 5 2 11" xfId="18716"/>
    <cellStyle name="Currency 5 2 12" xfId="37310"/>
    <cellStyle name="Currency 5 2 13" xfId="45724"/>
    <cellStyle name="Currency 5 2 2" xfId="4990"/>
    <cellStyle name="Currency 5 2 2 10" xfId="37312"/>
    <cellStyle name="Currency 5 2 2 11" xfId="45725"/>
    <cellStyle name="Currency 5 2 2 2" xfId="4991"/>
    <cellStyle name="Currency 5 2 2 2 2" xfId="4992"/>
    <cellStyle name="Currency 5 2 2 2 2 2" xfId="11692"/>
    <cellStyle name="Currency 5 2 2 2 2 2 2" xfId="37315"/>
    <cellStyle name="Currency 5 2 2 2 2 3" xfId="37314"/>
    <cellStyle name="Currency 5 2 2 2 2 4" xfId="45727"/>
    <cellStyle name="Currency 5 2 2 2 3" xfId="11691"/>
    <cellStyle name="Currency 5 2 2 2 3 2" xfId="37316"/>
    <cellStyle name="Currency 5 2 2 2 4" xfId="37313"/>
    <cellStyle name="Currency 5 2 2 2 5" xfId="45726"/>
    <cellStyle name="Currency 5 2 2 3" xfId="4993"/>
    <cellStyle name="Currency 5 2 2 3 2" xfId="4994"/>
    <cellStyle name="Currency 5 2 2 3 2 2" xfId="11694"/>
    <cellStyle name="Currency 5 2 2 3 2 2 2" xfId="37319"/>
    <cellStyle name="Currency 5 2 2 3 2 3" xfId="37318"/>
    <cellStyle name="Currency 5 2 2 3 2 4" xfId="45729"/>
    <cellStyle name="Currency 5 2 2 3 3" xfId="11693"/>
    <cellStyle name="Currency 5 2 2 3 3 2" xfId="37320"/>
    <cellStyle name="Currency 5 2 2 3 4" xfId="37317"/>
    <cellStyle name="Currency 5 2 2 3 5" xfId="45728"/>
    <cellStyle name="Currency 5 2 2 4" xfId="4995"/>
    <cellStyle name="Currency 5 2 2 4 2" xfId="11695"/>
    <cellStyle name="Currency 5 2 2 4 2 2" xfId="37322"/>
    <cellStyle name="Currency 5 2 2 4 3" xfId="37321"/>
    <cellStyle name="Currency 5 2 2 4 4" xfId="45730"/>
    <cellStyle name="Currency 5 2 2 5" xfId="4996"/>
    <cellStyle name="Currency 5 2 2 5 2" xfId="11696"/>
    <cellStyle name="Currency 5 2 2 5 2 2" xfId="37324"/>
    <cellStyle name="Currency 5 2 2 5 3" xfId="37323"/>
    <cellStyle name="Currency 5 2 2 5 4" xfId="45731"/>
    <cellStyle name="Currency 5 2 2 6" xfId="4997"/>
    <cellStyle name="Currency 5 2 2 6 2" xfId="11697"/>
    <cellStyle name="Currency 5 2 2 6 2 2" xfId="37326"/>
    <cellStyle name="Currency 5 2 2 6 3" xfId="37325"/>
    <cellStyle name="Currency 5 2 2 6 4" xfId="45732"/>
    <cellStyle name="Currency 5 2 2 7" xfId="4998"/>
    <cellStyle name="Currency 5 2 2 7 2" xfId="11698"/>
    <cellStyle name="Currency 5 2 2 7 2 2" xfId="37328"/>
    <cellStyle name="Currency 5 2 2 7 3" xfId="37327"/>
    <cellStyle name="Currency 5 2 2 7 4" xfId="45733"/>
    <cellStyle name="Currency 5 2 2 8" xfId="4999"/>
    <cellStyle name="Currency 5 2 2 8 2" xfId="11699"/>
    <cellStyle name="Currency 5 2 2 8 2 2" xfId="37330"/>
    <cellStyle name="Currency 5 2 2 8 3" xfId="37329"/>
    <cellStyle name="Currency 5 2 2 8 4" xfId="45734"/>
    <cellStyle name="Currency 5 2 2 9" xfId="11690"/>
    <cellStyle name="Currency 5 2 2 9 2" xfId="37331"/>
    <cellStyle name="Currency 5 2 3" xfId="5000"/>
    <cellStyle name="Currency 5 2 3 2" xfId="5001"/>
    <cellStyle name="Currency 5 2 3 2 2" xfId="11701"/>
    <cellStyle name="Currency 5 2 3 2 2 2" xfId="37334"/>
    <cellStyle name="Currency 5 2 3 2 3" xfId="37333"/>
    <cellStyle name="Currency 5 2 3 2 4" xfId="45736"/>
    <cellStyle name="Currency 5 2 3 3" xfId="11700"/>
    <cellStyle name="Currency 5 2 3 3 2" xfId="37335"/>
    <cellStyle name="Currency 5 2 3 4" xfId="37332"/>
    <cellStyle name="Currency 5 2 3 5" xfId="45735"/>
    <cellStyle name="Currency 5 2 4" xfId="5002"/>
    <cellStyle name="Currency 5 2 4 2" xfId="5003"/>
    <cellStyle name="Currency 5 2 4 2 2" xfId="11703"/>
    <cellStyle name="Currency 5 2 4 2 2 2" xfId="37338"/>
    <cellStyle name="Currency 5 2 4 2 3" xfId="37337"/>
    <cellStyle name="Currency 5 2 4 2 4" xfId="45738"/>
    <cellStyle name="Currency 5 2 4 3" xfId="11702"/>
    <cellStyle name="Currency 5 2 4 3 2" xfId="37339"/>
    <cellStyle name="Currency 5 2 4 4" xfId="37336"/>
    <cellStyle name="Currency 5 2 4 5" xfId="45737"/>
    <cellStyle name="Currency 5 2 5" xfId="5004"/>
    <cellStyle name="Currency 5 2 5 2" xfId="11704"/>
    <cellStyle name="Currency 5 2 5 2 2" xfId="37341"/>
    <cellStyle name="Currency 5 2 5 3" xfId="37340"/>
    <cellStyle name="Currency 5 2 5 4" xfId="45739"/>
    <cellStyle name="Currency 5 2 6" xfId="5005"/>
    <cellStyle name="Currency 5 2 6 2" xfId="11705"/>
    <cellStyle name="Currency 5 2 6 2 2" xfId="37343"/>
    <cellStyle name="Currency 5 2 6 3" xfId="37342"/>
    <cellStyle name="Currency 5 2 6 4" xfId="45740"/>
    <cellStyle name="Currency 5 2 7" xfId="5006"/>
    <cellStyle name="Currency 5 2 7 2" xfId="11706"/>
    <cellStyle name="Currency 5 2 7 2 2" xfId="37345"/>
    <cellStyle name="Currency 5 2 7 3" xfId="37344"/>
    <cellStyle name="Currency 5 2 7 4" xfId="45741"/>
    <cellStyle name="Currency 5 2 8" xfId="5007"/>
    <cellStyle name="Currency 5 2 8 2" xfId="11707"/>
    <cellStyle name="Currency 5 2 8 2 2" xfId="37347"/>
    <cellStyle name="Currency 5 2 8 3" xfId="37346"/>
    <cellStyle name="Currency 5 2 8 4" xfId="45742"/>
    <cellStyle name="Currency 5 2 9" xfId="5008"/>
    <cellStyle name="Currency 5 2 9 2" xfId="11708"/>
    <cellStyle name="Currency 5 2 9 2 2" xfId="37349"/>
    <cellStyle name="Currency 5 2 9 3" xfId="37348"/>
    <cellStyle name="Currency 5 2 9 4" xfId="45743"/>
    <cellStyle name="Currency 5 3" xfId="5009"/>
    <cellStyle name="Currency 5 3 10" xfId="37350"/>
    <cellStyle name="Currency 5 3 11" xfId="45744"/>
    <cellStyle name="Currency 5 3 2" xfId="5010"/>
    <cellStyle name="Currency 5 3 2 2" xfId="5011"/>
    <cellStyle name="Currency 5 3 2 2 2" xfId="11711"/>
    <cellStyle name="Currency 5 3 2 2 2 2" xfId="37353"/>
    <cellStyle name="Currency 5 3 2 2 3" xfId="37352"/>
    <cellStyle name="Currency 5 3 2 2 4" xfId="45746"/>
    <cellStyle name="Currency 5 3 2 3" xfId="11710"/>
    <cellStyle name="Currency 5 3 2 3 2" xfId="37354"/>
    <cellStyle name="Currency 5 3 2 4" xfId="37351"/>
    <cellStyle name="Currency 5 3 2 5" xfId="45745"/>
    <cellStyle name="Currency 5 3 3" xfId="5012"/>
    <cellStyle name="Currency 5 3 3 2" xfId="5013"/>
    <cellStyle name="Currency 5 3 3 2 2" xfId="11713"/>
    <cellStyle name="Currency 5 3 3 2 2 2" xfId="37357"/>
    <cellStyle name="Currency 5 3 3 2 3" xfId="37356"/>
    <cellStyle name="Currency 5 3 3 2 4" xfId="45748"/>
    <cellStyle name="Currency 5 3 3 3" xfId="11712"/>
    <cellStyle name="Currency 5 3 3 3 2" xfId="37358"/>
    <cellStyle name="Currency 5 3 3 4" xfId="37355"/>
    <cellStyle name="Currency 5 3 3 5" xfId="45747"/>
    <cellStyle name="Currency 5 3 4" xfId="5014"/>
    <cellStyle name="Currency 5 3 4 2" xfId="11714"/>
    <cellStyle name="Currency 5 3 4 2 2" xfId="37360"/>
    <cellStyle name="Currency 5 3 4 3" xfId="37359"/>
    <cellStyle name="Currency 5 3 4 4" xfId="45749"/>
    <cellStyle name="Currency 5 3 5" xfId="5015"/>
    <cellStyle name="Currency 5 3 5 2" xfId="11715"/>
    <cellStyle name="Currency 5 3 5 2 2" xfId="37362"/>
    <cellStyle name="Currency 5 3 5 3" xfId="37361"/>
    <cellStyle name="Currency 5 3 5 4" xfId="45750"/>
    <cellStyle name="Currency 5 3 6" xfId="5016"/>
    <cellStyle name="Currency 5 3 6 2" xfId="11716"/>
    <cellStyle name="Currency 5 3 6 2 2" xfId="37364"/>
    <cellStyle name="Currency 5 3 6 3" xfId="37363"/>
    <cellStyle name="Currency 5 3 6 4" xfId="45751"/>
    <cellStyle name="Currency 5 3 7" xfId="5017"/>
    <cellStyle name="Currency 5 3 7 2" xfId="11717"/>
    <cellStyle name="Currency 5 3 7 2 2" xfId="37366"/>
    <cellStyle name="Currency 5 3 7 3" xfId="37365"/>
    <cellStyle name="Currency 5 3 7 4" xfId="45752"/>
    <cellStyle name="Currency 5 3 8" xfId="5018"/>
    <cellStyle name="Currency 5 3 8 2" xfId="11718"/>
    <cellStyle name="Currency 5 3 8 2 2" xfId="37368"/>
    <cellStyle name="Currency 5 3 8 3" xfId="37367"/>
    <cellStyle name="Currency 5 3 8 4" xfId="45753"/>
    <cellStyle name="Currency 5 3 9" xfId="11709"/>
    <cellStyle name="Currency 5 3 9 2" xfId="37369"/>
    <cellStyle name="Currency 5 4" xfId="5019"/>
    <cellStyle name="Currency 5 4 10" xfId="37370"/>
    <cellStyle name="Currency 5 4 11" xfId="45754"/>
    <cellStyle name="Currency 5 4 2" xfId="5020"/>
    <cellStyle name="Currency 5 4 2 2" xfId="11720"/>
    <cellStyle name="Currency 5 4 2 2 2" xfId="37372"/>
    <cellStyle name="Currency 5 4 2 3" xfId="37371"/>
    <cellStyle name="Currency 5 4 2 4" xfId="45755"/>
    <cellStyle name="Currency 5 4 3" xfId="5021"/>
    <cellStyle name="Currency 5 4 3 2" xfId="11721"/>
    <cellStyle name="Currency 5 4 3 2 2" xfId="37374"/>
    <cellStyle name="Currency 5 4 3 3" xfId="37373"/>
    <cellStyle name="Currency 5 4 3 4" xfId="45756"/>
    <cellStyle name="Currency 5 4 4" xfId="5022"/>
    <cellStyle name="Currency 5 4 4 2" xfId="11722"/>
    <cellStyle name="Currency 5 4 4 2 2" xfId="37376"/>
    <cellStyle name="Currency 5 4 4 3" xfId="37375"/>
    <cellStyle name="Currency 5 4 4 4" xfId="45757"/>
    <cellStyle name="Currency 5 4 5" xfId="5023"/>
    <cellStyle name="Currency 5 4 5 2" xfId="11723"/>
    <cellStyle name="Currency 5 4 5 2 2" xfId="37378"/>
    <cellStyle name="Currency 5 4 5 3" xfId="37377"/>
    <cellStyle name="Currency 5 4 5 4" xfId="45758"/>
    <cellStyle name="Currency 5 4 6" xfId="5024"/>
    <cellStyle name="Currency 5 4 6 2" xfId="11724"/>
    <cellStyle name="Currency 5 4 6 2 2" xfId="37380"/>
    <cellStyle name="Currency 5 4 6 3" xfId="37379"/>
    <cellStyle name="Currency 5 4 6 4" xfId="45759"/>
    <cellStyle name="Currency 5 4 7" xfId="5025"/>
    <cellStyle name="Currency 5 4 7 2" xfId="11725"/>
    <cellStyle name="Currency 5 4 7 2 2" xfId="37382"/>
    <cellStyle name="Currency 5 4 7 3" xfId="37381"/>
    <cellStyle name="Currency 5 4 7 4" xfId="45760"/>
    <cellStyle name="Currency 5 4 8" xfId="5026"/>
    <cellStyle name="Currency 5 4 8 2" xfId="11726"/>
    <cellStyle name="Currency 5 4 8 2 2" xfId="37384"/>
    <cellStyle name="Currency 5 4 8 3" xfId="37383"/>
    <cellStyle name="Currency 5 4 8 4" xfId="45761"/>
    <cellStyle name="Currency 5 4 9" xfId="11719"/>
    <cellStyle name="Currency 5 4 9 2" xfId="37385"/>
    <cellStyle name="Currency 5 5" xfId="5027"/>
    <cellStyle name="Currency 5 5 2" xfId="5028"/>
    <cellStyle name="Currency 5 5 3" xfId="11727"/>
    <cellStyle name="Currency 5 5 3 2" xfId="37387"/>
    <cellStyle name="Currency 5 5 4" xfId="37386"/>
    <cellStyle name="Currency 5 5 5" xfId="45762"/>
    <cellStyle name="Currency 5 6" xfId="5029"/>
    <cellStyle name="Currency 5 6 2" xfId="5030"/>
    <cellStyle name="Currency 5 6 2 2" xfId="11728"/>
    <cellStyle name="Currency 5 6 2 2 2" xfId="37389"/>
    <cellStyle name="Currency 5 6 2 3" xfId="37388"/>
    <cellStyle name="Currency 5 6 2 4" xfId="45763"/>
    <cellStyle name="Currency 5 7" xfId="5031"/>
    <cellStyle name="Currency 5 7 2" xfId="11729"/>
    <cellStyle name="Currency 5 7 2 2" xfId="37391"/>
    <cellStyle name="Currency 5 7 3" xfId="37390"/>
    <cellStyle name="Currency 5 7 4" xfId="45764"/>
    <cellStyle name="Currency 5 8" xfId="5032"/>
    <cellStyle name="Currency 5 8 2" xfId="11730"/>
    <cellStyle name="Currency 5 8 2 2" xfId="37393"/>
    <cellStyle name="Currency 5 8 3" xfId="37392"/>
    <cellStyle name="Currency 5 8 4" xfId="45765"/>
    <cellStyle name="Currency 5 9" xfId="5033"/>
    <cellStyle name="Currency 5 9 2" xfId="11731"/>
    <cellStyle name="Currency 5 9 2 2" xfId="37395"/>
    <cellStyle name="Currency 5 9 3" xfId="37394"/>
    <cellStyle name="Currency 5 9 4" xfId="45766"/>
    <cellStyle name="Currency 6" xfId="5034"/>
    <cellStyle name="Currency 6 10" xfId="5035"/>
    <cellStyle name="Currency 6 10 2" xfId="11733"/>
    <cellStyle name="Currency 6 10 2 2" xfId="37398"/>
    <cellStyle name="Currency 6 10 3" xfId="37397"/>
    <cellStyle name="Currency 6 10 4" xfId="45768"/>
    <cellStyle name="Currency 6 11" xfId="5036"/>
    <cellStyle name="Currency 6 11 2" xfId="11734"/>
    <cellStyle name="Currency 6 11 2 2" xfId="37400"/>
    <cellStyle name="Currency 6 11 3" xfId="37399"/>
    <cellStyle name="Currency 6 11 4" xfId="45769"/>
    <cellStyle name="Currency 6 12" xfId="11732"/>
    <cellStyle name="Currency 6 12 2" xfId="37401"/>
    <cellStyle name="Currency 6 13" xfId="18717"/>
    <cellStyle name="Currency 6 14" xfId="37396"/>
    <cellStyle name="Currency 6 15" xfId="45767"/>
    <cellStyle name="Currency 6 2" xfId="5037"/>
    <cellStyle name="Currency 6 2 10" xfId="11735"/>
    <cellStyle name="Currency 6 2 10 2" xfId="37403"/>
    <cellStyle name="Currency 6 2 11" xfId="18718"/>
    <cellStyle name="Currency 6 2 12" xfId="37402"/>
    <cellStyle name="Currency 6 2 13" xfId="45770"/>
    <cellStyle name="Currency 6 2 2" xfId="5038"/>
    <cellStyle name="Currency 6 2 2 10" xfId="37404"/>
    <cellStyle name="Currency 6 2 2 11" xfId="45771"/>
    <cellStyle name="Currency 6 2 2 2" xfId="5039"/>
    <cellStyle name="Currency 6 2 2 2 2" xfId="5040"/>
    <cellStyle name="Currency 6 2 2 2 2 2" xfId="11738"/>
    <cellStyle name="Currency 6 2 2 2 2 2 2" xfId="37407"/>
    <cellStyle name="Currency 6 2 2 2 2 3" xfId="37406"/>
    <cellStyle name="Currency 6 2 2 2 2 4" xfId="45773"/>
    <cellStyle name="Currency 6 2 2 2 3" xfId="11737"/>
    <cellStyle name="Currency 6 2 2 2 3 2" xfId="37408"/>
    <cellStyle name="Currency 6 2 2 2 4" xfId="37405"/>
    <cellStyle name="Currency 6 2 2 2 5" xfId="45772"/>
    <cellStyle name="Currency 6 2 2 3" xfId="5041"/>
    <cellStyle name="Currency 6 2 2 3 2" xfId="5042"/>
    <cellStyle name="Currency 6 2 2 3 2 2" xfId="11740"/>
    <cellStyle name="Currency 6 2 2 3 2 2 2" xfId="37411"/>
    <cellStyle name="Currency 6 2 2 3 2 3" xfId="37410"/>
    <cellStyle name="Currency 6 2 2 3 2 4" xfId="45775"/>
    <cellStyle name="Currency 6 2 2 3 3" xfId="11739"/>
    <cellStyle name="Currency 6 2 2 3 3 2" xfId="37412"/>
    <cellStyle name="Currency 6 2 2 3 4" xfId="37409"/>
    <cellStyle name="Currency 6 2 2 3 5" xfId="45774"/>
    <cellStyle name="Currency 6 2 2 4" xfId="5043"/>
    <cellStyle name="Currency 6 2 2 4 2" xfId="11741"/>
    <cellStyle name="Currency 6 2 2 4 2 2" xfId="37414"/>
    <cellStyle name="Currency 6 2 2 4 3" xfId="37413"/>
    <cellStyle name="Currency 6 2 2 4 4" xfId="45776"/>
    <cellStyle name="Currency 6 2 2 5" xfId="5044"/>
    <cellStyle name="Currency 6 2 2 5 2" xfId="11742"/>
    <cellStyle name="Currency 6 2 2 5 2 2" xfId="37416"/>
    <cellStyle name="Currency 6 2 2 5 3" xfId="37415"/>
    <cellStyle name="Currency 6 2 2 5 4" xfId="45777"/>
    <cellStyle name="Currency 6 2 2 6" xfId="5045"/>
    <cellStyle name="Currency 6 2 2 6 2" xfId="11743"/>
    <cellStyle name="Currency 6 2 2 6 2 2" xfId="37418"/>
    <cellStyle name="Currency 6 2 2 6 3" xfId="37417"/>
    <cellStyle name="Currency 6 2 2 6 4" xfId="45778"/>
    <cellStyle name="Currency 6 2 2 7" xfId="5046"/>
    <cellStyle name="Currency 6 2 2 7 2" xfId="11744"/>
    <cellStyle name="Currency 6 2 2 7 2 2" xfId="37420"/>
    <cellStyle name="Currency 6 2 2 7 3" xfId="37419"/>
    <cellStyle name="Currency 6 2 2 7 4" xfId="45779"/>
    <cellStyle name="Currency 6 2 2 8" xfId="5047"/>
    <cellStyle name="Currency 6 2 2 8 2" xfId="11745"/>
    <cellStyle name="Currency 6 2 2 8 2 2" xfId="37422"/>
    <cellStyle name="Currency 6 2 2 8 3" xfId="37421"/>
    <cellStyle name="Currency 6 2 2 8 4" xfId="45780"/>
    <cellStyle name="Currency 6 2 2 9" xfId="11736"/>
    <cellStyle name="Currency 6 2 2 9 2" xfId="37423"/>
    <cellStyle name="Currency 6 2 3" xfId="5048"/>
    <cellStyle name="Currency 6 2 3 2" xfId="5049"/>
    <cellStyle name="Currency 6 2 3 2 2" xfId="11747"/>
    <cellStyle name="Currency 6 2 3 2 2 2" xfId="37426"/>
    <cellStyle name="Currency 6 2 3 2 3" xfId="37425"/>
    <cellStyle name="Currency 6 2 3 2 4" xfId="45782"/>
    <cellStyle name="Currency 6 2 3 3" xfId="11746"/>
    <cellStyle name="Currency 6 2 3 3 2" xfId="37427"/>
    <cellStyle name="Currency 6 2 3 4" xfId="37424"/>
    <cellStyle name="Currency 6 2 3 5" xfId="45781"/>
    <cellStyle name="Currency 6 2 4" xfId="5050"/>
    <cellStyle name="Currency 6 2 4 2" xfId="5051"/>
    <cellStyle name="Currency 6 2 4 2 2" xfId="11749"/>
    <cellStyle name="Currency 6 2 4 2 2 2" xfId="37430"/>
    <cellStyle name="Currency 6 2 4 2 3" xfId="37429"/>
    <cellStyle name="Currency 6 2 4 2 4" xfId="45784"/>
    <cellStyle name="Currency 6 2 4 3" xfId="11748"/>
    <cellStyle name="Currency 6 2 4 3 2" xfId="37431"/>
    <cellStyle name="Currency 6 2 4 4" xfId="37428"/>
    <cellStyle name="Currency 6 2 4 5" xfId="45783"/>
    <cellStyle name="Currency 6 2 5" xfId="5052"/>
    <cellStyle name="Currency 6 2 5 2" xfId="11750"/>
    <cellStyle name="Currency 6 2 5 2 2" xfId="37433"/>
    <cellStyle name="Currency 6 2 5 3" xfId="37432"/>
    <cellStyle name="Currency 6 2 5 4" xfId="45785"/>
    <cellStyle name="Currency 6 2 6" xfId="5053"/>
    <cellStyle name="Currency 6 2 6 2" xfId="11751"/>
    <cellStyle name="Currency 6 2 6 2 2" xfId="37435"/>
    <cellStyle name="Currency 6 2 6 3" xfId="37434"/>
    <cellStyle name="Currency 6 2 6 4" xfId="45786"/>
    <cellStyle name="Currency 6 2 7" xfId="5054"/>
    <cellStyle name="Currency 6 2 7 2" xfId="11752"/>
    <cellStyle name="Currency 6 2 7 2 2" xfId="37437"/>
    <cellStyle name="Currency 6 2 7 3" xfId="37436"/>
    <cellStyle name="Currency 6 2 7 4" xfId="45787"/>
    <cellStyle name="Currency 6 2 8" xfId="5055"/>
    <cellStyle name="Currency 6 2 8 2" xfId="11753"/>
    <cellStyle name="Currency 6 2 8 2 2" xfId="37439"/>
    <cellStyle name="Currency 6 2 8 3" xfId="37438"/>
    <cellStyle name="Currency 6 2 8 4" xfId="45788"/>
    <cellStyle name="Currency 6 2 9" xfId="5056"/>
    <cellStyle name="Currency 6 2 9 2" xfId="11754"/>
    <cellStyle name="Currency 6 2 9 2 2" xfId="37441"/>
    <cellStyle name="Currency 6 2 9 3" xfId="37440"/>
    <cellStyle name="Currency 6 2 9 4" xfId="45789"/>
    <cellStyle name="Currency 6 3" xfId="5057"/>
    <cellStyle name="Currency 6 3 10" xfId="18719"/>
    <cellStyle name="Currency 6 3 11" xfId="37442"/>
    <cellStyle name="Currency 6 3 12" xfId="45790"/>
    <cellStyle name="Currency 6 3 2" xfId="5058"/>
    <cellStyle name="Currency 6 3 2 2" xfId="5059"/>
    <cellStyle name="Currency 6 3 2 2 2" xfId="11757"/>
    <cellStyle name="Currency 6 3 2 2 2 2" xfId="37445"/>
    <cellStyle name="Currency 6 3 2 2 3" xfId="37444"/>
    <cellStyle name="Currency 6 3 2 2 4" xfId="45792"/>
    <cellStyle name="Currency 6 3 2 3" xfId="11756"/>
    <cellStyle name="Currency 6 3 2 3 2" xfId="37446"/>
    <cellStyle name="Currency 6 3 2 4" xfId="37443"/>
    <cellStyle name="Currency 6 3 2 5" xfId="45791"/>
    <cellStyle name="Currency 6 3 3" xfId="5060"/>
    <cellStyle name="Currency 6 3 3 2" xfId="5061"/>
    <cellStyle name="Currency 6 3 3 2 2" xfId="11759"/>
    <cellStyle name="Currency 6 3 3 2 2 2" xfId="37449"/>
    <cellStyle name="Currency 6 3 3 2 3" xfId="37448"/>
    <cellStyle name="Currency 6 3 3 2 4" xfId="45794"/>
    <cellStyle name="Currency 6 3 3 3" xfId="11758"/>
    <cellStyle name="Currency 6 3 3 3 2" xfId="37450"/>
    <cellStyle name="Currency 6 3 3 4" xfId="37447"/>
    <cellStyle name="Currency 6 3 3 5" xfId="45793"/>
    <cellStyle name="Currency 6 3 4" xfId="5062"/>
    <cellStyle name="Currency 6 3 4 2" xfId="11760"/>
    <cellStyle name="Currency 6 3 4 2 2" xfId="37452"/>
    <cellStyle name="Currency 6 3 4 3" xfId="37451"/>
    <cellStyle name="Currency 6 3 4 4" xfId="45795"/>
    <cellStyle name="Currency 6 3 5" xfId="5063"/>
    <cellStyle name="Currency 6 3 5 2" xfId="11761"/>
    <cellStyle name="Currency 6 3 5 2 2" xfId="37454"/>
    <cellStyle name="Currency 6 3 5 3" xfId="37453"/>
    <cellStyle name="Currency 6 3 5 4" xfId="45796"/>
    <cellStyle name="Currency 6 3 6" xfId="5064"/>
    <cellStyle name="Currency 6 3 6 2" xfId="11762"/>
    <cellStyle name="Currency 6 3 6 2 2" xfId="37456"/>
    <cellStyle name="Currency 6 3 6 3" xfId="37455"/>
    <cellStyle name="Currency 6 3 6 4" xfId="45797"/>
    <cellStyle name="Currency 6 3 7" xfId="5065"/>
    <cellStyle name="Currency 6 3 7 2" xfId="11763"/>
    <cellStyle name="Currency 6 3 7 2 2" xfId="37458"/>
    <cellStyle name="Currency 6 3 7 3" xfId="37457"/>
    <cellStyle name="Currency 6 3 7 4" xfId="45798"/>
    <cellStyle name="Currency 6 3 8" xfId="5066"/>
    <cellStyle name="Currency 6 3 8 2" xfId="11764"/>
    <cellStyle name="Currency 6 3 8 2 2" xfId="37460"/>
    <cellStyle name="Currency 6 3 8 3" xfId="37459"/>
    <cellStyle name="Currency 6 3 8 4" xfId="45799"/>
    <cellStyle name="Currency 6 3 9" xfId="11755"/>
    <cellStyle name="Currency 6 3 9 2" xfId="37461"/>
    <cellStyle name="Currency 6 4" xfId="5067"/>
    <cellStyle name="Currency 6 4 10" xfId="37462"/>
    <cellStyle name="Currency 6 4 11" xfId="45800"/>
    <cellStyle name="Currency 6 4 2" xfId="5068"/>
    <cellStyle name="Currency 6 4 2 2" xfId="11766"/>
    <cellStyle name="Currency 6 4 2 2 2" xfId="37464"/>
    <cellStyle name="Currency 6 4 2 3" xfId="37463"/>
    <cellStyle name="Currency 6 4 2 4" xfId="45801"/>
    <cellStyle name="Currency 6 4 3" xfId="5069"/>
    <cellStyle name="Currency 6 4 3 2" xfId="11767"/>
    <cellStyle name="Currency 6 4 3 2 2" xfId="37466"/>
    <cellStyle name="Currency 6 4 3 3" xfId="37465"/>
    <cellStyle name="Currency 6 4 3 4" xfId="45802"/>
    <cellStyle name="Currency 6 4 4" xfId="5070"/>
    <cellStyle name="Currency 6 4 4 2" xfId="11768"/>
    <cellStyle name="Currency 6 4 4 2 2" xfId="37468"/>
    <cellStyle name="Currency 6 4 4 3" xfId="37467"/>
    <cellStyle name="Currency 6 4 4 4" xfId="45803"/>
    <cellStyle name="Currency 6 4 5" xfId="5071"/>
    <cellStyle name="Currency 6 4 5 2" xfId="11769"/>
    <cellStyle name="Currency 6 4 5 2 2" xfId="37470"/>
    <cellStyle name="Currency 6 4 5 3" xfId="37469"/>
    <cellStyle name="Currency 6 4 5 4" xfId="45804"/>
    <cellStyle name="Currency 6 4 6" xfId="5072"/>
    <cellStyle name="Currency 6 4 6 2" xfId="11770"/>
    <cellStyle name="Currency 6 4 6 2 2" xfId="37472"/>
    <cellStyle name="Currency 6 4 6 3" xfId="37471"/>
    <cellStyle name="Currency 6 4 6 4" xfId="45805"/>
    <cellStyle name="Currency 6 4 7" xfId="5073"/>
    <cellStyle name="Currency 6 4 7 2" xfId="11771"/>
    <cellStyle name="Currency 6 4 7 2 2" xfId="37474"/>
    <cellStyle name="Currency 6 4 7 3" xfId="37473"/>
    <cellStyle name="Currency 6 4 7 4" xfId="45806"/>
    <cellStyle name="Currency 6 4 8" xfId="5074"/>
    <cellStyle name="Currency 6 4 8 2" xfId="11772"/>
    <cellStyle name="Currency 6 4 8 2 2" xfId="37476"/>
    <cellStyle name="Currency 6 4 8 3" xfId="37475"/>
    <cellStyle name="Currency 6 4 8 4" xfId="45807"/>
    <cellStyle name="Currency 6 4 9" xfId="11765"/>
    <cellStyle name="Currency 6 4 9 2" xfId="37477"/>
    <cellStyle name="Currency 6 5" xfId="5075"/>
    <cellStyle name="Currency 6 5 2" xfId="5076"/>
    <cellStyle name="Currency 6 5 2 2" xfId="11774"/>
    <cellStyle name="Currency 6 5 2 2 2" xfId="37480"/>
    <cellStyle name="Currency 6 5 2 3" xfId="37479"/>
    <cellStyle name="Currency 6 5 2 4" xfId="45809"/>
    <cellStyle name="Currency 6 5 3" xfId="11773"/>
    <cellStyle name="Currency 6 5 3 2" xfId="37481"/>
    <cellStyle name="Currency 6 5 4" xfId="37478"/>
    <cellStyle name="Currency 6 5 5" xfId="45808"/>
    <cellStyle name="Currency 6 6" xfId="5077"/>
    <cellStyle name="Currency 6 6 2" xfId="11775"/>
    <cellStyle name="Currency 6 6 2 2" xfId="37483"/>
    <cellStyle name="Currency 6 6 3" xfId="37482"/>
    <cellStyle name="Currency 6 6 4" xfId="45810"/>
    <cellStyle name="Currency 6 7" xfId="5078"/>
    <cellStyle name="Currency 6 7 2" xfId="11776"/>
    <cellStyle name="Currency 6 7 2 2" xfId="37485"/>
    <cellStyle name="Currency 6 7 3" xfId="37484"/>
    <cellStyle name="Currency 6 7 4" xfId="45811"/>
    <cellStyle name="Currency 6 8" xfId="5079"/>
    <cellStyle name="Currency 6 8 2" xfId="11777"/>
    <cellStyle name="Currency 6 8 2 2" xfId="37487"/>
    <cellStyle name="Currency 6 8 3" xfId="37486"/>
    <cellStyle name="Currency 6 8 4" xfId="45812"/>
    <cellStyle name="Currency 6 9" xfId="5080"/>
    <cellStyle name="Currency 6 9 2" xfId="11778"/>
    <cellStyle name="Currency 6 9 2 2" xfId="37489"/>
    <cellStyle name="Currency 6 9 3" xfId="37488"/>
    <cellStyle name="Currency 6 9 4" xfId="45813"/>
    <cellStyle name="Currency 7" xfId="5081"/>
    <cellStyle name="Currency 7 10" xfId="5082"/>
    <cellStyle name="Currency 7 10 2" xfId="11780"/>
    <cellStyle name="Currency 7 10 2 2" xfId="37492"/>
    <cellStyle name="Currency 7 10 3" xfId="37491"/>
    <cellStyle name="Currency 7 10 4" xfId="45815"/>
    <cellStyle name="Currency 7 11" xfId="5083"/>
    <cellStyle name="Currency 7 11 2" xfId="11781"/>
    <cellStyle name="Currency 7 11 2 2" xfId="37494"/>
    <cellStyle name="Currency 7 11 3" xfId="37493"/>
    <cellStyle name="Currency 7 11 4" xfId="45816"/>
    <cellStyle name="Currency 7 12" xfId="11779"/>
    <cellStyle name="Currency 7 12 2" xfId="37495"/>
    <cellStyle name="Currency 7 13" xfId="18720"/>
    <cellStyle name="Currency 7 14" xfId="37490"/>
    <cellStyle name="Currency 7 15" xfId="45814"/>
    <cellStyle name="Currency 7 2" xfId="5084"/>
    <cellStyle name="Currency 7 2 10" xfId="11782"/>
    <cellStyle name="Currency 7 2 10 2" xfId="37497"/>
    <cellStyle name="Currency 7 2 11" xfId="18721"/>
    <cellStyle name="Currency 7 2 12" xfId="37496"/>
    <cellStyle name="Currency 7 2 13" xfId="45817"/>
    <cellStyle name="Currency 7 2 2" xfId="5085"/>
    <cellStyle name="Currency 7 2 2 10" xfId="37498"/>
    <cellStyle name="Currency 7 2 2 11" xfId="45818"/>
    <cellStyle name="Currency 7 2 2 2" xfId="5086"/>
    <cellStyle name="Currency 7 2 2 2 2" xfId="5087"/>
    <cellStyle name="Currency 7 2 2 2 2 2" xfId="11785"/>
    <cellStyle name="Currency 7 2 2 2 2 2 2" xfId="37501"/>
    <cellStyle name="Currency 7 2 2 2 2 3" xfId="37500"/>
    <cellStyle name="Currency 7 2 2 2 2 4" xfId="45820"/>
    <cellStyle name="Currency 7 2 2 2 3" xfId="11784"/>
    <cellStyle name="Currency 7 2 2 2 3 2" xfId="37502"/>
    <cellStyle name="Currency 7 2 2 2 4" xfId="37499"/>
    <cellStyle name="Currency 7 2 2 2 5" xfId="45819"/>
    <cellStyle name="Currency 7 2 2 3" xfId="5088"/>
    <cellStyle name="Currency 7 2 2 3 2" xfId="5089"/>
    <cellStyle name="Currency 7 2 2 3 2 2" xfId="11787"/>
    <cellStyle name="Currency 7 2 2 3 2 2 2" xfId="37505"/>
    <cellStyle name="Currency 7 2 2 3 2 3" xfId="37504"/>
    <cellStyle name="Currency 7 2 2 3 2 4" xfId="45822"/>
    <cellStyle name="Currency 7 2 2 3 3" xfId="11786"/>
    <cellStyle name="Currency 7 2 2 3 3 2" xfId="37506"/>
    <cellStyle name="Currency 7 2 2 3 4" xfId="37503"/>
    <cellStyle name="Currency 7 2 2 3 5" xfId="45821"/>
    <cellStyle name="Currency 7 2 2 4" xfId="5090"/>
    <cellStyle name="Currency 7 2 2 4 2" xfId="11788"/>
    <cellStyle name="Currency 7 2 2 4 2 2" xfId="37508"/>
    <cellStyle name="Currency 7 2 2 4 3" xfId="37507"/>
    <cellStyle name="Currency 7 2 2 4 4" xfId="45823"/>
    <cellStyle name="Currency 7 2 2 5" xfId="5091"/>
    <cellStyle name="Currency 7 2 2 5 2" xfId="11789"/>
    <cellStyle name="Currency 7 2 2 5 2 2" xfId="37510"/>
    <cellStyle name="Currency 7 2 2 5 3" xfId="37509"/>
    <cellStyle name="Currency 7 2 2 5 4" xfId="45824"/>
    <cellStyle name="Currency 7 2 2 6" xfId="5092"/>
    <cellStyle name="Currency 7 2 2 6 2" xfId="11790"/>
    <cellStyle name="Currency 7 2 2 6 2 2" xfId="37512"/>
    <cellStyle name="Currency 7 2 2 6 3" xfId="37511"/>
    <cellStyle name="Currency 7 2 2 6 4" xfId="45825"/>
    <cellStyle name="Currency 7 2 2 7" xfId="5093"/>
    <cellStyle name="Currency 7 2 2 7 2" xfId="11791"/>
    <cellStyle name="Currency 7 2 2 7 2 2" xfId="37514"/>
    <cellStyle name="Currency 7 2 2 7 3" xfId="37513"/>
    <cellStyle name="Currency 7 2 2 7 4" xfId="45826"/>
    <cellStyle name="Currency 7 2 2 8" xfId="5094"/>
    <cellStyle name="Currency 7 2 2 8 2" xfId="11792"/>
    <cellStyle name="Currency 7 2 2 8 2 2" xfId="37516"/>
    <cellStyle name="Currency 7 2 2 8 3" xfId="37515"/>
    <cellStyle name="Currency 7 2 2 8 4" xfId="45827"/>
    <cellStyle name="Currency 7 2 2 9" xfId="11783"/>
    <cellStyle name="Currency 7 2 2 9 2" xfId="37517"/>
    <cellStyle name="Currency 7 2 3" xfId="5095"/>
    <cellStyle name="Currency 7 2 3 2" xfId="5096"/>
    <cellStyle name="Currency 7 2 3 2 2" xfId="11794"/>
    <cellStyle name="Currency 7 2 3 2 2 2" xfId="37520"/>
    <cellStyle name="Currency 7 2 3 2 3" xfId="37519"/>
    <cellStyle name="Currency 7 2 3 2 4" xfId="45829"/>
    <cellStyle name="Currency 7 2 3 3" xfId="11793"/>
    <cellStyle name="Currency 7 2 3 3 2" xfId="37521"/>
    <cellStyle name="Currency 7 2 3 4" xfId="37518"/>
    <cellStyle name="Currency 7 2 3 5" xfId="45828"/>
    <cellStyle name="Currency 7 2 4" xfId="5097"/>
    <cellStyle name="Currency 7 2 4 2" xfId="5098"/>
    <cellStyle name="Currency 7 2 4 2 2" xfId="11796"/>
    <cellStyle name="Currency 7 2 4 2 2 2" xfId="37524"/>
    <cellStyle name="Currency 7 2 4 2 3" xfId="37523"/>
    <cellStyle name="Currency 7 2 4 2 4" xfId="45831"/>
    <cellStyle name="Currency 7 2 4 3" xfId="11795"/>
    <cellStyle name="Currency 7 2 4 3 2" xfId="37525"/>
    <cellStyle name="Currency 7 2 4 4" xfId="37522"/>
    <cellStyle name="Currency 7 2 4 5" xfId="45830"/>
    <cellStyle name="Currency 7 2 5" xfId="5099"/>
    <cellStyle name="Currency 7 2 5 2" xfId="11797"/>
    <cellStyle name="Currency 7 2 5 2 2" xfId="37527"/>
    <cellStyle name="Currency 7 2 5 3" xfId="37526"/>
    <cellStyle name="Currency 7 2 5 4" xfId="45832"/>
    <cellStyle name="Currency 7 2 6" xfId="5100"/>
    <cellStyle name="Currency 7 2 6 2" xfId="11798"/>
    <cellStyle name="Currency 7 2 6 2 2" xfId="37529"/>
    <cellStyle name="Currency 7 2 6 3" xfId="37528"/>
    <cellStyle name="Currency 7 2 6 4" xfId="45833"/>
    <cellStyle name="Currency 7 2 7" xfId="5101"/>
    <cellStyle name="Currency 7 2 7 2" xfId="11799"/>
    <cellStyle name="Currency 7 2 7 2 2" xfId="37531"/>
    <cellStyle name="Currency 7 2 7 3" xfId="37530"/>
    <cellStyle name="Currency 7 2 7 4" xfId="45834"/>
    <cellStyle name="Currency 7 2 8" xfId="5102"/>
    <cellStyle name="Currency 7 2 8 2" xfId="11800"/>
    <cellStyle name="Currency 7 2 8 2 2" xfId="37533"/>
    <cellStyle name="Currency 7 2 8 3" xfId="37532"/>
    <cellStyle name="Currency 7 2 8 4" xfId="45835"/>
    <cellStyle name="Currency 7 2 9" xfId="5103"/>
    <cellStyle name="Currency 7 2 9 2" xfId="11801"/>
    <cellStyle name="Currency 7 2 9 2 2" xfId="37535"/>
    <cellStyle name="Currency 7 2 9 3" xfId="37534"/>
    <cellStyle name="Currency 7 2 9 4" xfId="45836"/>
    <cellStyle name="Currency 7 3" xfId="5104"/>
    <cellStyle name="Currency 7 3 10" xfId="18722"/>
    <cellStyle name="Currency 7 3 11" xfId="37536"/>
    <cellStyle name="Currency 7 3 12" xfId="45837"/>
    <cellStyle name="Currency 7 3 2" xfId="5105"/>
    <cellStyle name="Currency 7 3 2 2" xfId="5106"/>
    <cellStyle name="Currency 7 3 2 2 2" xfId="11804"/>
    <cellStyle name="Currency 7 3 2 2 2 2" xfId="37539"/>
    <cellStyle name="Currency 7 3 2 2 3" xfId="37538"/>
    <cellStyle name="Currency 7 3 2 2 4" xfId="45839"/>
    <cellStyle name="Currency 7 3 2 3" xfId="11803"/>
    <cellStyle name="Currency 7 3 2 3 2" xfId="37540"/>
    <cellStyle name="Currency 7 3 2 4" xfId="37537"/>
    <cellStyle name="Currency 7 3 2 5" xfId="45838"/>
    <cellStyle name="Currency 7 3 3" xfId="5107"/>
    <cellStyle name="Currency 7 3 3 2" xfId="5108"/>
    <cellStyle name="Currency 7 3 3 2 2" xfId="11806"/>
    <cellStyle name="Currency 7 3 3 2 2 2" xfId="37543"/>
    <cellStyle name="Currency 7 3 3 2 3" xfId="37542"/>
    <cellStyle name="Currency 7 3 3 2 4" xfId="45841"/>
    <cellStyle name="Currency 7 3 3 3" xfId="11805"/>
    <cellStyle name="Currency 7 3 3 3 2" xfId="37544"/>
    <cellStyle name="Currency 7 3 3 4" xfId="37541"/>
    <cellStyle name="Currency 7 3 3 5" xfId="45840"/>
    <cellStyle name="Currency 7 3 4" xfId="5109"/>
    <cellStyle name="Currency 7 3 4 2" xfId="11807"/>
    <cellStyle name="Currency 7 3 4 2 2" xfId="37546"/>
    <cellStyle name="Currency 7 3 4 3" xfId="37545"/>
    <cellStyle name="Currency 7 3 4 4" xfId="45842"/>
    <cellStyle name="Currency 7 3 5" xfId="5110"/>
    <cellStyle name="Currency 7 3 5 2" xfId="11808"/>
    <cellStyle name="Currency 7 3 5 2 2" xfId="37548"/>
    <cellStyle name="Currency 7 3 5 3" xfId="37547"/>
    <cellStyle name="Currency 7 3 5 4" xfId="45843"/>
    <cellStyle name="Currency 7 3 6" xfId="5111"/>
    <cellStyle name="Currency 7 3 6 2" xfId="11809"/>
    <cellStyle name="Currency 7 3 6 2 2" xfId="37550"/>
    <cellStyle name="Currency 7 3 6 3" xfId="37549"/>
    <cellStyle name="Currency 7 3 6 4" xfId="45844"/>
    <cellStyle name="Currency 7 3 7" xfId="5112"/>
    <cellStyle name="Currency 7 3 7 2" xfId="11810"/>
    <cellStyle name="Currency 7 3 7 2 2" xfId="37552"/>
    <cellStyle name="Currency 7 3 7 3" xfId="37551"/>
    <cellStyle name="Currency 7 3 7 4" xfId="45845"/>
    <cellStyle name="Currency 7 3 8" xfId="5113"/>
    <cellStyle name="Currency 7 3 8 2" xfId="11811"/>
    <cellStyle name="Currency 7 3 8 2 2" xfId="37554"/>
    <cellStyle name="Currency 7 3 8 3" xfId="37553"/>
    <cellStyle name="Currency 7 3 8 4" xfId="45846"/>
    <cellStyle name="Currency 7 3 9" xfId="11802"/>
    <cellStyle name="Currency 7 3 9 2" xfId="37555"/>
    <cellStyle name="Currency 7 4" xfId="5114"/>
    <cellStyle name="Currency 7 4 10" xfId="37556"/>
    <cellStyle name="Currency 7 4 11" xfId="45847"/>
    <cellStyle name="Currency 7 4 2" xfId="5115"/>
    <cellStyle name="Currency 7 4 2 2" xfId="11813"/>
    <cellStyle name="Currency 7 4 2 2 2" xfId="37558"/>
    <cellStyle name="Currency 7 4 2 3" xfId="37557"/>
    <cellStyle name="Currency 7 4 2 4" xfId="45848"/>
    <cellStyle name="Currency 7 4 3" xfId="5116"/>
    <cellStyle name="Currency 7 4 3 2" xfId="11814"/>
    <cellStyle name="Currency 7 4 3 2 2" xfId="37560"/>
    <cellStyle name="Currency 7 4 3 3" xfId="37559"/>
    <cellStyle name="Currency 7 4 3 4" xfId="45849"/>
    <cellStyle name="Currency 7 4 4" xfId="5117"/>
    <cellStyle name="Currency 7 4 4 2" xfId="11815"/>
    <cellStyle name="Currency 7 4 4 2 2" xfId="37562"/>
    <cellStyle name="Currency 7 4 4 3" xfId="37561"/>
    <cellStyle name="Currency 7 4 4 4" xfId="45850"/>
    <cellStyle name="Currency 7 4 5" xfId="5118"/>
    <cellStyle name="Currency 7 4 5 2" xfId="11816"/>
    <cellStyle name="Currency 7 4 5 2 2" xfId="37564"/>
    <cellStyle name="Currency 7 4 5 3" xfId="37563"/>
    <cellStyle name="Currency 7 4 5 4" xfId="45851"/>
    <cellStyle name="Currency 7 4 6" xfId="5119"/>
    <cellStyle name="Currency 7 4 6 2" xfId="11817"/>
    <cellStyle name="Currency 7 4 6 2 2" xfId="37566"/>
    <cellStyle name="Currency 7 4 6 3" xfId="37565"/>
    <cellStyle name="Currency 7 4 6 4" xfId="45852"/>
    <cellStyle name="Currency 7 4 7" xfId="5120"/>
    <cellStyle name="Currency 7 4 7 2" xfId="11818"/>
    <cellStyle name="Currency 7 4 7 2 2" xfId="37568"/>
    <cellStyle name="Currency 7 4 7 3" xfId="37567"/>
    <cellStyle name="Currency 7 4 7 4" xfId="45853"/>
    <cellStyle name="Currency 7 4 8" xfId="5121"/>
    <cellStyle name="Currency 7 4 8 2" xfId="11819"/>
    <cellStyle name="Currency 7 4 8 2 2" xfId="37570"/>
    <cellStyle name="Currency 7 4 8 3" xfId="37569"/>
    <cellStyle name="Currency 7 4 8 4" xfId="45854"/>
    <cellStyle name="Currency 7 4 9" xfId="11812"/>
    <cellStyle name="Currency 7 4 9 2" xfId="37571"/>
    <cellStyle name="Currency 7 5" xfId="5122"/>
    <cellStyle name="Currency 7 5 2" xfId="5123"/>
    <cellStyle name="Currency 7 5 2 2" xfId="11821"/>
    <cellStyle name="Currency 7 5 2 2 2" xfId="37574"/>
    <cellStyle name="Currency 7 5 2 3" xfId="37573"/>
    <cellStyle name="Currency 7 5 2 4" xfId="45856"/>
    <cellStyle name="Currency 7 5 3" xfId="11820"/>
    <cellStyle name="Currency 7 5 3 2" xfId="37575"/>
    <cellStyle name="Currency 7 5 4" xfId="37572"/>
    <cellStyle name="Currency 7 5 5" xfId="45855"/>
    <cellStyle name="Currency 7 6" xfId="5124"/>
    <cellStyle name="Currency 7 6 2" xfId="11822"/>
    <cellStyle name="Currency 7 6 2 2" xfId="37577"/>
    <cellStyle name="Currency 7 6 3" xfId="37576"/>
    <cellStyle name="Currency 7 6 4" xfId="45857"/>
    <cellStyle name="Currency 7 7" xfId="5125"/>
    <cellStyle name="Currency 7 7 2" xfId="11823"/>
    <cellStyle name="Currency 7 7 2 2" xfId="37579"/>
    <cellStyle name="Currency 7 7 3" xfId="37578"/>
    <cellStyle name="Currency 7 7 4" xfId="45858"/>
    <cellStyle name="Currency 7 8" xfId="5126"/>
    <cellStyle name="Currency 7 8 2" xfId="11824"/>
    <cellStyle name="Currency 7 8 2 2" xfId="37581"/>
    <cellStyle name="Currency 7 8 3" xfId="37580"/>
    <cellStyle name="Currency 7 8 4" xfId="45859"/>
    <cellStyle name="Currency 7 9" xfId="5127"/>
    <cellStyle name="Currency 7 9 2" xfId="11825"/>
    <cellStyle name="Currency 7 9 2 2" xfId="37583"/>
    <cellStyle name="Currency 7 9 3" xfId="37582"/>
    <cellStyle name="Currency 7 9 4" xfId="45860"/>
    <cellStyle name="Currency 8" xfId="5128"/>
    <cellStyle name="Currency 8 10" xfId="5129"/>
    <cellStyle name="Currency 8 10 2" xfId="11827"/>
    <cellStyle name="Currency 8 10 2 2" xfId="37586"/>
    <cellStyle name="Currency 8 10 3" xfId="37585"/>
    <cellStyle name="Currency 8 10 4" xfId="45862"/>
    <cellStyle name="Currency 8 11" xfId="5130"/>
    <cellStyle name="Currency 8 11 2" xfId="11828"/>
    <cellStyle name="Currency 8 11 2 2" xfId="37588"/>
    <cellStyle name="Currency 8 11 3" xfId="37587"/>
    <cellStyle name="Currency 8 11 4" xfId="45863"/>
    <cellStyle name="Currency 8 12" xfId="11826"/>
    <cellStyle name="Currency 8 12 2" xfId="37589"/>
    <cellStyle name="Currency 8 13" xfId="18723"/>
    <cellStyle name="Currency 8 14" xfId="37584"/>
    <cellStyle name="Currency 8 15" xfId="45861"/>
    <cellStyle name="Currency 8 2" xfId="5131"/>
    <cellStyle name="Currency 8 2 10" xfId="11829"/>
    <cellStyle name="Currency 8 2 10 2" xfId="37591"/>
    <cellStyle name="Currency 8 2 11" xfId="18724"/>
    <cellStyle name="Currency 8 2 12" xfId="37590"/>
    <cellStyle name="Currency 8 2 13" xfId="45864"/>
    <cellStyle name="Currency 8 2 2" xfId="5132"/>
    <cellStyle name="Currency 8 2 2 10" xfId="37592"/>
    <cellStyle name="Currency 8 2 2 11" xfId="45865"/>
    <cellStyle name="Currency 8 2 2 2" xfId="5133"/>
    <cellStyle name="Currency 8 2 2 2 2" xfId="5134"/>
    <cellStyle name="Currency 8 2 2 2 2 2" xfId="11832"/>
    <cellStyle name="Currency 8 2 2 2 2 2 2" xfId="37595"/>
    <cellStyle name="Currency 8 2 2 2 2 3" xfId="37594"/>
    <cellStyle name="Currency 8 2 2 2 2 4" xfId="45867"/>
    <cellStyle name="Currency 8 2 2 2 3" xfId="11831"/>
    <cellStyle name="Currency 8 2 2 2 3 2" xfId="37596"/>
    <cellStyle name="Currency 8 2 2 2 4" xfId="37593"/>
    <cellStyle name="Currency 8 2 2 2 5" xfId="45866"/>
    <cellStyle name="Currency 8 2 2 3" xfId="5135"/>
    <cellStyle name="Currency 8 2 2 3 2" xfId="5136"/>
    <cellStyle name="Currency 8 2 2 3 2 2" xfId="11834"/>
    <cellStyle name="Currency 8 2 2 3 2 2 2" xfId="37599"/>
    <cellStyle name="Currency 8 2 2 3 2 3" xfId="37598"/>
    <cellStyle name="Currency 8 2 2 3 2 4" xfId="45869"/>
    <cellStyle name="Currency 8 2 2 3 3" xfId="11833"/>
    <cellStyle name="Currency 8 2 2 3 3 2" xfId="37600"/>
    <cellStyle name="Currency 8 2 2 3 4" xfId="37597"/>
    <cellStyle name="Currency 8 2 2 3 5" xfId="45868"/>
    <cellStyle name="Currency 8 2 2 4" xfId="5137"/>
    <cellStyle name="Currency 8 2 2 4 2" xfId="11835"/>
    <cellStyle name="Currency 8 2 2 4 2 2" xfId="37602"/>
    <cellStyle name="Currency 8 2 2 4 3" xfId="37601"/>
    <cellStyle name="Currency 8 2 2 4 4" xfId="45870"/>
    <cellStyle name="Currency 8 2 2 5" xfId="5138"/>
    <cellStyle name="Currency 8 2 2 5 2" xfId="11836"/>
    <cellStyle name="Currency 8 2 2 5 2 2" xfId="37604"/>
    <cellStyle name="Currency 8 2 2 5 3" xfId="37603"/>
    <cellStyle name="Currency 8 2 2 5 4" xfId="45871"/>
    <cellStyle name="Currency 8 2 2 6" xfId="5139"/>
    <cellStyle name="Currency 8 2 2 6 2" xfId="11837"/>
    <cellStyle name="Currency 8 2 2 6 2 2" xfId="37606"/>
    <cellStyle name="Currency 8 2 2 6 3" xfId="37605"/>
    <cellStyle name="Currency 8 2 2 6 4" xfId="45872"/>
    <cellStyle name="Currency 8 2 2 7" xfId="5140"/>
    <cellStyle name="Currency 8 2 2 7 2" xfId="11838"/>
    <cellStyle name="Currency 8 2 2 7 2 2" xfId="37608"/>
    <cellStyle name="Currency 8 2 2 7 3" xfId="37607"/>
    <cellStyle name="Currency 8 2 2 7 4" xfId="45873"/>
    <cellStyle name="Currency 8 2 2 8" xfId="5141"/>
    <cellStyle name="Currency 8 2 2 8 2" xfId="11839"/>
    <cellStyle name="Currency 8 2 2 8 2 2" xfId="37610"/>
    <cellStyle name="Currency 8 2 2 8 3" xfId="37609"/>
    <cellStyle name="Currency 8 2 2 8 4" xfId="45874"/>
    <cellStyle name="Currency 8 2 2 9" xfId="11830"/>
    <cellStyle name="Currency 8 2 2 9 2" xfId="37611"/>
    <cellStyle name="Currency 8 2 3" xfId="5142"/>
    <cellStyle name="Currency 8 2 3 2" xfId="5143"/>
    <cellStyle name="Currency 8 2 3 2 2" xfId="11841"/>
    <cellStyle name="Currency 8 2 3 2 2 2" xfId="37614"/>
    <cellStyle name="Currency 8 2 3 2 3" xfId="37613"/>
    <cellStyle name="Currency 8 2 3 2 4" xfId="45876"/>
    <cellStyle name="Currency 8 2 3 3" xfId="11840"/>
    <cellStyle name="Currency 8 2 3 3 2" xfId="37615"/>
    <cellStyle name="Currency 8 2 3 4" xfId="37612"/>
    <cellStyle name="Currency 8 2 3 5" xfId="45875"/>
    <cellStyle name="Currency 8 2 4" xfId="5144"/>
    <cellStyle name="Currency 8 2 4 2" xfId="5145"/>
    <cellStyle name="Currency 8 2 4 2 2" xfId="11843"/>
    <cellStyle name="Currency 8 2 4 2 2 2" xfId="37618"/>
    <cellStyle name="Currency 8 2 4 2 3" xfId="37617"/>
    <cellStyle name="Currency 8 2 4 2 4" xfId="45878"/>
    <cellStyle name="Currency 8 2 4 3" xfId="11842"/>
    <cellStyle name="Currency 8 2 4 3 2" xfId="37619"/>
    <cellStyle name="Currency 8 2 4 4" xfId="37616"/>
    <cellStyle name="Currency 8 2 4 5" xfId="45877"/>
    <cellStyle name="Currency 8 2 5" xfId="5146"/>
    <cellStyle name="Currency 8 2 5 2" xfId="11844"/>
    <cellStyle name="Currency 8 2 5 2 2" xfId="37621"/>
    <cellStyle name="Currency 8 2 5 3" xfId="37620"/>
    <cellStyle name="Currency 8 2 5 4" xfId="45879"/>
    <cellStyle name="Currency 8 2 6" xfId="5147"/>
    <cellStyle name="Currency 8 2 6 2" xfId="11845"/>
    <cellStyle name="Currency 8 2 6 2 2" xfId="37623"/>
    <cellStyle name="Currency 8 2 6 3" xfId="37622"/>
    <cellStyle name="Currency 8 2 6 4" xfId="45880"/>
    <cellStyle name="Currency 8 2 7" xfId="5148"/>
    <cellStyle name="Currency 8 2 7 2" xfId="11846"/>
    <cellStyle name="Currency 8 2 7 2 2" xfId="37625"/>
    <cellStyle name="Currency 8 2 7 3" xfId="37624"/>
    <cellStyle name="Currency 8 2 7 4" xfId="45881"/>
    <cellStyle name="Currency 8 2 8" xfId="5149"/>
    <cellStyle name="Currency 8 2 8 2" xfId="11847"/>
    <cellStyle name="Currency 8 2 8 2 2" xfId="37627"/>
    <cellStyle name="Currency 8 2 8 3" xfId="37626"/>
    <cellStyle name="Currency 8 2 8 4" xfId="45882"/>
    <cellStyle name="Currency 8 2 9" xfId="5150"/>
    <cellStyle name="Currency 8 2 9 2" xfId="11848"/>
    <cellStyle name="Currency 8 2 9 2 2" xfId="37629"/>
    <cellStyle name="Currency 8 2 9 3" xfId="37628"/>
    <cellStyle name="Currency 8 2 9 4" xfId="45883"/>
    <cellStyle name="Currency 8 3" xfId="5151"/>
    <cellStyle name="Currency 8 3 10" xfId="18725"/>
    <cellStyle name="Currency 8 3 11" xfId="37630"/>
    <cellStyle name="Currency 8 3 12" xfId="45884"/>
    <cellStyle name="Currency 8 3 2" xfId="5152"/>
    <cellStyle name="Currency 8 3 2 2" xfId="5153"/>
    <cellStyle name="Currency 8 3 2 2 2" xfId="11851"/>
    <cellStyle name="Currency 8 3 2 2 2 2" xfId="37633"/>
    <cellStyle name="Currency 8 3 2 2 3" xfId="37632"/>
    <cellStyle name="Currency 8 3 2 2 4" xfId="45886"/>
    <cellStyle name="Currency 8 3 2 3" xfId="11850"/>
    <cellStyle name="Currency 8 3 2 3 2" xfId="37634"/>
    <cellStyle name="Currency 8 3 2 4" xfId="37631"/>
    <cellStyle name="Currency 8 3 2 5" xfId="45885"/>
    <cellStyle name="Currency 8 3 3" xfId="5154"/>
    <cellStyle name="Currency 8 3 3 2" xfId="5155"/>
    <cellStyle name="Currency 8 3 3 2 2" xfId="11853"/>
    <cellStyle name="Currency 8 3 3 2 2 2" xfId="37637"/>
    <cellStyle name="Currency 8 3 3 2 3" xfId="37636"/>
    <cellStyle name="Currency 8 3 3 2 4" xfId="45888"/>
    <cellStyle name="Currency 8 3 3 3" xfId="11852"/>
    <cellStyle name="Currency 8 3 3 3 2" xfId="37638"/>
    <cellStyle name="Currency 8 3 3 4" xfId="37635"/>
    <cellStyle name="Currency 8 3 3 5" xfId="45887"/>
    <cellStyle name="Currency 8 3 4" xfId="5156"/>
    <cellStyle name="Currency 8 3 4 2" xfId="11854"/>
    <cellStyle name="Currency 8 3 4 2 2" xfId="37640"/>
    <cellStyle name="Currency 8 3 4 3" xfId="37639"/>
    <cellStyle name="Currency 8 3 4 4" xfId="45889"/>
    <cellStyle name="Currency 8 3 5" xfId="5157"/>
    <cellStyle name="Currency 8 3 5 2" xfId="11855"/>
    <cellStyle name="Currency 8 3 5 2 2" xfId="37642"/>
    <cellStyle name="Currency 8 3 5 3" xfId="37641"/>
    <cellStyle name="Currency 8 3 5 4" xfId="45890"/>
    <cellStyle name="Currency 8 3 6" xfId="5158"/>
    <cellStyle name="Currency 8 3 6 2" xfId="11856"/>
    <cellStyle name="Currency 8 3 6 2 2" xfId="37644"/>
    <cellStyle name="Currency 8 3 6 3" xfId="37643"/>
    <cellStyle name="Currency 8 3 6 4" xfId="45891"/>
    <cellStyle name="Currency 8 3 7" xfId="5159"/>
    <cellStyle name="Currency 8 3 7 2" xfId="11857"/>
    <cellStyle name="Currency 8 3 7 2 2" xfId="37646"/>
    <cellStyle name="Currency 8 3 7 3" xfId="37645"/>
    <cellStyle name="Currency 8 3 7 4" xfId="45892"/>
    <cellStyle name="Currency 8 3 8" xfId="5160"/>
    <cellStyle name="Currency 8 3 8 2" xfId="11858"/>
    <cellStyle name="Currency 8 3 8 2 2" xfId="37648"/>
    <cellStyle name="Currency 8 3 8 3" xfId="37647"/>
    <cellStyle name="Currency 8 3 8 4" xfId="45893"/>
    <cellStyle name="Currency 8 3 9" xfId="11849"/>
    <cellStyle name="Currency 8 3 9 2" xfId="37649"/>
    <cellStyle name="Currency 8 4" xfId="5161"/>
    <cellStyle name="Currency 8 4 10" xfId="37650"/>
    <cellStyle name="Currency 8 4 11" xfId="45894"/>
    <cellStyle name="Currency 8 4 2" xfId="5162"/>
    <cellStyle name="Currency 8 4 2 2" xfId="11860"/>
    <cellStyle name="Currency 8 4 2 2 2" xfId="37652"/>
    <cellStyle name="Currency 8 4 2 3" xfId="37651"/>
    <cellStyle name="Currency 8 4 2 4" xfId="45895"/>
    <cellStyle name="Currency 8 4 3" xfId="5163"/>
    <cellStyle name="Currency 8 4 3 2" xfId="11861"/>
    <cellStyle name="Currency 8 4 3 2 2" xfId="37654"/>
    <cellStyle name="Currency 8 4 3 3" xfId="37653"/>
    <cellStyle name="Currency 8 4 3 4" xfId="45896"/>
    <cellStyle name="Currency 8 4 4" xfId="5164"/>
    <cellStyle name="Currency 8 4 4 2" xfId="11862"/>
    <cellStyle name="Currency 8 4 4 2 2" xfId="37656"/>
    <cellStyle name="Currency 8 4 4 3" xfId="37655"/>
    <cellStyle name="Currency 8 4 4 4" xfId="45897"/>
    <cellStyle name="Currency 8 4 5" xfId="5165"/>
    <cellStyle name="Currency 8 4 5 2" xfId="11863"/>
    <cellStyle name="Currency 8 4 5 2 2" xfId="37658"/>
    <cellStyle name="Currency 8 4 5 3" xfId="37657"/>
    <cellStyle name="Currency 8 4 5 4" xfId="45898"/>
    <cellStyle name="Currency 8 4 6" xfId="5166"/>
    <cellStyle name="Currency 8 4 6 2" xfId="11864"/>
    <cellStyle name="Currency 8 4 6 2 2" xfId="37660"/>
    <cellStyle name="Currency 8 4 6 3" xfId="37659"/>
    <cellStyle name="Currency 8 4 6 4" xfId="45899"/>
    <cellStyle name="Currency 8 4 7" xfId="5167"/>
    <cellStyle name="Currency 8 4 7 2" xfId="11865"/>
    <cellStyle name="Currency 8 4 7 2 2" xfId="37662"/>
    <cellStyle name="Currency 8 4 7 3" xfId="37661"/>
    <cellStyle name="Currency 8 4 7 4" xfId="45900"/>
    <cellStyle name="Currency 8 4 8" xfId="5168"/>
    <cellStyle name="Currency 8 4 8 2" xfId="11866"/>
    <cellStyle name="Currency 8 4 8 2 2" xfId="37664"/>
    <cellStyle name="Currency 8 4 8 3" xfId="37663"/>
    <cellStyle name="Currency 8 4 8 4" xfId="45901"/>
    <cellStyle name="Currency 8 4 9" xfId="11859"/>
    <cellStyle name="Currency 8 4 9 2" xfId="37665"/>
    <cellStyle name="Currency 8 5" xfId="5169"/>
    <cellStyle name="Currency 8 5 2" xfId="5170"/>
    <cellStyle name="Currency 8 5 2 2" xfId="11868"/>
    <cellStyle name="Currency 8 5 2 2 2" xfId="37668"/>
    <cellStyle name="Currency 8 5 2 3" xfId="37667"/>
    <cellStyle name="Currency 8 5 2 4" xfId="45903"/>
    <cellStyle name="Currency 8 5 3" xfId="11867"/>
    <cellStyle name="Currency 8 5 3 2" xfId="37669"/>
    <cellStyle name="Currency 8 5 4" xfId="37666"/>
    <cellStyle name="Currency 8 5 5" xfId="45902"/>
    <cellStyle name="Currency 8 6" xfId="5171"/>
    <cellStyle name="Currency 8 6 2" xfId="11869"/>
    <cellStyle name="Currency 8 6 2 2" xfId="37671"/>
    <cellStyle name="Currency 8 6 3" xfId="37670"/>
    <cellStyle name="Currency 8 6 4" xfId="45904"/>
    <cellStyle name="Currency 8 7" xfId="5172"/>
    <cellStyle name="Currency 8 7 2" xfId="11870"/>
    <cellStyle name="Currency 8 7 2 2" xfId="37673"/>
    <cellStyle name="Currency 8 7 3" xfId="37672"/>
    <cellStyle name="Currency 8 7 4" xfId="45905"/>
    <cellStyle name="Currency 8 8" xfId="5173"/>
    <cellStyle name="Currency 8 8 2" xfId="11871"/>
    <cellStyle name="Currency 8 8 2 2" xfId="37675"/>
    <cellStyle name="Currency 8 8 3" xfId="37674"/>
    <cellStyle name="Currency 8 8 4" xfId="45906"/>
    <cellStyle name="Currency 8 9" xfId="5174"/>
    <cellStyle name="Currency 8 9 2" xfId="11872"/>
    <cellStyle name="Currency 8 9 2 2" xfId="37677"/>
    <cellStyle name="Currency 8 9 3" xfId="37676"/>
    <cellStyle name="Currency 8 9 4" xfId="45907"/>
    <cellStyle name="Currency 9" xfId="5175"/>
    <cellStyle name="Currency 9 10" xfId="5176"/>
    <cellStyle name="Currency 9 10 2" xfId="11874"/>
    <cellStyle name="Currency 9 10 2 2" xfId="37680"/>
    <cellStyle name="Currency 9 10 3" xfId="37679"/>
    <cellStyle name="Currency 9 10 4" xfId="45909"/>
    <cellStyle name="Currency 9 11" xfId="5177"/>
    <cellStyle name="Currency 9 11 2" xfId="11875"/>
    <cellStyle name="Currency 9 11 2 2" xfId="37682"/>
    <cellStyle name="Currency 9 11 3" xfId="37681"/>
    <cellStyle name="Currency 9 11 4" xfId="45910"/>
    <cellStyle name="Currency 9 12" xfId="11873"/>
    <cellStyle name="Currency 9 12 2" xfId="37683"/>
    <cellStyle name="Currency 9 13" xfId="18726"/>
    <cellStyle name="Currency 9 14" xfId="37678"/>
    <cellStyle name="Currency 9 15" xfId="45908"/>
    <cellStyle name="Currency 9 2" xfId="5178"/>
    <cellStyle name="Currency 9 2 10" xfId="11876"/>
    <cellStyle name="Currency 9 2 10 2" xfId="37685"/>
    <cellStyle name="Currency 9 2 11" xfId="37684"/>
    <cellStyle name="Currency 9 2 12" xfId="45911"/>
    <cellStyle name="Currency 9 2 2" xfId="5179"/>
    <cellStyle name="Currency 9 2 2 10" xfId="37686"/>
    <cellStyle name="Currency 9 2 2 11" xfId="45912"/>
    <cellStyle name="Currency 9 2 2 2" xfId="5180"/>
    <cellStyle name="Currency 9 2 2 2 2" xfId="5181"/>
    <cellStyle name="Currency 9 2 2 2 2 2" xfId="11879"/>
    <cellStyle name="Currency 9 2 2 2 2 2 2" xfId="37689"/>
    <cellStyle name="Currency 9 2 2 2 2 3" xfId="37688"/>
    <cellStyle name="Currency 9 2 2 2 2 4" xfId="45914"/>
    <cellStyle name="Currency 9 2 2 2 3" xfId="11878"/>
    <cellStyle name="Currency 9 2 2 2 3 2" xfId="37690"/>
    <cellStyle name="Currency 9 2 2 2 4" xfId="37687"/>
    <cellStyle name="Currency 9 2 2 2 5" xfId="45913"/>
    <cellStyle name="Currency 9 2 2 3" xfId="5182"/>
    <cellStyle name="Currency 9 2 2 3 2" xfId="5183"/>
    <cellStyle name="Currency 9 2 2 3 2 2" xfId="11881"/>
    <cellStyle name="Currency 9 2 2 3 2 2 2" xfId="37693"/>
    <cellStyle name="Currency 9 2 2 3 2 3" xfId="37692"/>
    <cellStyle name="Currency 9 2 2 3 2 4" xfId="45916"/>
    <cellStyle name="Currency 9 2 2 3 3" xfId="11880"/>
    <cellStyle name="Currency 9 2 2 3 3 2" xfId="37694"/>
    <cellStyle name="Currency 9 2 2 3 4" xfId="37691"/>
    <cellStyle name="Currency 9 2 2 3 5" xfId="45915"/>
    <cellStyle name="Currency 9 2 2 4" xfId="5184"/>
    <cellStyle name="Currency 9 2 2 4 2" xfId="11882"/>
    <cellStyle name="Currency 9 2 2 4 2 2" xfId="37696"/>
    <cellStyle name="Currency 9 2 2 4 3" xfId="37695"/>
    <cellStyle name="Currency 9 2 2 4 4" xfId="45917"/>
    <cellStyle name="Currency 9 2 2 5" xfId="5185"/>
    <cellStyle name="Currency 9 2 2 5 2" xfId="11883"/>
    <cellStyle name="Currency 9 2 2 5 2 2" xfId="37698"/>
    <cellStyle name="Currency 9 2 2 5 3" xfId="37697"/>
    <cellStyle name="Currency 9 2 2 5 4" xfId="45918"/>
    <cellStyle name="Currency 9 2 2 6" xfId="5186"/>
    <cellStyle name="Currency 9 2 2 6 2" xfId="11884"/>
    <cellStyle name="Currency 9 2 2 6 2 2" xfId="37700"/>
    <cellStyle name="Currency 9 2 2 6 3" xfId="37699"/>
    <cellStyle name="Currency 9 2 2 6 4" xfId="45919"/>
    <cellStyle name="Currency 9 2 2 7" xfId="5187"/>
    <cellStyle name="Currency 9 2 2 7 2" xfId="11885"/>
    <cellStyle name="Currency 9 2 2 7 2 2" xfId="37702"/>
    <cellStyle name="Currency 9 2 2 7 3" xfId="37701"/>
    <cellStyle name="Currency 9 2 2 7 4" xfId="45920"/>
    <cellStyle name="Currency 9 2 2 8" xfId="5188"/>
    <cellStyle name="Currency 9 2 2 8 2" xfId="11886"/>
    <cellStyle name="Currency 9 2 2 8 2 2" xfId="37704"/>
    <cellStyle name="Currency 9 2 2 8 3" xfId="37703"/>
    <cellStyle name="Currency 9 2 2 8 4" xfId="45921"/>
    <cellStyle name="Currency 9 2 2 9" xfId="11877"/>
    <cellStyle name="Currency 9 2 2 9 2" xfId="37705"/>
    <cellStyle name="Currency 9 2 3" xfId="5189"/>
    <cellStyle name="Currency 9 2 3 2" xfId="5190"/>
    <cellStyle name="Currency 9 2 3 2 2" xfId="11888"/>
    <cellStyle name="Currency 9 2 3 2 2 2" xfId="37708"/>
    <cellStyle name="Currency 9 2 3 2 3" xfId="37707"/>
    <cellStyle name="Currency 9 2 3 2 4" xfId="45923"/>
    <cellStyle name="Currency 9 2 3 3" xfId="11887"/>
    <cellStyle name="Currency 9 2 3 3 2" xfId="37709"/>
    <cellStyle name="Currency 9 2 3 4" xfId="37706"/>
    <cellStyle name="Currency 9 2 3 5" xfId="45922"/>
    <cellStyle name="Currency 9 2 4" xfId="5191"/>
    <cellStyle name="Currency 9 2 4 2" xfId="5192"/>
    <cellStyle name="Currency 9 2 4 2 2" xfId="11890"/>
    <cellStyle name="Currency 9 2 4 2 2 2" xfId="37712"/>
    <cellStyle name="Currency 9 2 4 2 3" xfId="37711"/>
    <cellStyle name="Currency 9 2 4 2 4" xfId="45925"/>
    <cellStyle name="Currency 9 2 4 3" xfId="11889"/>
    <cellStyle name="Currency 9 2 4 3 2" xfId="37713"/>
    <cellStyle name="Currency 9 2 4 4" xfId="37710"/>
    <cellStyle name="Currency 9 2 4 5" xfId="45924"/>
    <cellStyle name="Currency 9 2 5" xfId="5193"/>
    <cellStyle name="Currency 9 2 5 2" xfId="11891"/>
    <cellStyle name="Currency 9 2 5 2 2" xfId="37715"/>
    <cellStyle name="Currency 9 2 5 3" xfId="37714"/>
    <cellStyle name="Currency 9 2 5 4" xfId="45926"/>
    <cellStyle name="Currency 9 2 6" xfId="5194"/>
    <cellStyle name="Currency 9 2 6 2" xfId="11892"/>
    <cellStyle name="Currency 9 2 6 2 2" xfId="37717"/>
    <cellStyle name="Currency 9 2 6 3" xfId="37716"/>
    <cellStyle name="Currency 9 2 6 4" xfId="45927"/>
    <cellStyle name="Currency 9 2 7" xfId="5195"/>
    <cellStyle name="Currency 9 2 7 2" xfId="11893"/>
    <cellStyle name="Currency 9 2 7 2 2" xfId="37719"/>
    <cellStyle name="Currency 9 2 7 3" xfId="37718"/>
    <cellStyle name="Currency 9 2 7 4" xfId="45928"/>
    <cellStyle name="Currency 9 2 8" xfId="5196"/>
    <cellStyle name="Currency 9 2 8 2" xfId="11894"/>
    <cellStyle name="Currency 9 2 8 2 2" xfId="37721"/>
    <cellStyle name="Currency 9 2 8 3" xfId="37720"/>
    <cellStyle name="Currency 9 2 8 4" xfId="45929"/>
    <cellStyle name="Currency 9 2 9" xfId="5197"/>
    <cellStyle name="Currency 9 2 9 2" xfId="11895"/>
    <cellStyle name="Currency 9 2 9 2 2" xfId="37723"/>
    <cellStyle name="Currency 9 2 9 3" xfId="37722"/>
    <cellStyle name="Currency 9 2 9 4" xfId="45930"/>
    <cellStyle name="Currency 9 3" xfId="5198"/>
    <cellStyle name="Currency 9 3 10" xfId="37724"/>
    <cellStyle name="Currency 9 3 11" xfId="45931"/>
    <cellStyle name="Currency 9 3 2" xfId="5199"/>
    <cellStyle name="Currency 9 3 2 2" xfId="5200"/>
    <cellStyle name="Currency 9 3 2 2 2" xfId="11898"/>
    <cellStyle name="Currency 9 3 2 2 2 2" xfId="37727"/>
    <cellStyle name="Currency 9 3 2 2 3" xfId="37726"/>
    <cellStyle name="Currency 9 3 2 2 4" xfId="45933"/>
    <cellStyle name="Currency 9 3 2 3" xfId="11897"/>
    <cellStyle name="Currency 9 3 2 3 2" xfId="37728"/>
    <cellStyle name="Currency 9 3 2 4" xfId="37725"/>
    <cellStyle name="Currency 9 3 2 5" xfId="45932"/>
    <cellStyle name="Currency 9 3 3" xfId="5201"/>
    <cellStyle name="Currency 9 3 3 2" xfId="5202"/>
    <cellStyle name="Currency 9 3 3 2 2" xfId="11900"/>
    <cellStyle name="Currency 9 3 3 2 2 2" xfId="37731"/>
    <cellStyle name="Currency 9 3 3 2 3" xfId="37730"/>
    <cellStyle name="Currency 9 3 3 2 4" xfId="45935"/>
    <cellStyle name="Currency 9 3 3 3" xfId="11899"/>
    <cellStyle name="Currency 9 3 3 3 2" xfId="37732"/>
    <cellStyle name="Currency 9 3 3 4" xfId="37729"/>
    <cellStyle name="Currency 9 3 3 5" xfId="45934"/>
    <cellStyle name="Currency 9 3 4" xfId="5203"/>
    <cellStyle name="Currency 9 3 4 2" xfId="11901"/>
    <cellStyle name="Currency 9 3 4 2 2" xfId="37734"/>
    <cellStyle name="Currency 9 3 4 3" xfId="37733"/>
    <cellStyle name="Currency 9 3 4 4" xfId="45936"/>
    <cellStyle name="Currency 9 3 5" xfId="5204"/>
    <cellStyle name="Currency 9 3 5 2" xfId="11902"/>
    <cellStyle name="Currency 9 3 5 2 2" xfId="37736"/>
    <cellStyle name="Currency 9 3 5 3" xfId="37735"/>
    <cellStyle name="Currency 9 3 5 4" xfId="45937"/>
    <cellStyle name="Currency 9 3 6" xfId="5205"/>
    <cellStyle name="Currency 9 3 6 2" xfId="11903"/>
    <cellStyle name="Currency 9 3 6 2 2" xfId="37738"/>
    <cellStyle name="Currency 9 3 6 3" xfId="37737"/>
    <cellStyle name="Currency 9 3 6 4" xfId="45938"/>
    <cellStyle name="Currency 9 3 7" xfId="5206"/>
    <cellStyle name="Currency 9 3 7 2" xfId="11904"/>
    <cellStyle name="Currency 9 3 7 2 2" xfId="37740"/>
    <cellStyle name="Currency 9 3 7 3" xfId="37739"/>
    <cellStyle name="Currency 9 3 7 4" xfId="45939"/>
    <cellStyle name="Currency 9 3 8" xfId="5207"/>
    <cellStyle name="Currency 9 3 8 2" xfId="11905"/>
    <cellStyle name="Currency 9 3 8 2 2" xfId="37742"/>
    <cellStyle name="Currency 9 3 8 3" xfId="37741"/>
    <cellStyle name="Currency 9 3 8 4" xfId="45940"/>
    <cellStyle name="Currency 9 3 9" xfId="11896"/>
    <cellStyle name="Currency 9 3 9 2" xfId="37743"/>
    <cellStyle name="Currency 9 4" xfId="5208"/>
    <cellStyle name="Currency 9 4 10" xfId="37744"/>
    <cellStyle name="Currency 9 4 11" xfId="45941"/>
    <cellStyle name="Currency 9 4 2" xfId="5209"/>
    <cellStyle name="Currency 9 4 2 2" xfId="11907"/>
    <cellStyle name="Currency 9 4 2 2 2" xfId="37746"/>
    <cellStyle name="Currency 9 4 2 3" xfId="37745"/>
    <cellStyle name="Currency 9 4 2 4" xfId="45942"/>
    <cellStyle name="Currency 9 4 3" xfId="5210"/>
    <cellStyle name="Currency 9 4 3 2" xfId="11908"/>
    <cellStyle name="Currency 9 4 3 2 2" xfId="37748"/>
    <cellStyle name="Currency 9 4 3 3" xfId="37747"/>
    <cellStyle name="Currency 9 4 3 4" xfId="45943"/>
    <cellStyle name="Currency 9 4 4" xfId="5211"/>
    <cellStyle name="Currency 9 4 4 2" xfId="11909"/>
    <cellStyle name="Currency 9 4 4 2 2" xfId="37750"/>
    <cellStyle name="Currency 9 4 4 3" xfId="37749"/>
    <cellStyle name="Currency 9 4 4 4" xfId="45944"/>
    <cellStyle name="Currency 9 4 5" xfId="5212"/>
    <cellStyle name="Currency 9 4 5 2" xfId="11910"/>
    <cellStyle name="Currency 9 4 5 2 2" xfId="37752"/>
    <cellStyle name="Currency 9 4 5 3" xfId="37751"/>
    <cellStyle name="Currency 9 4 5 4" xfId="45945"/>
    <cellStyle name="Currency 9 4 6" xfId="5213"/>
    <cellStyle name="Currency 9 4 6 2" xfId="11911"/>
    <cellStyle name="Currency 9 4 6 2 2" xfId="37754"/>
    <cellStyle name="Currency 9 4 6 3" xfId="37753"/>
    <cellStyle name="Currency 9 4 6 4" xfId="45946"/>
    <cellStyle name="Currency 9 4 7" xfId="5214"/>
    <cellStyle name="Currency 9 4 7 2" xfId="11912"/>
    <cellStyle name="Currency 9 4 7 2 2" xfId="37756"/>
    <cellStyle name="Currency 9 4 7 3" xfId="37755"/>
    <cellStyle name="Currency 9 4 7 4" xfId="45947"/>
    <cellStyle name="Currency 9 4 8" xfId="5215"/>
    <cellStyle name="Currency 9 4 8 2" xfId="11913"/>
    <cellStyle name="Currency 9 4 8 2 2" xfId="37758"/>
    <cellStyle name="Currency 9 4 8 3" xfId="37757"/>
    <cellStyle name="Currency 9 4 8 4" xfId="45948"/>
    <cellStyle name="Currency 9 4 9" xfId="11906"/>
    <cellStyle name="Currency 9 4 9 2" xfId="37759"/>
    <cellStyle name="Currency 9 5" xfId="5216"/>
    <cellStyle name="Currency 9 5 2" xfId="5217"/>
    <cellStyle name="Currency 9 5 2 2" xfId="11915"/>
    <cellStyle name="Currency 9 5 2 2 2" xfId="37762"/>
    <cellStyle name="Currency 9 5 2 3" xfId="37761"/>
    <cellStyle name="Currency 9 5 2 4" xfId="45950"/>
    <cellStyle name="Currency 9 5 3" xfId="11914"/>
    <cellStyle name="Currency 9 5 3 2" xfId="37763"/>
    <cellStyle name="Currency 9 5 4" xfId="37760"/>
    <cellStyle name="Currency 9 5 5" xfId="45949"/>
    <cellStyle name="Currency 9 6" xfId="5218"/>
    <cellStyle name="Currency 9 6 2" xfId="11916"/>
    <cellStyle name="Currency 9 6 2 2" xfId="37765"/>
    <cellStyle name="Currency 9 6 3" xfId="37764"/>
    <cellStyle name="Currency 9 6 4" xfId="45951"/>
    <cellStyle name="Currency 9 7" xfId="5219"/>
    <cellStyle name="Currency 9 7 2" xfId="11917"/>
    <cellStyle name="Currency 9 7 2 2" xfId="37767"/>
    <cellStyle name="Currency 9 7 3" xfId="37766"/>
    <cellStyle name="Currency 9 7 4" xfId="45952"/>
    <cellStyle name="Currency 9 8" xfId="5220"/>
    <cellStyle name="Currency 9 8 2" xfId="11918"/>
    <cellStyle name="Currency 9 8 2 2" xfId="37769"/>
    <cellStyle name="Currency 9 8 3" xfId="37768"/>
    <cellStyle name="Currency 9 8 4" xfId="45953"/>
    <cellStyle name="Currency 9 9" xfId="5221"/>
    <cellStyle name="Currency 9 9 2" xfId="11919"/>
    <cellStyle name="Currency 9 9 2 2" xfId="37771"/>
    <cellStyle name="Currency 9 9 3" xfId="37770"/>
    <cellStyle name="Currency 9 9 4" xfId="45954"/>
    <cellStyle name="Currency.prt" xfId="18727"/>
    <cellStyle name="Currency[2]" xfId="18728"/>
    <cellStyle name="Currency0" xfId="18729"/>
    <cellStyle name="Currency0 10" xfId="18730"/>
    <cellStyle name="Currency0 11" xfId="18731"/>
    <cellStyle name="Currency0 12" xfId="18732"/>
    <cellStyle name="Currency0 13" xfId="18733"/>
    <cellStyle name="Currency0 14" xfId="18734"/>
    <cellStyle name="Currency0 15" xfId="18735"/>
    <cellStyle name="Currency0 16" xfId="18736"/>
    <cellStyle name="Currency0 17" xfId="18737"/>
    <cellStyle name="Currency0 18" xfId="18738"/>
    <cellStyle name="Currency0 19" xfId="18739"/>
    <cellStyle name="Currency0 2" xfId="18740"/>
    <cellStyle name="Currency0 2 2" xfId="18741"/>
    <cellStyle name="Currency0 20" xfId="18742"/>
    <cellStyle name="Currency0 21" xfId="18743"/>
    <cellStyle name="Currency0 22" xfId="18744"/>
    <cellStyle name="Currency0 23" xfId="18745"/>
    <cellStyle name="Currency0 24" xfId="18746"/>
    <cellStyle name="Currency0 25" xfId="18747"/>
    <cellStyle name="Currency0 26" xfId="18748"/>
    <cellStyle name="Currency0 27" xfId="18749"/>
    <cellStyle name="Currency0 28" xfId="18750"/>
    <cellStyle name="Currency0 29" xfId="18751"/>
    <cellStyle name="Currency0 3" xfId="18752"/>
    <cellStyle name="Currency0 3 10" xfId="18753"/>
    <cellStyle name="Currency0 3 11" xfId="18754"/>
    <cellStyle name="Currency0 3 12" xfId="18755"/>
    <cellStyle name="Currency0 3 13" xfId="18756"/>
    <cellStyle name="Currency0 3 14" xfId="18757"/>
    <cellStyle name="Currency0 3 15" xfId="18758"/>
    <cellStyle name="Currency0 3 16" xfId="18759"/>
    <cellStyle name="Currency0 3 2" xfId="18760"/>
    <cellStyle name="Currency0 3 3" xfId="18761"/>
    <cellStyle name="Currency0 3 4" xfId="18762"/>
    <cellStyle name="Currency0 3 5" xfId="18763"/>
    <cellStyle name="Currency0 3 6" xfId="18764"/>
    <cellStyle name="Currency0 3 7" xfId="18765"/>
    <cellStyle name="Currency0 3 8" xfId="18766"/>
    <cellStyle name="Currency0 3 9" xfId="18767"/>
    <cellStyle name="Currency0 30" xfId="18768"/>
    <cellStyle name="Currency0 31" xfId="18769"/>
    <cellStyle name="Currency0 32" xfId="18770"/>
    <cellStyle name="Currency0 33" xfId="18771"/>
    <cellStyle name="Currency0 34" xfId="18772"/>
    <cellStyle name="Currency0 35" xfId="18773"/>
    <cellStyle name="Currency0 36" xfId="18774"/>
    <cellStyle name="Currency0 37" xfId="18775"/>
    <cellStyle name="Currency0 38" xfId="18776"/>
    <cellStyle name="Currency0 39" xfId="18777"/>
    <cellStyle name="Currency0 4" xfId="18778"/>
    <cellStyle name="Currency0 40" xfId="18779"/>
    <cellStyle name="Currency0 41" xfId="18780"/>
    <cellStyle name="Currency0 42" xfId="18781"/>
    <cellStyle name="Currency0 43" xfId="18782"/>
    <cellStyle name="Currency0 44" xfId="18783"/>
    <cellStyle name="Currency0 5" xfId="18784"/>
    <cellStyle name="Currency0 6" xfId="18785"/>
    <cellStyle name="Currency0 7" xfId="18786"/>
    <cellStyle name="Currency0 8" xfId="18787"/>
    <cellStyle name="Currency0 9" xfId="18788"/>
    <cellStyle name="Currency1" xfId="18789"/>
    <cellStyle name="custom" xfId="18790"/>
    <cellStyle name="Dan" xfId="18791"/>
    <cellStyle name="dat.background.dtl" xfId="18792"/>
    <cellStyle name="dat.Exchange" xfId="18793"/>
    <cellStyle name="dat.General" xfId="18794"/>
    <cellStyle name="dat.General.or" xfId="18795"/>
    <cellStyle name="dat.General.or.prt" xfId="18796"/>
    <cellStyle name="dat.General.or_mInKeyCode" xfId="18797"/>
    <cellStyle name="dat.General.prt" xfId="18798"/>
    <cellStyle name="dat.General_Apport &amp; Look-through" xfId="18799"/>
    <cellStyle name="dat.Number" xfId="18800"/>
    <cellStyle name="dat.Ratio%2" xfId="18801"/>
    <cellStyle name="dat.US$" xfId="18802"/>
    <cellStyle name="dat.US$.or" xfId="18803"/>
    <cellStyle name="dat.US$.or.prt" xfId="18804"/>
    <cellStyle name="dat.US$.or_mInKeyCode" xfId="18805"/>
    <cellStyle name="dat.US$.prt" xfId="18806"/>
    <cellStyle name="dat.US$.prt 2" xfId="18807"/>
    <cellStyle name="dat.US$.prt 2 2" xfId="18808"/>
    <cellStyle name="dat.US$.prt 3" xfId="18809"/>
    <cellStyle name="dat.US$.prt_Comverse 2004 Income Tax Review Wkbk 02 03" xfId="18810"/>
    <cellStyle name="dat.US$_mInKeyCode" xfId="18811"/>
    <cellStyle name="Date" xfId="18812"/>
    <cellStyle name="Date 10" xfId="18813"/>
    <cellStyle name="Date 11" xfId="18814"/>
    <cellStyle name="Date 12" xfId="18815"/>
    <cellStyle name="Date 13" xfId="18816"/>
    <cellStyle name="Date 14" xfId="18817"/>
    <cellStyle name="Date 15" xfId="18818"/>
    <cellStyle name="Date 16" xfId="18819"/>
    <cellStyle name="Date 17" xfId="18820"/>
    <cellStyle name="Date 18" xfId="18821"/>
    <cellStyle name="Date 19" xfId="18822"/>
    <cellStyle name="Date 2" xfId="18823"/>
    <cellStyle name="Date 2 2" xfId="18824"/>
    <cellStyle name="Date 20" xfId="18825"/>
    <cellStyle name="Date 21" xfId="18826"/>
    <cellStyle name="Date 22" xfId="18827"/>
    <cellStyle name="Date 23" xfId="18828"/>
    <cellStyle name="Date 24" xfId="18829"/>
    <cellStyle name="Date 25" xfId="18830"/>
    <cellStyle name="Date 26" xfId="18831"/>
    <cellStyle name="Date 27" xfId="18832"/>
    <cellStyle name="Date 28" xfId="18833"/>
    <cellStyle name="Date 29" xfId="18834"/>
    <cellStyle name="Date 3" xfId="18835"/>
    <cellStyle name="Date 3 10" xfId="18836"/>
    <cellStyle name="Date 3 11" xfId="18837"/>
    <cellStyle name="Date 3 12" xfId="18838"/>
    <cellStyle name="Date 3 13" xfId="18839"/>
    <cellStyle name="Date 3 14" xfId="18840"/>
    <cellStyle name="Date 3 15" xfId="18841"/>
    <cellStyle name="Date 3 16" xfId="18842"/>
    <cellStyle name="Date 3 2" xfId="18843"/>
    <cellStyle name="Date 3 3" xfId="18844"/>
    <cellStyle name="Date 3 4" xfId="18845"/>
    <cellStyle name="Date 3 5" xfId="18846"/>
    <cellStyle name="Date 3 6" xfId="18847"/>
    <cellStyle name="Date 3 7" xfId="18848"/>
    <cellStyle name="Date 3 8" xfId="18849"/>
    <cellStyle name="Date 3 9" xfId="18850"/>
    <cellStyle name="Date 30" xfId="18851"/>
    <cellStyle name="Date 31" xfId="18852"/>
    <cellStyle name="Date 32" xfId="18853"/>
    <cellStyle name="Date 33" xfId="18854"/>
    <cellStyle name="Date 34" xfId="18855"/>
    <cellStyle name="Date 35" xfId="18856"/>
    <cellStyle name="Date 36" xfId="18857"/>
    <cellStyle name="Date 37" xfId="18858"/>
    <cellStyle name="Date 38" xfId="18859"/>
    <cellStyle name="Date 39" xfId="18860"/>
    <cellStyle name="Date 4" xfId="18861"/>
    <cellStyle name="Date 4 2" xfId="18862"/>
    <cellStyle name="Date 4 2 2" xfId="18863"/>
    <cellStyle name="Date 4 2 3" xfId="18864"/>
    <cellStyle name="Date 4 3" xfId="18865"/>
    <cellStyle name="Date 40" xfId="18866"/>
    <cellStyle name="Date 41" xfId="18867"/>
    <cellStyle name="Date 42" xfId="18868"/>
    <cellStyle name="Date 43" xfId="18869"/>
    <cellStyle name="Date 44" xfId="18870"/>
    <cellStyle name="Date 5" xfId="18871"/>
    <cellStyle name="Date 5 2" xfId="18872"/>
    <cellStyle name="Date 5 2 2" xfId="18873"/>
    <cellStyle name="Date 5 2 3" xfId="18874"/>
    <cellStyle name="Date 5 3" xfId="18875"/>
    <cellStyle name="Date 6" xfId="18876"/>
    <cellStyle name="Date 7" xfId="18877"/>
    <cellStyle name="Date 8" xfId="18878"/>
    <cellStyle name="Date 9" xfId="18879"/>
    <cellStyle name="Date Short" xfId="18880"/>
    <cellStyle name="Date Short 2" xfId="18881"/>
    <cellStyle name="Date Short 2 2" xfId="18882"/>
    <cellStyle name="Date Short 3" xfId="18883"/>
    <cellStyle name="Date Short_Comverse 2004 Income Tax Review Wkbk 02 03" xfId="18884"/>
    <cellStyle name="Date_~8558002" xfId="18885"/>
    <cellStyle name="dates" xfId="18886"/>
    <cellStyle name="DBL U - Style2" xfId="18887"/>
    <cellStyle name="Debit" xfId="18888"/>
    <cellStyle name="DELTA" xfId="18889"/>
    <cellStyle name="Dezimal [0]_(A) Access-Spares for 2000" xfId="18890"/>
    <cellStyle name="Dezimal_(A) Access-Spares for 2000" xfId="18891"/>
    <cellStyle name="Dia" xfId="18892"/>
    <cellStyle name="Dollar (zero dec)" xfId="18893"/>
    <cellStyle name="Dollar (zero dec) 10" xfId="18894"/>
    <cellStyle name="Dollar (zero dec) 11" xfId="18895"/>
    <cellStyle name="Dollar (zero dec) 12" xfId="18896"/>
    <cellStyle name="Dollar (zero dec) 13" xfId="18897"/>
    <cellStyle name="Dollar (zero dec) 14" xfId="18898"/>
    <cellStyle name="Dollar (zero dec) 15" xfId="18899"/>
    <cellStyle name="Dollar (zero dec) 16" xfId="18900"/>
    <cellStyle name="Dollar (zero dec) 17" xfId="18901"/>
    <cellStyle name="Dollar (zero dec) 18" xfId="18902"/>
    <cellStyle name="Dollar (zero dec) 19" xfId="18903"/>
    <cellStyle name="Dollar (zero dec) 2" xfId="18904"/>
    <cellStyle name="Dollar (zero dec) 2 2" xfId="18905"/>
    <cellStyle name="Dollar (zero dec) 20" xfId="18906"/>
    <cellStyle name="Dollar (zero dec) 21" xfId="18907"/>
    <cellStyle name="Dollar (zero dec) 22" xfId="18908"/>
    <cellStyle name="Dollar (zero dec) 23" xfId="18909"/>
    <cellStyle name="Dollar (zero dec) 24" xfId="18910"/>
    <cellStyle name="Dollar (zero dec) 25" xfId="18911"/>
    <cellStyle name="Dollar (zero dec) 26" xfId="18912"/>
    <cellStyle name="Dollar (zero dec) 27" xfId="18913"/>
    <cellStyle name="Dollar (zero dec) 28" xfId="18914"/>
    <cellStyle name="Dollar (zero dec) 29" xfId="18915"/>
    <cellStyle name="Dollar (zero dec) 3" xfId="18916"/>
    <cellStyle name="Dollar (zero dec) 3 10" xfId="18917"/>
    <cellStyle name="Dollar (zero dec) 3 11" xfId="18918"/>
    <cellStyle name="Dollar (zero dec) 3 12" xfId="18919"/>
    <cellStyle name="Dollar (zero dec) 3 13" xfId="18920"/>
    <cellStyle name="Dollar (zero dec) 3 14" xfId="18921"/>
    <cellStyle name="Dollar (zero dec) 3 15" xfId="18922"/>
    <cellStyle name="Dollar (zero dec) 3 16" xfId="18923"/>
    <cellStyle name="Dollar (zero dec) 3 2" xfId="18924"/>
    <cellStyle name="Dollar (zero dec) 3 3" xfId="18925"/>
    <cellStyle name="Dollar (zero dec) 3 4" xfId="18926"/>
    <cellStyle name="Dollar (zero dec) 3 5" xfId="18927"/>
    <cellStyle name="Dollar (zero dec) 3 6" xfId="18928"/>
    <cellStyle name="Dollar (zero dec) 3 7" xfId="18929"/>
    <cellStyle name="Dollar (zero dec) 3 8" xfId="18930"/>
    <cellStyle name="Dollar (zero dec) 3 9" xfId="18931"/>
    <cellStyle name="Dollar (zero dec) 30" xfId="18932"/>
    <cellStyle name="Dollar (zero dec) 31" xfId="18933"/>
    <cellStyle name="Dollar (zero dec) 32" xfId="18934"/>
    <cellStyle name="Dollar (zero dec) 33" xfId="18935"/>
    <cellStyle name="Dollar (zero dec) 34" xfId="18936"/>
    <cellStyle name="Dollar (zero dec) 35" xfId="18937"/>
    <cellStyle name="Dollar (zero dec) 36" xfId="18938"/>
    <cellStyle name="Dollar (zero dec) 37" xfId="18939"/>
    <cellStyle name="Dollar (zero dec) 38" xfId="18940"/>
    <cellStyle name="Dollar (zero dec) 39" xfId="18941"/>
    <cellStyle name="Dollar (zero dec) 4" xfId="18942"/>
    <cellStyle name="Dollar (zero dec) 40" xfId="18943"/>
    <cellStyle name="Dollar (zero dec) 41" xfId="18944"/>
    <cellStyle name="Dollar (zero dec) 5" xfId="18945"/>
    <cellStyle name="Dollar (zero dec) 6" xfId="18946"/>
    <cellStyle name="Dollar (zero dec) 7" xfId="18947"/>
    <cellStyle name="Dollar (zero dec) 8" xfId="18948"/>
    <cellStyle name="Dollar (zero dec) 9" xfId="18949"/>
    <cellStyle name="DoubleOnly" xfId="18950"/>
    <cellStyle name="Drilldown" xfId="18951"/>
    <cellStyle name="Drilldown 2" xfId="18952"/>
    <cellStyle name="Drilldown 3" xfId="18953"/>
    <cellStyle name="Drilldown 4" xfId="18954"/>
    <cellStyle name="Drilldown 5" xfId="18955"/>
    <cellStyle name="Drilldown 6" xfId="18956"/>
    <cellStyle name="e - Style2" xfId="18957"/>
    <cellStyle name="ed - Style6" xfId="18958"/>
    <cellStyle name="Emphasis 1" xfId="18959"/>
    <cellStyle name="Emphasis 2" xfId="18960"/>
    <cellStyle name="Emphasis 3" xfId="18961"/>
    <cellStyle name="Encabez1" xfId="18962"/>
    <cellStyle name="Encabez2" xfId="18963"/>
    <cellStyle name="Encabezado 1" xfId="18964"/>
    <cellStyle name="Encabezado 2" xfId="18965"/>
    <cellStyle name="Encabezado 2 2" xfId="18966"/>
    <cellStyle name="Encabezado 2 3" xfId="18967"/>
    <cellStyle name="Encabezado 2_Comverse 2004 Income Tax Review Wkbk 02 03" xfId="18968"/>
    <cellStyle name="Encabezado 4" xfId="18969"/>
    <cellStyle name="Ênfase1" xfId="18970"/>
    <cellStyle name="Ênfase2" xfId="18971"/>
    <cellStyle name="Ênfase3" xfId="18972"/>
    <cellStyle name="Ênfase4" xfId="18973"/>
    <cellStyle name="Ênfase5" xfId="18974"/>
    <cellStyle name="Ênfase6" xfId="18975"/>
    <cellStyle name="Énfasis1" xfId="18976"/>
    <cellStyle name="Énfasis2" xfId="18977"/>
    <cellStyle name="Énfasis3" xfId="18978"/>
    <cellStyle name="Énfasis4" xfId="18979"/>
    <cellStyle name="Énfasis5" xfId="18980"/>
    <cellStyle name="Énfasis6" xfId="18981"/>
    <cellStyle name="Enter Currency (0)" xfId="18982"/>
    <cellStyle name="Enter Currency (0) 10" xfId="18983"/>
    <cellStyle name="Enter Currency (0) 11" xfId="18984"/>
    <cellStyle name="Enter Currency (0) 12" xfId="18985"/>
    <cellStyle name="Enter Currency (0) 13" xfId="18986"/>
    <cellStyle name="Enter Currency (0) 14" xfId="18987"/>
    <cellStyle name="Enter Currency (0) 15" xfId="18988"/>
    <cellStyle name="Enter Currency (0) 16" xfId="18989"/>
    <cellStyle name="Enter Currency (0) 17" xfId="18990"/>
    <cellStyle name="Enter Currency (0) 18" xfId="18991"/>
    <cellStyle name="Enter Currency (0) 19" xfId="18992"/>
    <cellStyle name="Enter Currency (0) 2" xfId="18993"/>
    <cellStyle name="Enter Currency (0) 2 2" xfId="18994"/>
    <cellStyle name="Enter Currency (0) 20" xfId="18995"/>
    <cellStyle name="Enter Currency (0) 21" xfId="18996"/>
    <cellStyle name="Enter Currency (0) 22" xfId="18997"/>
    <cellStyle name="Enter Currency (0) 23" xfId="18998"/>
    <cellStyle name="Enter Currency (0) 24" xfId="18999"/>
    <cellStyle name="Enter Currency (0) 25" xfId="19000"/>
    <cellStyle name="Enter Currency (0) 26" xfId="19001"/>
    <cellStyle name="Enter Currency (0) 27" xfId="19002"/>
    <cellStyle name="Enter Currency (0) 28" xfId="19003"/>
    <cellStyle name="Enter Currency (0) 29" xfId="19004"/>
    <cellStyle name="Enter Currency (0) 3" xfId="19005"/>
    <cellStyle name="Enter Currency (0) 3 10" xfId="19006"/>
    <cellStyle name="Enter Currency (0) 3 11" xfId="19007"/>
    <cellStyle name="Enter Currency (0) 3 12" xfId="19008"/>
    <cellStyle name="Enter Currency (0) 3 13" xfId="19009"/>
    <cellStyle name="Enter Currency (0) 3 14" xfId="19010"/>
    <cellStyle name="Enter Currency (0) 3 15" xfId="19011"/>
    <cellStyle name="Enter Currency (0) 3 16" xfId="19012"/>
    <cellStyle name="Enter Currency (0) 3 2" xfId="19013"/>
    <cellStyle name="Enter Currency (0) 3 3" xfId="19014"/>
    <cellStyle name="Enter Currency (0) 3 4" xfId="19015"/>
    <cellStyle name="Enter Currency (0) 3 5" xfId="19016"/>
    <cellStyle name="Enter Currency (0) 3 6" xfId="19017"/>
    <cellStyle name="Enter Currency (0) 3 7" xfId="19018"/>
    <cellStyle name="Enter Currency (0) 3 8" xfId="19019"/>
    <cellStyle name="Enter Currency (0) 3 9" xfId="19020"/>
    <cellStyle name="Enter Currency (0) 30" xfId="19021"/>
    <cellStyle name="Enter Currency (0) 31" xfId="19022"/>
    <cellStyle name="Enter Currency (0) 32" xfId="19023"/>
    <cellStyle name="Enter Currency (0) 33" xfId="19024"/>
    <cellStyle name="Enter Currency (0) 34" xfId="19025"/>
    <cellStyle name="Enter Currency (0) 35" xfId="19026"/>
    <cellStyle name="Enter Currency (0) 36" xfId="19027"/>
    <cellStyle name="Enter Currency (0) 37" xfId="19028"/>
    <cellStyle name="Enter Currency (0) 38" xfId="19029"/>
    <cellStyle name="Enter Currency (0) 39" xfId="19030"/>
    <cellStyle name="Enter Currency (0) 4" xfId="19031"/>
    <cellStyle name="Enter Currency (0) 40" xfId="19032"/>
    <cellStyle name="Enter Currency (0) 41" xfId="19033"/>
    <cellStyle name="Enter Currency (0) 5" xfId="19034"/>
    <cellStyle name="Enter Currency (0) 6" xfId="19035"/>
    <cellStyle name="Enter Currency (0) 7" xfId="19036"/>
    <cellStyle name="Enter Currency (0) 8" xfId="19037"/>
    <cellStyle name="Enter Currency (0) 9" xfId="19038"/>
    <cellStyle name="Enter Currency (2)" xfId="19039"/>
    <cellStyle name="Enter Currency (2) 10" xfId="19040"/>
    <cellStyle name="Enter Currency (2) 11" xfId="19041"/>
    <cellStyle name="Enter Currency (2) 12" xfId="19042"/>
    <cellStyle name="Enter Currency (2) 13" xfId="19043"/>
    <cellStyle name="Enter Currency (2) 14" xfId="19044"/>
    <cellStyle name="Enter Currency (2) 15" xfId="19045"/>
    <cellStyle name="Enter Currency (2) 16" xfId="19046"/>
    <cellStyle name="Enter Currency (2) 17" xfId="19047"/>
    <cellStyle name="Enter Currency (2) 18" xfId="19048"/>
    <cellStyle name="Enter Currency (2) 19" xfId="19049"/>
    <cellStyle name="Enter Currency (2) 2" xfId="19050"/>
    <cellStyle name="Enter Currency (2) 2 2" xfId="19051"/>
    <cellStyle name="Enter Currency (2) 20" xfId="19052"/>
    <cellStyle name="Enter Currency (2) 21" xfId="19053"/>
    <cellStyle name="Enter Currency (2) 22" xfId="19054"/>
    <cellStyle name="Enter Currency (2) 23" xfId="19055"/>
    <cellStyle name="Enter Currency (2) 24" xfId="19056"/>
    <cellStyle name="Enter Currency (2) 25" xfId="19057"/>
    <cellStyle name="Enter Currency (2) 26" xfId="19058"/>
    <cellStyle name="Enter Currency (2) 27" xfId="19059"/>
    <cellStyle name="Enter Currency (2) 28" xfId="19060"/>
    <cellStyle name="Enter Currency (2) 29" xfId="19061"/>
    <cellStyle name="Enter Currency (2) 3" xfId="19062"/>
    <cellStyle name="Enter Currency (2) 3 10" xfId="19063"/>
    <cellStyle name="Enter Currency (2) 3 11" xfId="19064"/>
    <cellStyle name="Enter Currency (2) 3 12" xfId="19065"/>
    <cellStyle name="Enter Currency (2) 3 13" xfId="19066"/>
    <cellStyle name="Enter Currency (2) 3 14" xfId="19067"/>
    <cellStyle name="Enter Currency (2) 3 15" xfId="19068"/>
    <cellStyle name="Enter Currency (2) 3 16" xfId="19069"/>
    <cellStyle name="Enter Currency (2) 3 2" xfId="19070"/>
    <cellStyle name="Enter Currency (2) 3 3" xfId="19071"/>
    <cellStyle name="Enter Currency (2) 3 4" xfId="19072"/>
    <cellStyle name="Enter Currency (2) 3 5" xfId="19073"/>
    <cellStyle name="Enter Currency (2) 3 6" xfId="19074"/>
    <cellStyle name="Enter Currency (2) 3 7" xfId="19075"/>
    <cellStyle name="Enter Currency (2) 3 8" xfId="19076"/>
    <cellStyle name="Enter Currency (2) 3 9" xfId="19077"/>
    <cellStyle name="Enter Currency (2) 30" xfId="19078"/>
    <cellStyle name="Enter Currency (2) 31" xfId="19079"/>
    <cellStyle name="Enter Currency (2) 32" xfId="19080"/>
    <cellStyle name="Enter Currency (2) 33" xfId="19081"/>
    <cellStyle name="Enter Currency (2) 34" xfId="19082"/>
    <cellStyle name="Enter Currency (2) 35" xfId="19083"/>
    <cellStyle name="Enter Currency (2) 36" xfId="19084"/>
    <cellStyle name="Enter Currency (2) 37" xfId="19085"/>
    <cellStyle name="Enter Currency (2) 38" xfId="19086"/>
    <cellStyle name="Enter Currency (2) 39" xfId="19087"/>
    <cellStyle name="Enter Currency (2) 4" xfId="19088"/>
    <cellStyle name="Enter Currency (2) 40" xfId="19089"/>
    <cellStyle name="Enter Currency (2) 41" xfId="19090"/>
    <cellStyle name="Enter Currency (2) 5" xfId="19091"/>
    <cellStyle name="Enter Currency (2) 6" xfId="19092"/>
    <cellStyle name="Enter Currency (2) 7" xfId="19093"/>
    <cellStyle name="Enter Currency (2) 8" xfId="19094"/>
    <cellStyle name="Enter Currency (2) 9" xfId="19095"/>
    <cellStyle name="Enter Units (0)" xfId="19096"/>
    <cellStyle name="Enter Units (0) 10" xfId="19097"/>
    <cellStyle name="Enter Units (0) 11" xfId="19098"/>
    <cellStyle name="Enter Units (0) 12" xfId="19099"/>
    <cellStyle name="Enter Units (0) 13" xfId="19100"/>
    <cellStyle name="Enter Units (0) 14" xfId="19101"/>
    <cellStyle name="Enter Units (0) 15" xfId="19102"/>
    <cellStyle name="Enter Units (0) 16" xfId="19103"/>
    <cellStyle name="Enter Units (0) 17" xfId="19104"/>
    <cellStyle name="Enter Units (0) 18" xfId="19105"/>
    <cellStyle name="Enter Units (0) 19" xfId="19106"/>
    <cellStyle name="Enter Units (0) 2" xfId="19107"/>
    <cellStyle name="Enter Units (0) 2 2" xfId="19108"/>
    <cellStyle name="Enter Units (0) 20" xfId="19109"/>
    <cellStyle name="Enter Units (0) 21" xfId="19110"/>
    <cellStyle name="Enter Units (0) 22" xfId="19111"/>
    <cellStyle name="Enter Units (0) 23" xfId="19112"/>
    <cellStyle name="Enter Units (0) 24" xfId="19113"/>
    <cellStyle name="Enter Units (0) 25" xfId="19114"/>
    <cellStyle name="Enter Units (0) 26" xfId="19115"/>
    <cellStyle name="Enter Units (0) 27" xfId="19116"/>
    <cellStyle name="Enter Units (0) 28" xfId="19117"/>
    <cellStyle name="Enter Units (0) 29" xfId="19118"/>
    <cellStyle name="Enter Units (0) 3" xfId="19119"/>
    <cellStyle name="Enter Units (0) 3 10" xfId="19120"/>
    <cellStyle name="Enter Units (0) 3 11" xfId="19121"/>
    <cellStyle name="Enter Units (0) 3 12" xfId="19122"/>
    <cellStyle name="Enter Units (0) 3 13" xfId="19123"/>
    <cellStyle name="Enter Units (0) 3 14" xfId="19124"/>
    <cellStyle name="Enter Units (0) 3 15" xfId="19125"/>
    <cellStyle name="Enter Units (0) 3 16" xfId="19126"/>
    <cellStyle name="Enter Units (0) 3 2" xfId="19127"/>
    <cellStyle name="Enter Units (0) 3 3" xfId="19128"/>
    <cellStyle name="Enter Units (0) 3 4" xfId="19129"/>
    <cellStyle name="Enter Units (0) 3 5" xfId="19130"/>
    <cellStyle name="Enter Units (0) 3 6" xfId="19131"/>
    <cellStyle name="Enter Units (0) 3 7" xfId="19132"/>
    <cellStyle name="Enter Units (0) 3 8" xfId="19133"/>
    <cellStyle name="Enter Units (0) 3 9" xfId="19134"/>
    <cellStyle name="Enter Units (0) 30" xfId="19135"/>
    <cellStyle name="Enter Units (0) 31" xfId="19136"/>
    <cellStyle name="Enter Units (0) 32" xfId="19137"/>
    <cellStyle name="Enter Units (0) 33" xfId="19138"/>
    <cellStyle name="Enter Units (0) 34" xfId="19139"/>
    <cellStyle name="Enter Units (0) 35" xfId="19140"/>
    <cellStyle name="Enter Units (0) 36" xfId="19141"/>
    <cellStyle name="Enter Units (0) 37" xfId="19142"/>
    <cellStyle name="Enter Units (0) 38" xfId="19143"/>
    <cellStyle name="Enter Units (0) 39" xfId="19144"/>
    <cellStyle name="Enter Units (0) 4" xfId="19145"/>
    <cellStyle name="Enter Units (0) 40" xfId="19146"/>
    <cellStyle name="Enter Units (0) 41" xfId="19147"/>
    <cellStyle name="Enter Units (0) 5" xfId="19148"/>
    <cellStyle name="Enter Units (0) 6" xfId="19149"/>
    <cellStyle name="Enter Units (0) 7" xfId="19150"/>
    <cellStyle name="Enter Units (0) 8" xfId="19151"/>
    <cellStyle name="Enter Units (0) 9" xfId="19152"/>
    <cellStyle name="Enter Units (1)" xfId="19153"/>
    <cellStyle name="Enter Units (1) 10" xfId="19154"/>
    <cellStyle name="Enter Units (1) 11" xfId="19155"/>
    <cellStyle name="Enter Units (1) 12" xfId="19156"/>
    <cellStyle name="Enter Units (1) 13" xfId="19157"/>
    <cellStyle name="Enter Units (1) 14" xfId="19158"/>
    <cellStyle name="Enter Units (1) 15" xfId="19159"/>
    <cellStyle name="Enter Units (1) 16" xfId="19160"/>
    <cellStyle name="Enter Units (1) 17" xfId="19161"/>
    <cellStyle name="Enter Units (1) 18" xfId="19162"/>
    <cellStyle name="Enter Units (1) 19" xfId="19163"/>
    <cellStyle name="Enter Units (1) 2" xfId="19164"/>
    <cellStyle name="Enter Units (1) 2 2" xfId="19165"/>
    <cellStyle name="Enter Units (1) 20" xfId="19166"/>
    <cellStyle name="Enter Units (1) 21" xfId="19167"/>
    <cellStyle name="Enter Units (1) 22" xfId="19168"/>
    <cellStyle name="Enter Units (1) 23" xfId="19169"/>
    <cellStyle name="Enter Units (1) 24" xfId="19170"/>
    <cellStyle name="Enter Units (1) 25" xfId="19171"/>
    <cellStyle name="Enter Units (1) 26" xfId="19172"/>
    <cellStyle name="Enter Units (1) 27" xfId="19173"/>
    <cellStyle name="Enter Units (1) 28" xfId="19174"/>
    <cellStyle name="Enter Units (1) 29" xfId="19175"/>
    <cellStyle name="Enter Units (1) 3" xfId="19176"/>
    <cellStyle name="Enter Units (1) 3 10" xfId="19177"/>
    <cellStyle name="Enter Units (1) 3 11" xfId="19178"/>
    <cellStyle name="Enter Units (1) 3 12" xfId="19179"/>
    <cellStyle name="Enter Units (1) 3 13" xfId="19180"/>
    <cellStyle name="Enter Units (1) 3 14" xfId="19181"/>
    <cellStyle name="Enter Units (1) 3 15" xfId="19182"/>
    <cellStyle name="Enter Units (1) 3 16" xfId="19183"/>
    <cellStyle name="Enter Units (1) 3 2" xfId="19184"/>
    <cellStyle name="Enter Units (1) 3 3" xfId="19185"/>
    <cellStyle name="Enter Units (1) 3 4" xfId="19186"/>
    <cellStyle name="Enter Units (1) 3 5" xfId="19187"/>
    <cellStyle name="Enter Units (1) 3 6" xfId="19188"/>
    <cellStyle name="Enter Units (1) 3 7" xfId="19189"/>
    <cellStyle name="Enter Units (1) 3 8" xfId="19190"/>
    <cellStyle name="Enter Units (1) 3 9" xfId="19191"/>
    <cellStyle name="Enter Units (1) 30" xfId="19192"/>
    <cellStyle name="Enter Units (1) 31" xfId="19193"/>
    <cellStyle name="Enter Units (1) 32" xfId="19194"/>
    <cellStyle name="Enter Units (1) 33" xfId="19195"/>
    <cellStyle name="Enter Units (1) 34" xfId="19196"/>
    <cellStyle name="Enter Units (1) 35" xfId="19197"/>
    <cellStyle name="Enter Units (1) 36" xfId="19198"/>
    <cellStyle name="Enter Units (1) 37" xfId="19199"/>
    <cellStyle name="Enter Units (1) 38" xfId="19200"/>
    <cellStyle name="Enter Units (1) 39" xfId="19201"/>
    <cellStyle name="Enter Units (1) 4" xfId="19202"/>
    <cellStyle name="Enter Units (1) 40" xfId="19203"/>
    <cellStyle name="Enter Units (1) 41" xfId="19204"/>
    <cellStyle name="Enter Units (1) 5" xfId="19205"/>
    <cellStyle name="Enter Units (1) 6" xfId="19206"/>
    <cellStyle name="Enter Units (1) 7" xfId="19207"/>
    <cellStyle name="Enter Units (1) 8" xfId="19208"/>
    <cellStyle name="Enter Units (1) 9" xfId="19209"/>
    <cellStyle name="Enter Units (2)" xfId="19210"/>
    <cellStyle name="Enter Units (2) 10" xfId="19211"/>
    <cellStyle name="Enter Units (2) 11" xfId="19212"/>
    <cellStyle name="Enter Units (2) 12" xfId="19213"/>
    <cellStyle name="Enter Units (2) 13" xfId="19214"/>
    <cellStyle name="Enter Units (2) 14" xfId="19215"/>
    <cellStyle name="Enter Units (2) 15" xfId="19216"/>
    <cellStyle name="Enter Units (2) 16" xfId="19217"/>
    <cellStyle name="Enter Units (2) 17" xfId="19218"/>
    <cellStyle name="Enter Units (2) 18" xfId="19219"/>
    <cellStyle name="Enter Units (2) 19" xfId="19220"/>
    <cellStyle name="Enter Units (2) 2" xfId="19221"/>
    <cellStyle name="Enter Units (2) 2 2" xfId="19222"/>
    <cellStyle name="Enter Units (2) 20" xfId="19223"/>
    <cellStyle name="Enter Units (2) 21" xfId="19224"/>
    <cellStyle name="Enter Units (2) 22" xfId="19225"/>
    <cellStyle name="Enter Units (2) 23" xfId="19226"/>
    <cellStyle name="Enter Units (2) 24" xfId="19227"/>
    <cellStyle name="Enter Units (2) 25" xfId="19228"/>
    <cellStyle name="Enter Units (2) 26" xfId="19229"/>
    <cellStyle name="Enter Units (2) 27" xfId="19230"/>
    <cellStyle name="Enter Units (2) 28" xfId="19231"/>
    <cellStyle name="Enter Units (2) 29" xfId="19232"/>
    <cellStyle name="Enter Units (2) 3" xfId="19233"/>
    <cellStyle name="Enter Units (2) 3 10" xfId="19234"/>
    <cellStyle name="Enter Units (2) 3 11" xfId="19235"/>
    <cellStyle name="Enter Units (2) 3 12" xfId="19236"/>
    <cellStyle name="Enter Units (2) 3 13" xfId="19237"/>
    <cellStyle name="Enter Units (2) 3 14" xfId="19238"/>
    <cellStyle name="Enter Units (2) 3 15" xfId="19239"/>
    <cellStyle name="Enter Units (2) 3 16" xfId="19240"/>
    <cellStyle name="Enter Units (2) 3 2" xfId="19241"/>
    <cellStyle name="Enter Units (2) 3 3" xfId="19242"/>
    <cellStyle name="Enter Units (2) 3 4" xfId="19243"/>
    <cellStyle name="Enter Units (2) 3 5" xfId="19244"/>
    <cellStyle name="Enter Units (2) 3 6" xfId="19245"/>
    <cellStyle name="Enter Units (2) 3 7" xfId="19246"/>
    <cellStyle name="Enter Units (2) 3 8" xfId="19247"/>
    <cellStyle name="Enter Units (2) 3 9" xfId="19248"/>
    <cellStyle name="Enter Units (2) 30" xfId="19249"/>
    <cellStyle name="Enter Units (2) 31" xfId="19250"/>
    <cellStyle name="Enter Units (2) 32" xfId="19251"/>
    <cellStyle name="Enter Units (2) 33" xfId="19252"/>
    <cellStyle name="Enter Units (2) 34" xfId="19253"/>
    <cellStyle name="Enter Units (2) 35" xfId="19254"/>
    <cellStyle name="Enter Units (2) 36" xfId="19255"/>
    <cellStyle name="Enter Units (2) 37" xfId="19256"/>
    <cellStyle name="Enter Units (2) 38" xfId="19257"/>
    <cellStyle name="Enter Units (2) 39" xfId="19258"/>
    <cellStyle name="Enter Units (2) 4" xfId="19259"/>
    <cellStyle name="Enter Units (2) 40" xfId="19260"/>
    <cellStyle name="Enter Units (2) 41" xfId="19261"/>
    <cellStyle name="Enter Units (2) 5" xfId="19262"/>
    <cellStyle name="Enter Units (2) 6" xfId="19263"/>
    <cellStyle name="Enter Units (2) 7" xfId="19264"/>
    <cellStyle name="Enter Units (2) 8" xfId="19265"/>
    <cellStyle name="Enter Units (2) 9" xfId="19266"/>
    <cellStyle name="Entered" xfId="19267"/>
    <cellStyle name="Entrada" xfId="19268"/>
    <cellStyle name="Entrada 2" xfId="19269"/>
    <cellStyle name="Entrée" xfId="19270"/>
    <cellStyle name="Entrée 2" xfId="19271"/>
    <cellStyle name="Euro" xfId="5222"/>
    <cellStyle name="Euro 10" xfId="19273"/>
    <cellStyle name="Euro 11" xfId="19274"/>
    <cellStyle name="Euro 12" xfId="19275"/>
    <cellStyle name="Euro 13" xfId="19276"/>
    <cellStyle name="Euro 14" xfId="19277"/>
    <cellStyle name="Euro 15" xfId="19278"/>
    <cellStyle name="Euro 16" xfId="19279"/>
    <cellStyle name="Euro 17" xfId="19280"/>
    <cellStyle name="Euro 18" xfId="19281"/>
    <cellStyle name="Euro 19" xfId="19282"/>
    <cellStyle name="Euro 2" xfId="5223"/>
    <cellStyle name="Euro 2 2" xfId="19284"/>
    <cellStyle name="Euro 2 3" xfId="19283"/>
    <cellStyle name="Euro 20" xfId="19285"/>
    <cellStyle name="Euro 21" xfId="19286"/>
    <cellStyle name="Euro 22" xfId="19287"/>
    <cellStyle name="Euro 23" xfId="19288"/>
    <cellStyle name="Euro 24" xfId="19289"/>
    <cellStyle name="Euro 25" xfId="19290"/>
    <cellStyle name="Euro 26" xfId="19291"/>
    <cellStyle name="Euro 27" xfId="19292"/>
    <cellStyle name="Euro 28" xfId="19293"/>
    <cellStyle name="Euro 29" xfId="19294"/>
    <cellStyle name="Euro 3" xfId="19295"/>
    <cellStyle name="Euro 3 10" xfId="19296"/>
    <cellStyle name="Euro 3 11" xfId="19297"/>
    <cellStyle name="Euro 3 12" xfId="19298"/>
    <cellStyle name="Euro 3 13" xfId="19299"/>
    <cellStyle name="Euro 3 14" xfId="19300"/>
    <cellStyle name="Euro 3 15" xfId="19301"/>
    <cellStyle name="Euro 3 16" xfId="19302"/>
    <cellStyle name="Euro 3 2" xfId="19303"/>
    <cellStyle name="Euro 3 3" xfId="19304"/>
    <cellStyle name="Euro 3 4" xfId="19305"/>
    <cellStyle name="Euro 3 5" xfId="19306"/>
    <cellStyle name="Euro 3 6" xfId="19307"/>
    <cellStyle name="Euro 3 7" xfId="19308"/>
    <cellStyle name="Euro 3 8" xfId="19309"/>
    <cellStyle name="Euro 3 9" xfId="19310"/>
    <cellStyle name="Euro 30" xfId="19311"/>
    <cellStyle name="Euro 31" xfId="19312"/>
    <cellStyle name="Euro 32" xfId="19313"/>
    <cellStyle name="Euro 33" xfId="19314"/>
    <cellStyle name="Euro 34" xfId="19315"/>
    <cellStyle name="Euro 35" xfId="19316"/>
    <cellStyle name="Euro 36" xfId="19317"/>
    <cellStyle name="Euro 37" xfId="19318"/>
    <cellStyle name="Euro 38" xfId="19319"/>
    <cellStyle name="Euro 39" xfId="19320"/>
    <cellStyle name="Euro 4" xfId="19321"/>
    <cellStyle name="Euro 40" xfId="19322"/>
    <cellStyle name="Euro 41" xfId="19323"/>
    <cellStyle name="Euro 42" xfId="19324"/>
    <cellStyle name="Euro 43" xfId="19272"/>
    <cellStyle name="Euro 5" xfId="19325"/>
    <cellStyle name="Euro 6" xfId="19326"/>
    <cellStyle name="Euro 7" xfId="19327"/>
    <cellStyle name="Euro 8" xfId="19328"/>
    <cellStyle name="Euro 9" xfId="19329"/>
    <cellStyle name="Euro_Comverse Portugal_ATP Account Details_FYE 2004-2008_(March10_09)" xfId="19330"/>
    <cellStyle name="Explanatory Text" xfId="31" builtinId="53" customBuiltin="1"/>
    <cellStyle name="Explanatory Text 10" xfId="19331"/>
    <cellStyle name="Explanatory Text 10 2" xfId="19332"/>
    <cellStyle name="Explanatory Text 10 3" xfId="19333"/>
    <cellStyle name="Explanatory Text 10 4" xfId="19334"/>
    <cellStyle name="Explanatory Text 11" xfId="19335"/>
    <cellStyle name="Explanatory Text 11 2" xfId="19336"/>
    <cellStyle name="Explanatory Text 11 3" xfId="19337"/>
    <cellStyle name="Explanatory Text 11 4" xfId="19338"/>
    <cellStyle name="Explanatory Text 12" xfId="19339"/>
    <cellStyle name="Explanatory Text 12 2" xfId="19340"/>
    <cellStyle name="Explanatory Text 12 3" xfId="19341"/>
    <cellStyle name="Explanatory Text 12 4" xfId="19342"/>
    <cellStyle name="Explanatory Text 13" xfId="19343"/>
    <cellStyle name="Explanatory Text 14" xfId="19344"/>
    <cellStyle name="Explanatory Text 15" xfId="19345"/>
    <cellStyle name="Explanatory Text 16" xfId="19346"/>
    <cellStyle name="Explanatory Text 17" xfId="19347"/>
    <cellStyle name="Explanatory Text 18" xfId="19348"/>
    <cellStyle name="Explanatory Text 19" xfId="19349"/>
    <cellStyle name="Explanatory Text 2" xfId="100"/>
    <cellStyle name="Explanatory Text 2 10" xfId="19350"/>
    <cellStyle name="Explanatory Text 2 11" xfId="19351"/>
    <cellStyle name="Explanatory Text 2 12" xfId="19352"/>
    <cellStyle name="Explanatory Text 2 13" xfId="19353"/>
    <cellStyle name="Explanatory Text 2 2" xfId="250"/>
    <cellStyle name="Explanatory Text 2 2 2" xfId="5224"/>
    <cellStyle name="Explanatory Text 2 3" xfId="19354"/>
    <cellStyle name="Explanatory Text 2 4" xfId="19355"/>
    <cellStyle name="Explanatory Text 2 5" xfId="19356"/>
    <cellStyle name="Explanatory Text 2 6" xfId="19357"/>
    <cellStyle name="Explanatory Text 2 7" xfId="19358"/>
    <cellStyle name="Explanatory Text 2 8" xfId="19359"/>
    <cellStyle name="Explanatory Text 2 9" xfId="19360"/>
    <cellStyle name="Explanatory Text 20" xfId="19361"/>
    <cellStyle name="Explanatory Text 3" xfId="337"/>
    <cellStyle name="Explanatory Text 3 10" xfId="19362"/>
    <cellStyle name="Explanatory Text 3 11" xfId="19363"/>
    <cellStyle name="Explanatory Text 3 12" xfId="19364"/>
    <cellStyle name="Explanatory Text 3 13" xfId="19365"/>
    <cellStyle name="Explanatory Text 3 2" xfId="19366"/>
    <cellStyle name="Explanatory Text 3 3" xfId="19367"/>
    <cellStyle name="Explanatory Text 3 4" xfId="19368"/>
    <cellStyle name="Explanatory Text 3 5" xfId="19369"/>
    <cellStyle name="Explanatory Text 3 6" xfId="19370"/>
    <cellStyle name="Explanatory Text 3 7" xfId="19371"/>
    <cellStyle name="Explanatory Text 3 8" xfId="19372"/>
    <cellStyle name="Explanatory Text 3 9" xfId="19373"/>
    <cellStyle name="Explanatory Text 4" xfId="19374"/>
    <cellStyle name="Explanatory Text 4 2" xfId="19375"/>
    <cellStyle name="Explanatory Text 4 3" xfId="19376"/>
    <cellStyle name="Explanatory Text 4 4" xfId="19377"/>
    <cellStyle name="Explanatory Text 5" xfId="19378"/>
    <cellStyle name="Explanatory Text 5 2" xfId="19379"/>
    <cellStyle name="Explanatory Text 5 3" xfId="19380"/>
    <cellStyle name="Explanatory Text 5 4" xfId="19381"/>
    <cellStyle name="Explanatory Text 6" xfId="19382"/>
    <cellStyle name="Explanatory Text 6 2" xfId="19383"/>
    <cellStyle name="Explanatory Text 6 3" xfId="19384"/>
    <cellStyle name="Explanatory Text 6 4" xfId="19385"/>
    <cellStyle name="Explanatory Text 7" xfId="19386"/>
    <cellStyle name="Explanatory Text 7 2" xfId="19387"/>
    <cellStyle name="Explanatory Text 7 3" xfId="19388"/>
    <cellStyle name="Explanatory Text 7 4" xfId="19389"/>
    <cellStyle name="Explanatory Text 8" xfId="19390"/>
    <cellStyle name="Explanatory Text 8 2" xfId="19391"/>
    <cellStyle name="Explanatory Text 8 3" xfId="19392"/>
    <cellStyle name="Explanatory Text 8 4" xfId="19393"/>
    <cellStyle name="Explanatory Text 9" xfId="19394"/>
    <cellStyle name="Explanatory Text 9 2" xfId="19395"/>
    <cellStyle name="Explanatory Text 9 3" xfId="19396"/>
    <cellStyle name="Explanatory Text 9 4" xfId="19397"/>
    <cellStyle name="ExtRef_Date" xfId="19398"/>
    <cellStyle name="F2" xfId="19399"/>
    <cellStyle name="F3" xfId="19400"/>
    <cellStyle name="F4" xfId="19401"/>
    <cellStyle name="F5" xfId="19402"/>
    <cellStyle name="F6" xfId="19403"/>
    <cellStyle name="F7" xfId="19404"/>
    <cellStyle name="F8" xfId="19405"/>
    <cellStyle name="Fecha" xfId="19406"/>
    <cellStyle name="Fijo" xfId="19407"/>
    <cellStyle name="Financial year" xfId="19408"/>
    <cellStyle name="Financial year (short)" xfId="19409"/>
    <cellStyle name="Financial year 10" xfId="19410"/>
    <cellStyle name="Financial year 11" xfId="19411"/>
    <cellStyle name="Financial year 12" xfId="19412"/>
    <cellStyle name="Financial year 13" xfId="19413"/>
    <cellStyle name="Financial year 14" xfId="19414"/>
    <cellStyle name="Financial year 15" xfId="19415"/>
    <cellStyle name="Financial year 16" xfId="19416"/>
    <cellStyle name="Financial year 17" xfId="19417"/>
    <cellStyle name="Financial year 18" xfId="19418"/>
    <cellStyle name="Financial year 19" xfId="19419"/>
    <cellStyle name="Financial year 2" xfId="19420"/>
    <cellStyle name="Financial year 2 2" xfId="19421"/>
    <cellStyle name="Financial year 20" xfId="19422"/>
    <cellStyle name="Financial year 21" xfId="19423"/>
    <cellStyle name="Financial year 22" xfId="19424"/>
    <cellStyle name="Financial year 23" xfId="19425"/>
    <cellStyle name="Financial year 24" xfId="19426"/>
    <cellStyle name="Financial year 25" xfId="19427"/>
    <cellStyle name="Financial year 26" xfId="19428"/>
    <cellStyle name="Financial year 27" xfId="19429"/>
    <cellStyle name="Financial year 28" xfId="19430"/>
    <cellStyle name="Financial year 29" xfId="19431"/>
    <cellStyle name="Financial year 3" xfId="19432"/>
    <cellStyle name="Financial year 3 10" xfId="19433"/>
    <cellStyle name="Financial year 3 11" xfId="19434"/>
    <cellStyle name="Financial year 3 12" xfId="19435"/>
    <cellStyle name="Financial year 3 13" xfId="19436"/>
    <cellStyle name="Financial year 3 14" xfId="19437"/>
    <cellStyle name="Financial year 3 15" xfId="19438"/>
    <cellStyle name="Financial year 3 16" xfId="19439"/>
    <cellStyle name="Financial year 3 2" xfId="19440"/>
    <cellStyle name="Financial year 3 3" xfId="19441"/>
    <cellStyle name="Financial year 3 4" xfId="19442"/>
    <cellStyle name="Financial year 3 5" xfId="19443"/>
    <cellStyle name="Financial year 3 6" xfId="19444"/>
    <cellStyle name="Financial year 3 7" xfId="19445"/>
    <cellStyle name="Financial year 3 8" xfId="19446"/>
    <cellStyle name="Financial year 3 9" xfId="19447"/>
    <cellStyle name="Financial year 30" xfId="19448"/>
    <cellStyle name="Financial year 31" xfId="19449"/>
    <cellStyle name="Financial year 32" xfId="19450"/>
    <cellStyle name="Financial year 33" xfId="19451"/>
    <cellStyle name="Financial year 34" xfId="19452"/>
    <cellStyle name="Financial year 35" xfId="19453"/>
    <cellStyle name="Financial year 36" xfId="19454"/>
    <cellStyle name="Financial year 37" xfId="19455"/>
    <cellStyle name="Financial year 38" xfId="19456"/>
    <cellStyle name="Financial year 39" xfId="19457"/>
    <cellStyle name="Financial year 4" xfId="19458"/>
    <cellStyle name="Financial year 40" xfId="19459"/>
    <cellStyle name="Financial year 41" xfId="19460"/>
    <cellStyle name="Financial year 5" xfId="19461"/>
    <cellStyle name="Financial year 6" xfId="19462"/>
    <cellStyle name="Financial year 7" xfId="19463"/>
    <cellStyle name="Financial year 8" xfId="19464"/>
    <cellStyle name="Financial year 9" xfId="19465"/>
    <cellStyle name="Financial year_sheet" xfId="19466"/>
    <cellStyle name="Financiero" xfId="19467"/>
    <cellStyle name="Fixed" xfId="19468"/>
    <cellStyle name="Fixed 10" xfId="19469"/>
    <cellStyle name="Fixed 11" xfId="19470"/>
    <cellStyle name="Fixed 12" xfId="19471"/>
    <cellStyle name="Fixed 13" xfId="19472"/>
    <cellStyle name="Fixed 14" xfId="19473"/>
    <cellStyle name="Fixed 15" xfId="19474"/>
    <cellStyle name="Fixed 16" xfId="19475"/>
    <cellStyle name="Fixed 17" xfId="19476"/>
    <cellStyle name="Fixed 18" xfId="19477"/>
    <cellStyle name="Fixed 19" xfId="19478"/>
    <cellStyle name="Fixed 2" xfId="19479"/>
    <cellStyle name="Fixed 2 2" xfId="19480"/>
    <cellStyle name="Fixed 20" xfId="19481"/>
    <cellStyle name="Fixed 21" xfId="19482"/>
    <cellStyle name="Fixed 22" xfId="19483"/>
    <cellStyle name="Fixed 23" xfId="19484"/>
    <cellStyle name="Fixed 24" xfId="19485"/>
    <cellStyle name="Fixed 25" xfId="19486"/>
    <cellStyle name="Fixed 26" xfId="19487"/>
    <cellStyle name="Fixed 27" xfId="19488"/>
    <cellStyle name="Fixed 28" xfId="19489"/>
    <cellStyle name="Fixed 29" xfId="19490"/>
    <cellStyle name="Fixed 3" xfId="19491"/>
    <cellStyle name="Fixed 3 10" xfId="19492"/>
    <cellStyle name="Fixed 3 11" xfId="19493"/>
    <cellStyle name="Fixed 3 12" xfId="19494"/>
    <cellStyle name="Fixed 3 13" xfId="19495"/>
    <cellStyle name="Fixed 3 14" xfId="19496"/>
    <cellStyle name="Fixed 3 15" xfId="19497"/>
    <cellStyle name="Fixed 3 16" xfId="19498"/>
    <cellStyle name="Fixed 3 2" xfId="19499"/>
    <cellStyle name="Fixed 3 3" xfId="19500"/>
    <cellStyle name="Fixed 3 4" xfId="19501"/>
    <cellStyle name="Fixed 3 5" xfId="19502"/>
    <cellStyle name="Fixed 3 6" xfId="19503"/>
    <cellStyle name="Fixed 3 7" xfId="19504"/>
    <cellStyle name="Fixed 3 8" xfId="19505"/>
    <cellStyle name="Fixed 3 9" xfId="19506"/>
    <cellStyle name="Fixed 30" xfId="19507"/>
    <cellStyle name="Fixed 31" xfId="19508"/>
    <cellStyle name="Fixed 32" xfId="19509"/>
    <cellStyle name="Fixed 33" xfId="19510"/>
    <cellStyle name="Fixed 34" xfId="19511"/>
    <cellStyle name="Fixed 35" xfId="19512"/>
    <cellStyle name="Fixed 36" xfId="19513"/>
    <cellStyle name="Fixed 37" xfId="19514"/>
    <cellStyle name="Fixed 38" xfId="19515"/>
    <cellStyle name="Fixed 39" xfId="19516"/>
    <cellStyle name="Fixed 4" xfId="19517"/>
    <cellStyle name="Fixed 40" xfId="19518"/>
    <cellStyle name="Fixed 41" xfId="19519"/>
    <cellStyle name="Fixed 42" xfId="19520"/>
    <cellStyle name="Fixed 43" xfId="19521"/>
    <cellStyle name="Fixed 44" xfId="19522"/>
    <cellStyle name="Fixed 5" xfId="19523"/>
    <cellStyle name="Fixed 6" xfId="19524"/>
    <cellStyle name="Fixed 7" xfId="19525"/>
    <cellStyle name="Fixed 8" xfId="19526"/>
    <cellStyle name="Fixed 9" xfId="19527"/>
    <cellStyle name="Fixed3" xfId="19528"/>
    <cellStyle name="fmt.Background" xfId="19529"/>
    <cellStyle name="fmt.background.dtl" xfId="19530"/>
    <cellStyle name="fmt.background.dtl.prt" xfId="19531"/>
    <cellStyle name="fmt.background.dtl.prt 2" xfId="19532"/>
    <cellStyle name="fmt.background.dtl.prt 2 2" xfId="19533"/>
    <cellStyle name="fmt.background.dtl.prt 3" xfId="19534"/>
    <cellStyle name="fmt.background.dtl.prt_Comverse 2004 Income Tax Review Wkbk 02 03" xfId="19535"/>
    <cellStyle name="fmt.background.dtl_Apport &amp; Look-through" xfId="19536"/>
    <cellStyle name="fmt.Background.exp" xfId="19537"/>
    <cellStyle name="fmt.Background.exp.prt" xfId="19538"/>
    <cellStyle name="fmt.Background.exp.prt 2" xfId="19539"/>
    <cellStyle name="fmt.Background.exp.prt 2 2" xfId="19540"/>
    <cellStyle name="fmt.Background.exp.prt 3" xfId="19541"/>
    <cellStyle name="fmt.Background.exp_mInKeyCode" xfId="19542"/>
    <cellStyle name="fmt.Background.mth" xfId="19543"/>
    <cellStyle name="fmt.Background.mth 2" xfId="19544"/>
    <cellStyle name="fmt.Background.mth 2 2" xfId="19545"/>
    <cellStyle name="fmt.Background.mth 3" xfId="19546"/>
    <cellStyle name="fmt.Background.mth.prt" xfId="19547"/>
    <cellStyle name="fmt.Background.mth.prt 2" xfId="19548"/>
    <cellStyle name="fmt.Background.mth.prt 2 2" xfId="19549"/>
    <cellStyle name="fmt.Background.mth.prt 3" xfId="19550"/>
    <cellStyle name="fmt.Background.mth_Comverse 2004 Income Tax Review Wkbk 02 03" xfId="19551"/>
    <cellStyle name="fmt.Background.prt" xfId="19552"/>
    <cellStyle name="fmt.background.tot" xfId="19553"/>
    <cellStyle name="fmt.background.tot.prt" xfId="19554"/>
    <cellStyle name="fmt.background.tot.prt 2" xfId="19555"/>
    <cellStyle name="fmt.background.tot.prt 2 2" xfId="19556"/>
    <cellStyle name="fmt.background.tot.prt 3" xfId="19557"/>
    <cellStyle name="fmt.background.tot.prt_Comverse 2004 Income Tax Review Wkbk 02 03" xfId="19558"/>
    <cellStyle name="fmt.background.tot_Apport &amp; Look-through" xfId="19559"/>
    <cellStyle name="fmt.background2.dtl" xfId="19560"/>
    <cellStyle name="fmt.Band" xfId="19561"/>
    <cellStyle name="fmt.Band.prt" xfId="19562"/>
    <cellStyle name="fmt.Band.prt 2" xfId="19563"/>
    <cellStyle name="fmt.Band.prt 2 2" xfId="19564"/>
    <cellStyle name="fmt.Band.prt 3" xfId="19565"/>
    <cellStyle name="fmt.Band.prt_Comverse 2004 Income Tax Review Wkbk 02 03" xfId="19566"/>
    <cellStyle name="fmt.BasketTemplate" xfId="19567"/>
    <cellStyle name="fmt.BasketTemplate.prt" xfId="19568"/>
    <cellStyle name="fmt.BasketTemplate.prt 2" xfId="19569"/>
    <cellStyle name="fmt.BasketTemplate.prt 2 2" xfId="19570"/>
    <cellStyle name="fmt.BasketTemplate.prt 3" xfId="19571"/>
    <cellStyle name="fmt.BasketTemplate.prt_Comverse 2004 Income Tax Review Wkbk 02 03" xfId="19572"/>
    <cellStyle name="fmt.CFWDHeading" xfId="19573"/>
    <cellStyle name="fmt.CFWDHeading.prt" xfId="19574"/>
    <cellStyle name="fmt.CFWDHeading.prt 2" xfId="19575"/>
    <cellStyle name="fmt.CFWDHeading.prt 2 2" xfId="19576"/>
    <cellStyle name="fmt.CFWDHeading.prt 3" xfId="19577"/>
    <cellStyle name="fmt.CFWDHeading.prt_Comverse 2004 Income Tax Review Wkbk 02 03" xfId="19578"/>
    <cellStyle name="fmt.ColHeadCenter" xfId="19579"/>
    <cellStyle name="fmt.ColHeadings" xfId="19580"/>
    <cellStyle name="fmt.ColHeadings.prt" xfId="19581"/>
    <cellStyle name="fmt.ColHeadLeft" xfId="19582"/>
    <cellStyle name="fmt.DeadCell" xfId="19583"/>
    <cellStyle name="fmt.DeadCell 10" xfId="19584"/>
    <cellStyle name="fmt.DeadCell 11" xfId="19585"/>
    <cellStyle name="fmt.DeadCell 12" xfId="19586"/>
    <cellStyle name="fmt.DeadCell 13" xfId="19587"/>
    <cellStyle name="fmt.DeadCell 14" xfId="19588"/>
    <cellStyle name="fmt.DeadCell 15" xfId="19589"/>
    <cellStyle name="fmt.DeadCell 16" xfId="19590"/>
    <cellStyle name="fmt.DeadCell 17" xfId="19591"/>
    <cellStyle name="fmt.DeadCell 18" xfId="19592"/>
    <cellStyle name="fmt.DeadCell 19" xfId="19593"/>
    <cellStyle name="fmt.DeadCell 2" xfId="19594"/>
    <cellStyle name="fmt.DeadCell 2 2" xfId="19595"/>
    <cellStyle name="fmt.DeadCell 20" xfId="19596"/>
    <cellStyle name="fmt.DeadCell 21" xfId="19597"/>
    <cellStyle name="fmt.DeadCell 22" xfId="19598"/>
    <cellStyle name="fmt.DeadCell 23" xfId="19599"/>
    <cellStyle name="fmt.DeadCell 24" xfId="19600"/>
    <cellStyle name="fmt.DeadCell 25" xfId="19601"/>
    <cellStyle name="fmt.DeadCell 26" xfId="19602"/>
    <cellStyle name="fmt.DeadCell 27" xfId="19603"/>
    <cellStyle name="fmt.DeadCell 28" xfId="19604"/>
    <cellStyle name="fmt.DeadCell 29" xfId="19605"/>
    <cellStyle name="fmt.DeadCell 3" xfId="19606"/>
    <cellStyle name="fmt.DeadCell 3 10" xfId="19607"/>
    <cellStyle name="fmt.DeadCell 3 11" xfId="19608"/>
    <cellStyle name="fmt.DeadCell 3 12" xfId="19609"/>
    <cellStyle name="fmt.DeadCell 3 13" xfId="19610"/>
    <cellStyle name="fmt.DeadCell 3 14" xfId="19611"/>
    <cellStyle name="fmt.DeadCell 3 15" xfId="19612"/>
    <cellStyle name="fmt.DeadCell 3 16" xfId="19613"/>
    <cellStyle name="fmt.DeadCell 3 2" xfId="19614"/>
    <cellStyle name="fmt.DeadCell 3 3" xfId="19615"/>
    <cellStyle name="fmt.DeadCell 3 4" xfId="19616"/>
    <cellStyle name="fmt.DeadCell 3 5" xfId="19617"/>
    <cellStyle name="fmt.DeadCell 3 6" xfId="19618"/>
    <cellStyle name="fmt.DeadCell 3 7" xfId="19619"/>
    <cellStyle name="fmt.DeadCell 3 8" xfId="19620"/>
    <cellStyle name="fmt.DeadCell 3 9" xfId="19621"/>
    <cellStyle name="fmt.DeadCell 30" xfId="19622"/>
    <cellStyle name="fmt.DeadCell 31" xfId="19623"/>
    <cellStyle name="fmt.DeadCell 32" xfId="19624"/>
    <cellStyle name="fmt.DeadCell 33" xfId="19625"/>
    <cellStyle name="fmt.DeadCell 34" xfId="19626"/>
    <cellStyle name="fmt.DeadCell 35" xfId="19627"/>
    <cellStyle name="fmt.DeadCell 36" xfId="19628"/>
    <cellStyle name="fmt.DeadCell 37" xfId="19629"/>
    <cellStyle name="fmt.DeadCell 38" xfId="19630"/>
    <cellStyle name="fmt.DeadCell 39" xfId="19631"/>
    <cellStyle name="fmt.DeadCell 4" xfId="19632"/>
    <cellStyle name="fmt.DeadCell 40" xfId="19633"/>
    <cellStyle name="fmt.DeadCell 41" xfId="19634"/>
    <cellStyle name="fmt.DeadCell 5" xfId="19635"/>
    <cellStyle name="fmt.DeadCell 6" xfId="19636"/>
    <cellStyle name="fmt.DeadCell 7" xfId="19637"/>
    <cellStyle name="fmt.DeadCell 8" xfId="19638"/>
    <cellStyle name="fmt.DeadCell 9" xfId="19639"/>
    <cellStyle name="fmt.DeadCell.prt" xfId="19640"/>
    <cellStyle name="fmt.DeadCell.prt 2" xfId="19641"/>
    <cellStyle name="fmt.DeadCell.prt 2 2" xfId="19642"/>
    <cellStyle name="fmt.DeadCell.prt 3" xfId="19643"/>
    <cellStyle name="fmt.DeadCell.prt_Comverse 2004 Income Tax Review Wkbk 02 03" xfId="19644"/>
    <cellStyle name="fmt.DeadCell_Apport &amp; Look-through" xfId="19645"/>
    <cellStyle name="fmt.DetailRow" xfId="19646"/>
    <cellStyle name="fmt.DetailRow.prt" xfId="19647"/>
    <cellStyle name="fmt.DetailRow.prt 2" xfId="19648"/>
    <cellStyle name="fmt.DetailRow.prt 2 2" xfId="19649"/>
    <cellStyle name="fmt.DetailRow.prt 3" xfId="19650"/>
    <cellStyle name="fmt.DetailRow.prt_Comverse 2004 Income Tax Review Wkbk 02 03" xfId="19651"/>
    <cellStyle name="fmt.Display" xfId="19652"/>
    <cellStyle name="fmt.Display.det" xfId="19653"/>
    <cellStyle name="fmt.Display_Apport &amp; Look-through" xfId="19654"/>
    <cellStyle name="fmt.DoubleUnderline" xfId="19655"/>
    <cellStyle name="fmt.DoubleUnderline$" xfId="19656"/>
    <cellStyle name="fmt.DoubleUnderline%" xfId="19657"/>
    <cellStyle name="fmt.DoubleUnderline%2" xfId="19658"/>
    <cellStyle name="fmt.DoubleUnderline%4" xfId="19659"/>
    <cellStyle name="fmt.InpSumRow" xfId="19660"/>
    <cellStyle name="fmt.InpSumRow 2" xfId="19661"/>
    <cellStyle name="fmt.InpSumRow.prt" xfId="19662"/>
    <cellStyle name="fmt.InpSumRow.prt 2" xfId="19663"/>
    <cellStyle name="fmt.InpSumRow.prt 2 2" xfId="19664"/>
    <cellStyle name="fmt.InpSumRow.prt 2 2 2" xfId="19665"/>
    <cellStyle name="fmt.InpSumRow.prt 2 3" xfId="19666"/>
    <cellStyle name="fmt.InpSumRow.prt 3" xfId="19667"/>
    <cellStyle name="fmt.InpSumRow.prt 3 2" xfId="19668"/>
    <cellStyle name="fmt.InpSumRow.prt 4" xfId="19669"/>
    <cellStyle name="fmt.InputCr" xfId="19670"/>
    <cellStyle name="fmt.InputCr 10" xfId="19671"/>
    <cellStyle name="fmt.InputCr 11" xfId="19672"/>
    <cellStyle name="fmt.InputCr 12" xfId="19673"/>
    <cellStyle name="fmt.InputCr 13" xfId="19674"/>
    <cellStyle name="fmt.InputCr 14" xfId="19675"/>
    <cellStyle name="fmt.InputCr 15" xfId="19676"/>
    <cellStyle name="fmt.InputCr 16" xfId="19677"/>
    <cellStyle name="fmt.InputCr 17" xfId="19678"/>
    <cellStyle name="fmt.InputCr 18" xfId="19679"/>
    <cellStyle name="fmt.InputCr 19" xfId="19680"/>
    <cellStyle name="fmt.InputCr 2" xfId="19681"/>
    <cellStyle name="fmt.InputCr 2 2" xfId="19682"/>
    <cellStyle name="fmt.InputCr 20" xfId="19683"/>
    <cellStyle name="fmt.InputCr 21" xfId="19684"/>
    <cellStyle name="fmt.InputCr 22" xfId="19685"/>
    <cellStyle name="fmt.InputCr 23" xfId="19686"/>
    <cellStyle name="fmt.InputCr 24" xfId="19687"/>
    <cellStyle name="fmt.InputCr 25" xfId="19688"/>
    <cellStyle name="fmt.InputCr 26" xfId="19689"/>
    <cellStyle name="fmt.InputCr 27" xfId="19690"/>
    <cellStyle name="fmt.InputCr 28" xfId="19691"/>
    <cellStyle name="fmt.InputCr 29" xfId="19692"/>
    <cellStyle name="fmt.InputCr 3" xfId="19693"/>
    <cellStyle name="fmt.InputCr 3 10" xfId="19694"/>
    <cellStyle name="fmt.InputCr 3 11" xfId="19695"/>
    <cellStyle name="fmt.InputCr 3 12" xfId="19696"/>
    <cellStyle name="fmt.InputCr 3 13" xfId="19697"/>
    <cellStyle name="fmt.InputCr 3 14" xfId="19698"/>
    <cellStyle name="fmt.InputCr 3 15" xfId="19699"/>
    <cellStyle name="fmt.InputCr 3 16" xfId="19700"/>
    <cellStyle name="fmt.InputCr 3 2" xfId="19701"/>
    <cellStyle name="fmt.InputCr 3 3" xfId="19702"/>
    <cellStyle name="fmt.InputCr 3 4" xfId="19703"/>
    <cellStyle name="fmt.InputCr 3 5" xfId="19704"/>
    <cellStyle name="fmt.InputCr 3 6" xfId="19705"/>
    <cellStyle name="fmt.InputCr 3 7" xfId="19706"/>
    <cellStyle name="fmt.InputCr 3 8" xfId="19707"/>
    <cellStyle name="fmt.InputCr 3 9" xfId="19708"/>
    <cellStyle name="fmt.InputCr 30" xfId="19709"/>
    <cellStyle name="fmt.InputCr 31" xfId="19710"/>
    <cellStyle name="fmt.InputCr 32" xfId="19711"/>
    <cellStyle name="fmt.InputCr 33" xfId="19712"/>
    <cellStyle name="fmt.InputCr 34" xfId="19713"/>
    <cellStyle name="fmt.InputCr 35" xfId="19714"/>
    <cellStyle name="fmt.InputCr 36" xfId="19715"/>
    <cellStyle name="fmt.InputCr 37" xfId="19716"/>
    <cellStyle name="fmt.InputCr 38" xfId="19717"/>
    <cellStyle name="fmt.InputCr 39" xfId="19718"/>
    <cellStyle name="fmt.InputCr 4" xfId="19719"/>
    <cellStyle name="fmt.InputCr 40" xfId="19720"/>
    <cellStyle name="fmt.InputCr 41" xfId="19721"/>
    <cellStyle name="fmt.InputCr 5" xfId="19722"/>
    <cellStyle name="fmt.InputCr 6" xfId="19723"/>
    <cellStyle name="fmt.InputCr 7" xfId="19724"/>
    <cellStyle name="fmt.InputCr 8" xfId="19725"/>
    <cellStyle name="fmt.InputCr 9" xfId="19726"/>
    <cellStyle name="fmt.InputCr.prt" xfId="19727"/>
    <cellStyle name="fmt.InputCr.prt 2" xfId="19728"/>
    <cellStyle name="fmt.InputCr.prt 2 2" xfId="19729"/>
    <cellStyle name="fmt.InputCr.prt 3" xfId="19730"/>
    <cellStyle name="fmt.InputCr.prt_Comverse 2004 Income Tax Review Wkbk 02 03" xfId="19731"/>
    <cellStyle name="fmt.InputDisplay" xfId="19732"/>
    <cellStyle name="fmt.InputDisplay.prt" xfId="19733"/>
    <cellStyle name="fmt.InputDisplay.prt 2" xfId="19734"/>
    <cellStyle name="fmt.InputDisplay.prt 2 2" xfId="19735"/>
    <cellStyle name="fmt.InputDisplay.prt 3" xfId="19736"/>
    <cellStyle name="fmt.InputDisplay_mInKeyCode" xfId="19737"/>
    <cellStyle name="fmt.InputDr" xfId="19738"/>
    <cellStyle name="fmt.InputDr 10" xfId="19739"/>
    <cellStyle name="fmt.InputDr 11" xfId="19740"/>
    <cellStyle name="fmt.InputDr 12" xfId="19741"/>
    <cellStyle name="fmt.InputDr 13" xfId="19742"/>
    <cellStyle name="fmt.InputDr 14" xfId="19743"/>
    <cellStyle name="fmt.InputDr 15" xfId="19744"/>
    <cellStyle name="fmt.InputDr 16" xfId="19745"/>
    <cellStyle name="fmt.InputDr 17" xfId="19746"/>
    <cellStyle name="fmt.InputDr 18" xfId="19747"/>
    <cellStyle name="fmt.InputDr 19" xfId="19748"/>
    <cellStyle name="fmt.InputDr 2" xfId="19749"/>
    <cellStyle name="fmt.InputDr 2 2" xfId="19750"/>
    <cellStyle name="fmt.InputDr 20" xfId="19751"/>
    <cellStyle name="fmt.InputDr 21" xfId="19752"/>
    <cellStyle name="fmt.InputDr 22" xfId="19753"/>
    <cellStyle name="fmt.InputDr 23" xfId="19754"/>
    <cellStyle name="fmt.InputDr 24" xfId="19755"/>
    <cellStyle name="fmt.InputDr 25" xfId="19756"/>
    <cellStyle name="fmt.InputDr 26" xfId="19757"/>
    <cellStyle name="fmt.InputDr 27" xfId="19758"/>
    <cellStyle name="fmt.InputDr 28" xfId="19759"/>
    <cellStyle name="fmt.InputDr 29" xfId="19760"/>
    <cellStyle name="fmt.InputDr 3" xfId="19761"/>
    <cellStyle name="fmt.InputDr 3 10" xfId="19762"/>
    <cellStyle name="fmt.InputDr 3 11" xfId="19763"/>
    <cellStyle name="fmt.InputDr 3 12" xfId="19764"/>
    <cellStyle name="fmt.InputDr 3 13" xfId="19765"/>
    <cellStyle name="fmt.InputDr 3 14" xfId="19766"/>
    <cellStyle name="fmt.InputDr 3 15" xfId="19767"/>
    <cellStyle name="fmt.InputDr 3 16" xfId="19768"/>
    <cellStyle name="fmt.InputDr 3 2" xfId="19769"/>
    <cellStyle name="fmt.InputDr 3 3" xfId="19770"/>
    <cellStyle name="fmt.InputDr 3 4" xfId="19771"/>
    <cellStyle name="fmt.InputDr 3 5" xfId="19772"/>
    <cellStyle name="fmt.InputDr 3 6" xfId="19773"/>
    <cellStyle name="fmt.InputDr 3 7" xfId="19774"/>
    <cellStyle name="fmt.InputDr 3 8" xfId="19775"/>
    <cellStyle name="fmt.InputDr 3 9" xfId="19776"/>
    <cellStyle name="fmt.InputDr 30" xfId="19777"/>
    <cellStyle name="fmt.InputDr 31" xfId="19778"/>
    <cellStyle name="fmt.InputDr 32" xfId="19779"/>
    <cellStyle name="fmt.InputDr 33" xfId="19780"/>
    <cellStyle name="fmt.InputDr 34" xfId="19781"/>
    <cellStyle name="fmt.InputDr 35" xfId="19782"/>
    <cellStyle name="fmt.InputDr 36" xfId="19783"/>
    <cellStyle name="fmt.InputDr 37" xfId="19784"/>
    <cellStyle name="fmt.InputDr 38" xfId="19785"/>
    <cellStyle name="fmt.InputDr 39" xfId="19786"/>
    <cellStyle name="fmt.InputDr 4" xfId="19787"/>
    <cellStyle name="fmt.InputDr 40" xfId="19788"/>
    <cellStyle name="fmt.InputDr 41" xfId="19789"/>
    <cellStyle name="fmt.InputDr 5" xfId="19790"/>
    <cellStyle name="fmt.InputDr 6" xfId="19791"/>
    <cellStyle name="fmt.InputDr 7" xfId="19792"/>
    <cellStyle name="fmt.InputDr 8" xfId="19793"/>
    <cellStyle name="fmt.InputDr 9" xfId="19794"/>
    <cellStyle name="fmt.InputDr.prt" xfId="19795"/>
    <cellStyle name="fmt.InputDr.prt 2" xfId="19796"/>
    <cellStyle name="fmt.InputDr.prt 2 2" xfId="19797"/>
    <cellStyle name="fmt.InputDr.prt 3" xfId="19798"/>
    <cellStyle name="fmt.InputDr.prt_Comverse 2004 Income Tax Review Wkbk 02 03" xfId="19799"/>
    <cellStyle name="fmt.InputHeading" xfId="19800"/>
    <cellStyle name="fmt.InputHeading.prt" xfId="19801"/>
    <cellStyle name="fmt.InputHeading_mInKeyCode" xfId="19802"/>
    <cellStyle name="fmt.InputOther" xfId="19803"/>
    <cellStyle name="fmt.InputOther 10" xfId="19804"/>
    <cellStyle name="fmt.InputOther 11" xfId="19805"/>
    <cellStyle name="fmt.InputOther 12" xfId="19806"/>
    <cellStyle name="fmt.InputOther 13" xfId="19807"/>
    <cellStyle name="fmt.InputOther 14" xfId="19808"/>
    <cellStyle name="fmt.InputOther 15" xfId="19809"/>
    <cellStyle name="fmt.InputOther 16" xfId="19810"/>
    <cellStyle name="fmt.InputOther 17" xfId="19811"/>
    <cellStyle name="fmt.InputOther 18" xfId="19812"/>
    <cellStyle name="fmt.InputOther 19" xfId="19813"/>
    <cellStyle name="fmt.InputOther 2" xfId="19814"/>
    <cellStyle name="fmt.InputOther 2 2" xfId="19815"/>
    <cellStyle name="fmt.InputOther 20" xfId="19816"/>
    <cellStyle name="fmt.InputOther 21" xfId="19817"/>
    <cellStyle name="fmt.InputOther 22" xfId="19818"/>
    <cellStyle name="fmt.InputOther 23" xfId="19819"/>
    <cellStyle name="fmt.InputOther 24" xfId="19820"/>
    <cellStyle name="fmt.InputOther 25" xfId="19821"/>
    <cellStyle name="fmt.InputOther 26" xfId="19822"/>
    <cellStyle name="fmt.InputOther 27" xfId="19823"/>
    <cellStyle name="fmt.InputOther 28" xfId="19824"/>
    <cellStyle name="fmt.InputOther 29" xfId="19825"/>
    <cellStyle name="fmt.InputOther 3" xfId="19826"/>
    <cellStyle name="fmt.InputOther 3 10" xfId="19827"/>
    <cellStyle name="fmt.InputOther 3 11" xfId="19828"/>
    <cellStyle name="fmt.InputOther 3 12" xfId="19829"/>
    <cellStyle name="fmt.InputOther 3 13" xfId="19830"/>
    <cellStyle name="fmt.InputOther 3 14" xfId="19831"/>
    <cellStyle name="fmt.InputOther 3 15" xfId="19832"/>
    <cellStyle name="fmt.InputOther 3 16" xfId="19833"/>
    <cellStyle name="fmt.InputOther 3 2" xfId="19834"/>
    <cellStyle name="fmt.InputOther 3 3" xfId="19835"/>
    <cellStyle name="fmt.InputOther 3 4" xfId="19836"/>
    <cellStyle name="fmt.InputOther 3 5" xfId="19837"/>
    <cellStyle name="fmt.InputOther 3 6" xfId="19838"/>
    <cellStyle name="fmt.InputOther 3 7" xfId="19839"/>
    <cellStyle name="fmt.InputOther 3 8" xfId="19840"/>
    <cellStyle name="fmt.InputOther 3 9" xfId="19841"/>
    <cellStyle name="fmt.InputOther 30" xfId="19842"/>
    <cellStyle name="fmt.InputOther 31" xfId="19843"/>
    <cellStyle name="fmt.InputOther 32" xfId="19844"/>
    <cellStyle name="fmt.InputOther 33" xfId="19845"/>
    <cellStyle name="fmt.InputOther 34" xfId="19846"/>
    <cellStyle name="fmt.InputOther 35" xfId="19847"/>
    <cellStyle name="fmt.InputOther 36" xfId="19848"/>
    <cellStyle name="fmt.InputOther 37" xfId="19849"/>
    <cellStyle name="fmt.InputOther 38" xfId="19850"/>
    <cellStyle name="fmt.InputOther 39" xfId="19851"/>
    <cellStyle name="fmt.InputOther 4" xfId="19852"/>
    <cellStyle name="fmt.InputOther 40" xfId="19853"/>
    <cellStyle name="fmt.InputOther 41" xfId="19854"/>
    <cellStyle name="fmt.InputOther 5" xfId="19855"/>
    <cellStyle name="fmt.InputOther 6" xfId="19856"/>
    <cellStyle name="fmt.InputOther 7" xfId="19857"/>
    <cellStyle name="fmt.InputOther 8" xfId="19858"/>
    <cellStyle name="fmt.InputOther 9" xfId="19859"/>
    <cellStyle name="fmt.InputOther.prt" xfId="19860"/>
    <cellStyle name="fmt.InputOther.prt 2" xfId="19861"/>
    <cellStyle name="fmt.InputOther.prt 2 2" xfId="19862"/>
    <cellStyle name="fmt.InputOther.prt 3" xfId="19863"/>
    <cellStyle name="fmt.InputOther.prt_Comverse 2004 Income Tax Review Wkbk 02 03" xfId="19864"/>
    <cellStyle name="fmt.InputRowDesc" xfId="19865"/>
    <cellStyle name="fmt.InputRowDesc.prt" xfId="19866"/>
    <cellStyle name="fmt.InputRowDesc.prt 2" xfId="19867"/>
    <cellStyle name="fmt.InputRowDesc.prt 2 2" xfId="19868"/>
    <cellStyle name="fmt.InputRowDesc.prt 3" xfId="19869"/>
    <cellStyle name="fmt.InputRowDesc.prt_Comverse 2004 Income Tax Review Wkbk 02 03" xfId="19870"/>
    <cellStyle name="fmt.InputRowSubHead1" xfId="19871"/>
    <cellStyle name="fmt.InputRowSubHead1.prt" xfId="19872"/>
    <cellStyle name="fmt.InputRowSubHead1.tot" xfId="19873"/>
    <cellStyle name="fmt.InputRowSubHead1.tot.prt" xfId="19874"/>
    <cellStyle name="fmt.InputRowSubHead2" xfId="19875"/>
    <cellStyle name="fmt.InputRowSubHead2.prt" xfId="19876"/>
    <cellStyle name="fmt.InputRowTotal" xfId="19877"/>
    <cellStyle name="fmt.InputRowTotal.prt" xfId="19878"/>
    <cellStyle name="fmt.InputRowTotal.prt 2" xfId="19879"/>
    <cellStyle name="fmt.InputRowTotal.prt 2 2" xfId="19880"/>
    <cellStyle name="fmt.InputRowTotal.prt 3" xfId="19881"/>
    <cellStyle name="fmt.InputRowTotal.prt_Comverse 2004 Income Tax Review Wkbk 02 03" xfId="19882"/>
    <cellStyle name="fmt.InputTitle" xfId="19883"/>
    <cellStyle name="fmt.InputTitle.prt" xfId="19884"/>
    <cellStyle name="fmt.Ratio%2" xfId="19885"/>
    <cellStyle name="fmt.Report%" xfId="19886"/>
    <cellStyle name="fmt.Report%.prt" xfId="19887"/>
    <cellStyle name="fmt.Report%.prt 2" xfId="19888"/>
    <cellStyle name="fmt.Report%.prt 2 2" xfId="19889"/>
    <cellStyle name="fmt.Report%.prt 3" xfId="19890"/>
    <cellStyle name="fmt.Report%.prt_Comverse 2004 Income Tax Review Wkbk 02 03" xfId="19891"/>
    <cellStyle name="fmt.ReportApptRatio" xfId="19892"/>
    <cellStyle name="fmt.ReportApptRatio.prt" xfId="19893"/>
    <cellStyle name="fmt.ReportApptRatio.prt 2" xfId="19894"/>
    <cellStyle name="fmt.ReportApptRatio.prt 2 2" xfId="19895"/>
    <cellStyle name="fmt.ReportApptRatio.prt 3" xfId="19896"/>
    <cellStyle name="fmt.ReportApptRatio.prt_Comverse 2004 Income Tax Review Wkbk 02 03" xfId="19897"/>
    <cellStyle name="fmt.ReportDisplay" xfId="19898"/>
    <cellStyle name="fmt.ReportDisplay.prt" xfId="19899"/>
    <cellStyle name="fmt.ReportDisplay.prt 2" xfId="19900"/>
    <cellStyle name="fmt.ReportDisplay.prt 2 2" xfId="19901"/>
    <cellStyle name="fmt.ReportDisplay.prt 3" xfId="19902"/>
    <cellStyle name="fmt.ReportDisplay_mInKeyCode" xfId="19903"/>
    <cellStyle name="fmt.ReportFX" xfId="19904"/>
    <cellStyle name="fmt.ReportFX.prt" xfId="19905"/>
    <cellStyle name="fmt.ReportFX.prt 2" xfId="19906"/>
    <cellStyle name="fmt.ReportFX.prt 2 2" xfId="19907"/>
    <cellStyle name="fmt.ReportFX.prt 3" xfId="19908"/>
    <cellStyle name="fmt.ReportFX.prt_Comverse 2004 Income Tax Review Wkbk 02 03" xfId="19909"/>
    <cellStyle name="fmt.ReportHeading" xfId="19910"/>
    <cellStyle name="fmt.ReportHeading.prt" xfId="19911"/>
    <cellStyle name="fmt.ReportHeading_mHelp" xfId="19912"/>
    <cellStyle name="fmt.ReportSubHead1" xfId="19913"/>
    <cellStyle name="fmt.ReportSubHead1.prt" xfId="19914"/>
    <cellStyle name="fmt.ReportSubHead2" xfId="19915"/>
    <cellStyle name="fmt.ReportSubHead2.prt" xfId="19916"/>
    <cellStyle name="fmt.ReportSubHeading" xfId="19917"/>
    <cellStyle name="fmt.ReportSubHeading 2" xfId="19918"/>
    <cellStyle name="fmt.ReportSubHeading 3" xfId="19919"/>
    <cellStyle name="fmt.ReportSubHeading.prt" xfId="19920"/>
    <cellStyle name="fmt.ReportSubHeading.prt 2" xfId="19921"/>
    <cellStyle name="fmt.ReportSubHeading.prt 2 2" xfId="19922"/>
    <cellStyle name="fmt.ReportSubHeading.prt 3" xfId="19923"/>
    <cellStyle name="fmt.ReportSubHeading.prt_Comverse 2004 Income Tax Review Wkbk 02 03" xfId="19924"/>
    <cellStyle name="fmt.ReportSubHeading_Comverse 2004 Income Tax Review Wkbk 02 03" xfId="19925"/>
    <cellStyle name="fmt.ReportSubtotal" xfId="19926"/>
    <cellStyle name="fmt.ReportSubtotal$" xfId="19927"/>
    <cellStyle name="fmt.ReportSubtotal$.prt" xfId="19928"/>
    <cellStyle name="fmt.ReportSubtotal$.prt 2" xfId="19929"/>
    <cellStyle name="fmt.ReportSubtotal$.prt 2 2" xfId="19930"/>
    <cellStyle name="fmt.ReportSubtotal$.prt 3" xfId="19931"/>
    <cellStyle name="fmt.ReportSubtotal$.prt_Comverse 2004 Income Tax Review Wkbk 02 03" xfId="19932"/>
    <cellStyle name="fmt.ReportSubtotal.prt" xfId="19933"/>
    <cellStyle name="fmt.ReportTotal" xfId="19934"/>
    <cellStyle name="fmt.ReportTotal$" xfId="19935"/>
    <cellStyle name="fmt.ReportTotal$.prt" xfId="19936"/>
    <cellStyle name="fmt.ReportTotal.prt" xfId="19937"/>
    <cellStyle name="fmt.ReportUS$" xfId="19938"/>
    <cellStyle name="fmt.ReportUS$.prt" xfId="19939"/>
    <cellStyle name="fmt.ReportUS$.prt 2" xfId="19940"/>
    <cellStyle name="fmt.ReportUS$.prt 2 2" xfId="19941"/>
    <cellStyle name="fmt.ReportUS$.prt 3" xfId="19942"/>
    <cellStyle name="fmt.ReportUS$.prt_Comverse 2004 Income Tax Review Wkbk 02 03" xfId="19943"/>
    <cellStyle name="fmt.RowHeading" xfId="19944"/>
    <cellStyle name="fmt.RowHeadings" xfId="19945"/>
    <cellStyle name="fmt.RowHeadings.prt" xfId="19946"/>
    <cellStyle name="fmt.SeeDetail" xfId="19947"/>
    <cellStyle name="fmt.SeeDetail.prt" xfId="19948"/>
    <cellStyle name="fmt.SeeDetail.prt 2" xfId="19949"/>
    <cellStyle name="fmt.SeeDetail.prt 2 2" xfId="19950"/>
    <cellStyle name="fmt.SeeDetail.prt 3" xfId="19951"/>
    <cellStyle name="fmt.SeeDetail.prt_Comverse 2004 Income Tax Review Wkbk 02 03" xfId="19952"/>
    <cellStyle name="fmt.SingleUnderline" xfId="19953"/>
    <cellStyle name="fmt.SingleUnderline 2" xfId="19954"/>
    <cellStyle name="fmt.SingleUnderline$" xfId="19955"/>
    <cellStyle name="fmt.SingleUnderline$ 2" xfId="19956"/>
    <cellStyle name="fmt.SingleUnderline%" xfId="19957"/>
    <cellStyle name="fmt.SingleUnderline% 2" xfId="19958"/>
    <cellStyle name="fmt.SingleUnderline%0" xfId="19959"/>
    <cellStyle name="fmt.SingleUnderline%0 2" xfId="19960"/>
    <cellStyle name="fmt.SingleUnderline%4" xfId="19961"/>
    <cellStyle name="fmt.SingleUnderline%4 2" xfId="19962"/>
    <cellStyle name="fmt.SingleUnderline0" xfId="19963"/>
    <cellStyle name="fmt.SingleUnderline0 2" xfId="19964"/>
    <cellStyle name="fmt.SingleUnderline4" xfId="19965"/>
    <cellStyle name="fmt.SingleUnderline4 2" xfId="19966"/>
    <cellStyle name="Followed Hyperlink" xfId="13871" builtinId="9" customBuiltin="1"/>
    <cellStyle name="Followed Hyperlink 2" xfId="5225"/>
    <cellStyle name="Followed Hyperlink 2 2" xfId="5226"/>
    <cellStyle name="Followed Hyperlink 2 3" xfId="19967"/>
    <cellStyle name="Followed Hyperlink 3" xfId="5227"/>
    <cellStyle name="Fon10" xfId="19968"/>
    <cellStyle name="Fon10 2" xfId="19969"/>
    <cellStyle name="Fon10B" xfId="19970"/>
    <cellStyle name="Fon12" xfId="19971"/>
    <cellStyle name="Fon12B" xfId="19972"/>
    <cellStyle name="Fon14" xfId="19973"/>
    <cellStyle name="Fon14B" xfId="19974"/>
    <cellStyle name="Fon18B" xfId="19975"/>
    <cellStyle name="Fon4" xfId="19976"/>
    <cellStyle name="Fon5" xfId="19977"/>
    <cellStyle name="Fon6" xfId="19978"/>
    <cellStyle name="Fon6B" xfId="19979"/>
    <cellStyle name="Fon7" xfId="19980"/>
    <cellStyle name="Fon7B" xfId="19981"/>
    <cellStyle name="Fon8B" xfId="19982"/>
    <cellStyle name="Fon9" xfId="19983"/>
    <cellStyle name="Fon9B" xfId="19984"/>
    <cellStyle name="FootNote" xfId="19985"/>
    <cellStyle name="Footsub" xfId="19986"/>
    <cellStyle name="Footsub.prt" xfId="19987"/>
    <cellStyle name="Form.Normal" xfId="19988"/>
    <cellStyle name="Form.Normal 2" xfId="19989"/>
    <cellStyle name="Form.Normal 3" xfId="19990"/>
    <cellStyle name="Form.Normal_Comverse 2004 Income Tax Review Wkbk 02 03" xfId="19991"/>
    <cellStyle name="Forms" xfId="19992"/>
    <cellStyle name="Forms 2" xfId="19993"/>
    <cellStyle name="Forms 3" xfId="19994"/>
    <cellStyle name="Forms_Comverse 2004 Income Tax Review Wkbk 02 03" xfId="19995"/>
    <cellStyle name="free" xfId="19996"/>
    <cellStyle name="General" xfId="19997"/>
    <cellStyle name="Good" xfId="32" builtinId="26" customBuiltin="1"/>
    <cellStyle name="Good 10" xfId="19998"/>
    <cellStyle name="Good 10 2" xfId="19999"/>
    <cellStyle name="Good 10 3" xfId="20000"/>
    <cellStyle name="Good 10 4" xfId="20001"/>
    <cellStyle name="Good 11" xfId="20002"/>
    <cellStyle name="Good 11 2" xfId="20003"/>
    <cellStyle name="Good 11 3" xfId="20004"/>
    <cellStyle name="Good 11 4" xfId="20005"/>
    <cellStyle name="Good 12" xfId="20006"/>
    <cellStyle name="Good 12 2" xfId="20007"/>
    <cellStyle name="Good 12 3" xfId="20008"/>
    <cellStyle name="Good 12 4" xfId="20009"/>
    <cellStyle name="Good 13" xfId="20010"/>
    <cellStyle name="Good 14" xfId="20011"/>
    <cellStyle name="Good 15" xfId="20012"/>
    <cellStyle name="Good 16" xfId="20013"/>
    <cellStyle name="Good 17" xfId="20014"/>
    <cellStyle name="Good 18" xfId="20015"/>
    <cellStyle name="Good 19" xfId="20016"/>
    <cellStyle name="Good 2" xfId="90"/>
    <cellStyle name="Good 2 10" xfId="20018"/>
    <cellStyle name="Good 2 11" xfId="20019"/>
    <cellStyle name="Good 2 12" xfId="20020"/>
    <cellStyle name="Good 2 13" xfId="20021"/>
    <cellStyle name="Good 2 14" xfId="20022"/>
    <cellStyle name="Good 2 15" xfId="20023"/>
    <cellStyle name="Good 2 16" xfId="20024"/>
    <cellStyle name="Good 2 17" xfId="20017"/>
    <cellStyle name="Good 2 2" xfId="251"/>
    <cellStyle name="Good 2 2 2" xfId="5228"/>
    <cellStyle name="Good 2 2 3" xfId="20025"/>
    <cellStyle name="Good 2 3" xfId="542"/>
    <cellStyle name="Good 2 3 2" xfId="20026"/>
    <cellStyle name="Good 2 4" xfId="20027"/>
    <cellStyle name="Good 2 5" xfId="20028"/>
    <cellStyle name="Good 2 6" xfId="20029"/>
    <cellStyle name="Good 2 7" xfId="20030"/>
    <cellStyle name="Good 2 8" xfId="20031"/>
    <cellStyle name="Good 2 9" xfId="20032"/>
    <cellStyle name="Good 20" xfId="20033"/>
    <cellStyle name="Good 3" xfId="338"/>
    <cellStyle name="Good 3 10" xfId="20034"/>
    <cellStyle name="Good 3 11" xfId="20035"/>
    <cellStyle name="Good 3 12" xfId="20036"/>
    <cellStyle name="Good 3 13" xfId="20037"/>
    <cellStyle name="Good 3 14" xfId="20038"/>
    <cellStyle name="Good 3 15" xfId="20039"/>
    <cellStyle name="Good 3 2" xfId="20040"/>
    <cellStyle name="Good 3 3" xfId="20041"/>
    <cellStyle name="Good 3 4" xfId="20042"/>
    <cellStyle name="Good 3 5" xfId="20043"/>
    <cellStyle name="Good 3 6" xfId="20044"/>
    <cellStyle name="Good 3 7" xfId="20045"/>
    <cellStyle name="Good 3 8" xfId="20046"/>
    <cellStyle name="Good 3 9" xfId="20047"/>
    <cellStyle name="Good 4" xfId="20048"/>
    <cellStyle name="Good 4 2" xfId="20049"/>
    <cellStyle name="Good 4 3" xfId="20050"/>
    <cellStyle name="Good 4 4" xfId="20051"/>
    <cellStyle name="Good 5" xfId="20052"/>
    <cellStyle name="Good 5 2" xfId="20053"/>
    <cellStyle name="Good 5 3" xfId="20054"/>
    <cellStyle name="Good 5 4" xfId="20055"/>
    <cellStyle name="Good 6" xfId="20056"/>
    <cellStyle name="Good 6 2" xfId="20057"/>
    <cellStyle name="Good 6 3" xfId="20058"/>
    <cellStyle name="Good 6 4" xfId="20059"/>
    <cellStyle name="Good 7" xfId="20060"/>
    <cellStyle name="Good 7 2" xfId="20061"/>
    <cellStyle name="Good 7 3" xfId="20062"/>
    <cellStyle name="Good 7 4" xfId="20063"/>
    <cellStyle name="Good 8" xfId="20064"/>
    <cellStyle name="Good 8 2" xfId="20065"/>
    <cellStyle name="Good 8 3" xfId="20066"/>
    <cellStyle name="Good 8 4" xfId="20067"/>
    <cellStyle name="Good 9" xfId="20068"/>
    <cellStyle name="Good 9 2" xfId="20069"/>
    <cellStyle name="Good 9 3" xfId="20070"/>
    <cellStyle name="Good 9 4" xfId="20071"/>
    <cellStyle name="GPM_Allocation" xfId="20072"/>
    <cellStyle name="Grey" xfId="69"/>
    <cellStyle name="Grey 2" xfId="5229"/>
    <cellStyle name="Grey 3" xfId="5230"/>
    <cellStyle name="Grey 4" xfId="5231"/>
    <cellStyle name="Grey 5" xfId="5232"/>
    <cellStyle name="Grey_Comverse 2004 Income Tax Review Wkbk 02 03" xfId="20073"/>
    <cellStyle name="H1" xfId="20074"/>
    <cellStyle name="H2" xfId="20075"/>
    <cellStyle name="HEADER" xfId="20076"/>
    <cellStyle name="Header1" xfId="20077"/>
    <cellStyle name="Header2" xfId="20078"/>
    <cellStyle name="Header2 2" xfId="20079"/>
    <cellStyle name="Heading" xfId="20080"/>
    <cellStyle name="Heading 1" xfId="33" builtinId="16" customBuiltin="1"/>
    <cellStyle name="Heading 1 10" xfId="20081"/>
    <cellStyle name="Heading 1 10 2" xfId="20082"/>
    <cellStyle name="Heading 1 10 3" xfId="20083"/>
    <cellStyle name="Heading 1 10 4" xfId="20084"/>
    <cellStyle name="Heading 1 11" xfId="20085"/>
    <cellStyle name="Heading 1 11 2" xfId="20086"/>
    <cellStyle name="Heading 1 11 3" xfId="20087"/>
    <cellStyle name="Heading 1 11 4" xfId="20088"/>
    <cellStyle name="Heading 1 12" xfId="20089"/>
    <cellStyle name="Heading 1 12 2" xfId="20090"/>
    <cellStyle name="Heading 1 12 3" xfId="20091"/>
    <cellStyle name="Heading 1 12 4" xfId="20092"/>
    <cellStyle name="Heading 1 13" xfId="20093"/>
    <cellStyle name="Heading 1 14" xfId="20094"/>
    <cellStyle name="Heading 1 15" xfId="20095"/>
    <cellStyle name="Heading 1 16" xfId="20096"/>
    <cellStyle name="Heading 1 17" xfId="20097"/>
    <cellStyle name="Heading 1 18" xfId="20098"/>
    <cellStyle name="Heading 1 19" xfId="20099"/>
    <cellStyle name="Heading 1 2" xfId="86"/>
    <cellStyle name="Heading 1 2 10" xfId="20101"/>
    <cellStyle name="Heading 1 2 11" xfId="20102"/>
    <cellStyle name="Heading 1 2 12" xfId="20103"/>
    <cellStyle name="Heading 1 2 13" xfId="20104"/>
    <cellStyle name="Heading 1 2 14" xfId="20105"/>
    <cellStyle name="Heading 1 2 15" xfId="20106"/>
    <cellStyle name="Heading 1 2 16" xfId="20107"/>
    <cellStyle name="Heading 1 2 17" xfId="20100"/>
    <cellStyle name="Heading 1 2 2" xfId="252"/>
    <cellStyle name="Heading 1 2 2 2" xfId="5233"/>
    <cellStyle name="Heading 1 2 2 3" xfId="20108"/>
    <cellStyle name="Heading 1 2 3" xfId="5234"/>
    <cellStyle name="Heading 1 2 3 2" xfId="20109"/>
    <cellStyle name="Heading 1 2 4" xfId="20110"/>
    <cellStyle name="Heading 1 2 5" xfId="20111"/>
    <cellStyle name="Heading 1 2 6" xfId="20112"/>
    <cellStyle name="Heading 1 2 7" xfId="20113"/>
    <cellStyle name="Heading 1 2 8" xfId="20114"/>
    <cellStyle name="Heading 1 2 9" xfId="20115"/>
    <cellStyle name="Heading 1 20" xfId="20116"/>
    <cellStyle name="Heading 1 3" xfId="339"/>
    <cellStyle name="Heading 1 3 10" xfId="20118"/>
    <cellStyle name="Heading 1 3 11" xfId="20119"/>
    <cellStyle name="Heading 1 3 12" xfId="20120"/>
    <cellStyle name="Heading 1 3 13" xfId="20121"/>
    <cellStyle name="Heading 1 3 14" xfId="20122"/>
    <cellStyle name="Heading 1 3 15" xfId="20123"/>
    <cellStyle name="Heading 1 3 16" xfId="20117"/>
    <cellStyle name="Heading 1 3 2" xfId="20124"/>
    <cellStyle name="Heading 1 3 3" xfId="20125"/>
    <cellStyle name="Heading 1 3 4" xfId="20126"/>
    <cellStyle name="Heading 1 3 5" xfId="20127"/>
    <cellStyle name="Heading 1 3 6" xfId="20128"/>
    <cellStyle name="Heading 1 3 7" xfId="20129"/>
    <cellStyle name="Heading 1 3 8" xfId="20130"/>
    <cellStyle name="Heading 1 3 9" xfId="20131"/>
    <cellStyle name="Heading 1 4" xfId="20132"/>
    <cellStyle name="Heading 1 4 2" xfId="20133"/>
    <cellStyle name="Heading 1 4 3" xfId="20134"/>
    <cellStyle name="Heading 1 4 4" xfId="20135"/>
    <cellStyle name="Heading 1 5" xfId="20136"/>
    <cellStyle name="Heading 1 5 2" xfId="20137"/>
    <cellStyle name="Heading 1 5 3" xfId="20138"/>
    <cellStyle name="Heading 1 5 4" xfId="20139"/>
    <cellStyle name="Heading 1 6" xfId="20140"/>
    <cellStyle name="Heading 1 6 2" xfId="20141"/>
    <cellStyle name="Heading 1 6 3" xfId="20142"/>
    <cellStyle name="Heading 1 6 4" xfId="20143"/>
    <cellStyle name="Heading 1 7" xfId="20144"/>
    <cellStyle name="Heading 1 7 2" xfId="20145"/>
    <cellStyle name="Heading 1 7 3" xfId="20146"/>
    <cellStyle name="Heading 1 7 4" xfId="20147"/>
    <cellStyle name="Heading 1 8" xfId="20148"/>
    <cellStyle name="Heading 1 8 2" xfId="20149"/>
    <cellStyle name="Heading 1 8 3" xfId="20150"/>
    <cellStyle name="Heading 1 8 4" xfId="20151"/>
    <cellStyle name="Heading 1 9" xfId="20152"/>
    <cellStyle name="Heading 1 9 2" xfId="20153"/>
    <cellStyle name="Heading 1 9 3" xfId="20154"/>
    <cellStyle name="Heading 1 9 4" xfId="20155"/>
    <cellStyle name="Heading 2" xfId="34" builtinId="17" customBuiltin="1"/>
    <cellStyle name="Heading 2 10" xfId="20156"/>
    <cellStyle name="Heading 2 10 2" xfId="20157"/>
    <cellStyle name="Heading 2 10 3" xfId="20158"/>
    <cellStyle name="Heading 2 10 4" xfId="20159"/>
    <cellStyle name="Heading 2 11" xfId="20160"/>
    <cellStyle name="Heading 2 11 2" xfId="20161"/>
    <cellStyle name="Heading 2 11 3" xfId="20162"/>
    <cellStyle name="Heading 2 11 4" xfId="20163"/>
    <cellStyle name="Heading 2 12" xfId="20164"/>
    <cellStyle name="Heading 2 12 2" xfId="20165"/>
    <cellStyle name="Heading 2 12 3" xfId="20166"/>
    <cellStyle name="Heading 2 12 4" xfId="20167"/>
    <cellStyle name="Heading 2 13" xfId="20168"/>
    <cellStyle name="Heading 2 14" xfId="20169"/>
    <cellStyle name="Heading 2 15" xfId="20170"/>
    <cellStyle name="Heading 2 16" xfId="20171"/>
    <cellStyle name="Heading 2 17" xfId="20172"/>
    <cellStyle name="Heading 2 18" xfId="20173"/>
    <cellStyle name="Heading 2 19" xfId="20174"/>
    <cellStyle name="Heading 2 2" xfId="87"/>
    <cellStyle name="Heading 2 2 10" xfId="20176"/>
    <cellStyle name="Heading 2 2 11" xfId="20177"/>
    <cellStyle name="Heading 2 2 12" xfId="20178"/>
    <cellStyle name="Heading 2 2 13" xfId="20179"/>
    <cellStyle name="Heading 2 2 14" xfId="20180"/>
    <cellStyle name="Heading 2 2 15" xfId="20181"/>
    <cellStyle name="Heading 2 2 16" xfId="20182"/>
    <cellStyle name="Heading 2 2 17" xfId="20183"/>
    <cellStyle name="Heading 2 2 18" xfId="20184"/>
    <cellStyle name="Heading 2 2 19" xfId="20185"/>
    <cellStyle name="Heading 2 2 2" xfId="253"/>
    <cellStyle name="Heading 2 2 2 2" xfId="5235"/>
    <cellStyle name="Heading 2 2 2 3" xfId="20186"/>
    <cellStyle name="Heading 2 2 20" xfId="20187"/>
    <cellStyle name="Heading 2 2 21" xfId="20188"/>
    <cellStyle name="Heading 2 2 22" xfId="20189"/>
    <cellStyle name="Heading 2 2 23" xfId="20190"/>
    <cellStyle name="Heading 2 2 24" xfId="20191"/>
    <cellStyle name="Heading 2 2 25" xfId="20192"/>
    <cellStyle name="Heading 2 2 26" xfId="20175"/>
    <cellStyle name="Heading 2 2 3" xfId="5236"/>
    <cellStyle name="Heading 2 2 3 2" xfId="20193"/>
    <cellStyle name="Heading 2 2 4" xfId="20194"/>
    <cellStyle name="Heading 2 2 5" xfId="20195"/>
    <cellStyle name="Heading 2 2 6" xfId="20196"/>
    <cellStyle name="Heading 2 2 7" xfId="20197"/>
    <cellStyle name="Heading 2 2 8" xfId="20198"/>
    <cellStyle name="Heading 2 2 9" xfId="20199"/>
    <cellStyle name="Heading 2 20" xfId="20200"/>
    <cellStyle name="Heading 2 3" xfId="340"/>
    <cellStyle name="Heading 2 3 10" xfId="20202"/>
    <cellStyle name="Heading 2 3 11" xfId="20203"/>
    <cellStyle name="Heading 2 3 12" xfId="20204"/>
    <cellStyle name="Heading 2 3 13" xfId="20205"/>
    <cellStyle name="Heading 2 3 14" xfId="20206"/>
    <cellStyle name="Heading 2 3 15" xfId="20207"/>
    <cellStyle name="Heading 2 3 16" xfId="20201"/>
    <cellStyle name="Heading 2 3 2" xfId="20208"/>
    <cellStyle name="Heading 2 3 3" xfId="20209"/>
    <cellStyle name="Heading 2 3 4" xfId="20210"/>
    <cellStyle name="Heading 2 3 5" xfId="20211"/>
    <cellStyle name="Heading 2 3 6" xfId="20212"/>
    <cellStyle name="Heading 2 3 7" xfId="20213"/>
    <cellStyle name="Heading 2 3 8" xfId="20214"/>
    <cellStyle name="Heading 2 3 9" xfId="20215"/>
    <cellStyle name="Heading 2 4" xfId="20216"/>
    <cellStyle name="Heading 2 4 2" xfId="20217"/>
    <cellStyle name="Heading 2 4 3" xfId="20218"/>
    <cellStyle name="Heading 2 4 4" xfId="20219"/>
    <cellStyle name="Heading 2 5" xfId="20220"/>
    <cellStyle name="Heading 2 5 2" xfId="20221"/>
    <cellStyle name="Heading 2 5 3" xfId="20222"/>
    <cellStyle name="Heading 2 5 4" xfId="20223"/>
    <cellStyle name="Heading 2 6" xfId="20224"/>
    <cellStyle name="Heading 2 6 2" xfId="20225"/>
    <cellStyle name="Heading 2 6 3" xfId="20226"/>
    <cellStyle name="Heading 2 6 4" xfId="20227"/>
    <cellStyle name="Heading 2 7" xfId="20228"/>
    <cellStyle name="Heading 2 7 2" xfId="20229"/>
    <cellStyle name="Heading 2 7 3" xfId="20230"/>
    <cellStyle name="Heading 2 7 4" xfId="20231"/>
    <cellStyle name="Heading 2 8" xfId="20232"/>
    <cellStyle name="Heading 2 8 2" xfId="20233"/>
    <cellStyle name="Heading 2 8 3" xfId="20234"/>
    <cellStyle name="Heading 2 8 4" xfId="20235"/>
    <cellStyle name="Heading 2 9" xfId="20236"/>
    <cellStyle name="Heading 2 9 2" xfId="20237"/>
    <cellStyle name="Heading 2 9 3" xfId="20238"/>
    <cellStyle name="Heading 2 9 4" xfId="20239"/>
    <cellStyle name="Heading 3" xfId="35" builtinId="18" customBuiltin="1"/>
    <cellStyle name="Heading 3 10" xfId="20240"/>
    <cellStyle name="Heading 3 10 2" xfId="20241"/>
    <cellStyle name="Heading 3 10 3" xfId="20242"/>
    <cellStyle name="Heading 3 10 4" xfId="20243"/>
    <cellStyle name="Heading 3 11" xfId="20244"/>
    <cellStyle name="Heading 3 11 2" xfId="20245"/>
    <cellStyle name="Heading 3 11 3" xfId="20246"/>
    <cellStyle name="Heading 3 11 4" xfId="20247"/>
    <cellStyle name="Heading 3 12" xfId="20248"/>
    <cellStyle name="Heading 3 12 2" xfId="20249"/>
    <cellStyle name="Heading 3 12 3" xfId="20250"/>
    <cellStyle name="Heading 3 12 4" xfId="20251"/>
    <cellStyle name="Heading 3 13" xfId="20252"/>
    <cellStyle name="Heading 3 14" xfId="20253"/>
    <cellStyle name="Heading 3 15" xfId="20254"/>
    <cellStyle name="Heading 3 16" xfId="20255"/>
    <cellStyle name="Heading 3 17" xfId="20256"/>
    <cellStyle name="Heading 3 18" xfId="20257"/>
    <cellStyle name="Heading 3 19" xfId="20258"/>
    <cellStyle name="Heading 3 2" xfId="88"/>
    <cellStyle name="Heading 3 2 10" xfId="20259"/>
    <cellStyle name="Heading 3 2 11" xfId="20260"/>
    <cellStyle name="Heading 3 2 12" xfId="20261"/>
    <cellStyle name="Heading 3 2 13" xfId="20262"/>
    <cellStyle name="Heading 3 2 14" xfId="20263"/>
    <cellStyle name="Heading 3 2 15" xfId="20264"/>
    <cellStyle name="Heading 3 2 2" xfId="254"/>
    <cellStyle name="Heading 3 2 2 2" xfId="5237"/>
    <cellStyle name="Heading 3 2 2 3" xfId="20265"/>
    <cellStyle name="Heading 3 2 3" xfId="5238"/>
    <cellStyle name="Heading 3 2 4" xfId="20266"/>
    <cellStyle name="Heading 3 2 5" xfId="20267"/>
    <cellStyle name="Heading 3 2 6" xfId="20268"/>
    <cellStyle name="Heading 3 2 7" xfId="20269"/>
    <cellStyle name="Heading 3 2 8" xfId="20270"/>
    <cellStyle name="Heading 3 2 9" xfId="20271"/>
    <cellStyle name="Heading 3 20" xfId="20272"/>
    <cellStyle name="Heading 3 3" xfId="341"/>
    <cellStyle name="Heading 3 3 10" xfId="20273"/>
    <cellStyle name="Heading 3 3 11" xfId="20274"/>
    <cellStyle name="Heading 3 3 12" xfId="20275"/>
    <cellStyle name="Heading 3 3 13" xfId="20276"/>
    <cellStyle name="Heading 3 3 14" xfId="20277"/>
    <cellStyle name="Heading 3 3 15" xfId="20278"/>
    <cellStyle name="Heading 3 3 2" xfId="20279"/>
    <cellStyle name="Heading 3 3 3" xfId="20280"/>
    <cellStyle name="Heading 3 3 4" xfId="20281"/>
    <cellStyle name="Heading 3 3 5" xfId="20282"/>
    <cellStyle name="Heading 3 3 6" xfId="20283"/>
    <cellStyle name="Heading 3 3 7" xfId="20284"/>
    <cellStyle name="Heading 3 3 8" xfId="20285"/>
    <cellStyle name="Heading 3 3 9" xfId="20286"/>
    <cellStyle name="Heading 3 4" xfId="20287"/>
    <cellStyle name="Heading 3 4 2" xfId="20288"/>
    <cellStyle name="Heading 3 4 3" xfId="20289"/>
    <cellStyle name="Heading 3 4 4" xfId="20290"/>
    <cellStyle name="Heading 3 5" xfId="20291"/>
    <cellStyle name="Heading 3 5 2" xfId="20292"/>
    <cellStyle name="Heading 3 5 3" xfId="20293"/>
    <cellStyle name="Heading 3 5 4" xfId="20294"/>
    <cellStyle name="Heading 3 6" xfId="20295"/>
    <cellStyle name="Heading 3 6 2" xfId="20296"/>
    <cellStyle name="Heading 3 6 3" xfId="20297"/>
    <cellStyle name="Heading 3 6 4" xfId="20298"/>
    <cellStyle name="Heading 3 7" xfId="20299"/>
    <cellStyle name="Heading 3 7 2" xfId="20300"/>
    <cellStyle name="Heading 3 7 3" xfId="20301"/>
    <cellStyle name="Heading 3 7 4" xfId="20302"/>
    <cellStyle name="Heading 3 8" xfId="20303"/>
    <cellStyle name="Heading 3 8 2" xfId="20304"/>
    <cellStyle name="Heading 3 8 3" xfId="20305"/>
    <cellStyle name="Heading 3 8 4" xfId="20306"/>
    <cellStyle name="Heading 3 9" xfId="20307"/>
    <cellStyle name="Heading 3 9 2" xfId="20308"/>
    <cellStyle name="Heading 3 9 3" xfId="20309"/>
    <cellStyle name="Heading 3 9 4" xfId="20310"/>
    <cellStyle name="Heading 4" xfId="36" builtinId="19" customBuiltin="1"/>
    <cellStyle name="Heading 4 10" xfId="20311"/>
    <cellStyle name="Heading 4 10 2" xfId="20312"/>
    <cellStyle name="Heading 4 10 3" xfId="20313"/>
    <cellStyle name="Heading 4 10 4" xfId="20314"/>
    <cellStyle name="Heading 4 11" xfId="20315"/>
    <cellStyle name="Heading 4 11 2" xfId="20316"/>
    <cellStyle name="Heading 4 11 3" xfId="20317"/>
    <cellStyle name="Heading 4 11 4" xfId="20318"/>
    <cellStyle name="Heading 4 12" xfId="20319"/>
    <cellStyle name="Heading 4 12 2" xfId="20320"/>
    <cellStyle name="Heading 4 12 3" xfId="20321"/>
    <cellStyle name="Heading 4 12 4" xfId="20322"/>
    <cellStyle name="Heading 4 13" xfId="20323"/>
    <cellStyle name="Heading 4 14" xfId="20324"/>
    <cellStyle name="Heading 4 15" xfId="20325"/>
    <cellStyle name="Heading 4 16" xfId="20326"/>
    <cellStyle name="Heading 4 17" xfId="20327"/>
    <cellStyle name="Heading 4 18" xfId="20328"/>
    <cellStyle name="Heading 4 19" xfId="20329"/>
    <cellStyle name="Heading 4 2" xfId="89"/>
    <cellStyle name="Heading 4 2 10" xfId="20330"/>
    <cellStyle name="Heading 4 2 11" xfId="20331"/>
    <cellStyle name="Heading 4 2 12" xfId="20332"/>
    <cellStyle name="Heading 4 2 13" xfId="20333"/>
    <cellStyle name="Heading 4 2 14" xfId="20334"/>
    <cellStyle name="Heading 4 2 15" xfId="20335"/>
    <cellStyle name="Heading 4 2 2" xfId="255"/>
    <cellStyle name="Heading 4 2 2 2" xfId="5239"/>
    <cellStyle name="Heading 4 2 2 3" xfId="20336"/>
    <cellStyle name="Heading 4 2 3" xfId="5240"/>
    <cellStyle name="Heading 4 2 4" xfId="20337"/>
    <cellStyle name="Heading 4 2 5" xfId="20338"/>
    <cellStyle name="Heading 4 2 6" xfId="20339"/>
    <cellStyle name="Heading 4 2 7" xfId="20340"/>
    <cellStyle name="Heading 4 2 8" xfId="20341"/>
    <cellStyle name="Heading 4 2 9" xfId="20342"/>
    <cellStyle name="Heading 4 20" xfId="20343"/>
    <cellStyle name="Heading 4 3" xfId="342"/>
    <cellStyle name="Heading 4 3 10" xfId="20344"/>
    <cellStyle name="Heading 4 3 11" xfId="20345"/>
    <cellStyle name="Heading 4 3 12" xfId="20346"/>
    <cellStyle name="Heading 4 3 13" xfId="20347"/>
    <cellStyle name="Heading 4 3 14" xfId="20348"/>
    <cellStyle name="Heading 4 3 15" xfId="20349"/>
    <cellStyle name="Heading 4 3 2" xfId="20350"/>
    <cellStyle name="Heading 4 3 3" xfId="20351"/>
    <cellStyle name="Heading 4 3 4" xfId="20352"/>
    <cellStyle name="Heading 4 3 5" xfId="20353"/>
    <cellStyle name="Heading 4 3 6" xfId="20354"/>
    <cellStyle name="Heading 4 3 7" xfId="20355"/>
    <cellStyle name="Heading 4 3 8" xfId="20356"/>
    <cellStyle name="Heading 4 3 9" xfId="20357"/>
    <cellStyle name="Heading 4 4" xfId="20358"/>
    <cellStyle name="Heading 4 4 2" xfId="20359"/>
    <cellStyle name="Heading 4 4 3" xfId="20360"/>
    <cellStyle name="Heading 4 4 4" xfId="20361"/>
    <cellStyle name="Heading 4 5" xfId="20362"/>
    <cellStyle name="Heading 4 5 2" xfId="20363"/>
    <cellStyle name="Heading 4 5 3" xfId="20364"/>
    <cellStyle name="Heading 4 5 4" xfId="20365"/>
    <cellStyle name="Heading 4 6" xfId="20366"/>
    <cellStyle name="Heading 4 6 2" xfId="20367"/>
    <cellStyle name="Heading 4 6 3" xfId="20368"/>
    <cellStyle name="Heading 4 6 4" xfId="20369"/>
    <cellStyle name="Heading 4 7" xfId="20370"/>
    <cellStyle name="Heading 4 7 2" xfId="20371"/>
    <cellStyle name="Heading 4 7 3" xfId="20372"/>
    <cellStyle name="Heading 4 7 4" xfId="20373"/>
    <cellStyle name="Heading 4 8" xfId="20374"/>
    <cellStyle name="Heading 4 8 2" xfId="20375"/>
    <cellStyle name="Heading 4 8 3" xfId="20376"/>
    <cellStyle name="Heading 4 8 4" xfId="20377"/>
    <cellStyle name="Heading 4 9" xfId="20378"/>
    <cellStyle name="Heading 4 9 2" xfId="20379"/>
    <cellStyle name="Heading 4 9 3" xfId="20380"/>
    <cellStyle name="Heading 4 9 4" xfId="20381"/>
    <cellStyle name="Heading1" xfId="20382"/>
    <cellStyle name="Heading1 10" xfId="20383"/>
    <cellStyle name="Heading1 11" xfId="20384"/>
    <cellStyle name="Heading1 12" xfId="20385"/>
    <cellStyle name="Heading1 13" xfId="20386"/>
    <cellStyle name="Heading1 14" xfId="20387"/>
    <cellStyle name="Heading1 15" xfId="20388"/>
    <cellStyle name="Heading1 16" xfId="20389"/>
    <cellStyle name="Heading1 17" xfId="20390"/>
    <cellStyle name="Heading1 18" xfId="20391"/>
    <cellStyle name="Heading1 19" xfId="20392"/>
    <cellStyle name="Heading1 2" xfId="20393"/>
    <cellStyle name="Heading1 2 2" xfId="20394"/>
    <cellStyle name="Heading1 20" xfId="20395"/>
    <cellStyle name="Heading1 21" xfId="20396"/>
    <cellStyle name="Heading1 22" xfId="20397"/>
    <cellStyle name="Heading1 23" xfId="20398"/>
    <cellStyle name="Heading1 24" xfId="20399"/>
    <cellStyle name="Heading1 25" xfId="20400"/>
    <cellStyle name="Heading1 26" xfId="20401"/>
    <cellStyle name="Heading1 27" xfId="20402"/>
    <cellStyle name="Heading1 28" xfId="20403"/>
    <cellStyle name="Heading1 29" xfId="20404"/>
    <cellStyle name="Heading1 3" xfId="20405"/>
    <cellStyle name="Heading1 3 10" xfId="20406"/>
    <cellStyle name="Heading1 3 11" xfId="20407"/>
    <cellStyle name="Heading1 3 12" xfId="20408"/>
    <cellStyle name="Heading1 3 13" xfId="20409"/>
    <cellStyle name="Heading1 3 14" xfId="20410"/>
    <cellStyle name="Heading1 3 15" xfId="20411"/>
    <cellStyle name="Heading1 3 16" xfId="20412"/>
    <cellStyle name="Heading1 3 2" xfId="20413"/>
    <cellStyle name="Heading1 3 3" xfId="20414"/>
    <cellStyle name="Heading1 3 4" xfId="20415"/>
    <cellStyle name="Heading1 3 5" xfId="20416"/>
    <cellStyle name="Heading1 3 6" xfId="20417"/>
    <cellStyle name="Heading1 3 7" xfId="20418"/>
    <cellStyle name="Heading1 3 8" xfId="20419"/>
    <cellStyle name="Heading1 3 9" xfId="20420"/>
    <cellStyle name="Heading1 30" xfId="20421"/>
    <cellStyle name="Heading1 31" xfId="20422"/>
    <cellStyle name="Heading1 32" xfId="20423"/>
    <cellStyle name="Heading1 33" xfId="20424"/>
    <cellStyle name="Heading1 34" xfId="20425"/>
    <cellStyle name="Heading1 35" xfId="20426"/>
    <cellStyle name="Heading1 36" xfId="20427"/>
    <cellStyle name="Heading1 37" xfId="20428"/>
    <cellStyle name="Heading1 38" xfId="20429"/>
    <cellStyle name="Heading1 39" xfId="20430"/>
    <cellStyle name="Heading1 4" xfId="20431"/>
    <cellStyle name="Heading1 40" xfId="20432"/>
    <cellStyle name="Heading1 41" xfId="20433"/>
    <cellStyle name="Heading1 5" xfId="20434"/>
    <cellStyle name="Heading1 6" xfId="20435"/>
    <cellStyle name="Heading1 7" xfId="20436"/>
    <cellStyle name="Heading1 8" xfId="20437"/>
    <cellStyle name="Heading1 9" xfId="20438"/>
    <cellStyle name="Heading2" xfId="20439"/>
    <cellStyle name="Heading2 10" xfId="20440"/>
    <cellStyle name="Heading2 11" xfId="20441"/>
    <cellStyle name="Heading2 12" xfId="20442"/>
    <cellStyle name="Heading2 13" xfId="20443"/>
    <cellStyle name="Heading2 14" xfId="20444"/>
    <cellStyle name="Heading2 15" xfId="20445"/>
    <cellStyle name="Heading2 16" xfId="20446"/>
    <cellStyle name="Heading2 17" xfId="20447"/>
    <cellStyle name="Heading2 18" xfId="20448"/>
    <cellStyle name="Heading2 19" xfId="20449"/>
    <cellStyle name="Heading2 2" xfId="20450"/>
    <cellStyle name="Heading2 2 2" xfId="20451"/>
    <cellStyle name="Heading2 20" xfId="20452"/>
    <cellStyle name="Heading2 21" xfId="20453"/>
    <cellStyle name="Heading2 22" xfId="20454"/>
    <cellStyle name="Heading2 23" xfId="20455"/>
    <cellStyle name="Heading2 24" xfId="20456"/>
    <cellStyle name="Heading2 25" xfId="20457"/>
    <cellStyle name="Heading2 26" xfId="20458"/>
    <cellStyle name="Heading2 27" xfId="20459"/>
    <cellStyle name="Heading2 28" xfId="20460"/>
    <cellStyle name="Heading2 29" xfId="20461"/>
    <cellStyle name="Heading2 3" xfId="20462"/>
    <cellStyle name="Heading2 3 10" xfId="20463"/>
    <cellStyle name="Heading2 3 11" xfId="20464"/>
    <cellStyle name="Heading2 3 12" xfId="20465"/>
    <cellStyle name="Heading2 3 13" xfId="20466"/>
    <cellStyle name="Heading2 3 14" xfId="20467"/>
    <cellStyle name="Heading2 3 15" xfId="20468"/>
    <cellStyle name="Heading2 3 16" xfId="20469"/>
    <cellStyle name="Heading2 3 2" xfId="20470"/>
    <cellStyle name="Heading2 3 3" xfId="20471"/>
    <cellStyle name="Heading2 3 4" xfId="20472"/>
    <cellStyle name="Heading2 3 5" xfId="20473"/>
    <cellStyle name="Heading2 3 6" xfId="20474"/>
    <cellStyle name="Heading2 3 7" xfId="20475"/>
    <cellStyle name="Heading2 3 8" xfId="20476"/>
    <cellStyle name="Heading2 3 9" xfId="20477"/>
    <cellStyle name="Heading2 30" xfId="20478"/>
    <cellStyle name="Heading2 31" xfId="20479"/>
    <cellStyle name="Heading2 32" xfId="20480"/>
    <cellStyle name="Heading2 33" xfId="20481"/>
    <cellStyle name="Heading2 34" xfId="20482"/>
    <cellStyle name="Heading2 35" xfId="20483"/>
    <cellStyle name="Heading2 36" xfId="20484"/>
    <cellStyle name="Heading2 37" xfId="20485"/>
    <cellStyle name="Heading2 38" xfId="20486"/>
    <cellStyle name="Heading2 39" xfId="20487"/>
    <cellStyle name="Heading2 4" xfId="20488"/>
    <cellStyle name="Heading2 40" xfId="20489"/>
    <cellStyle name="Heading2 41" xfId="20490"/>
    <cellStyle name="Heading2 5" xfId="20491"/>
    <cellStyle name="Heading2 6" xfId="20492"/>
    <cellStyle name="Heading2 7" xfId="20493"/>
    <cellStyle name="Heading2 8" xfId="20494"/>
    <cellStyle name="Heading2 9" xfId="20495"/>
    <cellStyle name="Heading3" xfId="20496"/>
    <cellStyle name="Heading4Yellow" xfId="20497"/>
    <cellStyle name="Heading4Yellow 2" xfId="20498"/>
    <cellStyle name="Heading7" xfId="20499"/>
    <cellStyle name="HEADINGS" xfId="20500"/>
    <cellStyle name="HEADINGSTOP" xfId="20501"/>
    <cellStyle name="HeadlineStyle" xfId="5241"/>
    <cellStyle name="HeadlineStyle 2" xfId="5242"/>
    <cellStyle name="HeadlineStyleJustified" xfId="5243"/>
    <cellStyle name="HeadlineStyleJustified 2" xfId="5244"/>
    <cellStyle name="Hidden" xfId="20502"/>
    <cellStyle name="Hidden 2" xfId="20503"/>
    <cellStyle name="Hidden 3" xfId="20504"/>
    <cellStyle name="Hidden 4" xfId="20505"/>
    <cellStyle name="Hidden.prt" xfId="20506"/>
    <cellStyle name="Hidden_1-31-04 Provision as of 7-30-09 - TB 7.15 - JS" xfId="20507"/>
    <cellStyle name="HiddenInput" xfId="20508"/>
    <cellStyle name="HiddenInput.prt" xfId="20509"/>
    <cellStyle name="HiddenInput.prt 2" xfId="20510"/>
    <cellStyle name="HiddenInput.prt 3" xfId="20511"/>
    <cellStyle name="HiddenInput.prt_Comverse 2004 Income Tax Review Wkbk 02 03" xfId="20512"/>
    <cellStyle name="HIDE" xfId="20513"/>
    <cellStyle name="HIGHLIGHT" xfId="20514"/>
    <cellStyle name="Hipervínculo" xfId="20515"/>
    <cellStyle name="Hipervínculo visitado" xfId="20516"/>
    <cellStyle name="Hipervínculo_713 (1)" xfId="20517"/>
    <cellStyle name="Hyperlink" xfId="13870" builtinId="8" customBuiltin="1"/>
    <cellStyle name="Hyperlink 2" xfId="70"/>
    <cellStyle name="Hyperlink 2 2" xfId="256"/>
    <cellStyle name="Hyperlink 2 2 2" xfId="5247"/>
    <cellStyle name="Hyperlink 2 2 3" xfId="5246"/>
    <cellStyle name="Hyperlink 2 2 4" xfId="20518"/>
    <cellStyle name="Hyperlink 2 3" xfId="5248"/>
    <cellStyle name="Hyperlink 2 3 2" xfId="20519"/>
    <cellStyle name="Hyperlink 2 4" xfId="5249"/>
    <cellStyle name="Hyperlink 2 5" xfId="5250"/>
    <cellStyle name="Hyperlink 2 6" xfId="5245"/>
    <cellStyle name="Hyperlink 3" xfId="5251"/>
    <cellStyle name="Hyperlink 3 2" xfId="20520"/>
    <cellStyle name="Hyperlink 4" xfId="20521"/>
    <cellStyle name="Impsat" xfId="20522"/>
    <cellStyle name="IMR" xfId="20523"/>
    <cellStyle name="IMR 10" xfId="20524"/>
    <cellStyle name="IMR 10 2" xfId="20525"/>
    <cellStyle name="IMR 11" xfId="20526"/>
    <cellStyle name="IMR 11 2" xfId="20527"/>
    <cellStyle name="IMR 12" xfId="20528"/>
    <cellStyle name="IMR 12 2" xfId="20529"/>
    <cellStyle name="IMR 13" xfId="20530"/>
    <cellStyle name="IMR 13 2" xfId="20531"/>
    <cellStyle name="IMR 14" xfId="20532"/>
    <cellStyle name="IMR 14 2" xfId="20533"/>
    <cellStyle name="IMR 15" xfId="20534"/>
    <cellStyle name="IMR 15 2" xfId="20535"/>
    <cellStyle name="IMR 16" xfId="20536"/>
    <cellStyle name="IMR 16 2" xfId="20537"/>
    <cellStyle name="IMR 17" xfId="20538"/>
    <cellStyle name="IMR 17 2" xfId="20539"/>
    <cellStyle name="IMR 18" xfId="20540"/>
    <cellStyle name="IMR 18 2" xfId="20541"/>
    <cellStyle name="IMR 19" xfId="20542"/>
    <cellStyle name="IMR 19 2" xfId="20543"/>
    <cellStyle name="IMR 2" xfId="20544"/>
    <cellStyle name="IMR 2 2" xfId="20545"/>
    <cellStyle name="IMR 2 2 2" xfId="20546"/>
    <cellStyle name="IMR 2 3" xfId="20547"/>
    <cellStyle name="IMR 20" xfId="20548"/>
    <cellStyle name="IMR 20 2" xfId="20549"/>
    <cellStyle name="IMR 21" xfId="20550"/>
    <cellStyle name="IMR 21 2" xfId="20551"/>
    <cellStyle name="IMR 22" xfId="20552"/>
    <cellStyle name="IMR 22 2" xfId="20553"/>
    <cellStyle name="IMR 23" xfId="20554"/>
    <cellStyle name="IMR 23 2" xfId="20555"/>
    <cellStyle name="IMR 24" xfId="20556"/>
    <cellStyle name="IMR 24 2" xfId="20557"/>
    <cellStyle name="IMR 25" xfId="20558"/>
    <cellStyle name="IMR 25 2" xfId="20559"/>
    <cellStyle name="IMR 26" xfId="20560"/>
    <cellStyle name="IMR 26 2" xfId="20561"/>
    <cellStyle name="IMR 27" xfId="20562"/>
    <cellStyle name="IMR 27 2" xfId="20563"/>
    <cellStyle name="IMR 28" xfId="20564"/>
    <cellStyle name="IMR 28 2" xfId="20565"/>
    <cellStyle name="IMR 29" xfId="20566"/>
    <cellStyle name="IMR 29 2" xfId="20567"/>
    <cellStyle name="IMR 3" xfId="20568"/>
    <cellStyle name="IMR 3 10" xfId="20569"/>
    <cellStyle name="IMR 3 10 2" xfId="20570"/>
    <cellStyle name="IMR 3 11" xfId="20571"/>
    <cellStyle name="IMR 3 11 2" xfId="20572"/>
    <cellStyle name="IMR 3 12" xfId="20573"/>
    <cellStyle name="IMR 3 12 2" xfId="20574"/>
    <cellStyle name="IMR 3 13" xfId="20575"/>
    <cellStyle name="IMR 3 13 2" xfId="20576"/>
    <cellStyle name="IMR 3 14" xfId="20577"/>
    <cellStyle name="IMR 3 14 2" xfId="20578"/>
    <cellStyle name="IMR 3 15" xfId="20579"/>
    <cellStyle name="IMR 3 15 2" xfId="20580"/>
    <cellStyle name="IMR 3 16" xfId="20581"/>
    <cellStyle name="IMR 3 16 2" xfId="20582"/>
    <cellStyle name="IMR 3 17" xfId="20583"/>
    <cellStyle name="IMR 3 2" xfId="20584"/>
    <cellStyle name="IMR 3 2 2" xfId="20585"/>
    <cellStyle name="IMR 3 3" xfId="20586"/>
    <cellStyle name="IMR 3 3 2" xfId="20587"/>
    <cellStyle name="IMR 3 4" xfId="20588"/>
    <cellStyle name="IMR 3 4 2" xfId="20589"/>
    <cellStyle name="IMR 3 5" xfId="20590"/>
    <cellStyle name="IMR 3 5 2" xfId="20591"/>
    <cellStyle name="IMR 3 6" xfId="20592"/>
    <cellStyle name="IMR 3 6 2" xfId="20593"/>
    <cellStyle name="IMR 3 7" xfId="20594"/>
    <cellStyle name="IMR 3 7 2" xfId="20595"/>
    <cellStyle name="IMR 3 8" xfId="20596"/>
    <cellStyle name="IMR 3 8 2" xfId="20597"/>
    <cellStyle name="IMR 3 9" xfId="20598"/>
    <cellStyle name="IMR 3 9 2" xfId="20599"/>
    <cellStyle name="IMR 30" xfId="20600"/>
    <cellStyle name="IMR 30 2" xfId="20601"/>
    <cellStyle name="IMR 31" xfId="20602"/>
    <cellStyle name="IMR 31 2" xfId="20603"/>
    <cellStyle name="IMR 32" xfId="20604"/>
    <cellStyle name="IMR 32 2" xfId="20605"/>
    <cellStyle name="IMR 33" xfId="20606"/>
    <cellStyle name="IMR 33 2" xfId="20607"/>
    <cellStyle name="IMR 34" xfId="20608"/>
    <cellStyle name="IMR 34 2" xfId="20609"/>
    <cellStyle name="IMR 35" xfId="20610"/>
    <cellStyle name="IMR 35 2" xfId="20611"/>
    <cellStyle name="IMR 36" xfId="20612"/>
    <cellStyle name="IMR 36 2" xfId="20613"/>
    <cellStyle name="IMR 37" xfId="20614"/>
    <cellStyle name="IMR 37 2" xfId="20615"/>
    <cellStyle name="IMR 38" xfId="20616"/>
    <cellStyle name="IMR 38 2" xfId="20617"/>
    <cellStyle name="IMR 39" xfId="20618"/>
    <cellStyle name="IMR 39 2" xfId="20619"/>
    <cellStyle name="IMR 4" xfId="20620"/>
    <cellStyle name="IMR 4 2" xfId="20621"/>
    <cellStyle name="IMR 40" xfId="20622"/>
    <cellStyle name="IMR 40 2" xfId="20623"/>
    <cellStyle name="IMR 41" xfId="20624"/>
    <cellStyle name="IMR 41 2" xfId="20625"/>
    <cellStyle name="IMR 42" xfId="20626"/>
    <cellStyle name="IMR 5" xfId="20627"/>
    <cellStyle name="IMR 5 2" xfId="20628"/>
    <cellStyle name="IMR 6" xfId="20629"/>
    <cellStyle name="IMR 6 2" xfId="20630"/>
    <cellStyle name="IMR 7" xfId="20631"/>
    <cellStyle name="IMR 7 2" xfId="20632"/>
    <cellStyle name="IMR 8" xfId="20633"/>
    <cellStyle name="IMR 8 2" xfId="20634"/>
    <cellStyle name="IMR 9" xfId="20635"/>
    <cellStyle name="IMR 9 2" xfId="20636"/>
    <cellStyle name="Incorrecto" xfId="20637"/>
    <cellStyle name="Incorreto" xfId="20638"/>
    <cellStyle name="Indent" xfId="20639"/>
    <cellStyle name="inp.Dropdown" xfId="20640"/>
    <cellStyle name="inp.Dropdown.prt" xfId="20641"/>
    <cellStyle name="inp.Dropdown.prt 2" xfId="20642"/>
    <cellStyle name="inp.Dropdown.prt 2 2" xfId="20643"/>
    <cellStyle name="inp.Dropdown.prt 3" xfId="20644"/>
    <cellStyle name="inp.Dropdown.prt_Comverse 2004 Income Tax Review Wkbk 02 03" xfId="20645"/>
    <cellStyle name="inp.Exchange" xfId="20646"/>
    <cellStyle name="inp.FX" xfId="20647"/>
    <cellStyle name="inp.FX.prt" xfId="20648"/>
    <cellStyle name="inp.FX.prt 2" xfId="20649"/>
    <cellStyle name="inp.FX.prt 2 2" xfId="20650"/>
    <cellStyle name="inp.FX.prt 3" xfId="20651"/>
    <cellStyle name="inp.FX_Apport &amp; Look-through" xfId="20652"/>
    <cellStyle name="inp.General" xfId="20653"/>
    <cellStyle name="inp.General.prt" xfId="20654"/>
    <cellStyle name="inp.General.prt 2" xfId="20655"/>
    <cellStyle name="inp.General.prt 2 2" xfId="20656"/>
    <cellStyle name="inp.General.prt 3" xfId="20657"/>
    <cellStyle name="inp.General_Apport &amp; Look-through" xfId="20658"/>
    <cellStyle name="inp.Locked" xfId="20659"/>
    <cellStyle name="inp.Locked.mth" xfId="20660"/>
    <cellStyle name="inp.Locked.txt" xfId="20661"/>
    <cellStyle name="inp.LockedHidden" xfId="20662"/>
    <cellStyle name="inp.Number" xfId="20663"/>
    <cellStyle name="inp.Number.prt" xfId="20664"/>
    <cellStyle name="inp.Number.prt 2" xfId="20665"/>
    <cellStyle name="inp.Number.prt 2 2" xfId="20666"/>
    <cellStyle name="inp.Number.prt 3" xfId="20667"/>
    <cellStyle name="inp.Number_Apport &amp; Look-through" xfId="20668"/>
    <cellStyle name="inp.Percent" xfId="20669"/>
    <cellStyle name="inp.Percent.prt" xfId="20670"/>
    <cellStyle name="inp.Percent.prt 2" xfId="20671"/>
    <cellStyle name="inp.Percent.prt 2 2" xfId="20672"/>
    <cellStyle name="inp.Percent.prt 3" xfId="20673"/>
    <cellStyle name="inp.Percent_Apport &amp; Look-through" xfId="20674"/>
    <cellStyle name="inp.Protected" xfId="20675"/>
    <cellStyle name="inp.Protected 2" xfId="20676"/>
    <cellStyle name="inp.US$" xfId="20677"/>
    <cellStyle name="inp.US$.prt" xfId="20678"/>
    <cellStyle name="inp.US$.prt 2" xfId="20679"/>
    <cellStyle name="inp.US$.prt 2 2" xfId="20680"/>
    <cellStyle name="inp.US$.prt 3" xfId="20681"/>
    <cellStyle name="inp.US$_mInKeyCode" xfId="20682"/>
    <cellStyle name="inp.YesNo" xfId="20683"/>
    <cellStyle name="inp.YesNo.prt" xfId="20684"/>
    <cellStyle name="inp.YesNo.prt 2" xfId="20685"/>
    <cellStyle name="inp.YesNo.prt 2 2" xfId="20686"/>
    <cellStyle name="inp.YesNo.prt 3" xfId="20687"/>
    <cellStyle name="inp.YesNo_Apport &amp; Look-through" xfId="20688"/>
    <cellStyle name="Input" xfId="37" builtinId="20" customBuiltin="1"/>
    <cellStyle name="Input - Style1" xfId="20689"/>
    <cellStyle name="Input - Style1 10" xfId="20690"/>
    <cellStyle name="Input - Style1 11" xfId="20691"/>
    <cellStyle name="Input - Style1 12" xfId="20692"/>
    <cellStyle name="Input - Style1 13" xfId="20693"/>
    <cellStyle name="Input - Style1 14" xfId="20694"/>
    <cellStyle name="Input - Style1 15" xfId="20695"/>
    <cellStyle name="Input - Style1 16" xfId="20696"/>
    <cellStyle name="Input - Style1 17" xfId="20697"/>
    <cellStyle name="Input - Style1 18" xfId="20698"/>
    <cellStyle name="Input - Style1 19" xfId="20699"/>
    <cellStyle name="Input - Style1 2" xfId="20700"/>
    <cellStyle name="Input - Style1 2 2" xfId="20701"/>
    <cellStyle name="Input - Style1 20" xfId="20702"/>
    <cellStyle name="Input - Style1 21" xfId="20703"/>
    <cellStyle name="Input - Style1 22" xfId="20704"/>
    <cellStyle name="Input - Style1 23" xfId="20705"/>
    <cellStyle name="Input - Style1 24" xfId="20706"/>
    <cellStyle name="Input - Style1 25" xfId="20707"/>
    <cellStyle name="Input - Style1 26" xfId="20708"/>
    <cellStyle name="Input - Style1 27" xfId="20709"/>
    <cellStyle name="Input - Style1 28" xfId="20710"/>
    <cellStyle name="Input - Style1 29" xfId="20711"/>
    <cellStyle name="Input - Style1 3" xfId="20712"/>
    <cellStyle name="Input - Style1 3 10" xfId="20713"/>
    <cellStyle name="Input - Style1 3 11" xfId="20714"/>
    <cellStyle name="Input - Style1 3 12" xfId="20715"/>
    <cellStyle name="Input - Style1 3 13" xfId="20716"/>
    <cellStyle name="Input - Style1 3 14" xfId="20717"/>
    <cellStyle name="Input - Style1 3 15" xfId="20718"/>
    <cellStyle name="Input - Style1 3 16" xfId="20719"/>
    <cellStyle name="Input - Style1 3 2" xfId="20720"/>
    <cellStyle name="Input - Style1 3 3" xfId="20721"/>
    <cellStyle name="Input - Style1 3 4" xfId="20722"/>
    <cellStyle name="Input - Style1 3 5" xfId="20723"/>
    <cellStyle name="Input - Style1 3 6" xfId="20724"/>
    <cellStyle name="Input - Style1 3 7" xfId="20725"/>
    <cellStyle name="Input - Style1 3 8" xfId="20726"/>
    <cellStyle name="Input - Style1 3 9" xfId="20727"/>
    <cellStyle name="Input - Style1 30" xfId="20728"/>
    <cellStyle name="Input - Style1 31" xfId="20729"/>
    <cellStyle name="Input - Style1 32" xfId="20730"/>
    <cellStyle name="Input - Style1 33" xfId="20731"/>
    <cellStyle name="Input - Style1 34" xfId="20732"/>
    <cellStyle name="Input - Style1 35" xfId="20733"/>
    <cellStyle name="Input - Style1 36" xfId="20734"/>
    <cellStyle name="Input - Style1 37" xfId="20735"/>
    <cellStyle name="Input - Style1 38" xfId="20736"/>
    <cellStyle name="Input - Style1 39" xfId="20737"/>
    <cellStyle name="Input - Style1 4" xfId="20738"/>
    <cellStyle name="Input - Style1 40" xfId="20739"/>
    <cellStyle name="Input - Style1 41" xfId="20740"/>
    <cellStyle name="Input - Style1 5" xfId="20741"/>
    <cellStyle name="Input - Style1 6" xfId="20742"/>
    <cellStyle name="Input - Style1 7" xfId="20743"/>
    <cellStyle name="Input - Style1 8" xfId="20744"/>
    <cellStyle name="Input - Style1 9" xfId="20745"/>
    <cellStyle name="Input [yellow]" xfId="71"/>
    <cellStyle name="Input [yellow] 2" xfId="5252"/>
    <cellStyle name="Input [yellow] 2 2" xfId="20746"/>
    <cellStyle name="Input [yellow] 3" xfId="5253"/>
    <cellStyle name="Input [yellow] 3 2" xfId="20747"/>
    <cellStyle name="Input [yellow] 4" xfId="5254"/>
    <cellStyle name="Input [yellow] 5" xfId="5255"/>
    <cellStyle name="Input [yellow] 6" xfId="20748"/>
    <cellStyle name="Input [yellow]_Comverse 2004 Income Tax Review Wkbk 02 03" xfId="20749"/>
    <cellStyle name="Input 10" xfId="20750"/>
    <cellStyle name="Input 10 2" xfId="20751"/>
    <cellStyle name="Input 10 3" xfId="20752"/>
    <cellStyle name="Input 10 4" xfId="20753"/>
    <cellStyle name="Input 11" xfId="20754"/>
    <cellStyle name="Input 11 2" xfId="20755"/>
    <cellStyle name="Input 11 3" xfId="20756"/>
    <cellStyle name="Input 11 4" xfId="20757"/>
    <cellStyle name="Input 12" xfId="20758"/>
    <cellStyle name="Input 12 2" xfId="20759"/>
    <cellStyle name="Input 12 3" xfId="20760"/>
    <cellStyle name="Input 12 4" xfId="20761"/>
    <cellStyle name="Input 13" xfId="20762"/>
    <cellStyle name="Input 14" xfId="20763"/>
    <cellStyle name="Input 15" xfId="20764"/>
    <cellStyle name="Input 16" xfId="20765"/>
    <cellStyle name="Input 17" xfId="20766"/>
    <cellStyle name="Input 18" xfId="20767"/>
    <cellStyle name="Input 19" xfId="20768"/>
    <cellStyle name="Input 2" xfId="93"/>
    <cellStyle name="Input 2 10" xfId="20770"/>
    <cellStyle name="Input 2 11" xfId="20771"/>
    <cellStyle name="Input 2 12" xfId="20772"/>
    <cellStyle name="Input 2 13" xfId="20773"/>
    <cellStyle name="Input 2 14" xfId="20774"/>
    <cellStyle name="Input 2 14 2" xfId="20775"/>
    <cellStyle name="Input 2 15" xfId="20776"/>
    <cellStyle name="Input 2 15 2" xfId="20777"/>
    <cellStyle name="Input 2 16" xfId="20778"/>
    <cellStyle name="Input 2 17" xfId="20769"/>
    <cellStyle name="Input 2 2" xfId="257"/>
    <cellStyle name="Input 2 2 2" xfId="5256"/>
    <cellStyle name="Input 2 2 3" xfId="20779"/>
    <cellStyle name="Input 2 3" xfId="5257"/>
    <cellStyle name="Input 2 3 2" xfId="20780"/>
    <cellStyle name="Input 2 4" xfId="20781"/>
    <cellStyle name="Input 2 5" xfId="20782"/>
    <cellStyle name="Input 2 6" xfId="20783"/>
    <cellStyle name="Input 2 7" xfId="20784"/>
    <cellStyle name="Input 2 8" xfId="20785"/>
    <cellStyle name="Input 2 9" xfId="20786"/>
    <cellStyle name="Input 20" xfId="20787"/>
    <cellStyle name="Input 21" xfId="28051"/>
    <cellStyle name="Input 3" xfId="127"/>
    <cellStyle name="Input 3 10" xfId="20789"/>
    <cellStyle name="Input 3 11" xfId="20790"/>
    <cellStyle name="Input 3 12" xfId="20791"/>
    <cellStyle name="Input 3 13" xfId="20792"/>
    <cellStyle name="Input 3 14" xfId="20793"/>
    <cellStyle name="Input 3 14 2" xfId="20794"/>
    <cellStyle name="Input 3 15" xfId="20795"/>
    <cellStyle name="Input 3 15 2" xfId="20796"/>
    <cellStyle name="Input 3 16" xfId="20797"/>
    <cellStyle name="Input 3 17" xfId="20788"/>
    <cellStyle name="Input 3 2" xfId="5258"/>
    <cellStyle name="Input 3 2 2" xfId="20798"/>
    <cellStyle name="Input 3 3" xfId="20799"/>
    <cellStyle name="Input 3 4" xfId="20800"/>
    <cellStyle name="Input 3 5" xfId="20801"/>
    <cellStyle name="Input 3 6" xfId="20802"/>
    <cellStyle name="Input 3 7" xfId="20803"/>
    <cellStyle name="Input 3 8" xfId="20804"/>
    <cellStyle name="Input 3 9" xfId="20805"/>
    <cellStyle name="Input 4" xfId="343"/>
    <cellStyle name="Input 4 2" xfId="20807"/>
    <cellStyle name="Input 4 3" xfId="20808"/>
    <cellStyle name="Input 4 4" xfId="20809"/>
    <cellStyle name="Input 4 5" xfId="20806"/>
    <cellStyle name="Input 5" xfId="293"/>
    <cellStyle name="Input 5 2" xfId="20811"/>
    <cellStyle name="Input 5 3" xfId="20812"/>
    <cellStyle name="Input 5 4" xfId="20813"/>
    <cellStyle name="Input 5 5" xfId="20810"/>
    <cellStyle name="Input 6" xfId="358"/>
    <cellStyle name="Input 6 2" xfId="20815"/>
    <cellStyle name="Input 6 3" xfId="20816"/>
    <cellStyle name="Input 6 4" xfId="20817"/>
    <cellStyle name="Input 6 5" xfId="20814"/>
    <cellStyle name="Input 7" xfId="13855"/>
    <cellStyle name="Input 7 2" xfId="20819"/>
    <cellStyle name="Input 7 3" xfId="20820"/>
    <cellStyle name="Input 7 4" xfId="20821"/>
    <cellStyle name="Input 7 5" xfId="20818"/>
    <cellStyle name="Input 8" xfId="13854"/>
    <cellStyle name="Input 8 2" xfId="20823"/>
    <cellStyle name="Input 8 3" xfId="20824"/>
    <cellStyle name="Input 8 4" xfId="20825"/>
    <cellStyle name="Input 8 5" xfId="20822"/>
    <cellStyle name="Input 9" xfId="20826"/>
    <cellStyle name="Input 9 2" xfId="20827"/>
    <cellStyle name="Input 9 3" xfId="20828"/>
    <cellStyle name="Input 9 4" xfId="20829"/>
    <cellStyle name="Input Cells" xfId="20830"/>
    <cellStyle name="Input Cells 10" xfId="20831"/>
    <cellStyle name="Input Cells 11" xfId="20832"/>
    <cellStyle name="Input Cells 12" xfId="20833"/>
    <cellStyle name="Input Cells 13" xfId="20834"/>
    <cellStyle name="Input Cells 14" xfId="20835"/>
    <cellStyle name="Input Cells 15" xfId="20836"/>
    <cellStyle name="Input Cells 16" xfId="20837"/>
    <cellStyle name="Input Cells 17" xfId="20838"/>
    <cellStyle name="Input Cells 18" xfId="20839"/>
    <cellStyle name="Input Cells 19" xfId="20840"/>
    <cellStyle name="Input Cells 2" xfId="20841"/>
    <cellStyle name="Input Cells 2 2" xfId="20842"/>
    <cellStyle name="Input Cells 20" xfId="20843"/>
    <cellStyle name="Input Cells 21" xfId="20844"/>
    <cellStyle name="Input Cells 22" xfId="20845"/>
    <cellStyle name="Input Cells 23" xfId="20846"/>
    <cellStyle name="Input Cells 24" xfId="20847"/>
    <cellStyle name="Input Cells 25" xfId="20848"/>
    <cellStyle name="Input Cells 26" xfId="20849"/>
    <cellStyle name="Input Cells 27" xfId="20850"/>
    <cellStyle name="Input Cells 28" xfId="20851"/>
    <cellStyle name="Input Cells 29" xfId="20852"/>
    <cellStyle name="Input Cells 3" xfId="20853"/>
    <cellStyle name="Input Cells 3 10" xfId="20854"/>
    <cellStyle name="Input Cells 3 11" xfId="20855"/>
    <cellStyle name="Input Cells 3 12" xfId="20856"/>
    <cellStyle name="Input Cells 3 13" xfId="20857"/>
    <cellStyle name="Input Cells 3 14" xfId="20858"/>
    <cellStyle name="Input Cells 3 15" xfId="20859"/>
    <cellStyle name="Input Cells 3 16" xfId="20860"/>
    <cellStyle name="Input Cells 3 2" xfId="20861"/>
    <cellStyle name="Input Cells 3 3" xfId="20862"/>
    <cellStyle name="Input Cells 3 4" xfId="20863"/>
    <cellStyle name="Input Cells 3 5" xfId="20864"/>
    <cellStyle name="Input Cells 3 6" xfId="20865"/>
    <cellStyle name="Input Cells 3 7" xfId="20866"/>
    <cellStyle name="Input Cells 3 8" xfId="20867"/>
    <cellStyle name="Input Cells 3 9" xfId="20868"/>
    <cellStyle name="Input Cells 30" xfId="20869"/>
    <cellStyle name="Input Cells 31" xfId="20870"/>
    <cellStyle name="Input Cells 32" xfId="20871"/>
    <cellStyle name="Input Cells 33" xfId="20872"/>
    <cellStyle name="Input Cells 34" xfId="20873"/>
    <cellStyle name="Input Cells 35" xfId="20874"/>
    <cellStyle name="Input Cells 36" xfId="20875"/>
    <cellStyle name="Input Cells 37" xfId="20876"/>
    <cellStyle name="Input Cells 38" xfId="20877"/>
    <cellStyle name="Input Cells 39" xfId="20878"/>
    <cellStyle name="Input Cells 4" xfId="20879"/>
    <cellStyle name="Input Cells 40" xfId="20880"/>
    <cellStyle name="Input Cells 41" xfId="20881"/>
    <cellStyle name="Input Cells 5" xfId="20882"/>
    <cellStyle name="Input Cells 6" xfId="20883"/>
    <cellStyle name="Input Cells 7" xfId="20884"/>
    <cellStyle name="Input Cells 8" xfId="20885"/>
    <cellStyle name="Input Cells 9" xfId="20886"/>
    <cellStyle name="InputBlue" xfId="20887"/>
    <cellStyle name="InputS" xfId="20888"/>
    <cellStyle name="Inputs 2" xfId="20889"/>
    <cellStyle name="Insatisfaisant" xfId="20890"/>
    <cellStyle name="kd.BasktGrp" xfId="20891"/>
    <cellStyle name="kd.BasktGrp 2" xfId="20892"/>
    <cellStyle name="kd.BasktGrp 3" xfId="20893"/>
    <cellStyle name="kd.BasktGrp_Comverse 2004 Income Tax Review Wkbk 02 03" xfId="20894"/>
    <cellStyle name="kd.BlankTemplates" xfId="20895"/>
    <cellStyle name="kd.BlankTemplates 2" xfId="20896"/>
    <cellStyle name="kd.BlankTemplates 3" xfId="20897"/>
    <cellStyle name="kd.BlankTemplates_Comverse 2004 Income Tax Review Wkbk 02 03" xfId="20898"/>
    <cellStyle name="kd.ColCompKeyTyp" xfId="20899"/>
    <cellStyle name="kd.ColCompKeyTyp 2" xfId="20900"/>
    <cellStyle name="kd.ColCompKeyTyp 3" xfId="20901"/>
    <cellStyle name="kd.ColCompKeyTyp_Comverse 2004 Income Tax Review Wkbk 02 03" xfId="20902"/>
    <cellStyle name="kd.CompKeyCol" xfId="20903"/>
    <cellStyle name="kd.CompKeyCol 2" xfId="20904"/>
    <cellStyle name="kd.CompKeyCol 3" xfId="20905"/>
    <cellStyle name="kd.CompKeyCol_Comverse 2004 Income Tax Review Wkbk 02 03" xfId="20906"/>
    <cellStyle name="kd.DynKeyColumn" xfId="20907"/>
    <cellStyle name="kd.DynKeyColumn 2" xfId="20908"/>
    <cellStyle name="kd.DynKeyColumn 3" xfId="20909"/>
    <cellStyle name="kd.DynKeyColumn_Comverse 2004 Income Tax Review Wkbk 02 03" xfId="20910"/>
    <cellStyle name="kd.DynKeyRows" xfId="20911"/>
    <cellStyle name="kd.DynKeyRows 2" xfId="20912"/>
    <cellStyle name="kd.DynKeyRows 3" xfId="20913"/>
    <cellStyle name="kd.DynKeyRows_Comverse 2004 Income Tax Review Wkbk 02 03" xfId="20914"/>
    <cellStyle name="kd.DynKeyStrtRow" xfId="20915"/>
    <cellStyle name="kd.DynKeyStrtRow 2" xfId="20916"/>
    <cellStyle name="kd.DynKeyStrtRow 3" xfId="20917"/>
    <cellStyle name="kd.DynKeyStrtRow_Comverse 2004 Income Tax Review Wkbk 02 03" xfId="20918"/>
    <cellStyle name="kd.EmptySpaces" xfId="20919"/>
    <cellStyle name="kd.EmptySpaces 2" xfId="20920"/>
    <cellStyle name="kd.EmptySpaces 3" xfId="20921"/>
    <cellStyle name="kd.EmptySpaces_Comverse 2004 Income Tax Review Wkbk 02 03" xfId="20922"/>
    <cellStyle name="kd.KeyGrp" xfId="20923"/>
    <cellStyle name="kd.KeyGrp 2" xfId="20924"/>
    <cellStyle name="kd.KeyGrp 3" xfId="20925"/>
    <cellStyle name="kd.KeyGrp_Comverse 2004 Income Tax Review Wkbk 02 03" xfId="20926"/>
    <cellStyle name="kd.NumDynQrys" xfId="20927"/>
    <cellStyle name="kd.NumDynQrys 2" xfId="20928"/>
    <cellStyle name="kd.NumDynQrys 3" xfId="20929"/>
    <cellStyle name="kd.NumDynQrys_Comverse 2004 Income Tax Review Wkbk 02 03" xfId="20930"/>
    <cellStyle name="kd.RowCompKeyTyp" xfId="20931"/>
    <cellStyle name="kd.RowCompKeyTyp 2" xfId="20932"/>
    <cellStyle name="kd.RowCompKeyTyp 3" xfId="20933"/>
    <cellStyle name="kd.RowCompKeyTyp_Comverse 2004 Income Tax Review Wkbk 02 03" xfId="20934"/>
    <cellStyle name="kd.SafetyBar" xfId="20935"/>
    <cellStyle name="kd.SQL" xfId="20936"/>
    <cellStyle name="kd.TargetRowOffset" xfId="20937"/>
    <cellStyle name="kd.TargetRowOffset 2" xfId="20938"/>
    <cellStyle name="kd.TargetRowOffset 3" xfId="20939"/>
    <cellStyle name="kd.TargetRowOffset_Comverse 2004 Income Tax Review Wkbk 02 03" xfId="20940"/>
    <cellStyle name="kd.TemplateRowOffset" xfId="20941"/>
    <cellStyle name="kd.TemplateRowOffset 2" xfId="20942"/>
    <cellStyle name="kd.TemplateRowOffset 3" xfId="20943"/>
    <cellStyle name="kd.TemplateRowOffset_Comverse 2004 Income Tax Review Wkbk 02 03" xfId="20944"/>
    <cellStyle name="kd.TemplateRows" xfId="20945"/>
    <cellStyle name="kd.TemplateRows 2" xfId="20946"/>
    <cellStyle name="kd.TemplateRows 3" xfId="20947"/>
    <cellStyle name="kd.TemplateRows_Comverse 2004 Income Tax Review Wkbk 02 03" xfId="20948"/>
    <cellStyle name="kd.XXXXX" xfId="20949"/>
    <cellStyle name="kd.XXXXX 2" xfId="20950"/>
    <cellStyle name="kd.XXXXX 3" xfId="20951"/>
    <cellStyle name="kd.XXXXX_Comverse 2004 Income Tax Review Wkbk 02 03" xfId="20952"/>
    <cellStyle name="Komma [0]_RESULTS" xfId="20953"/>
    <cellStyle name="Komma_RESULTS" xfId="20954"/>
    <cellStyle name="kpmg" xfId="20955"/>
    <cellStyle name="KPMGformat" xfId="20956"/>
    <cellStyle name="Level 1 (Normal)" xfId="20957"/>
    <cellStyle name="LineItemPrompt" xfId="20958"/>
    <cellStyle name="LineItemValue" xfId="20959"/>
    <cellStyle name="Lines" xfId="20960"/>
    <cellStyle name="Link Currency (0)" xfId="20961"/>
    <cellStyle name="Link Currency (0) 10" xfId="20962"/>
    <cellStyle name="Link Currency (0) 11" xfId="20963"/>
    <cellStyle name="Link Currency (0) 12" xfId="20964"/>
    <cellStyle name="Link Currency (0) 13" xfId="20965"/>
    <cellStyle name="Link Currency (0) 14" xfId="20966"/>
    <cellStyle name="Link Currency (0) 15" xfId="20967"/>
    <cellStyle name="Link Currency (0) 16" xfId="20968"/>
    <cellStyle name="Link Currency (0) 17" xfId="20969"/>
    <cellStyle name="Link Currency (0) 18" xfId="20970"/>
    <cellStyle name="Link Currency (0) 19" xfId="20971"/>
    <cellStyle name="Link Currency (0) 2" xfId="20972"/>
    <cellStyle name="Link Currency (0) 2 2" xfId="20973"/>
    <cellStyle name="Link Currency (0) 20" xfId="20974"/>
    <cellStyle name="Link Currency (0) 21" xfId="20975"/>
    <cellStyle name="Link Currency (0) 22" xfId="20976"/>
    <cellStyle name="Link Currency (0) 23" xfId="20977"/>
    <cellStyle name="Link Currency (0) 24" xfId="20978"/>
    <cellStyle name="Link Currency (0) 25" xfId="20979"/>
    <cellStyle name="Link Currency (0) 26" xfId="20980"/>
    <cellStyle name="Link Currency (0) 27" xfId="20981"/>
    <cellStyle name="Link Currency (0) 28" xfId="20982"/>
    <cellStyle name="Link Currency (0) 29" xfId="20983"/>
    <cellStyle name="Link Currency (0) 3" xfId="20984"/>
    <cellStyle name="Link Currency (0) 3 10" xfId="20985"/>
    <cellStyle name="Link Currency (0) 3 11" xfId="20986"/>
    <cellStyle name="Link Currency (0) 3 12" xfId="20987"/>
    <cellStyle name="Link Currency (0) 3 13" xfId="20988"/>
    <cellStyle name="Link Currency (0) 3 14" xfId="20989"/>
    <cellStyle name="Link Currency (0) 3 15" xfId="20990"/>
    <cellStyle name="Link Currency (0) 3 16" xfId="20991"/>
    <cellStyle name="Link Currency (0) 3 2" xfId="20992"/>
    <cellStyle name="Link Currency (0) 3 3" xfId="20993"/>
    <cellStyle name="Link Currency (0) 3 4" xfId="20994"/>
    <cellStyle name="Link Currency (0) 3 5" xfId="20995"/>
    <cellStyle name="Link Currency (0) 3 6" xfId="20996"/>
    <cellStyle name="Link Currency (0) 3 7" xfId="20997"/>
    <cellStyle name="Link Currency (0) 3 8" xfId="20998"/>
    <cellStyle name="Link Currency (0) 3 9" xfId="20999"/>
    <cellStyle name="Link Currency (0) 30" xfId="21000"/>
    <cellStyle name="Link Currency (0) 31" xfId="21001"/>
    <cellStyle name="Link Currency (0) 32" xfId="21002"/>
    <cellStyle name="Link Currency (0) 33" xfId="21003"/>
    <cellStyle name="Link Currency (0) 34" xfId="21004"/>
    <cellStyle name="Link Currency (0) 35" xfId="21005"/>
    <cellStyle name="Link Currency (0) 36" xfId="21006"/>
    <cellStyle name="Link Currency (0) 37" xfId="21007"/>
    <cellStyle name="Link Currency (0) 38" xfId="21008"/>
    <cellStyle name="Link Currency (0) 39" xfId="21009"/>
    <cellStyle name="Link Currency (0) 4" xfId="21010"/>
    <cellStyle name="Link Currency (0) 40" xfId="21011"/>
    <cellStyle name="Link Currency (0) 41" xfId="21012"/>
    <cellStyle name="Link Currency (0) 5" xfId="21013"/>
    <cellStyle name="Link Currency (0) 6" xfId="21014"/>
    <cellStyle name="Link Currency (0) 7" xfId="21015"/>
    <cellStyle name="Link Currency (0) 8" xfId="21016"/>
    <cellStyle name="Link Currency (0) 9" xfId="21017"/>
    <cellStyle name="Link Currency (2)" xfId="21018"/>
    <cellStyle name="Link Currency (2) 10" xfId="21019"/>
    <cellStyle name="Link Currency (2) 11" xfId="21020"/>
    <cellStyle name="Link Currency (2) 12" xfId="21021"/>
    <cellStyle name="Link Currency (2) 13" xfId="21022"/>
    <cellStyle name="Link Currency (2) 14" xfId="21023"/>
    <cellStyle name="Link Currency (2) 15" xfId="21024"/>
    <cellStyle name="Link Currency (2) 16" xfId="21025"/>
    <cellStyle name="Link Currency (2) 17" xfId="21026"/>
    <cellStyle name="Link Currency (2) 18" xfId="21027"/>
    <cellStyle name="Link Currency (2) 19" xfId="21028"/>
    <cellStyle name="Link Currency (2) 2" xfId="21029"/>
    <cellStyle name="Link Currency (2) 2 2" xfId="21030"/>
    <cellStyle name="Link Currency (2) 20" xfId="21031"/>
    <cellStyle name="Link Currency (2) 21" xfId="21032"/>
    <cellStyle name="Link Currency (2) 22" xfId="21033"/>
    <cellStyle name="Link Currency (2) 23" xfId="21034"/>
    <cellStyle name="Link Currency (2) 24" xfId="21035"/>
    <cellStyle name="Link Currency (2) 25" xfId="21036"/>
    <cellStyle name="Link Currency (2) 26" xfId="21037"/>
    <cellStyle name="Link Currency (2) 27" xfId="21038"/>
    <cellStyle name="Link Currency (2) 28" xfId="21039"/>
    <cellStyle name="Link Currency (2) 29" xfId="21040"/>
    <cellStyle name="Link Currency (2) 3" xfId="21041"/>
    <cellStyle name="Link Currency (2) 3 10" xfId="21042"/>
    <cellStyle name="Link Currency (2) 3 11" xfId="21043"/>
    <cellStyle name="Link Currency (2) 3 12" xfId="21044"/>
    <cellStyle name="Link Currency (2) 3 13" xfId="21045"/>
    <cellStyle name="Link Currency (2) 3 14" xfId="21046"/>
    <cellStyle name="Link Currency (2) 3 15" xfId="21047"/>
    <cellStyle name="Link Currency (2) 3 16" xfId="21048"/>
    <cellStyle name="Link Currency (2) 3 2" xfId="21049"/>
    <cellStyle name="Link Currency (2) 3 3" xfId="21050"/>
    <cellStyle name="Link Currency (2) 3 4" xfId="21051"/>
    <cellStyle name="Link Currency (2) 3 5" xfId="21052"/>
    <cellStyle name="Link Currency (2) 3 6" xfId="21053"/>
    <cellStyle name="Link Currency (2) 3 7" xfId="21054"/>
    <cellStyle name="Link Currency (2) 3 8" xfId="21055"/>
    <cellStyle name="Link Currency (2) 3 9" xfId="21056"/>
    <cellStyle name="Link Currency (2) 30" xfId="21057"/>
    <cellStyle name="Link Currency (2) 31" xfId="21058"/>
    <cellStyle name="Link Currency (2) 32" xfId="21059"/>
    <cellStyle name="Link Currency (2) 33" xfId="21060"/>
    <cellStyle name="Link Currency (2) 34" xfId="21061"/>
    <cellStyle name="Link Currency (2) 35" xfId="21062"/>
    <cellStyle name="Link Currency (2) 36" xfId="21063"/>
    <cellStyle name="Link Currency (2) 37" xfId="21064"/>
    <cellStyle name="Link Currency (2) 38" xfId="21065"/>
    <cellStyle name="Link Currency (2) 39" xfId="21066"/>
    <cellStyle name="Link Currency (2) 4" xfId="21067"/>
    <cellStyle name="Link Currency (2) 40" xfId="21068"/>
    <cellStyle name="Link Currency (2) 41" xfId="21069"/>
    <cellStyle name="Link Currency (2) 5" xfId="21070"/>
    <cellStyle name="Link Currency (2) 6" xfId="21071"/>
    <cellStyle name="Link Currency (2) 7" xfId="21072"/>
    <cellStyle name="Link Currency (2) 8" xfId="21073"/>
    <cellStyle name="Link Currency (2) 9" xfId="21074"/>
    <cellStyle name="Link Units (0)" xfId="21075"/>
    <cellStyle name="Link Units (0) 10" xfId="21076"/>
    <cellStyle name="Link Units (0) 11" xfId="21077"/>
    <cellStyle name="Link Units (0) 12" xfId="21078"/>
    <cellStyle name="Link Units (0) 13" xfId="21079"/>
    <cellStyle name="Link Units (0) 14" xfId="21080"/>
    <cellStyle name="Link Units (0) 15" xfId="21081"/>
    <cellStyle name="Link Units (0) 16" xfId="21082"/>
    <cellStyle name="Link Units (0) 17" xfId="21083"/>
    <cellStyle name="Link Units (0) 18" xfId="21084"/>
    <cellStyle name="Link Units (0) 19" xfId="21085"/>
    <cellStyle name="Link Units (0) 2" xfId="21086"/>
    <cellStyle name="Link Units (0) 2 2" xfId="21087"/>
    <cellStyle name="Link Units (0) 20" xfId="21088"/>
    <cellStyle name="Link Units (0) 21" xfId="21089"/>
    <cellStyle name="Link Units (0) 22" xfId="21090"/>
    <cellStyle name="Link Units (0) 23" xfId="21091"/>
    <cellStyle name="Link Units (0) 24" xfId="21092"/>
    <cellStyle name="Link Units (0) 25" xfId="21093"/>
    <cellStyle name="Link Units (0) 26" xfId="21094"/>
    <cellStyle name="Link Units (0) 27" xfId="21095"/>
    <cellStyle name="Link Units (0) 28" xfId="21096"/>
    <cellStyle name="Link Units (0) 29" xfId="21097"/>
    <cellStyle name="Link Units (0) 3" xfId="21098"/>
    <cellStyle name="Link Units (0) 3 10" xfId="21099"/>
    <cellStyle name="Link Units (0) 3 11" xfId="21100"/>
    <cellStyle name="Link Units (0) 3 12" xfId="21101"/>
    <cellStyle name="Link Units (0) 3 13" xfId="21102"/>
    <cellStyle name="Link Units (0) 3 14" xfId="21103"/>
    <cellStyle name="Link Units (0) 3 15" xfId="21104"/>
    <cellStyle name="Link Units (0) 3 16" xfId="21105"/>
    <cellStyle name="Link Units (0) 3 2" xfId="21106"/>
    <cellStyle name="Link Units (0) 3 3" xfId="21107"/>
    <cellStyle name="Link Units (0) 3 4" xfId="21108"/>
    <cellStyle name="Link Units (0) 3 5" xfId="21109"/>
    <cellStyle name="Link Units (0) 3 6" xfId="21110"/>
    <cellStyle name="Link Units (0) 3 7" xfId="21111"/>
    <cellStyle name="Link Units (0) 3 8" xfId="21112"/>
    <cellStyle name="Link Units (0) 3 9" xfId="21113"/>
    <cellStyle name="Link Units (0) 30" xfId="21114"/>
    <cellStyle name="Link Units (0) 31" xfId="21115"/>
    <cellStyle name="Link Units (0) 32" xfId="21116"/>
    <cellStyle name="Link Units (0) 33" xfId="21117"/>
    <cellStyle name="Link Units (0) 34" xfId="21118"/>
    <cellStyle name="Link Units (0) 35" xfId="21119"/>
    <cellStyle name="Link Units (0) 36" xfId="21120"/>
    <cellStyle name="Link Units (0) 37" xfId="21121"/>
    <cellStyle name="Link Units (0) 38" xfId="21122"/>
    <cellStyle name="Link Units (0) 39" xfId="21123"/>
    <cellStyle name="Link Units (0) 4" xfId="21124"/>
    <cellStyle name="Link Units (0) 40" xfId="21125"/>
    <cellStyle name="Link Units (0) 41" xfId="21126"/>
    <cellStyle name="Link Units (0) 5" xfId="21127"/>
    <cellStyle name="Link Units (0) 6" xfId="21128"/>
    <cellStyle name="Link Units (0) 7" xfId="21129"/>
    <cellStyle name="Link Units (0) 8" xfId="21130"/>
    <cellStyle name="Link Units (0) 9" xfId="21131"/>
    <cellStyle name="Link Units (1)" xfId="21132"/>
    <cellStyle name="Link Units (1) 10" xfId="21133"/>
    <cellStyle name="Link Units (1) 11" xfId="21134"/>
    <cellStyle name="Link Units (1) 12" xfId="21135"/>
    <cellStyle name="Link Units (1) 13" xfId="21136"/>
    <cellStyle name="Link Units (1) 14" xfId="21137"/>
    <cellStyle name="Link Units (1) 15" xfId="21138"/>
    <cellStyle name="Link Units (1) 16" xfId="21139"/>
    <cellStyle name="Link Units (1) 17" xfId="21140"/>
    <cellStyle name="Link Units (1) 18" xfId="21141"/>
    <cellStyle name="Link Units (1) 19" xfId="21142"/>
    <cellStyle name="Link Units (1) 2" xfId="21143"/>
    <cellStyle name="Link Units (1) 2 2" xfId="21144"/>
    <cellStyle name="Link Units (1) 20" xfId="21145"/>
    <cellStyle name="Link Units (1) 21" xfId="21146"/>
    <cellStyle name="Link Units (1) 22" xfId="21147"/>
    <cellStyle name="Link Units (1) 23" xfId="21148"/>
    <cellStyle name="Link Units (1) 24" xfId="21149"/>
    <cellStyle name="Link Units (1) 25" xfId="21150"/>
    <cellStyle name="Link Units (1) 26" xfId="21151"/>
    <cellStyle name="Link Units (1) 27" xfId="21152"/>
    <cellStyle name="Link Units (1) 28" xfId="21153"/>
    <cellStyle name="Link Units (1) 29" xfId="21154"/>
    <cellStyle name="Link Units (1) 3" xfId="21155"/>
    <cellStyle name="Link Units (1) 3 10" xfId="21156"/>
    <cellStyle name="Link Units (1) 3 11" xfId="21157"/>
    <cellStyle name="Link Units (1) 3 12" xfId="21158"/>
    <cellStyle name="Link Units (1) 3 13" xfId="21159"/>
    <cellStyle name="Link Units (1) 3 14" xfId="21160"/>
    <cellStyle name="Link Units (1) 3 15" xfId="21161"/>
    <cellStyle name="Link Units (1) 3 16" xfId="21162"/>
    <cellStyle name="Link Units (1) 3 2" xfId="21163"/>
    <cellStyle name="Link Units (1) 3 3" xfId="21164"/>
    <cellStyle name="Link Units (1) 3 4" xfId="21165"/>
    <cellStyle name="Link Units (1) 3 5" xfId="21166"/>
    <cellStyle name="Link Units (1) 3 6" xfId="21167"/>
    <cellStyle name="Link Units (1) 3 7" xfId="21168"/>
    <cellStyle name="Link Units (1) 3 8" xfId="21169"/>
    <cellStyle name="Link Units (1) 3 9" xfId="21170"/>
    <cellStyle name="Link Units (1) 30" xfId="21171"/>
    <cellStyle name="Link Units (1) 31" xfId="21172"/>
    <cellStyle name="Link Units (1) 32" xfId="21173"/>
    <cellStyle name="Link Units (1) 33" xfId="21174"/>
    <cellStyle name="Link Units (1) 34" xfId="21175"/>
    <cellStyle name="Link Units (1) 35" xfId="21176"/>
    <cellStyle name="Link Units (1) 36" xfId="21177"/>
    <cellStyle name="Link Units (1) 37" xfId="21178"/>
    <cellStyle name="Link Units (1) 38" xfId="21179"/>
    <cellStyle name="Link Units (1) 39" xfId="21180"/>
    <cellStyle name="Link Units (1) 4" xfId="21181"/>
    <cellStyle name="Link Units (1) 40" xfId="21182"/>
    <cellStyle name="Link Units (1) 41" xfId="21183"/>
    <cellStyle name="Link Units (1) 5" xfId="21184"/>
    <cellStyle name="Link Units (1) 6" xfId="21185"/>
    <cellStyle name="Link Units (1) 7" xfId="21186"/>
    <cellStyle name="Link Units (1) 8" xfId="21187"/>
    <cellStyle name="Link Units (1) 9" xfId="21188"/>
    <cellStyle name="Link Units (2)" xfId="21189"/>
    <cellStyle name="Link Units (2) 10" xfId="21190"/>
    <cellStyle name="Link Units (2) 11" xfId="21191"/>
    <cellStyle name="Link Units (2) 12" xfId="21192"/>
    <cellStyle name="Link Units (2) 13" xfId="21193"/>
    <cellStyle name="Link Units (2) 14" xfId="21194"/>
    <cellStyle name="Link Units (2) 15" xfId="21195"/>
    <cellStyle name="Link Units (2) 16" xfId="21196"/>
    <cellStyle name="Link Units (2) 17" xfId="21197"/>
    <cellStyle name="Link Units (2) 18" xfId="21198"/>
    <cellStyle name="Link Units (2) 19" xfId="21199"/>
    <cellStyle name="Link Units (2) 2" xfId="21200"/>
    <cellStyle name="Link Units (2) 2 2" xfId="21201"/>
    <cellStyle name="Link Units (2) 20" xfId="21202"/>
    <cellStyle name="Link Units (2) 21" xfId="21203"/>
    <cellStyle name="Link Units (2) 22" xfId="21204"/>
    <cellStyle name="Link Units (2) 23" xfId="21205"/>
    <cellStyle name="Link Units (2) 24" xfId="21206"/>
    <cellStyle name="Link Units (2) 25" xfId="21207"/>
    <cellStyle name="Link Units (2) 26" xfId="21208"/>
    <cellStyle name="Link Units (2) 27" xfId="21209"/>
    <cellStyle name="Link Units (2) 28" xfId="21210"/>
    <cellStyle name="Link Units (2) 29" xfId="21211"/>
    <cellStyle name="Link Units (2) 3" xfId="21212"/>
    <cellStyle name="Link Units (2) 3 10" xfId="21213"/>
    <cellStyle name="Link Units (2) 3 11" xfId="21214"/>
    <cellStyle name="Link Units (2) 3 12" xfId="21215"/>
    <cellStyle name="Link Units (2) 3 13" xfId="21216"/>
    <cellStyle name="Link Units (2) 3 14" xfId="21217"/>
    <cellStyle name="Link Units (2) 3 15" xfId="21218"/>
    <cellStyle name="Link Units (2) 3 16" xfId="21219"/>
    <cellStyle name="Link Units (2) 3 2" xfId="21220"/>
    <cellStyle name="Link Units (2) 3 3" xfId="21221"/>
    <cellStyle name="Link Units (2) 3 4" xfId="21222"/>
    <cellStyle name="Link Units (2) 3 5" xfId="21223"/>
    <cellStyle name="Link Units (2) 3 6" xfId="21224"/>
    <cellStyle name="Link Units (2) 3 7" xfId="21225"/>
    <cellStyle name="Link Units (2) 3 8" xfId="21226"/>
    <cellStyle name="Link Units (2) 3 9" xfId="21227"/>
    <cellStyle name="Link Units (2) 30" xfId="21228"/>
    <cellStyle name="Link Units (2) 31" xfId="21229"/>
    <cellStyle name="Link Units (2) 32" xfId="21230"/>
    <cellStyle name="Link Units (2) 33" xfId="21231"/>
    <cellStyle name="Link Units (2) 34" xfId="21232"/>
    <cellStyle name="Link Units (2) 35" xfId="21233"/>
    <cellStyle name="Link Units (2) 36" xfId="21234"/>
    <cellStyle name="Link Units (2) 37" xfId="21235"/>
    <cellStyle name="Link Units (2) 38" xfId="21236"/>
    <cellStyle name="Link Units (2) 39" xfId="21237"/>
    <cellStyle name="Link Units (2) 4" xfId="21238"/>
    <cellStyle name="Link Units (2) 40" xfId="21239"/>
    <cellStyle name="Link Units (2) 41" xfId="21240"/>
    <cellStyle name="Link Units (2) 5" xfId="21241"/>
    <cellStyle name="Link Units (2) 6" xfId="21242"/>
    <cellStyle name="Link Units (2) 7" xfId="21243"/>
    <cellStyle name="Link Units (2) 8" xfId="21244"/>
    <cellStyle name="Link Units (2) 9" xfId="21245"/>
    <cellStyle name="Linked Cell" xfId="38" builtinId="24" customBuiltin="1"/>
    <cellStyle name="Linked Cell 10" xfId="21246"/>
    <cellStyle name="Linked Cell 10 2" xfId="21247"/>
    <cellStyle name="Linked Cell 10 3" xfId="21248"/>
    <cellStyle name="Linked Cell 10 4" xfId="21249"/>
    <cellStyle name="Linked Cell 11" xfId="21250"/>
    <cellStyle name="Linked Cell 11 2" xfId="21251"/>
    <cellStyle name="Linked Cell 11 3" xfId="21252"/>
    <cellStyle name="Linked Cell 11 4" xfId="21253"/>
    <cellStyle name="Linked Cell 12" xfId="21254"/>
    <cellStyle name="Linked Cell 12 2" xfId="21255"/>
    <cellStyle name="Linked Cell 12 3" xfId="21256"/>
    <cellStyle name="Linked Cell 12 4" xfId="21257"/>
    <cellStyle name="Linked Cell 13" xfId="21258"/>
    <cellStyle name="Linked Cell 14" xfId="21259"/>
    <cellStyle name="Linked Cell 15" xfId="21260"/>
    <cellStyle name="Linked Cell 16" xfId="21261"/>
    <cellStyle name="Linked Cell 17" xfId="21262"/>
    <cellStyle name="Linked Cell 18" xfId="21263"/>
    <cellStyle name="Linked Cell 19" xfId="21264"/>
    <cellStyle name="Linked Cell 2" xfId="96"/>
    <cellStyle name="Linked Cell 2 10" xfId="21265"/>
    <cellStyle name="Linked Cell 2 11" xfId="21266"/>
    <cellStyle name="Linked Cell 2 12" xfId="21267"/>
    <cellStyle name="Linked Cell 2 13" xfId="21268"/>
    <cellStyle name="Linked Cell 2 14" xfId="21269"/>
    <cellStyle name="Linked Cell 2 15" xfId="21270"/>
    <cellStyle name="Linked Cell 2 2" xfId="258"/>
    <cellStyle name="Linked Cell 2 2 2" xfId="5259"/>
    <cellStyle name="Linked Cell 2 2 3" xfId="21271"/>
    <cellStyle name="Linked Cell 2 3" xfId="5260"/>
    <cellStyle name="Linked Cell 2 4" xfId="21272"/>
    <cellStyle name="Linked Cell 2 5" xfId="21273"/>
    <cellStyle name="Linked Cell 2 6" xfId="21274"/>
    <cellStyle name="Linked Cell 2 7" xfId="21275"/>
    <cellStyle name="Linked Cell 2 8" xfId="21276"/>
    <cellStyle name="Linked Cell 2 9" xfId="21277"/>
    <cellStyle name="Linked Cell 20" xfId="21278"/>
    <cellStyle name="Linked Cell 3" xfId="344"/>
    <cellStyle name="Linked Cell 3 10" xfId="21279"/>
    <cellStyle name="Linked Cell 3 11" xfId="21280"/>
    <cellStyle name="Linked Cell 3 12" xfId="21281"/>
    <cellStyle name="Linked Cell 3 13" xfId="21282"/>
    <cellStyle name="Linked Cell 3 14" xfId="21283"/>
    <cellStyle name="Linked Cell 3 15" xfId="21284"/>
    <cellStyle name="Linked Cell 3 2" xfId="21285"/>
    <cellStyle name="Linked Cell 3 3" xfId="21286"/>
    <cellStyle name="Linked Cell 3 4" xfId="21287"/>
    <cellStyle name="Linked Cell 3 5" xfId="21288"/>
    <cellStyle name="Linked Cell 3 6" xfId="21289"/>
    <cellStyle name="Linked Cell 3 7" xfId="21290"/>
    <cellStyle name="Linked Cell 3 8" xfId="21291"/>
    <cellStyle name="Linked Cell 3 9" xfId="21292"/>
    <cellStyle name="Linked Cell 4" xfId="21293"/>
    <cellStyle name="Linked Cell 4 2" xfId="21294"/>
    <cellStyle name="Linked Cell 4 3" xfId="21295"/>
    <cellStyle name="Linked Cell 4 4" xfId="21296"/>
    <cellStyle name="Linked Cell 5" xfId="21297"/>
    <cellStyle name="Linked Cell 5 2" xfId="21298"/>
    <cellStyle name="Linked Cell 5 3" xfId="21299"/>
    <cellStyle name="Linked Cell 5 4" xfId="21300"/>
    <cellStyle name="Linked Cell 6" xfId="21301"/>
    <cellStyle name="Linked Cell 6 2" xfId="21302"/>
    <cellStyle name="Linked Cell 6 3" xfId="21303"/>
    <cellStyle name="Linked Cell 6 4" xfId="21304"/>
    <cellStyle name="Linked Cell 7" xfId="21305"/>
    <cellStyle name="Linked Cell 7 2" xfId="21306"/>
    <cellStyle name="Linked Cell 7 3" xfId="21307"/>
    <cellStyle name="Linked Cell 7 4" xfId="21308"/>
    <cellStyle name="Linked Cell 8" xfId="21309"/>
    <cellStyle name="Linked Cell 8 2" xfId="21310"/>
    <cellStyle name="Linked Cell 8 3" xfId="21311"/>
    <cellStyle name="Linked Cell 8 4" xfId="21312"/>
    <cellStyle name="Linked Cell 9" xfId="21313"/>
    <cellStyle name="Linked Cell 9 2" xfId="21314"/>
    <cellStyle name="Linked Cell 9 3" xfId="21315"/>
    <cellStyle name="Linked Cell 9 4" xfId="21316"/>
    <cellStyle name="Linked Cells" xfId="21317"/>
    <cellStyle name="Linked Cells 10" xfId="21318"/>
    <cellStyle name="Linked Cells 11" xfId="21319"/>
    <cellStyle name="Linked Cells 12" xfId="21320"/>
    <cellStyle name="Linked Cells 13" xfId="21321"/>
    <cellStyle name="Linked Cells 14" xfId="21322"/>
    <cellStyle name="Linked Cells 15" xfId="21323"/>
    <cellStyle name="Linked Cells 16" xfId="21324"/>
    <cellStyle name="Linked Cells 17" xfId="21325"/>
    <cellStyle name="Linked Cells 18" xfId="21326"/>
    <cellStyle name="Linked Cells 19" xfId="21327"/>
    <cellStyle name="Linked Cells 2" xfId="21328"/>
    <cellStyle name="Linked Cells 2 2" xfId="21329"/>
    <cellStyle name="Linked Cells 20" xfId="21330"/>
    <cellStyle name="Linked Cells 21" xfId="21331"/>
    <cellStyle name="Linked Cells 22" xfId="21332"/>
    <cellStyle name="Linked Cells 23" xfId="21333"/>
    <cellStyle name="Linked Cells 24" xfId="21334"/>
    <cellStyle name="Linked Cells 25" xfId="21335"/>
    <cellStyle name="Linked Cells 26" xfId="21336"/>
    <cellStyle name="Linked Cells 27" xfId="21337"/>
    <cellStyle name="Linked Cells 28" xfId="21338"/>
    <cellStyle name="Linked Cells 29" xfId="21339"/>
    <cellStyle name="Linked Cells 3" xfId="21340"/>
    <cellStyle name="Linked Cells 3 10" xfId="21341"/>
    <cellStyle name="Linked Cells 3 11" xfId="21342"/>
    <cellStyle name="Linked Cells 3 12" xfId="21343"/>
    <cellStyle name="Linked Cells 3 13" xfId="21344"/>
    <cellStyle name="Linked Cells 3 14" xfId="21345"/>
    <cellStyle name="Linked Cells 3 15" xfId="21346"/>
    <cellStyle name="Linked Cells 3 16" xfId="21347"/>
    <cellStyle name="Linked Cells 3 2" xfId="21348"/>
    <cellStyle name="Linked Cells 3 3" xfId="21349"/>
    <cellStyle name="Linked Cells 3 4" xfId="21350"/>
    <cellStyle name="Linked Cells 3 5" xfId="21351"/>
    <cellStyle name="Linked Cells 3 6" xfId="21352"/>
    <cellStyle name="Linked Cells 3 7" xfId="21353"/>
    <cellStyle name="Linked Cells 3 8" xfId="21354"/>
    <cellStyle name="Linked Cells 3 9" xfId="21355"/>
    <cellStyle name="Linked Cells 30" xfId="21356"/>
    <cellStyle name="Linked Cells 31" xfId="21357"/>
    <cellStyle name="Linked Cells 32" xfId="21358"/>
    <cellStyle name="Linked Cells 33" xfId="21359"/>
    <cellStyle name="Linked Cells 34" xfId="21360"/>
    <cellStyle name="Linked Cells 35" xfId="21361"/>
    <cellStyle name="Linked Cells 36" xfId="21362"/>
    <cellStyle name="Linked Cells 37" xfId="21363"/>
    <cellStyle name="Linked Cells 38" xfId="21364"/>
    <cellStyle name="Linked Cells 39" xfId="21365"/>
    <cellStyle name="Linked Cells 4" xfId="21366"/>
    <cellStyle name="Linked Cells 40" xfId="21367"/>
    <cellStyle name="Linked Cells 41" xfId="21368"/>
    <cellStyle name="Linked Cells 5" xfId="21369"/>
    <cellStyle name="Linked Cells 6" xfId="21370"/>
    <cellStyle name="Linked Cells 7" xfId="21371"/>
    <cellStyle name="Linked Cells 8" xfId="21372"/>
    <cellStyle name="Linked Cells 9" xfId="21373"/>
    <cellStyle name="Long Date" xfId="21374"/>
    <cellStyle name="Long Date 10" xfId="21375"/>
    <cellStyle name="Long Date 11" xfId="21376"/>
    <cellStyle name="Long Date 12" xfId="21377"/>
    <cellStyle name="Long Date 13" xfId="21378"/>
    <cellStyle name="Long Date 14" xfId="21379"/>
    <cellStyle name="Long Date 15" xfId="21380"/>
    <cellStyle name="Long Date 16" xfId="21381"/>
    <cellStyle name="Long Date 17" xfId="21382"/>
    <cellStyle name="Long Date 18" xfId="21383"/>
    <cellStyle name="Long Date 19" xfId="21384"/>
    <cellStyle name="Long Date 2" xfId="21385"/>
    <cellStyle name="Long Date 2 2" xfId="21386"/>
    <cellStyle name="Long Date 20" xfId="21387"/>
    <cellStyle name="Long Date 21" xfId="21388"/>
    <cellStyle name="Long Date 22" xfId="21389"/>
    <cellStyle name="Long Date 23" xfId="21390"/>
    <cellStyle name="Long Date 24" xfId="21391"/>
    <cellStyle name="Long Date 25" xfId="21392"/>
    <cellStyle name="Long Date 26" xfId="21393"/>
    <cellStyle name="Long Date 27" xfId="21394"/>
    <cellStyle name="Long Date 28" xfId="21395"/>
    <cellStyle name="Long Date 29" xfId="21396"/>
    <cellStyle name="Long Date 3" xfId="21397"/>
    <cellStyle name="Long Date 3 10" xfId="21398"/>
    <cellStyle name="Long Date 3 11" xfId="21399"/>
    <cellStyle name="Long Date 3 12" xfId="21400"/>
    <cellStyle name="Long Date 3 13" xfId="21401"/>
    <cellStyle name="Long Date 3 14" xfId="21402"/>
    <cellStyle name="Long Date 3 15" xfId="21403"/>
    <cellStyle name="Long Date 3 16" xfId="21404"/>
    <cellStyle name="Long Date 3 2" xfId="21405"/>
    <cellStyle name="Long Date 3 3" xfId="21406"/>
    <cellStyle name="Long Date 3 4" xfId="21407"/>
    <cellStyle name="Long Date 3 5" xfId="21408"/>
    <cellStyle name="Long Date 3 6" xfId="21409"/>
    <cellStyle name="Long Date 3 7" xfId="21410"/>
    <cellStyle name="Long Date 3 8" xfId="21411"/>
    <cellStyle name="Long Date 3 9" xfId="21412"/>
    <cellStyle name="Long Date 30" xfId="21413"/>
    <cellStyle name="Long Date 31" xfId="21414"/>
    <cellStyle name="Long Date 32" xfId="21415"/>
    <cellStyle name="Long Date 33" xfId="21416"/>
    <cellStyle name="Long Date 34" xfId="21417"/>
    <cellStyle name="Long Date 35" xfId="21418"/>
    <cellStyle name="Long Date 36" xfId="21419"/>
    <cellStyle name="Long Date 37" xfId="21420"/>
    <cellStyle name="Long Date 38" xfId="21421"/>
    <cellStyle name="Long Date 39" xfId="21422"/>
    <cellStyle name="Long Date 4" xfId="21423"/>
    <cellStyle name="Long Date 40" xfId="21424"/>
    <cellStyle name="Long Date 41" xfId="21425"/>
    <cellStyle name="Long Date 5" xfId="21426"/>
    <cellStyle name="Long Date 6" xfId="21427"/>
    <cellStyle name="Long Date 7" xfId="21428"/>
    <cellStyle name="Long Date 8" xfId="21429"/>
    <cellStyle name="Long Date 9" xfId="21430"/>
    <cellStyle name="MacroCode" xfId="21431"/>
    <cellStyle name="MacroCode 2" xfId="21432"/>
    <cellStyle name="MacroCode 2 2" xfId="21433"/>
    <cellStyle name="MacroCode 3" xfId="21434"/>
    <cellStyle name="MacroCode.prt" xfId="21435"/>
    <cellStyle name="MacroCode_Comverse 2004 Income Tax Review Wkbk 02 03" xfId="21436"/>
    <cellStyle name="mani" xfId="21437"/>
    <cellStyle name="mani 2" xfId="21438"/>
    <cellStyle name="Menu" xfId="21439"/>
    <cellStyle name="Menu 10" xfId="21440"/>
    <cellStyle name="Menu 11" xfId="21441"/>
    <cellStyle name="Menu 12" xfId="21442"/>
    <cellStyle name="Menu 13" xfId="21443"/>
    <cellStyle name="Menu 14" xfId="21444"/>
    <cellStyle name="Menu 15" xfId="21445"/>
    <cellStyle name="Menu 16" xfId="21446"/>
    <cellStyle name="Menu 17" xfId="21447"/>
    <cellStyle name="Menu 18" xfId="21448"/>
    <cellStyle name="Menu 19" xfId="21449"/>
    <cellStyle name="Menu 2" xfId="21450"/>
    <cellStyle name="Menu 2 2" xfId="21451"/>
    <cellStyle name="Menu 20" xfId="21452"/>
    <cellStyle name="Menu 21" xfId="21453"/>
    <cellStyle name="Menu 22" xfId="21454"/>
    <cellStyle name="Menu 23" xfId="21455"/>
    <cellStyle name="Menu 24" xfId="21456"/>
    <cellStyle name="Menu 25" xfId="21457"/>
    <cellStyle name="Menu 26" xfId="21458"/>
    <cellStyle name="Menu 27" xfId="21459"/>
    <cellStyle name="Menu 28" xfId="21460"/>
    <cellStyle name="Menu 29" xfId="21461"/>
    <cellStyle name="Menu 3" xfId="21462"/>
    <cellStyle name="Menu 3 10" xfId="21463"/>
    <cellStyle name="Menu 3 11" xfId="21464"/>
    <cellStyle name="Menu 3 12" xfId="21465"/>
    <cellStyle name="Menu 3 13" xfId="21466"/>
    <cellStyle name="Menu 3 14" xfId="21467"/>
    <cellStyle name="Menu 3 15" xfId="21468"/>
    <cellStyle name="Menu 3 16" xfId="21469"/>
    <cellStyle name="Menu 3 2" xfId="21470"/>
    <cellStyle name="Menu 3 3" xfId="21471"/>
    <cellStyle name="Menu 3 4" xfId="21472"/>
    <cellStyle name="Menu 3 5" xfId="21473"/>
    <cellStyle name="Menu 3 6" xfId="21474"/>
    <cellStyle name="Menu 3 7" xfId="21475"/>
    <cellStyle name="Menu 3 8" xfId="21476"/>
    <cellStyle name="Menu 3 9" xfId="21477"/>
    <cellStyle name="Menu 30" xfId="21478"/>
    <cellStyle name="Menu 31" xfId="21479"/>
    <cellStyle name="Menu 32" xfId="21480"/>
    <cellStyle name="Menu 33" xfId="21481"/>
    <cellStyle name="Menu 34" xfId="21482"/>
    <cellStyle name="Menu 35" xfId="21483"/>
    <cellStyle name="Menu 36" xfId="21484"/>
    <cellStyle name="Menu 37" xfId="21485"/>
    <cellStyle name="Menu 38" xfId="21486"/>
    <cellStyle name="Menu 39" xfId="21487"/>
    <cellStyle name="Menu 4" xfId="21488"/>
    <cellStyle name="Menu 40" xfId="21489"/>
    <cellStyle name="Menu 41" xfId="21490"/>
    <cellStyle name="Menu 5" xfId="21491"/>
    <cellStyle name="Menu 6" xfId="21492"/>
    <cellStyle name="Menu 7" xfId="21493"/>
    <cellStyle name="Menu 8" xfId="21494"/>
    <cellStyle name="Menu 9" xfId="21495"/>
    <cellStyle name="Migliaia (0)_BIL CEE ABBREVIATO" xfId="21496"/>
    <cellStyle name="Migliaia [0]_bilancio_verifica" xfId="21497"/>
    <cellStyle name="Migliaia_capextemp" xfId="21498"/>
    <cellStyle name="Millares [0]" xfId="21499"/>
    <cellStyle name="Millares_1° Recla12" xfId="21500"/>
    <cellStyle name="Milliers [0]_!!!GO" xfId="21501"/>
    <cellStyle name="Milliers_!!!GO" xfId="21502"/>
    <cellStyle name="Model" xfId="21503"/>
    <cellStyle name="Moeda [0]_05" xfId="21504"/>
    <cellStyle name="Moeda_05" xfId="21505"/>
    <cellStyle name="Mon?aire [0]_!!!GO" xfId="21506"/>
    <cellStyle name="Mon?aire_!!!GO" xfId="21507"/>
    <cellStyle name="Moneda [0]" xfId="21508"/>
    <cellStyle name="Moneda_301001" xfId="21509"/>
    <cellStyle name="Moneda0" xfId="21510"/>
    <cellStyle name="Moneda0 10" xfId="21511"/>
    <cellStyle name="Moneda0 11" xfId="21512"/>
    <cellStyle name="Moneda0 12" xfId="21513"/>
    <cellStyle name="Moneda0 13" xfId="21514"/>
    <cellStyle name="Moneda0 14" xfId="21515"/>
    <cellStyle name="Moneda0 15" xfId="21516"/>
    <cellStyle name="Moneda0 16" xfId="21517"/>
    <cellStyle name="Moneda0 17" xfId="21518"/>
    <cellStyle name="Moneda0 18" xfId="21519"/>
    <cellStyle name="Moneda0 19" xfId="21520"/>
    <cellStyle name="Moneda0 2" xfId="21521"/>
    <cellStyle name="Moneda0 2 2" xfId="21522"/>
    <cellStyle name="Moneda0 20" xfId="21523"/>
    <cellStyle name="Moneda0 21" xfId="21524"/>
    <cellStyle name="Moneda0 22" xfId="21525"/>
    <cellStyle name="Moneda0 23" xfId="21526"/>
    <cellStyle name="Moneda0 24" xfId="21527"/>
    <cellStyle name="Moneda0 25" xfId="21528"/>
    <cellStyle name="Moneda0 26" xfId="21529"/>
    <cellStyle name="Moneda0 27" xfId="21530"/>
    <cellStyle name="Moneda0 28" xfId="21531"/>
    <cellStyle name="Moneda0 29" xfId="21532"/>
    <cellStyle name="Moneda0 3" xfId="21533"/>
    <cellStyle name="Moneda0 3 10" xfId="21534"/>
    <cellStyle name="Moneda0 3 11" xfId="21535"/>
    <cellStyle name="Moneda0 3 12" xfId="21536"/>
    <cellStyle name="Moneda0 3 13" xfId="21537"/>
    <cellStyle name="Moneda0 3 14" xfId="21538"/>
    <cellStyle name="Moneda0 3 15" xfId="21539"/>
    <cellStyle name="Moneda0 3 16" xfId="21540"/>
    <cellStyle name="Moneda0 3 2" xfId="21541"/>
    <cellStyle name="Moneda0 3 3" xfId="21542"/>
    <cellStyle name="Moneda0 3 4" xfId="21543"/>
    <cellStyle name="Moneda0 3 5" xfId="21544"/>
    <cellStyle name="Moneda0 3 6" xfId="21545"/>
    <cellStyle name="Moneda0 3 7" xfId="21546"/>
    <cellStyle name="Moneda0 3 8" xfId="21547"/>
    <cellStyle name="Moneda0 3 9" xfId="21548"/>
    <cellStyle name="Moneda0 30" xfId="21549"/>
    <cellStyle name="Moneda0 31" xfId="21550"/>
    <cellStyle name="Moneda0 32" xfId="21551"/>
    <cellStyle name="Moneda0 33" xfId="21552"/>
    <cellStyle name="Moneda0 34" xfId="21553"/>
    <cellStyle name="Moneda0 35" xfId="21554"/>
    <cellStyle name="Moneda0 36" xfId="21555"/>
    <cellStyle name="Moneda0 37" xfId="21556"/>
    <cellStyle name="Moneda0 38" xfId="21557"/>
    <cellStyle name="Moneda0 39" xfId="21558"/>
    <cellStyle name="Moneda0 4" xfId="21559"/>
    <cellStyle name="Moneda0 40" xfId="21560"/>
    <cellStyle name="Moneda0 41" xfId="21561"/>
    <cellStyle name="Moneda0 5" xfId="21562"/>
    <cellStyle name="Moneda0 6" xfId="21563"/>
    <cellStyle name="Moneda0 7" xfId="21564"/>
    <cellStyle name="Moneda0 8" xfId="21565"/>
    <cellStyle name="Moneda0 9" xfId="21566"/>
    <cellStyle name="Monétaire [0]_!!!GO" xfId="21567"/>
    <cellStyle name="Monétaire_!!!GO" xfId="21568"/>
    <cellStyle name="Monetario" xfId="21569"/>
    <cellStyle name="Monetario0" xfId="21570"/>
    <cellStyle name="Month &amp; Year Date" xfId="21571"/>
    <cellStyle name="Month &amp; Year Date 10" xfId="21572"/>
    <cellStyle name="Month &amp; Year Date 11" xfId="21573"/>
    <cellStyle name="Month &amp; Year Date 12" xfId="21574"/>
    <cellStyle name="Month &amp; Year Date 13" xfId="21575"/>
    <cellStyle name="Month &amp; Year Date 14" xfId="21576"/>
    <cellStyle name="Month &amp; Year Date 15" xfId="21577"/>
    <cellStyle name="Month &amp; Year Date 16" xfId="21578"/>
    <cellStyle name="Month &amp; Year Date 17" xfId="21579"/>
    <cellStyle name="Month &amp; Year Date 18" xfId="21580"/>
    <cellStyle name="Month &amp; Year Date 19" xfId="21581"/>
    <cellStyle name="Month &amp; Year Date 2" xfId="21582"/>
    <cellStyle name="Month &amp; Year Date 2 2" xfId="21583"/>
    <cellStyle name="Month &amp; Year Date 20" xfId="21584"/>
    <cellStyle name="Month &amp; Year Date 21" xfId="21585"/>
    <cellStyle name="Month &amp; Year Date 22" xfId="21586"/>
    <cellStyle name="Month &amp; Year Date 23" xfId="21587"/>
    <cellStyle name="Month &amp; Year Date 24" xfId="21588"/>
    <cellStyle name="Month &amp; Year Date 25" xfId="21589"/>
    <cellStyle name="Month &amp; Year Date 26" xfId="21590"/>
    <cellStyle name="Month &amp; Year Date 27" xfId="21591"/>
    <cellStyle name="Month &amp; Year Date 28" xfId="21592"/>
    <cellStyle name="Month &amp; Year Date 29" xfId="21593"/>
    <cellStyle name="Month &amp; Year Date 3" xfId="21594"/>
    <cellStyle name="Month &amp; Year Date 3 10" xfId="21595"/>
    <cellStyle name="Month &amp; Year Date 3 11" xfId="21596"/>
    <cellStyle name="Month &amp; Year Date 3 12" xfId="21597"/>
    <cellStyle name="Month &amp; Year Date 3 13" xfId="21598"/>
    <cellStyle name="Month &amp; Year Date 3 14" xfId="21599"/>
    <cellStyle name="Month &amp; Year Date 3 15" xfId="21600"/>
    <cellStyle name="Month &amp; Year Date 3 16" xfId="21601"/>
    <cellStyle name="Month &amp; Year Date 3 2" xfId="21602"/>
    <cellStyle name="Month &amp; Year Date 3 3" xfId="21603"/>
    <cellStyle name="Month &amp; Year Date 3 4" xfId="21604"/>
    <cellStyle name="Month &amp; Year Date 3 5" xfId="21605"/>
    <cellStyle name="Month &amp; Year Date 3 6" xfId="21606"/>
    <cellStyle name="Month &amp; Year Date 3 7" xfId="21607"/>
    <cellStyle name="Month &amp; Year Date 3 8" xfId="21608"/>
    <cellStyle name="Month &amp; Year Date 3 9" xfId="21609"/>
    <cellStyle name="Month &amp; Year Date 30" xfId="21610"/>
    <cellStyle name="Month &amp; Year Date 31" xfId="21611"/>
    <cellStyle name="Month &amp; Year Date 32" xfId="21612"/>
    <cellStyle name="Month &amp; Year Date 33" xfId="21613"/>
    <cellStyle name="Month &amp; Year Date 34" xfId="21614"/>
    <cellStyle name="Month &amp; Year Date 35" xfId="21615"/>
    <cellStyle name="Month &amp; Year Date 36" xfId="21616"/>
    <cellStyle name="Month &amp; Year Date 37" xfId="21617"/>
    <cellStyle name="Month &amp; Year Date 38" xfId="21618"/>
    <cellStyle name="Month &amp; Year Date 39" xfId="21619"/>
    <cellStyle name="Month &amp; Year Date 4" xfId="21620"/>
    <cellStyle name="Month &amp; Year Date 40" xfId="21621"/>
    <cellStyle name="Month &amp; Year Date 41" xfId="21622"/>
    <cellStyle name="Month &amp; Year Date 5" xfId="21623"/>
    <cellStyle name="Month &amp; Year Date 6" xfId="21624"/>
    <cellStyle name="Month &amp; Year Date 7" xfId="21625"/>
    <cellStyle name="Month &amp; Year Date 8" xfId="21626"/>
    <cellStyle name="Month &amp; Year Date 9" xfId="21627"/>
    <cellStyle name="Mon彋aire [0]_!!!GO" xfId="21628"/>
    <cellStyle name="Mon彋aire_!!!GO" xfId="21629"/>
    <cellStyle name="Multiple" xfId="21630"/>
    <cellStyle name="Multiple 10" xfId="21631"/>
    <cellStyle name="Multiple 11" xfId="21632"/>
    <cellStyle name="Multiple 12" xfId="21633"/>
    <cellStyle name="Multiple 13" xfId="21634"/>
    <cellStyle name="Multiple 14" xfId="21635"/>
    <cellStyle name="Multiple 15" xfId="21636"/>
    <cellStyle name="Multiple 16" xfId="21637"/>
    <cellStyle name="Multiple 17" xfId="21638"/>
    <cellStyle name="Multiple 18" xfId="21639"/>
    <cellStyle name="Multiple 19" xfId="21640"/>
    <cellStyle name="Multiple 2" xfId="21641"/>
    <cellStyle name="Multiple 2 2" xfId="21642"/>
    <cellStyle name="Multiple 20" xfId="21643"/>
    <cellStyle name="Multiple 21" xfId="21644"/>
    <cellStyle name="Multiple 22" xfId="21645"/>
    <cellStyle name="Multiple 23" xfId="21646"/>
    <cellStyle name="Multiple 24" xfId="21647"/>
    <cellStyle name="Multiple 25" xfId="21648"/>
    <cellStyle name="Multiple 26" xfId="21649"/>
    <cellStyle name="Multiple 27" xfId="21650"/>
    <cellStyle name="Multiple 28" xfId="21651"/>
    <cellStyle name="Multiple 29" xfId="21652"/>
    <cellStyle name="Multiple 3" xfId="21653"/>
    <cellStyle name="Multiple 3 10" xfId="21654"/>
    <cellStyle name="Multiple 3 11" xfId="21655"/>
    <cellStyle name="Multiple 3 12" xfId="21656"/>
    <cellStyle name="Multiple 3 13" xfId="21657"/>
    <cellStyle name="Multiple 3 14" xfId="21658"/>
    <cellStyle name="Multiple 3 15" xfId="21659"/>
    <cellStyle name="Multiple 3 16" xfId="21660"/>
    <cellStyle name="Multiple 3 2" xfId="21661"/>
    <cellStyle name="Multiple 3 3" xfId="21662"/>
    <cellStyle name="Multiple 3 4" xfId="21663"/>
    <cellStyle name="Multiple 3 5" xfId="21664"/>
    <cellStyle name="Multiple 3 6" xfId="21665"/>
    <cellStyle name="Multiple 3 7" xfId="21666"/>
    <cellStyle name="Multiple 3 8" xfId="21667"/>
    <cellStyle name="Multiple 3 9" xfId="21668"/>
    <cellStyle name="Multiple 30" xfId="21669"/>
    <cellStyle name="Multiple 31" xfId="21670"/>
    <cellStyle name="Multiple 32" xfId="21671"/>
    <cellStyle name="Multiple 33" xfId="21672"/>
    <cellStyle name="Multiple 34" xfId="21673"/>
    <cellStyle name="Multiple 35" xfId="21674"/>
    <cellStyle name="Multiple 36" xfId="21675"/>
    <cellStyle name="Multiple 37" xfId="21676"/>
    <cellStyle name="Multiple 38" xfId="21677"/>
    <cellStyle name="Multiple 39" xfId="21678"/>
    <cellStyle name="Multiple 4" xfId="21679"/>
    <cellStyle name="Multiple 40" xfId="21680"/>
    <cellStyle name="Multiple 41" xfId="21681"/>
    <cellStyle name="Multiple 5" xfId="21682"/>
    <cellStyle name="Multiple 6" xfId="21683"/>
    <cellStyle name="Multiple 7" xfId="21684"/>
    <cellStyle name="Multiple 8" xfId="21685"/>
    <cellStyle name="Multiple 9" xfId="21686"/>
    <cellStyle name="Neutra" xfId="21687"/>
    <cellStyle name="Neutral" xfId="39" builtinId="28" customBuiltin="1"/>
    <cellStyle name="Neutral 10" xfId="21688"/>
    <cellStyle name="Neutral 10 2" xfId="21689"/>
    <cellStyle name="Neutral 10 3" xfId="21690"/>
    <cellStyle name="Neutral 10 4" xfId="21691"/>
    <cellStyle name="Neutral 11" xfId="21692"/>
    <cellStyle name="Neutral 11 2" xfId="21693"/>
    <cellStyle name="Neutral 11 3" xfId="21694"/>
    <cellStyle name="Neutral 11 4" xfId="21695"/>
    <cellStyle name="Neutral 12" xfId="21696"/>
    <cellStyle name="Neutral 12 2" xfId="21697"/>
    <cellStyle name="Neutral 12 3" xfId="21698"/>
    <cellStyle name="Neutral 12 4" xfId="21699"/>
    <cellStyle name="Neutral 13" xfId="21700"/>
    <cellStyle name="Neutral 14" xfId="21701"/>
    <cellStyle name="Neutral 15" xfId="21702"/>
    <cellStyle name="Neutral 16" xfId="21703"/>
    <cellStyle name="Neutral 17" xfId="21704"/>
    <cellStyle name="Neutral 18" xfId="21705"/>
    <cellStyle name="Neutral 19" xfId="21706"/>
    <cellStyle name="Neutral 2" xfId="92"/>
    <cellStyle name="Neutral 2 10" xfId="21707"/>
    <cellStyle name="Neutral 2 11" xfId="21708"/>
    <cellStyle name="Neutral 2 12" xfId="21709"/>
    <cellStyle name="Neutral 2 13" xfId="21710"/>
    <cellStyle name="Neutral 2 14" xfId="21711"/>
    <cellStyle name="Neutral 2 15" xfId="21712"/>
    <cellStyle name="Neutral 2 2" xfId="259"/>
    <cellStyle name="Neutral 2 2 2" xfId="5261"/>
    <cellStyle name="Neutral 2 2 3" xfId="21713"/>
    <cellStyle name="Neutral 2 3" xfId="5262"/>
    <cellStyle name="Neutral 2 4" xfId="21714"/>
    <cellStyle name="Neutral 2 5" xfId="21715"/>
    <cellStyle name="Neutral 2 6" xfId="21716"/>
    <cellStyle name="Neutral 2 7" xfId="21717"/>
    <cellStyle name="Neutral 2 8" xfId="21718"/>
    <cellStyle name="Neutral 2 9" xfId="21719"/>
    <cellStyle name="Neutral 20" xfId="21720"/>
    <cellStyle name="Neutral 3" xfId="345"/>
    <cellStyle name="Neutral 3 10" xfId="21721"/>
    <cellStyle name="Neutral 3 11" xfId="21722"/>
    <cellStyle name="Neutral 3 12" xfId="21723"/>
    <cellStyle name="Neutral 3 13" xfId="21724"/>
    <cellStyle name="Neutral 3 14" xfId="21725"/>
    <cellStyle name="Neutral 3 15" xfId="21726"/>
    <cellStyle name="Neutral 3 2" xfId="21727"/>
    <cellStyle name="Neutral 3 3" xfId="21728"/>
    <cellStyle name="Neutral 3 4" xfId="21729"/>
    <cellStyle name="Neutral 3 5" xfId="21730"/>
    <cellStyle name="Neutral 3 6" xfId="21731"/>
    <cellStyle name="Neutral 3 7" xfId="21732"/>
    <cellStyle name="Neutral 3 8" xfId="21733"/>
    <cellStyle name="Neutral 3 9" xfId="21734"/>
    <cellStyle name="Neutral 4" xfId="21735"/>
    <cellStyle name="Neutral 4 2" xfId="21736"/>
    <cellStyle name="Neutral 4 3" xfId="21737"/>
    <cellStyle name="Neutral 4 4" xfId="21738"/>
    <cellStyle name="Neutral 5" xfId="21739"/>
    <cellStyle name="Neutral 5 2" xfId="21740"/>
    <cellStyle name="Neutral 5 3" xfId="21741"/>
    <cellStyle name="Neutral 5 4" xfId="21742"/>
    <cellStyle name="Neutral 6" xfId="21743"/>
    <cellStyle name="Neutral 6 2" xfId="21744"/>
    <cellStyle name="Neutral 6 3" xfId="21745"/>
    <cellStyle name="Neutral 6 4" xfId="21746"/>
    <cellStyle name="Neutral 7" xfId="21747"/>
    <cellStyle name="Neutral 7 2" xfId="21748"/>
    <cellStyle name="Neutral 7 3" xfId="21749"/>
    <cellStyle name="Neutral 7 4" xfId="21750"/>
    <cellStyle name="Neutral 8" xfId="21751"/>
    <cellStyle name="Neutral 8 2" xfId="21752"/>
    <cellStyle name="Neutral 8 3" xfId="21753"/>
    <cellStyle name="Neutral 8 4" xfId="21754"/>
    <cellStyle name="Neutral 9" xfId="21755"/>
    <cellStyle name="Neutral 9 2" xfId="21756"/>
    <cellStyle name="Neutral 9 3" xfId="21757"/>
    <cellStyle name="Neutral 9 4" xfId="21758"/>
    <cellStyle name="Neutre" xfId="21759"/>
    <cellStyle name="New Times Roman" xfId="21760"/>
    <cellStyle name="no dec" xfId="21761"/>
    <cellStyle name="no dec 2" xfId="21762"/>
    <cellStyle name="no dec 3" xfId="21763"/>
    <cellStyle name="no dec 4" xfId="21764"/>
    <cellStyle name="no dec 5" xfId="21765"/>
    <cellStyle name="No-definido" xfId="21766"/>
    <cellStyle name="No-definido 2" xfId="21767"/>
    <cellStyle name="No-definido 3" xfId="21768"/>
    <cellStyle name="No-definido_Comverse 2004 Income Tax Review Wkbk 02 03" xfId="21769"/>
    <cellStyle name="Nomal0" xfId="21770"/>
    <cellStyle name="Nomal0 2" xfId="21771"/>
    <cellStyle name="Nomal0 2 2" xfId="21772"/>
    <cellStyle name="Nomal0 3" xfId="21773"/>
    <cellStyle name="Non défini" xfId="21774"/>
    <cellStyle name="Nor}al" xfId="21775"/>
    <cellStyle name="Normal" xfId="0" builtinId="0"/>
    <cellStyle name="Normal - Style1" xfId="72"/>
    <cellStyle name="Normal - Style1 2" xfId="21776"/>
    <cellStyle name="Normal - Style2" xfId="21777"/>
    <cellStyle name="Normal - Style2 10" xfId="21778"/>
    <cellStyle name="Normal - Style2 11" xfId="21779"/>
    <cellStyle name="Normal - Style2 12" xfId="21780"/>
    <cellStyle name="Normal - Style2 13" xfId="21781"/>
    <cellStyle name="Normal - Style2 14" xfId="21782"/>
    <cellStyle name="Normal - Style2 15" xfId="21783"/>
    <cellStyle name="Normal - Style2 16" xfId="21784"/>
    <cellStyle name="Normal - Style2 17" xfId="21785"/>
    <cellStyle name="Normal - Style2 18" xfId="21786"/>
    <cellStyle name="Normal - Style2 19" xfId="21787"/>
    <cellStyle name="Normal - Style2 2" xfId="21788"/>
    <cellStyle name="Normal - Style2 2 2" xfId="21789"/>
    <cellStyle name="Normal - Style2 20" xfId="21790"/>
    <cellStyle name="Normal - Style2 21" xfId="21791"/>
    <cellStyle name="Normal - Style2 22" xfId="21792"/>
    <cellStyle name="Normal - Style2 23" xfId="21793"/>
    <cellStyle name="Normal - Style2 24" xfId="21794"/>
    <cellStyle name="Normal - Style2 25" xfId="21795"/>
    <cellStyle name="Normal - Style2 26" xfId="21796"/>
    <cellStyle name="Normal - Style2 27" xfId="21797"/>
    <cellStyle name="Normal - Style2 28" xfId="21798"/>
    <cellStyle name="Normal - Style2 29" xfId="21799"/>
    <cellStyle name="Normal - Style2 3" xfId="21800"/>
    <cellStyle name="Normal - Style2 3 10" xfId="21801"/>
    <cellStyle name="Normal - Style2 3 11" xfId="21802"/>
    <cellStyle name="Normal - Style2 3 12" xfId="21803"/>
    <cellStyle name="Normal - Style2 3 13" xfId="21804"/>
    <cellStyle name="Normal - Style2 3 14" xfId="21805"/>
    <cellStyle name="Normal - Style2 3 15" xfId="21806"/>
    <cellStyle name="Normal - Style2 3 16" xfId="21807"/>
    <cellStyle name="Normal - Style2 3 2" xfId="21808"/>
    <cellStyle name="Normal - Style2 3 3" xfId="21809"/>
    <cellStyle name="Normal - Style2 3 4" xfId="21810"/>
    <cellStyle name="Normal - Style2 3 5" xfId="21811"/>
    <cellStyle name="Normal - Style2 3 6" xfId="21812"/>
    <cellStyle name="Normal - Style2 3 7" xfId="21813"/>
    <cellStyle name="Normal - Style2 3 8" xfId="21814"/>
    <cellStyle name="Normal - Style2 3 9" xfId="21815"/>
    <cellStyle name="Normal - Style2 30" xfId="21816"/>
    <cellStyle name="Normal - Style2 31" xfId="21817"/>
    <cellStyle name="Normal - Style2 32" xfId="21818"/>
    <cellStyle name="Normal - Style2 33" xfId="21819"/>
    <cellStyle name="Normal - Style2 34" xfId="21820"/>
    <cellStyle name="Normal - Style2 35" xfId="21821"/>
    <cellStyle name="Normal - Style2 36" xfId="21822"/>
    <cellStyle name="Normal - Style2 37" xfId="21823"/>
    <cellStyle name="Normal - Style2 38" xfId="21824"/>
    <cellStyle name="Normal - Style2 39" xfId="21825"/>
    <cellStyle name="Normal - Style2 4" xfId="21826"/>
    <cellStyle name="Normal - Style2 40" xfId="21827"/>
    <cellStyle name="Normal - Style2 41" xfId="21828"/>
    <cellStyle name="Normal - Style2 5" xfId="21829"/>
    <cellStyle name="Normal - Style2 6" xfId="21830"/>
    <cellStyle name="Normal - Style2 7" xfId="21831"/>
    <cellStyle name="Normal - Style2 8" xfId="21832"/>
    <cellStyle name="Normal - Style2 9" xfId="21833"/>
    <cellStyle name="Normal - Style3" xfId="21834"/>
    <cellStyle name="Normal - Style3 10" xfId="21835"/>
    <cellStyle name="Normal - Style3 11" xfId="21836"/>
    <cellStyle name="Normal - Style3 12" xfId="21837"/>
    <cellStyle name="Normal - Style3 13" xfId="21838"/>
    <cellStyle name="Normal - Style3 14" xfId="21839"/>
    <cellStyle name="Normal - Style3 15" xfId="21840"/>
    <cellStyle name="Normal - Style3 16" xfId="21841"/>
    <cellStyle name="Normal - Style3 17" xfId="21842"/>
    <cellStyle name="Normal - Style3 18" xfId="21843"/>
    <cellStyle name="Normal - Style3 19" xfId="21844"/>
    <cellStyle name="Normal - Style3 2" xfId="21845"/>
    <cellStyle name="Normal - Style3 2 2" xfId="21846"/>
    <cellStyle name="Normal - Style3 20" xfId="21847"/>
    <cellStyle name="Normal - Style3 21" xfId="21848"/>
    <cellStyle name="Normal - Style3 22" xfId="21849"/>
    <cellStyle name="Normal - Style3 23" xfId="21850"/>
    <cellStyle name="Normal - Style3 24" xfId="21851"/>
    <cellStyle name="Normal - Style3 25" xfId="21852"/>
    <cellStyle name="Normal - Style3 26" xfId="21853"/>
    <cellStyle name="Normal - Style3 27" xfId="21854"/>
    <cellStyle name="Normal - Style3 28" xfId="21855"/>
    <cellStyle name="Normal - Style3 29" xfId="21856"/>
    <cellStyle name="Normal - Style3 3" xfId="21857"/>
    <cellStyle name="Normal - Style3 3 10" xfId="21858"/>
    <cellStyle name="Normal - Style3 3 11" xfId="21859"/>
    <cellStyle name="Normal - Style3 3 12" xfId="21860"/>
    <cellStyle name="Normal - Style3 3 13" xfId="21861"/>
    <cellStyle name="Normal - Style3 3 14" xfId="21862"/>
    <cellStyle name="Normal - Style3 3 15" xfId="21863"/>
    <cellStyle name="Normal - Style3 3 16" xfId="21864"/>
    <cellStyle name="Normal - Style3 3 2" xfId="21865"/>
    <cellStyle name="Normal - Style3 3 3" xfId="21866"/>
    <cellStyle name="Normal - Style3 3 4" xfId="21867"/>
    <cellStyle name="Normal - Style3 3 5" xfId="21868"/>
    <cellStyle name="Normal - Style3 3 6" xfId="21869"/>
    <cellStyle name="Normal - Style3 3 7" xfId="21870"/>
    <cellStyle name="Normal - Style3 3 8" xfId="21871"/>
    <cellStyle name="Normal - Style3 3 9" xfId="21872"/>
    <cellStyle name="Normal - Style3 30" xfId="21873"/>
    <cellStyle name="Normal - Style3 31" xfId="21874"/>
    <cellStyle name="Normal - Style3 32" xfId="21875"/>
    <cellStyle name="Normal - Style3 33" xfId="21876"/>
    <cellStyle name="Normal - Style3 34" xfId="21877"/>
    <cellStyle name="Normal - Style3 35" xfId="21878"/>
    <cellStyle name="Normal - Style3 36" xfId="21879"/>
    <cellStyle name="Normal - Style3 37" xfId="21880"/>
    <cellStyle name="Normal - Style3 38" xfId="21881"/>
    <cellStyle name="Normal - Style3 39" xfId="21882"/>
    <cellStyle name="Normal - Style3 4" xfId="21883"/>
    <cellStyle name="Normal - Style3 40" xfId="21884"/>
    <cellStyle name="Normal - Style3 41" xfId="21885"/>
    <cellStyle name="Normal - Style3 5" xfId="21886"/>
    <cellStyle name="Normal - Style3 6" xfId="21887"/>
    <cellStyle name="Normal - Style3 7" xfId="21888"/>
    <cellStyle name="Normal - Style3 8" xfId="21889"/>
    <cellStyle name="Normal - Style3 9" xfId="21890"/>
    <cellStyle name="Normal - Style4" xfId="21891"/>
    <cellStyle name="Normal - Style4 10" xfId="21892"/>
    <cellStyle name="Normal - Style4 11" xfId="21893"/>
    <cellStyle name="Normal - Style4 12" xfId="21894"/>
    <cellStyle name="Normal - Style4 13" xfId="21895"/>
    <cellStyle name="Normal - Style4 14" xfId="21896"/>
    <cellStyle name="Normal - Style4 15" xfId="21897"/>
    <cellStyle name="Normal - Style4 16" xfId="21898"/>
    <cellStyle name="Normal - Style4 17" xfId="21899"/>
    <cellStyle name="Normal - Style4 18" xfId="21900"/>
    <cellStyle name="Normal - Style4 19" xfId="21901"/>
    <cellStyle name="Normal - Style4 2" xfId="21902"/>
    <cellStyle name="Normal - Style4 2 2" xfId="21903"/>
    <cellStyle name="Normal - Style4 20" xfId="21904"/>
    <cellStyle name="Normal - Style4 21" xfId="21905"/>
    <cellStyle name="Normal - Style4 22" xfId="21906"/>
    <cellStyle name="Normal - Style4 23" xfId="21907"/>
    <cellStyle name="Normal - Style4 24" xfId="21908"/>
    <cellStyle name="Normal - Style4 25" xfId="21909"/>
    <cellStyle name="Normal - Style4 26" xfId="21910"/>
    <cellStyle name="Normal - Style4 27" xfId="21911"/>
    <cellStyle name="Normal - Style4 28" xfId="21912"/>
    <cellStyle name="Normal - Style4 29" xfId="21913"/>
    <cellStyle name="Normal - Style4 3" xfId="21914"/>
    <cellStyle name="Normal - Style4 3 10" xfId="21915"/>
    <cellStyle name="Normal - Style4 3 11" xfId="21916"/>
    <cellStyle name="Normal - Style4 3 12" xfId="21917"/>
    <cellStyle name="Normal - Style4 3 13" xfId="21918"/>
    <cellStyle name="Normal - Style4 3 14" xfId="21919"/>
    <cellStyle name="Normal - Style4 3 15" xfId="21920"/>
    <cellStyle name="Normal - Style4 3 16" xfId="21921"/>
    <cellStyle name="Normal - Style4 3 2" xfId="21922"/>
    <cellStyle name="Normal - Style4 3 3" xfId="21923"/>
    <cellStyle name="Normal - Style4 3 4" xfId="21924"/>
    <cellStyle name="Normal - Style4 3 5" xfId="21925"/>
    <cellStyle name="Normal - Style4 3 6" xfId="21926"/>
    <cellStyle name="Normal - Style4 3 7" xfId="21927"/>
    <cellStyle name="Normal - Style4 3 8" xfId="21928"/>
    <cellStyle name="Normal - Style4 3 9" xfId="21929"/>
    <cellStyle name="Normal - Style4 30" xfId="21930"/>
    <cellStyle name="Normal - Style4 31" xfId="21931"/>
    <cellStyle name="Normal - Style4 32" xfId="21932"/>
    <cellStyle name="Normal - Style4 33" xfId="21933"/>
    <cellStyle name="Normal - Style4 34" xfId="21934"/>
    <cellStyle name="Normal - Style4 35" xfId="21935"/>
    <cellStyle name="Normal - Style4 36" xfId="21936"/>
    <cellStyle name="Normal - Style4 37" xfId="21937"/>
    <cellStyle name="Normal - Style4 38" xfId="21938"/>
    <cellStyle name="Normal - Style4 39" xfId="21939"/>
    <cellStyle name="Normal - Style4 4" xfId="21940"/>
    <cellStyle name="Normal - Style4 40" xfId="21941"/>
    <cellStyle name="Normal - Style4 41" xfId="21942"/>
    <cellStyle name="Normal - Style4 5" xfId="21943"/>
    <cellStyle name="Normal - Style4 6" xfId="21944"/>
    <cellStyle name="Normal - Style4 7" xfId="21945"/>
    <cellStyle name="Normal - Style4 8" xfId="21946"/>
    <cellStyle name="Normal - Style4 9" xfId="21947"/>
    <cellStyle name="Normal - Style5" xfId="21948"/>
    <cellStyle name="Normal - Style5 10" xfId="21949"/>
    <cellStyle name="Normal - Style5 11" xfId="21950"/>
    <cellStyle name="Normal - Style5 12" xfId="21951"/>
    <cellStyle name="Normal - Style5 13" xfId="21952"/>
    <cellStyle name="Normal - Style5 14" xfId="21953"/>
    <cellStyle name="Normal - Style5 15" xfId="21954"/>
    <cellStyle name="Normal - Style5 16" xfId="21955"/>
    <cellStyle name="Normal - Style5 17" xfId="21956"/>
    <cellStyle name="Normal - Style5 18" xfId="21957"/>
    <cellStyle name="Normal - Style5 19" xfId="21958"/>
    <cellStyle name="Normal - Style5 2" xfId="21959"/>
    <cellStyle name="Normal - Style5 2 2" xfId="21960"/>
    <cellStyle name="Normal - Style5 20" xfId="21961"/>
    <cellStyle name="Normal - Style5 21" xfId="21962"/>
    <cellStyle name="Normal - Style5 22" xfId="21963"/>
    <cellStyle name="Normal - Style5 23" xfId="21964"/>
    <cellStyle name="Normal - Style5 24" xfId="21965"/>
    <cellStyle name="Normal - Style5 25" xfId="21966"/>
    <cellStyle name="Normal - Style5 26" xfId="21967"/>
    <cellStyle name="Normal - Style5 27" xfId="21968"/>
    <cellStyle name="Normal - Style5 28" xfId="21969"/>
    <cellStyle name="Normal - Style5 29" xfId="21970"/>
    <cellStyle name="Normal - Style5 3" xfId="21971"/>
    <cellStyle name="Normal - Style5 3 10" xfId="21972"/>
    <cellStyle name="Normal - Style5 3 11" xfId="21973"/>
    <cellStyle name="Normal - Style5 3 12" xfId="21974"/>
    <cellStyle name="Normal - Style5 3 13" xfId="21975"/>
    <cellStyle name="Normal - Style5 3 14" xfId="21976"/>
    <cellStyle name="Normal - Style5 3 15" xfId="21977"/>
    <cellStyle name="Normal - Style5 3 16" xfId="21978"/>
    <cellStyle name="Normal - Style5 3 2" xfId="21979"/>
    <cellStyle name="Normal - Style5 3 3" xfId="21980"/>
    <cellStyle name="Normal - Style5 3 4" xfId="21981"/>
    <cellStyle name="Normal - Style5 3 5" xfId="21982"/>
    <cellStyle name="Normal - Style5 3 6" xfId="21983"/>
    <cellStyle name="Normal - Style5 3 7" xfId="21984"/>
    <cellStyle name="Normal - Style5 3 8" xfId="21985"/>
    <cellStyle name="Normal - Style5 3 9" xfId="21986"/>
    <cellStyle name="Normal - Style5 30" xfId="21987"/>
    <cellStyle name="Normal - Style5 31" xfId="21988"/>
    <cellStyle name="Normal - Style5 32" xfId="21989"/>
    <cellStyle name="Normal - Style5 33" xfId="21990"/>
    <cellStyle name="Normal - Style5 34" xfId="21991"/>
    <cellStyle name="Normal - Style5 35" xfId="21992"/>
    <cellStyle name="Normal - Style5 36" xfId="21993"/>
    <cellStyle name="Normal - Style5 37" xfId="21994"/>
    <cellStyle name="Normal - Style5 38" xfId="21995"/>
    <cellStyle name="Normal - Style5 39" xfId="21996"/>
    <cellStyle name="Normal - Style5 4" xfId="21997"/>
    <cellStyle name="Normal - Style5 40" xfId="21998"/>
    <cellStyle name="Normal - Style5 41" xfId="21999"/>
    <cellStyle name="Normal - Style5 5" xfId="22000"/>
    <cellStyle name="Normal - Style5 6" xfId="22001"/>
    <cellStyle name="Normal - Style5 7" xfId="22002"/>
    <cellStyle name="Normal - Style5 8" xfId="22003"/>
    <cellStyle name="Normal - Style5 9" xfId="22004"/>
    <cellStyle name="Normal - Style6" xfId="22005"/>
    <cellStyle name="Normal - Style6 10" xfId="22006"/>
    <cellStyle name="Normal - Style6 11" xfId="22007"/>
    <cellStyle name="Normal - Style6 12" xfId="22008"/>
    <cellStyle name="Normal - Style6 13" xfId="22009"/>
    <cellStyle name="Normal - Style6 14" xfId="22010"/>
    <cellStyle name="Normal - Style6 15" xfId="22011"/>
    <cellStyle name="Normal - Style6 16" xfId="22012"/>
    <cellStyle name="Normal - Style6 17" xfId="22013"/>
    <cellStyle name="Normal - Style6 18" xfId="22014"/>
    <cellStyle name="Normal - Style6 19" xfId="22015"/>
    <cellStyle name="Normal - Style6 2" xfId="22016"/>
    <cellStyle name="Normal - Style6 2 2" xfId="22017"/>
    <cellStyle name="Normal - Style6 20" xfId="22018"/>
    <cellStyle name="Normal - Style6 21" xfId="22019"/>
    <cellStyle name="Normal - Style6 22" xfId="22020"/>
    <cellStyle name="Normal - Style6 23" xfId="22021"/>
    <cellStyle name="Normal - Style6 24" xfId="22022"/>
    <cellStyle name="Normal - Style6 25" xfId="22023"/>
    <cellStyle name="Normal - Style6 26" xfId="22024"/>
    <cellStyle name="Normal - Style6 27" xfId="22025"/>
    <cellStyle name="Normal - Style6 28" xfId="22026"/>
    <cellStyle name="Normal - Style6 29" xfId="22027"/>
    <cellStyle name="Normal - Style6 3" xfId="22028"/>
    <cellStyle name="Normal - Style6 3 10" xfId="22029"/>
    <cellStyle name="Normal - Style6 3 11" xfId="22030"/>
    <cellStyle name="Normal - Style6 3 12" xfId="22031"/>
    <cellStyle name="Normal - Style6 3 13" xfId="22032"/>
    <cellStyle name="Normal - Style6 3 14" xfId="22033"/>
    <cellStyle name="Normal - Style6 3 15" xfId="22034"/>
    <cellStyle name="Normal - Style6 3 16" xfId="22035"/>
    <cellStyle name="Normal - Style6 3 2" xfId="22036"/>
    <cellStyle name="Normal - Style6 3 3" xfId="22037"/>
    <cellStyle name="Normal - Style6 3 4" xfId="22038"/>
    <cellStyle name="Normal - Style6 3 5" xfId="22039"/>
    <cellStyle name="Normal - Style6 3 6" xfId="22040"/>
    <cellStyle name="Normal - Style6 3 7" xfId="22041"/>
    <cellStyle name="Normal - Style6 3 8" xfId="22042"/>
    <cellStyle name="Normal - Style6 3 9" xfId="22043"/>
    <cellStyle name="Normal - Style6 30" xfId="22044"/>
    <cellStyle name="Normal - Style6 31" xfId="22045"/>
    <cellStyle name="Normal - Style6 32" xfId="22046"/>
    <cellStyle name="Normal - Style6 33" xfId="22047"/>
    <cellStyle name="Normal - Style6 34" xfId="22048"/>
    <cellStyle name="Normal - Style6 35" xfId="22049"/>
    <cellStyle name="Normal - Style6 36" xfId="22050"/>
    <cellStyle name="Normal - Style6 37" xfId="22051"/>
    <cellStyle name="Normal - Style6 38" xfId="22052"/>
    <cellStyle name="Normal - Style6 39" xfId="22053"/>
    <cellStyle name="Normal - Style6 4" xfId="22054"/>
    <cellStyle name="Normal - Style6 40" xfId="22055"/>
    <cellStyle name="Normal - Style6 41" xfId="22056"/>
    <cellStyle name="Normal - Style6 5" xfId="22057"/>
    <cellStyle name="Normal - Style6 6" xfId="22058"/>
    <cellStyle name="Normal - Style6 7" xfId="22059"/>
    <cellStyle name="Normal - Style6 8" xfId="22060"/>
    <cellStyle name="Normal - Style6 9" xfId="22061"/>
    <cellStyle name="Normal - Style7" xfId="22062"/>
    <cellStyle name="Normal - Style7 10" xfId="22063"/>
    <cellStyle name="Normal - Style7 11" xfId="22064"/>
    <cellStyle name="Normal - Style7 12" xfId="22065"/>
    <cellStyle name="Normal - Style7 13" xfId="22066"/>
    <cellStyle name="Normal - Style7 14" xfId="22067"/>
    <cellStyle name="Normal - Style7 15" xfId="22068"/>
    <cellStyle name="Normal - Style7 16" xfId="22069"/>
    <cellStyle name="Normal - Style7 17" xfId="22070"/>
    <cellStyle name="Normal - Style7 18" xfId="22071"/>
    <cellStyle name="Normal - Style7 19" xfId="22072"/>
    <cellStyle name="Normal - Style7 2" xfId="22073"/>
    <cellStyle name="Normal - Style7 2 2" xfId="22074"/>
    <cellStyle name="Normal - Style7 20" xfId="22075"/>
    <cellStyle name="Normal - Style7 21" xfId="22076"/>
    <cellStyle name="Normal - Style7 22" xfId="22077"/>
    <cellStyle name="Normal - Style7 23" xfId="22078"/>
    <cellStyle name="Normal - Style7 24" xfId="22079"/>
    <cellStyle name="Normal - Style7 25" xfId="22080"/>
    <cellStyle name="Normal - Style7 26" xfId="22081"/>
    <cellStyle name="Normal - Style7 27" xfId="22082"/>
    <cellStyle name="Normal - Style7 28" xfId="22083"/>
    <cellStyle name="Normal - Style7 29" xfId="22084"/>
    <cellStyle name="Normal - Style7 3" xfId="22085"/>
    <cellStyle name="Normal - Style7 3 10" xfId="22086"/>
    <cellStyle name="Normal - Style7 3 11" xfId="22087"/>
    <cellStyle name="Normal - Style7 3 12" xfId="22088"/>
    <cellStyle name="Normal - Style7 3 13" xfId="22089"/>
    <cellStyle name="Normal - Style7 3 14" xfId="22090"/>
    <cellStyle name="Normal - Style7 3 15" xfId="22091"/>
    <cellStyle name="Normal - Style7 3 16" xfId="22092"/>
    <cellStyle name="Normal - Style7 3 2" xfId="22093"/>
    <cellStyle name="Normal - Style7 3 3" xfId="22094"/>
    <cellStyle name="Normal - Style7 3 4" xfId="22095"/>
    <cellStyle name="Normal - Style7 3 5" xfId="22096"/>
    <cellStyle name="Normal - Style7 3 6" xfId="22097"/>
    <cellStyle name="Normal - Style7 3 7" xfId="22098"/>
    <cellStyle name="Normal - Style7 3 8" xfId="22099"/>
    <cellStyle name="Normal - Style7 3 9" xfId="22100"/>
    <cellStyle name="Normal - Style7 30" xfId="22101"/>
    <cellStyle name="Normal - Style7 31" xfId="22102"/>
    <cellStyle name="Normal - Style7 32" xfId="22103"/>
    <cellStyle name="Normal - Style7 33" xfId="22104"/>
    <cellStyle name="Normal - Style7 34" xfId="22105"/>
    <cellStyle name="Normal - Style7 35" xfId="22106"/>
    <cellStyle name="Normal - Style7 36" xfId="22107"/>
    <cellStyle name="Normal - Style7 37" xfId="22108"/>
    <cellStyle name="Normal - Style7 38" xfId="22109"/>
    <cellStyle name="Normal - Style7 39" xfId="22110"/>
    <cellStyle name="Normal - Style7 4" xfId="22111"/>
    <cellStyle name="Normal - Style7 40" xfId="22112"/>
    <cellStyle name="Normal - Style7 41" xfId="22113"/>
    <cellStyle name="Normal - Style7 5" xfId="22114"/>
    <cellStyle name="Normal - Style7 6" xfId="22115"/>
    <cellStyle name="Normal - Style7 7" xfId="22116"/>
    <cellStyle name="Normal - Style7 8" xfId="22117"/>
    <cellStyle name="Normal - Style7 9" xfId="22118"/>
    <cellStyle name="Normal - Style8" xfId="22119"/>
    <cellStyle name="Normal - Style8 10" xfId="22120"/>
    <cellStyle name="Normal - Style8 11" xfId="22121"/>
    <cellStyle name="Normal - Style8 12" xfId="22122"/>
    <cellStyle name="Normal - Style8 13" xfId="22123"/>
    <cellStyle name="Normal - Style8 14" xfId="22124"/>
    <cellStyle name="Normal - Style8 15" xfId="22125"/>
    <cellStyle name="Normal - Style8 16" xfId="22126"/>
    <cellStyle name="Normal - Style8 17" xfId="22127"/>
    <cellStyle name="Normal - Style8 18" xfId="22128"/>
    <cellStyle name="Normal - Style8 19" xfId="22129"/>
    <cellStyle name="Normal - Style8 2" xfId="22130"/>
    <cellStyle name="Normal - Style8 2 2" xfId="22131"/>
    <cellStyle name="Normal - Style8 20" xfId="22132"/>
    <cellStyle name="Normal - Style8 21" xfId="22133"/>
    <cellStyle name="Normal - Style8 22" xfId="22134"/>
    <cellStyle name="Normal - Style8 23" xfId="22135"/>
    <cellStyle name="Normal - Style8 24" xfId="22136"/>
    <cellStyle name="Normal - Style8 25" xfId="22137"/>
    <cellStyle name="Normal - Style8 26" xfId="22138"/>
    <cellStyle name="Normal - Style8 27" xfId="22139"/>
    <cellStyle name="Normal - Style8 28" xfId="22140"/>
    <cellStyle name="Normal - Style8 29" xfId="22141"/>
    <cellStyle name="Normal - Style8 3" xfId="22142"/>
    <cellStyle name="Normal - Style8 3 10" xfId="22143"/>
    <cellStyle name="Normal - Style8 3 11" xfId="22144"/>
    <cellStyle name="Normal - Style8 3 12" xfId="22145"/>
    <cellStyle name="Normal - Style8 3 13" xfId="22146"/>
    <cellStyle name="Normal - Style8 3 14" xfId="22147"/>
    <cellStyle name="Normal - Style8 3 15" xfId="22148"/>
    <cellStyle name="Normal - Style8 3 16" xfId="22149"/>
    <cellStyle name="Normal - Style8 3 2" xfId="22150"/>
    <cellStyle name="Normal - Style8 3 3" xfId="22151"/>
    <cellStyle name="Normal - Style8 3 4" xfId="22152"/>
    <cellStyle name="Normal - Style8 3 5" xfId="22153"/>
    <cellStyle name="Normal - Style8 3 6" xfId="22154"/>
    <cellStyle name="Normal - Style8 3 7" xfId="22155"/>
    <cellStyle name="Normal - Style8 3 8" xfId="22156"/>
    <cellStyle name="Normal - Style8 3 9" xfId="22157"/>
    <cellStyle name="Normal - Style8 30" xfId="22158"/>
    <cellStyle name="Normal - Style8 31" xfId="22159"/>
    <cellStyle name="Normal - Style8 32" xfId="22160"/>
    <cellStyle name="Normal - Style8 33" xfId="22161"/>
    <cellStyle name="Normal - Style8 34" xfId="22162"/>
    <cellStyle name="Normal - Style8 35" xfId="22163"/>
    <cellStyle name="Normal - Style8 36" xfId="22164"/>
    <cellStyle name="Normal - Style8 37" xfId="22165"/>
    <cellStyle name="Normal - Style8 38" xfId="22166"/>
    <cellStyle name="Normal - Style8 39" xfId="22167"/>
    <cellStyle name="Normal - Style8 4" xfId="22168"/>
    <cellStyle name="Normal - Style8 40" xfId="22169"/>
    <cellStyle name="Normal - Style8 41" xfId="22170"/>
    <cellStyle name="Normal - Style8 5" xfId="22171"/>
    <cellStyle name="Normal - Style8 6" xfId="22172"/>
    <cellStyle name="Normal - Style8 7" xfId="22173"/>
    <cellStyle name="Normal - Style8 8" xfId="22174"/>
    <cellStyle name="Normal - Style8 9" xfId="22175"/>
    <cellStyle name="Normal 10" xfId="83"/>
    <cellStyle name="Normal 10 10" xfId="5264"/>
    <cellStyle name="Normal 10 10 2" xfId="11921"/>
    <cellStyle name="Normal 10 10 2 2" xfId="37773"/>
    <cellStyle name="Normal 10 10 3" xfId="22177"/>
    <cellStyle name="Normal 10 10 4" xfId="37772"/>
    <cellStyle name="Normal 10 10 5" xfId="45955"/>
    <cellStyle name="Normal 10 11" xfId="5265"/>
    <cellStyle name="Normal 10 11 2" xfId="11922"/>
    <cellStyle name="Normal 10 11 2 2" xfId="37775"/>
    <cellStyle name="Normal 10 11 3" xfId="37774"/>
    <cellStyle name="Normal 10 11 4" xfId="45956"/>
    <cellStyle name="Normal 10 12" xfId="5266"/>
    <cellStyle name="Normal 10 12 2" xfId="11923"/>
    <cellStyle name="Normal 10 12 2 2" xfId="37777"/>
    <cellStyle name="Normal 10 12 3" xfId="37776"/>
    <cellStyle name="Normal 10 12 4" xfId="45957"/>
    <cellStyle name="Normal 10 13" xfId="5267"/>
    <cellStyle name="Normal 10 13 2" xfId="11924"/>
    <cellStyle name="Normal 10 13 2 2" xfId="37779"/>
    <cellStyle name="Normal 10 13 3" xfId="37778"/>
    <cellStyle name="Normal 10 13 4" xfId="45958"/>
    <cellStyle name="Normal 10 14" xfId="5263"/>
    <cellStyle name="Normal 10 14 2" xfId="11925"/>
    <cellStyle name="Normal 10 14 2 2" xfId="37781"/>
    <cellStyle name="Normal 10 14 3" xfId="37780"/>
    <cellStyle name="Normal 10 15" xfId="11920"/>
    <cellStyle name="Normal 10 15 2" xfId="37782"/>
    <cellStyle name="Normal 10 16" xfId="13880"/>
    <cellStyle name="Normal 10 17" xfId="22176"/>
    <cellStyle name="Normal 10 18" xfId="41610"/>
    <cellStyle name="Normal 10 2" xfId="147"/>
    <cellStyle name="Normal 10 2 2" xfId="261"/>
    <cellStyle name="Normal 10 2 2 2" xfId="5268"/>
    <cellStyle name="Normal 10 2 2 3" xfId="22179"/>
    <cellStyle name="Normal 10 2 3" xfId="5269"/>
    <cellStyle name="Normal 10 2 4" xfId="5270"/>
    <cellStyle name="Normal 10 2 4 2" xfId="5271"/>
    <cellStyle name="Normal 10 2 4 2 2" xfId="11927"/>
    <cellStyle name="Normal 10 2 4 2 2 2" xfId="37785"/>
    <cellStyle name="Normal 10 2 4 2 3" xfId="37784"/>
    <cellStyle name="Normal 10 2 4 2 4" xfId="45960"/>
    <cellStyle name="Normal 10 2 4 3" xfId="11926"/>
    <cellStyle name="Normal 10 2 4 3 2" xfId="37786"/>
    <cellStyle name="Normal 10 2 4 4" xfId="37783"/>
    <cellStyle name="Normal 10 2 4 5" xfId="45959"/>
    <cellStyle name="Normal 10 2 5" xfId="22178"/>
    <cellStyle name="Normal 10 3" xfId="260"/>
    <cellStyle name="Normal 10 3 10" xfId="5272"/>
    <cellStyle name="Normal 10 3 10 2" xfId="11928"/>
    <cellStyle name="Normal 10 3 10 2 2" xfId="37788"/>
    <cellStyle name="Normal 10 3 10 3" xfId="37787"/>
    <cellStyle name="Normal 10 3 11" xfId="22180"/>
    <cellStyle name="Normal 10 3 12" xfId="45961"/>
    <cellStyle name="Normal 10 3 2" xfId="5273"/>
    <cellStyle name="Normal 10 3 2 10" xfId="22181"/>
    <cellStyle name="Normal 10 3 2 11" xfId="37789"/>
    <cellStyle name="Normal 10 3 2 12" xfId="45962"/>
    <cellStyle name="Normal 10 3 2 2" xfId="5274"/>
    <cellStyle name="Normal 10 3 2 2 2" xfId="5275"/>
    <cellStyle name="Normal 10 3 2 2 2 2" xfId="11931"/>
    <cellStyle name="Normal 10 3 2 2 2 2 2" xfId="37792"/>
    <cellStyle name="Normal 10 3 2 2 2 3" xfId="37791"/>
    <cellStyle name="Normal 10 3 2 2 2 4" xfId="45964"/>
    <cellStyle name="Normal 10 3 2 2 3" xfId="11930"/>
    <cellStyle name="Normal 10 3 2 2 3 2" xfId="37793"/>
    <cellStyle name="Normal 10 3 2 2 4" xfId="37790"/>
    <cellStyle name="Normal 10 3 2 2 5" xfId="45963"/>
    <cellStyle name="Normal 10 3 2 3" xfId="5276"/>
    <cellStyle name="Normal 10 3 2 3 2" xfId="5277"/>
    <cellStyle name="Normal 10 3 2 3 2 2" xfId="11933"/>
    <cellStyle name="Normal 10 3 2 3 2 2 2" xfId="37796"/>
    <cellStyle name="Normal 10 3 2 3 2 3" xfId="37795"/>
    <cellStyle name="Normal 10 3 2 3 2 4" xfId="45966"/>
    <cellStyle name="Normal 10 3 2 3 3" xfId="11932"/>
    <cellStyle name="Normal 10 3 2 3 3 2" xfId="37797"/>
    <cellStyle name="Normal 10 3 2 3 4" xfId="37794"/>
    <cellStyle name="Normal 10 3 2 3 5" xfId="45965"/>
    <cellStyle name="Normal 10 3 2 4" xfId="5278"/>
    <cellStyle name="Normal 10 3 2 4 2" xfId="11934"/>
    <cellStyle name="Normal 10 3 2 4 2 2" xfId="37799"/>
    <cellStyle name="Normal 10 3 2 4 3" xfId="37798"/>
    <cellStyle name="Normal 10 3 2 4 4" xfId="45967"/>
    <cellStyle name="Normal 10 3 2 5" xfId="5279"/>
    <cellStyle name="Normal 10 3 2 5 2" xfId="11935"/>
    <cellStyle name="Normal 10 3 2 5 2 2" xfId="37801"/>
    <cellStyle name="Normal 10 3 2 5 3" xfId="37800"/>
    <cellStyle name="Normal 10 3 2 5 4" xfId="45968"/>
    <cellStyle name="Normal 10 3 2 6" xfId="5280"/>
    <cellStyle name="Normal 10 3 2 6 2" xfId="11936"/>
    <cellStyle name="Normal 10 3 2 6 2 2" xfId="37803"/>
    <cellStyle name="Normal 10 3 2 6 3" xfId="37802"/>
    <cellStyle name="Normal 10 3 2 6 4" xfId="45969"/>
    <cellStyle name="Normal 10 3 2 7" xfId="5281"/>
    <cellStyle name="Normal 10 3 2 7 2" xfId="11937"/>
    <cellStyle name="Normal 10 3 2 7 2 2" xfId="37805"/>
    <cellStyle name="Normal 10 3 2 7 3" xfId="37804"/>
    <cellStyle name="Normal 10 3 2 7 4" xfId="45970"/>
    <cellStyle name="Normal 10 3 2 8" xfId="5282"/>
    <cellStyle name="Normal 10 3 2 8 2" xfId="11938"/>
    <cellStyle name="Normal 10 3 2 8 2 2" xfId="37807"/>
    <cellStyle name="Normal 10 3 2 8 3" xfId="37806"/>
    <cellStyle name="Normal 10 3 2 8 4" xfId="45971"/>
    <cellStyle name="Normal 10 3 2 9" xfId="11929"/>
    <cellStyle name="Normal 10 3 2 9 2" xfId="37808"/>
    <cellStyle name="Normal 10 3 3" xfId="5283"/>
    <cellStyle name="Normal 10 3 3 2" xfId="5284"/>
    <cellStyle name="Normal 10 3 3 2 2" xfId="11940"/>
    <cellStyle name="Normal 10 3 3 2 2 2" xfId="37811"/>
    <cellStyle name="Normal 10 3 3 2 3" xfId="37810"/>
    <cellStyle name="Normal 10 3 3 2 4" xfId="45973"/>
    <cellStyle name="Normal 10 3 3 3" xfId="11939"/>
    <cellStyle name="Normal 10 3 3 3 2" xfId="37812"/>
    <cellStyle name="Normal 10 3 3 4" xfId="13889"/>
    <cellStyle name="Normal 10 3 3 5" xfId="37809"/>
    <cellStyle name="Normal 10 3 3 6" xfId="45972"/>
    <cellStyle name="Normal 10 3 4" xfId="5285"/>
    <cellStyle name="Normal 10 3 4 2" xfId="5286"/>
    <cellStyle name="Normal 10 3 4 2 2" xfId="11942"/>
    <cellStyle name="Normal 10 3 4 2 2 2" xfId="37815"/>
    <cellStyle name="Normal 10 3 4 2 3" xfId="37814"/>
    <cellStyle name="Normal 10 3 4 2 4" xfId="45975"/>
    <cellStyle name="Normal 10 3 4 3" xfId="11941"/>
    <cellStyle name="Normal 10 3 4 3 2" xfId="37816"/>
    <cellStyle name="Normal 10 3 4 4" xfId="37813"/>
    <cellStyle name="Normal 10 3 4 5" xfId="45974"/>
    <cellStyle name="Normal 10 3 5" xfId="5287"/>
    <cellStyle name="Normal 10 3 5 2" xfId="11943"/>
    <cellStyle name="Normal 10 3 5 2 2" xfId="37818"/>
    <cellStyle name="Normal 10 3 5 3" xfId="37817"/>
    <cellStyle name="Normal 10 3 5 4" xfId="45976"/>
    <cellStyle name="Normal 10 3 6" xfId="5288"/>
    <cellStyle name="Normal 10 3 6 2" xfId="11944"/>
    <cellStyle name="Normal 10 3 6 2 2" xfId="37820"/>
    <cellStyle name="Normal 10 3 6 3" xfId="37819"/>
    <cellStyle name="Normal 10 3 6 4" xfId="45977"/>
    <cellStyle name="Normal 10 3 7" xfId="5289"/>
    <cellStyle name="Normal 10 3 7 2" xfId="11945"/>
    <cellStyle name="Normal 10 3 7 2 2" xfId="37822"/>
    <cellStyle name="Normal 10 3 7 3" xfId="37821"/>
    <cellStyle name="Normal 10 3 7 4" xfId="45978"/>
    <cellStyle name="Normal 10 3 8" xfId="5290"/>
    <cellStyle name="Normal 10 3 8 2" xfId="11946"/>
    <cellStyle name="Normal 10 3 8 2 2" xfId="37824"/>
    <cellStyle name="Normal 10 3 8 3" xfId="37823"/>
    <cellStyle name="Normal 10 3 8 4" xfId="45979"/>
    <cellStyle name="Normal 10 3 9" xfId="5291"/>
    <cellStyle name="Normal 10 3 9 2" xfId="11947"/>
    <cellStyle name="Normal 10 3 9 2 2" xfId="37826"/>
    <cellStyle name="Normal 10 3 9 3" xfId="37825"/>
    <cellStyle name="Normal 10 3 9 4" xfId="45980"/>
    <cellStyle name="Normal 10 4" xfId="359"/>
    <cellStyle name="Normal 10 4 10" xfId="11948"/>
    <cellStyle name="Normal 10 4 10 2" xfId="37828"/>
    <cellStyle name="Normal 10 4 11" xfId="22182"/>
    <cellStyle name="Normal 10 4 12" xfId="37827"/>
    <cellStyle name="Normal 10 4 13" xfId="45981"/>
    <cellStyle name="Normal 10 4 2" xfId="5293"/>
    <cellStyle name="Normal 10 4 2 2" xfId="5294"/>
    <cellStyle name="Normal 10 4 2 2 2" xfId="11950"/>
    <cellStyle name="Normal 10 4 2 2 2 2" xfId="37831"/>
    <cellStyle name="Normal 10 4 2 2 3" xfId="37830"/>
    <cellStyle name="Normal 10 4 2 2 4" xfId="45983"/>
    <cellStyle name="Normal 10 4 2 3" xfId="11949"/>
    <cellStyle name="Normal 10 4 2 3 2" xfId="37832"/>
    <cellStyle name="Normal 10 4 2 4" xfId="22183"/>
    <cellStyle name="Normal 10 4 2 5" xfId="37829"/>
    <cellStyle name="Normal 10 4 2 6" xfId="45982"/>
    <cellStyle name="Normal 10 4 3" xfId="5295"/>
    <cellStyle name="Normal 10 4 3 2" xfId="5296"/>
    <cellStyle name="Normal 10 4 3 2 2" xfId="11952"/>
    <cellStyle name="Normal 10 4 3 2 2 2" xfId="37835"/>
    <cellStyle name="Normal 10 4 3 2 3" xfId="37834"/>
    <cellStyle name="Normal 10 4 3 2 4" xfId="45985"/>
    <cellStyle name="Normal 10 4 3 3" xfId="11951"/>
    <cellStyle name="Normal 10 4 3 3 2" xfId="37836"/>
    <cellStyle name="Normal 10 4 3 4" xfId="37833"/>
    <cellStyle name="Normal 10 4 3 5" xfId="45984"/>
    <cellStyle name="Normal 10 4 4" xfId="5297"/>
    <cellStyle name="Normal 10 4 4 2" xfId="11953"/>
    <cellStyle name="Normal 10 4 4 2 2" xfId="37838"/>
    <cellStyle name="Normal 10 4 4 3" xfId="37837"/>
    <cellStyle name="Normal 10 4 4 4" xfId="45986"/>
    <cellStyle name="Normal 10 4 5" xfId="5298"/>
    <cellStyle name="Normal 10 4 5 2" xfId="11954"/>
    <cellStyle name="Normal 10 4 5 2 2" xfId="37840"/>
    <cellStyle name="Normal 10 4 5 3" xfId="37839"/>
    <cellStyle name="Normal 10 4 5 4" xfId="45987"/>
    <cellStyle name="Normal 10 4 6" xfId="5299"/>
    <cellStyle name="Normal 10 4 6 2" xfId="11955"/>
    <cellStyle name="Normal 10 4 6 2 2" xfId="37842"/>
    <cellStyle name="Normal 10 4 6 3" xfId="37841"/>
    <cellStyle name="Normal 10 4 6 4" xfId="45988"/>
    <cellStyle name="Normal 10 4 7" xfId="5300"/>
    <cellStyle name="Normal 10 4 7 2" xfId="11956"/>
    <cellStyle name="Normal 10 4 7 2 2" xfId="37844"/>
    <cellStyle name="Normal 10 4 7 3" xfId="37843"/>
    <cellStyle name="Normal 10 4 7 4" xfId="45989"/>
    <cellStyle name="Normal 10 4 8" xfId="5301"/>
    <cellStyle name="Normal 10 4 8 2" xfId="11957"/>
    <cellStyle name="Normal 10 4 8 2 2" xfId="37846"/>
    <cellStyle name="Normal 10 4 8 3" xfId="37845"/>
    <cellStyle name="Normal 10 4 8 4" xfId="45990"/>
    <cellStyle name="Normal 10 4 9" xfId="5292"/>
    <cellStyle name="Normal 10 4 9 2" xfId="11958"/>
    <cellStyle name="Normal 10 4 9 2 2" xfId="37848"/>
    <cellStyle name="Normal 10 4 9 3" xfId="37847"/>
    <cellStyle name="Normal 10 5" xfId="492"/>
    <cellStyle name="Normal 10 5 10" xfId="11959"/>
    <cellStyle name="Normal 10 5 10 2" xfId="37850"/>
    <cellStyle name="Normal 10 5 11" xfId="22184"/>
    <cellStyle name="Normal 10 5 12" xfId="37849"/>
    <cellStyle name="Normal 10 5 13" xfId="45991"/>
    <cellStyle name="Normal 10 5 2" xfId="5303"/>
    <cellStyle name="Normal 10 5 2 2" xfId="11960"/>
    <cellStyle name="Normal 10 5 2 2 2" xfId="37852"/>
    <cellStyle name="Normal 10 5 2 3" xfId="37851"/>
    <cellStyle name="Normal 10 5 2 4" xfId="45992"/>
    <cellStyle name="Normal 10 5 3" xfId="5304"/>
    <cellStyle name="Normal 10 5 3 2" xfId="11961"/>
    <cellStyle name="Normal 10 5 3 2 2" xfId="37854"/>
    <cellStyle name="Normal 10 5 3 3" xfId="37853"/>
    <cellStyle name="Normal 10 5 3 4" xfId="45993"/>
    <cellStyle name="Normal 10 5 4" xfId="5305"/>
    <cellStyle name="Normal 10 5 4 2" xfId="11962"/>
    <cellStyle name="Normal 10 5 4 2 2" xfId="37856"/>
    <cellStyle name="Normal 10 5 4 3" xfId="37855"/>
    <cellStyle name="Normal 10 5 4 4" xfId="45994"/>
    <cellStyle name="Normal 10 5 5" xfId="5306"/>
    <cellStyle name="Normal 10 5 5 2" xfId="11963"/>
    <cellStyle name="Normal 10 5 5 2 2" xfId="37858"/>
    <cellStyle name="Normal 10 5 5 3" xfId="37857"/>
    <cellStyle name="Normal 10 5 5 4" xfId="45995"/>
    <cellStyle name="Normal 10 5 6" xfId="5307"/>
    <cellStyle name="Normal 10 5 6 2" xfId="11964"/>
    <cellStyle name="Normal 10 5 6 2 2" xfId="37860"/>
    <cellStyle name="Normal 10 5 6 3" xfId="37859"/>
    <cellStyle name="Normal 10 5 6 4" xfId="45996"/>
    <cellStyle name="Normal 10 5 7" xfId="5308"/>
    <cellStyle name="Normal 10 5 7 2" xfId="11965"/>
    <cellStyle name="Normal 10 5 7 2 2" xfId="37862"/>
    <cellStyle name="Normal 10 5 7 3" xfId="37861"/>
    <cellStyle name="Normal 10 5 7 4" xfId="45997"/>
    <cellStyle name="Normal 10 5 8" xfId="5309"/>
    <cellStyle name="Normal 10 5 8 2" xfId="11966"/>
    <cellStyle name="Normal 10 5 8 2 2" xfId="37864"/>
    <cellStyle name="Normal 10 5 8 3" xfId="37863"/>
    <cellStyle name="Normal 10 5 8 4" xfId="45998"/>
    <cellStyle name="Normal 10 5 9" xfId="5302"/>
    <cellStyle name="Normal 10 5 9 2" xfId="11967"/>
    <cellStyle name="Normal 10 5 9 2 2" xfId="37866"/>
    <cellStyle name="Normal 10 5 9 3" xfId="37865"/>
    <cellStyle name="Normal 10 6" xfId="519"/>
    <cellStyle name="Normal 10 6 2" xfId="5311"/>
    <cellStyle name="Normal 10 6 2 2" xfId="11969"/>
    <cellStyle name="Normal 10 6 2 2 2" xfId="37869"/>
    <cellStyle name="Normal 10 6 2 3" xfId="37868"/>
    <cellStyle name="Normal 10 6 2 4" xfId="46000"/>
    <cellStyle name="Normal 10 6 3" xfId="5310"/>
    <cellStyle name="Normal 10 6 3 2" xfId="11970"/>
    <cellStyle name="Normal 10 6 3 2 2" xfId="37871"/>
    <cellStyle name="Normal 10 6 3 3" xfId="37870"/>
    <cellStyle name="Normal 10 6 4" xfId="11968"/>
    <cellStyle name="Normal 10 6 4 2" xfId="37872"/>
    <cellStyle name="Normal 10 6 5" xfId="22185"/>
    <cellStyle name="Normal 10 6 6" xfId="37867"/>
    <cellStyle name="Normal 10 6 7" xfId="45999"/>
    <cellStyle name="Normal 10 7" xfId="543"/>
    <cellStyle name="Normal 10 7 2" xfId="5313"/>
    <cellStyle name="Normal 10 7 2 2" xfId="11972"/>
    <cellStyle name="Normal 10 7 2 2 2" xfId="37875"/>
    <cellStyle name="Normal 10 7 2 3" xfId="37874"/>
    <cellStyle name="Normal 10 7 2 4" xfId="46002"/>
    <cellStyle name="Normal 10 7 3" xfId="5312"/>
    <cellStyle name="Normal 10 7 3 2" xfId="11973"/>
    <cellStyle name="Normal 10 7 3 2 2" xfId="37877"/>
    <cellStyle name="Normal 10 7 3 3" xfId="37876"/>
    <cellStyle name="Normal 10 7 4" xfId="11971"/>
    <cellStyle name="Normal 10 7 4 2" xfId="37878"/>
    <cellStyle name="Normal 10 7 5" xfId="37873"/>
    <cellStyle name="Normal 10 7 6" xfId="46001"/>
    <cellStyle name="Normal 10 8" xfId="575"/>
    <cellStyle name="Normal 10 8 2" xfId="5314"/>
    <cellStyle name="Normal 10 8 2 2" xfId="11975"/>
    <cellStyle name="Normal 10 8 2 2 2" xfId="37881"/>
    <cellStyle name="Normal 10 8 2 3" xfId="37880"/>
    <cellStyle name="Normal 10 8 3" xfId="11974"/>
    <cellStyle name="Normal 10 8 3 2" xfId="37882"/>
    <cellStyle name="Normal 10 8 4" xfId="37879"/>
    <cellStyle name="Normal 10 8 5" xfId="46003"/>
    <cellStyle name="Normal 10 9" xfId="5315"/>
    <cellStyle name="Normal 10 9 2" xfId="11976"/>
    <cellStyle name="Normal 10 9 2 2" xfId="37884"/>
    <cellStyle name="Normal 10 9 3" xfId="37883"/>
    <cellStyle name="Normal 10 9 4" xfId="46004"/>
    <cellStyle name="Normal 10_Expired Option Payouts w Detail" xfId="22186"/>
    <cellStyle name="Normal 100" xfId="47714"/>
    <cellStyle name="Normal 101" xfId="47715"/>
    <cellStyle name="Normal 102" xfId="47716"/>
    <cellStyle name="Normal 103" xfId="47717"/>
    <cellStyle name="Normal 104" xfId="47718"/>
    <cellStyle name="Normal 105" xfId="47719"/>
    <cellStyle name="Normal 106" xfId="47720"/>
    <cellStyle name="Normal 107" xfId="47721"/>
    <cellStyle name="Normal 108" xfId="47722"/>
    <cellStyle name="Normal 109" xfId="47723"/>
    <cellStyle name="Normal 11" xfId="126"/>
    <cellStyle name="Normal 11 10" xfId="41611"/>
    <cellStyle name="Normal 11 2" xfId="262"/>
    <cellStyle name="Normal 11 2 2" xfId="22189"/>
    <cellStyle name="Normal 11 2 3" xfId="22188"/>
    <cellStyle name="Normal 11 3" xfId="374"/>
    <cellStyle name="Normal 11 3 2" xfId="7139"/>
    <cellStyle name="Normal 11 3 2 2" xfId="11979"/>
    <cellStyle name="Normal 11 3 2 2 2" xfId="37887"/>
    <cellStyle name="Normal 11 3 2 3" xfId="22191"/>
    <cellStyle name="Normal 11 3 2 4" xfId="37886"/>
    <cellStyle name="Normal 11 3 3" xfId="11978"/>
    <cellStyle name="Normal 11 3 3 2" xfId="37888"/>
    <cellStyle name="Normal 11 3 4" xfId="22190"/>
    <cellStyle name="Normal 11 3 5" xfId="37885"/>
    <cellStyle name="Normal 11 4" xfId="493"/>
    <cellStyle name="Normal 11 4 2" xfId="7140"/>
    <cellStyle name="Normal 11 4 2 2" xfId="11981"/>
    <cellStyle name="Normal 11 4 2 2 2" xfId="37891"/>
    <cellStyle name="Normal 11 4 2 3" xfId="22193"/>
    <cellStyle name="Normal 11 4 2 4" xfId="37890"/>
    <cellStyle name="Normal 11 4 3" xfId="11980"/>
    <cellStyle name="Normal 11 4 3 2" xfId="37892"/>
    <cellStyle name="Normal 11 4 4" xfId="22192"/>
    <cellStyle name="Normal 11 4 5" xfId="37889"/>
    <cellStyle name="Normal 11 5" xfId="520"/>
    <cellStyle name="Normal 11 5 2" xfId="7141"/>
    <cellStyle name="Normal 11 5 2 2" xfId="11983"/>
    <cellStyle name="Normal 11 5 2 2 2" xfId="22195"/>
    <cellStyle name="Normal 11 5 2 2 3" xfId="37895"/>
    <cellStyle name="Normal 11 5 2 3" xfId="37894"/>
    <cellStyle name="Normal 11 5 3" xfId="11982"/>
    <cellStyle name="Normal 11 5 3 2" xfId="37896"/>
    <cellStyle name="Normal 11 5 4" xfId="22194"/>
    <cellStyle name="Normal 11 5 5" xfId="37893"/>
    <cellStyle name="Normal 11 6" xfId="544"/>
    <cellStyle name="Normal 11 7" xfId="11977"/>
    <cellStyle name="Normal 11 7 2" xfId="37897"/>
    <cellStyle name="Normal 11 8" xfId="22187"/>
    <cellStyle name="Normal 11 9" xfId="28280"/>
    <cellStyle name="Normal 110" xfId="47724"/>
    <cellStyle name="Normal 111" xfId="47725"/>
    <cellStyle name="Normal 112" xfId="47726"/>
    <cellStyle name="Normal 113" xfId="47727"/>
    <cellStyle name="Normal 114" xfId="47728"/>
    <cellStyle name="Normal 115" xfId="47729"/>
    <cellStyle name="Normal 116" xfId="47730"/>
    <cellStyle name="Normal 117" xfId="47731"/>
    <cellStyle name="Normal 118" xfId="47732"/>
    <cellStyle name="Normal 119" xfId="47733"/>
    <cellStyle name="Normal 12" xfId="129"/>
    <cellStyle name="Normal 12 2" xfId="375"/>
    <cellStyle name="Normal 12 2 2" xfId="5316"/>
    <cellStyle name="Normal 12 2 2 2" xfId="22198"/>
    <cellStyle name="Normal 12 2 3" xfId="11985"/>
    <cellStyle name="Normal 12 2 3 2" xfId="22199"/>
    <cellStyle name="Normal 12 2 3 3" xfId="37899"/>
    <cellStyle name="Normal 12 2 4" xfId="22197"/>
    <cellStyle name="Normal 12 2 5" xfId="37898"/>
    <cellStyle name="Normal 12 3" xfId="504"/>
    <cellStyle name="Normal 12 3 2" xfId="22201"/>
    <cellStyle name="Normal 12 3 3" xfId="22202"/>
    <cellStyle name="Normal 12 3 4" xfId="22200"/>
    <cellStyle name="Normal 12 4" xfId="580"/>
    <cellStyle name="Normal 12 4 2" xfId="22204"/>
    <cellStyle name="Normal 12 4 3" xfId="22205"/>
    <cellStyle name="Normal 12 4 4" xfId="22203"/>
    <cellStyle name="Normal 12 5" xfId="11984"/>
    <cellStyle name="Normal 12 5 2" xfId="22206"/>
    <cellStyle name="Normal 12 5 3" xfId="37900"/>
    <cellStyle name="Normal 12 6" xfId="22207"/>
    <cellStyle name="Normal 12 7" xfId="22196"/>
    <cellStyle name="Normal 12 8" xfId="28281"/>
    <cellStyle name="Normal 12_Expired Option Payouts w Detail" xfId="22208"/>
    <cellStyle name="Normal 120" xfId="47736"/>
    <cellStyle name="Normal 121" xfId="47741"/>
    <cellStyle name="Normal 122" xfId="47742"/>
    <cellStyle name="Normal 123" xfId="47745"/>
    <cellStyle name="Normal 124" xfId="47748"/>
    <cellStyle name="Normal 13" xfId="143"/>
    <cellStyle name="Normal 13 2" xfId="386"/>
    <cellStyle name="Normal 13 2 2" xfId="5318"/>
    <cellStyle name="Normal 13 2 2 2" xfId="22211"/>
    <cellStyle name="Normal 13 2 3" xfId="11987"/>
    <cellStyle name="Normal 13 2 3 2" xfId="37902"/>
    <cellStyle name="Normal 13 2 4" xfId="22210"/>
    <cellStyle name="Normal 13 2 5" xfId="37901"/>
    <cellStyle name="Normal 13 3" xfId="528"/>
    <cellStyle name="Normal 13 3 2" xfId="22213"/>
    <cellStyle name="Normal 13 3 3" xfId="22212"/>
    <cellStyle name="Normal 13 4" xfId="5317"/>
    <cellStyle name="Normal 13 4 2" xfId="22215"/>
    <cellStyle name="Normal 13 4 3" xfId="22214"/>
    <cellStyle name="Normal 13 5" xfId="11986"/>
    <cellStyle name="Normal 13 5 2" xfId="22217"/>
    <cellStyle name="Normal 13 5 3" xfId="22216"/>
    <cellStyle name="Normal 13 5 4" xfId="37903"/>
    <cellStyle name="Normal 13 6" xfId="22209"/>
    <cellStyle name="Normal 13 7" xfId="28282"/>
    <cellStyle name="Normal 14" xfId="144"/>
    <cellStyle name="Normal 14 2" xfId="387"/>
    <cellStyle name="Normal 14 2 2" xfId="5320"/>
    <cellStyle name="Normal 14 2 3" xfId="11989"/>
    <cellStyle name="Normal 14 2 3 2" xfId="37905"/>
    <cellStyle name="Normal 14 2 4" xfId="22218"/>
    <cellStyle name="Normal 14 2 5" xfId="37904"/>
    <cellStyle name="Normal 14 3" xfId="531"/>
    <cellStyle name="Normal 14 4" xfId="5319"/>
    <cellStyle name="Normal 14 5" xfId="11988"/>
    <cellStyle name="Normal 14 5 2" xfId="37906"/>
    <cellStyle name="Normal 14 6" xfId="28283"/>
    <cellStyle name="Normal 15" xfId="146"/>
    <cellStyle name="Normal 15 10" xfId="5322"/>
    <cellStyle name="Normal 15 10 2" xfId="11991"/>
    <cellStyle name="Normal 15 10 2 2" xfId="37908"/>
    <cellStyle name="Normal 15 10 3" xfId="37907"/>
    <cellStyle name="Normal 15 10 4" xfId="46006"/>
    <cellStyle name="Normal 15 11" xfId="5323"/>
    <cellStyle name="Normal 15 11 2" xfId="11992"/>
    <cellStyle name="Normal 15 11 2 2" xfId="37910"/>
    <cellStyle name="Normal 15 11 3" xfId="37909"/>
    <cellStyle name="Normal 15 11 4" xfId="46007"/>
    <cellStyle name="Normal 15 12" xfId="5324"/>
    <cellStyle name="Normal 15 12 2" xfId="11993"/>
    <cellStyle name="Normal 15 12 2 2" xfId="37912"/>
    <cellStyle name="Normal 15 12 3" xfId="37911"/>
    <cellStyle name="Normal 15 12 4" xfId="46008"/>
    <cellStyle name="Normal 15 13" xfId="5321"/>
    <cellStyle name="Normal 15 13 2" xfId="11994"/>
    <cellStyle name="Normal 15 13 2 2" xfId="37914"/>
    <cellStyle name="Normal 15 13 3" xfId="37913"/>
    <cellStyle name="Normal 15 14" xfId="11990"/>
    <cellStyle name="Normal 15 14 2" xfId="37915"/>
    <cellStyle name="Normal 15 15" xfId="22219"/>
    <cellStyle name="Normal 15 16" xfId="28284"/>
    <cellStyle name="Normal 15 17" xfId="46005"/>
    <cellStyle name="Normal 15 2" xfId="388"/>
    <cellStyle name="Normal 15 2 2" xfId="5325"/>
    <cellStyle name="Normal 15 2 2 2" xfId="22221"/>
    <cellStyle name="Normal 15 2 3" xfId="11995"/>
    <cellStyle name="Normal 15 2 3 2" xfId="22222"/>
    <cellStyle name="Normal 15 2 3 3" xfId="37917"/>
    <cellStyle name="Normal 15 2 4" xfId="22220"/>
    <cellStyle name="Normal 15 2 5" xfId="37916"/>
    <cellStyle name="Normal 15 3" xfId="5326"/>
    <cellStyle name="Normal 15 3 10" xfId="11996"/>
    <cellStyle name="Normal 15 3 10 2" xfId="37919"/>
    <cellStyle name="Normal 15 3 11" xfId="22223"/>
    <cellStyle name="Normal 15 3 12" xfId="37918"/>
    <cellStyle name="Normal 15 3 13" xfId="46009"/>
    <cellStyle name="Normal 15 3 2" xfId="5327"/>
    <cellStyle name="Normal 15 3 2 10" xfId="22224"/>
    <cellStyle name="Normal 15 3 2 11" xfId="37920"/>
    <cellStyle name="Normal 15 3 2 12" xfId="46010"/>
    <cellStyle name="Normal 15 3 2 2" xfId="5328"/>
    <cellStyle name="Normal 15 3 2 2 2" xfId="5329"/>
    <cellStyle name="Normal 15 3 2 2 2 2" xfId="11999"/>
    <cellStyle name="Normal 15 3 2 2 2 2 2" xfId="37923"/>
    <cellStyle name="Normal 15 3 2 2 2 3" xfId="37922"/>
    <cellStyle name="Normal 15 3 2 2 2 4" xfId="46012"/>
    <cellStyle name="Normal 15 3 2 2 3" xfId="11998"/>
    <cellStyle name="Normal 15 3 2 2 3 2" xfId="37924"/>
    <cellStyle name="Normal 15 3 2 2 4" xfId="37921"/>
    <cellStyle name="Normal 15 3 2 2 5" xfId="46011"/>
    <cellStyle name="Normal 15 3 2 3" xfId="5330"/>
    <cellStyle name="Normal 15 3 2 3 2" xfId="5331"/>
    <cellStyle name="Normal 15 3 2 3 2 2" xfId="12001"/>
    <cellStyle name="Normal 15 3 2 3 2 2 2" xfId="37927"/>
    <cellStyle name="Normal 15 3 2 3 2 3" xfId="37926"/>
    <cellStyle name="Normal 15 3 2 3 2 4" xfId="46014"/>
    <cellStyle name="Normal 15 3 2 3 3" xfId="12000"/>
    <cellStyle name="Normal 15 3 2 3 3 2" xfId="37928"/>
    <cellStyle name="Normal 15 3 2 3 4" xfId="37925"/>
    <cellStyle name="Normal 15 3 2 3 5" xfId="46013"/>
    <cellStyle name="Normal 15 3 2 4" xfId="5332"/>
    <cellStyle name="Normal 15 3 2 4 2" xfId="12002"/>
    <cellStyle name="Normal 15 3 2 4 2 2" xfId="37930"/>
    <cellStyle name="Normal 15 3 2 4 3" xfId="37929"/>
    <cellStyle name="Normal 15 3 2 4 4" xfId="46015"/>
    <cellStyle name="Normal 15 3 2 5" xfId="5333"/>
    <cellStyle name="Normal 15 3 2 5 2" xfId="12003"/>
    <cellStyle name="Normal 15 3 2 5 2 2" xfId="37932"/>
    <cellStyle name="Normal 15 3 2 5 3" xfId="37931"/>
    <cellStyle name="Normal 15 3 2 5 4" xfId="46016"/>
    <cellStyle name="Normal 15 3 2 6" xfId="5334"/>
    <cellStyle name="Normal 15 3 2 6 2" xfId="12004"/>
    <cellStyle name="Normal 15 3 2 6 2 2" xfId="37934"/>
    <cellStyle name="Normal 15 3 2 6 3" xfId="37933"/>
    <cellStyle name="Normal 15 3 2 6 4" xfId="46017"/>
    <cellStyle name="Normal 15 3 2 7" xfId="5335"/>
    <cellStyle name="Normal 15 3 2 7 2" xfId="12005"/>
    <cellStyle name="Normal 15 3 2 7 2 2" xfId="37936"/>
    <cellStyle name="Normal 15 3 2 7 3" xfId="37935"/>
    <cellStyle name="Normal 15 3 2 7 4" xfId="46018"/>
    <cellStyle name="Normal 15 3 2 8" xfId="5336"/>
    <cellStyle name="Normal 15 3 2 8 2" xfId="12006"/>
    <cellStyle name="Normal 15 3 2 8 2 2" xfId="37938"/>
    <cellStyle name="Normal 15 3 2 8 3" xfId="37937"/>
    <cellStyle name="Normal 15 3 2 8 4" xfId="46019"/>
    <cellStyle name="Normal 15 3 2 9" xfId="11997"/>
    <cellStyle name="Normal 15 3 2 9 2" xfId="37939"/>
    <cellStyle name="Normal 15 3 3" xfId="5337"/>
    <cellStyle name="Normal 15 3 3 2" xfId="5338"/>
    <cellStyle name="Normal 15 3 3 2 2" xfId="12008"/>
    <cellStyle name="Normal 15 3 3 2 2 2" xfId="37942"/>
    <cellStyle name="Normal 15 3 3 2 3" xfId="37941"/>
    <cellStyle name="Normal 15 3 3 2 4" xfId="46021"/>
    <cellStyle name="Normal 15 3 3 3" xfId="12007"/>
    <cellStyle name="Normal 15 3 3 3 2" xfId="37943"/>
    <cellStyle name="Normal 15 3 3 4" xfId="37940"/>
    <cellStyle name="Normal 15 3 3 5" xfId="46020"/>
    <cellStyle name="Normal 15 3 4" xfId="5339"/>
    <cellStyle name="Normal 15 3 4 2" xfId="5340"/>
    <cellStyle name="Normal 15 3 4 2 2" xfId="12010"/>
    <cellStyle name="Normal 15 3 4 2 2 2" xfId="37946"/>
    <cellStyle name="Normal 15 3 4 2 3" xfId="37945"/>
    <cellStyle name="Normal 15 3 4 2 4" xfId="46023"/>
    <cellStyle name="Normal 15 3 4 3" xfId="12009"/>
    <cellStyle name="Normal 15 3 4 3 2" xfId="37947"/>
    <cellStyle name="Normal 15 3 4 4" xfId="37944"/>
    <cellStyle name="Normal 15 3 4 5" xfId="46022"/>
    <cellStyle name="Normal 15 3 5" xfId="5341"/>
    <cellStyle name="Normal 15 3 5 2" xfId="12011"/>
    <cellStyle name="Normal 15 3 5 2 2" xfId="37949"/>
    <cellStyle name="Normal 15 3 5 3" xfId="37948"/>
    <cellStyle name="Normal 15 3 5 4" xfId="46024"/>
    <cellStyle name="Normal 15 3 6" xfId="5342"/>
    <cellStyle name="Normal 15 3 6 2" xfId="12012"/>
    <cellStyle name="Normal 15 3 6 2 2" xfId="37951"/>
    <cellStyle name="Normal 15 3 6 3" xfId="37950"/>
    <cellStyle name="Normal 15 3 6 4" xfId="46025"/>
    <cellStyle name="Normal 15 3 7" xfId="5343"/>
    <cellStyle name="Normal 15 3 7 2" xfId="12013"/>
    <cellStyle name="Normal 15 3 7 2 2" xfId="37953"/>
    <cellStyle name="Normal 15 3 7 3" xfId="37952"/>
    <cellStyle name="Normal 15 3 7 4" xfId="46026"/>
    <cellStyle name="Normal 15 3 8" xfId="5344"/>
    <cellStyle name="Normal 15 3 8 2" xfId="12014"/>
    <cellStyle name="Normal 15 3 8 2 2" xfId="37955"/>
    <cellStyle name="Normal 15 3 8 3" xfId="37954"/>
    <cellStyle name="Normal 15 3 8 4" xfId="46027"/>
    <cellStyle name="Normal 15 3 9" xfId="5345"/>
    <cellStyle name="Normal 15 3 9 2" xfId="12015"/>
    <cellStyle name="Normal 15 3 9 2 2" xfId="37957"/>
    <cellStyle name="Normal 15 3 9 3" xfId="37956"/>
    <cellStyle name="Normal 15 3 9 4" xfId="46028"/>
    <cellStyle name="Normal 15 4" xfId="5346"/>
    <cellStyle name="Normal 15 4 10" xfId="22225"/>
    <cellStyle name="Normal 15 4 11" xfId="37958"/>
    <cellStyle name="Normal 15 4 12" xfId="46029"/>
    <cellStyle name="Normal 15 4 2" xfId="5347"/>
    <cellStyle name="Normal 15 4 2 2" xfId="5348"/>
    <cellStyle name="Normal 15 4 2 2 2" xfId="12018"/>
    <cellStyle name="Normal 15 4 2 2 2 2" xfId="37961"/>
    <cellStyle name="Normal 15 4 2 2 3" xfId="37960"/>
    <cellStyle name="Normal 15 4 2 2 4" xfId="46031"/>
    <cellStyle name="Normal 15 4 2 3" xfId="12017"/>
    <cellStyle name="Normal 15 4 2 3 2" xfId="37962"/>
    <cellStyle name="Normal 15 4 2 4" xfId="22226"/>
    <cellStyle name="Normal 15 4 2 5" xfId="37959"/>
    <cellStyle name="Normal 15 4 2 6" xfId="46030"/>
    <cellStyle name="Normal 15 4 3" xfId="5349"/>
    <cellStyle name="Normal 15 4 3 2" xfId="5350"/>
    <cellStyle name="Normal 15 4 3 2 2" xfId="12020"/>
    <cellStyle name="Normal 15 4 3 2 2 2" xfId="37965"/>
    <cellStyle name="Normal 15 4 3 2 3" xfId="37964"/>
    <cellStyle name="Normal 15 4 3 2 4" xfId="46033"/>
    <cellStyle name="Normal 15 4 3 3" xfId="12019"/>
    <cellStyle name="Normal 15 4 3 3 2" xfId="37966"/>
    <cellStyle name="Normal 15 4 3 4" xfId="37963"/>
    <cellStyle name="Normal 15 4 3 5" xfId="46032"/>
    <cellStyle name="Normal 15 4 4" xfId="5351"/>
    <cellStyle name="Normal 15 4 4 2" xfId="12021"/>
    <cellStyle name="Normal 15 4 4 2 2" xfId="37968"/>
    <cellStyle name="Normal 15 4 4 3" xfId="37967"/>
    <cellStyle name="Normal 15 4 4 4" xfId="46034"/>
    <cellStyle name="Normal 15 4 5" xfId="5352"/>
    <cellStyle name="Normal 15 4 5 2" xfId="12022"/>
    <cellStyle name="Normal 15 4 5 2 2" xfId="37970"/>
    <cellStyle name="Normal 15 4 5 3" xfId="37969"/>
    <cellStyle name="Normal 15 4 5 4" xfId="46035"/>
    <cellStyle name="Normal 15 4 6" xfId="5353"/>
    <cellStyle name="Normal 15 4 6 2" xfId="12023"/>
    <cellStyle name="Normal 15 4 6 2 2" xfId="37972"/>
    <cellStyle name="Normal 15 4 6 3" xfId="37971"/>
    <cellStyle name="Normal 15 4 6 4" xfId="46036"/>
    <cellStyle name="Normal 15 4 7" xfId="5354"/>
    <cellStyle name="Normal 15 4 7 2" xfId="12024"/>
    <cellStyle name="Normal 15 4 7 2 2" xfId="37974"/>
    <cellStyle name="Normal 15 4 7 3" xfId="37973"/>
    <cellStyle name="Normal 15 4 7 4" xfId="46037"/>
    <cellStyle name="Normal 15 4 8" xfId="5355"/>
    <cellStyle name="Normal 15 4 8 2" xfId="12025"/>
    <cellStyle name="Normal 15 4 8 2 2" xfId="37976"/>
    <cellStyle name="Normal 15 4 8 3" xfId="37975"/>
    <cellStyle name="Normal 15 4 8 4" xfId="46038"/>
    <cellStyle name="Normal 15 4 9" xfId="12016"/>
    <cellStyle name="Normal 15 4 9 2" xfId="37977"/>
    <cellStyle name="Normal 15 5" xfId="5356"/>
    <cellStyle name="Normal 15 5 10" xfId="22227"/>
    <cellStyle name="Normal 15 5 11" xfId="37978"/>
    <cellStyle name="Normal 15 5 12" xfId="46039"/>
    <cellStyle name="Normal 15 5 2" xfId="5357"/>
    <cellStyle name="Normal 15 5 2 2" xfId="12027"/>
    <cellStyle name="Normal 15 5 2 2 2" xfId="37980"/>
    <cellStyle name="Normal 15 5 2 3" xfId="37979"/>
    <cellStyle name="Normal 15 5 2 4" xfId="46040"/>
    <cellStyle name="Normal 15 5 3" xfId="5358"/>
    <cellStyle name="Normal 15 5 3 2" xfId="12028"/>
    <cellStyle name="Normal 15 5 3 2 2" xfId="37982"/>
    <cellStyle name="Normal 15 5 3 3" xfId="37981"/>
    <cellStyle name="Normal 15 5 3 4" xfId="46041"/>
    <cellStyle name="Normal 15 5 4" xfId="5359"/>
    <cellStyle name="Normal 15 5 4 2" xfId="12029"/>
    <cellStyle name="Normal 15 5 4 2 2" xfId="37984"/>
    <cellStyle name="Normal 15 5 4 3" xfId="37983"/>
    <cellStyle name="Normal 15 5 4 4" xfId="46042"/>
    <cellStyle name="Normal 15 5 5" xfId="5360"/>
    <cellStyle name="Normal 15 5 5 2" xfId="12030"/>
    <cellStyle name="Normal 15 5 5 2 2" xfId="37986"/>
    <cellStyle name="Normal 15 5 5 3" xfId="37985"/>
    <cellStyle name="Normal 15 5 5 4" xfId="46043"/>
    <cellStyle name="Normal 15 5 6" xfId="5361"/>
    <cellStyle name="Normal 15 5 6 2" xfId="12031"/>
    <cellStyle name="Normal 15 5 6 2 2" xfId="37988"/>
    <cellStyle name="Normal 15 5 6 3" xfId="37987"/>
    <cellStyle name="Normal 15 5 6 4" xfId="46044"/>
    <cellStyle name="Normal 15 5 7" xfId="5362"/>
    <cellStyle name="Normal 15 5 7 2" xfId="12032"/>
    <cellStyle name="Normal 15 5 7 2 2" xfId="37990"/>
    <cellStyle name="Normal 15 5 7 3" xfId="37989"/>
    <cellStyle name="Normal 15 5 7 4" xfId="46045"/>
    <cellStyle name="Normal 15 5 8" xfId="5363"/>
    <cellStyle name="Normal 15 5 8 2" xfId="12033"/>
    <cellStyle name="Normal 15 5 8 2 2" xfId="37992"/>
    <cellStyle name="Normal 15 5 8 3" xfId="37991"/>
    <cellStyle name="Normal 15 5 8 4" xfId="46046"/>
    <cellStyle name="Normal 15 5 9" xfId="12026"/>
    <cellStyle name="Normal 15 5 9 2" xfId="37993"/>
    <cellStyle name="Normal 15 6" xfId="5364"/>
    <cellStyle name="Normal 15 6 2" xfId="5365"/>
    <cellStyle name="Normal 15 6 2 2" xfId="12035"/>
    <cellStyle name="Normal 15 6 2 2 2" xfId="37996"/>
    <cellStyle name="Normal 15 6 2 3" xfId="37995"/>
    <cellStyle name="Normal 15 6 2 4" xfId="46048"/>
    <cellStyle name="Normal 15 6 3" xfId="12034"/>
    <cellStyle name="Normal 15 6 3 2" xfId="37997"/>
    <cellStyle name="Normal 15 6 4" xfId="22228"/>
    <cellStyle name="Normal 15 6 5" xfId="37994"/>
    <cellStyle name="Normal 15 6 6" xfId="46047"/>
    <cellStyle name="Normal 15 7" xfId="5366"/>
    <cellStyle name="Normal 15 7 2" xfId="12036"/>
    <cellStyle name="Normal 15 7 2 2" xfId="37999"/>
    <cellStyle name="Normal 15 7 3" xfId="22229"/>
    <cellStyle name="Normal 15 7 4" xfId="37998"/>
    <cellStyle name="Normal 15 7 5" xfId="46049"/>
    <cellStyle name="Normal 15 8" xfId="5367"/>
    <cellStyle name="Normal 15 8 2" xfId="12037"/>
    <cellStyle name="Normal 15 8 2 2" xfId="38001"/>
    <cellStyle name="Normal 15 8 3" xfId="22230"/>
    <cellStyle name="Normal 15 8 4" xfId="38000"/>
    <cellStyle name="Normal 15 8 5" xfId="46050"/>
    <cellStyle name="Normal 15 9" xfId="5368"/>
    <cellStyle name="Normal 15 9 2" xfId="12038"/>
    <cellStyle name="Normal 15 9 2 2" xfId="38003"/>
    <cellStyle name="Normal 15 9 3" xfId="38002"/>
    <cellStyle name="Normal 15 9 4" xfId="46051"/>
    <cellStyle name="Normal 15_Expired Option Payouts w Detail" xfId="22231"/>
    <cellStyle name="Normal 16" xfId="134"/>
    <cellStyle name="Normal 16 2" xfId="378"/>
    <cellStyle name="Normal 16 2 10" xfId="5371"/>
    <cellStyle name="Normal 16 2 10 2" xfId="12041"/>
    <cellStyle name="Normal 16 2 10 2 2" xfId="38006"/>
    <cellStyle name="Normal 16 2 10 3" xfId="38005"/>
    <cellStyle name="Normal 16 2 10 4" xfId="46053"/>
    <cellStyle name="Normal 16 2 11" xfId="5372"/>
    <cellStyle name="Normal 16 2 11 2" xfId="12042"/>
    <cellStyle name="Normal 16 2 11 2 2" xfId="38008"/>
    <cellStyle name="Normal 16 2 11 3" xfId="38007"/>
    <cellStyle name="Normal 16 2 11 4" xfId="46054"/>
    <cellStyle name="Normal 16 2 12" xfId="5370"/>
    <cellStyle name="Normal 16 2 12 2" xfId="12043"/>
    <cellStyle name="Normal 16 2 12 2 2" xfId="38010"/>
    <cellStyle name="Normal 16 2 12 3" xfId="38009"/>
    <cellStyle name="Normal 16 2 13" xfId="12040"/>
    <cellStyle name="Normal 16 2 13 2" xfId="38011"/>
    <cellStyle name="Normal 16 2 14" xfId="22232"/>
    <cellStyle name="Normal 16 2 15" xfId="38004"/>
    <cellStyle name="Normal 16 2 16" xfId="46052"/>
    <cellStyle name="Normal 16 2 2" xfId="5373"/>
    <cellStyle name="Normal 16 2 2 10" xfId="12044"/>
    <cellStyle name="Normal 16 2 2 10 2" xfId="38013"/>
    <cellStyle name="Normal 16 2 2 11" xfId="22233"/>
    <cellStyle name="Normal 16 2 2 12" xfId="38012"/>
    <cellStyle name="Normal 16 2 2 13" xfId="46055"/>
    <cellStyle name="Normal 16 2 2 2" xfId="5374"/>
    <cellStyle name="Normal 16 2 2 2 10" xfId="38014"/>
    <cellStyle name="Normal 16 2 2 2 11" xfId="46056"/>
    <cellStyle name="Normal 16 2 2 2 2" xfId="5375"/>
    <cellStyle name="Normal 16 2 2 2 2 2" xfId="5376"/>
    <cellStyle name="Normal 16 2 2 2 2 2 2" xfId="12047"/>
    <cellStyle name="Normal 16 2 2 2 2 2 2 2" xfId="38017"/>
    <cellStyle name="Normal 16 2 2 2 2 2 3" xfId="38016"/>
    <cellStyle name="Normal 16 2 2 2 2 2 4" xfId="46058"/>
    <cellStyle name="Normal 16 2 2 2 2 3" xfId="12046"/>
    <cellStyle name="Normal 16 2 2 2 2 3 2" xfId="38018"/>
    <cellStyle name="Normal 16 2 2 2 2 4" xfId="38015"/>
    <cellStyle name="Normal 16 2 2 2 2 5" xfId="46057"/>
    <cellStyle name="Normal 16 2 2 2 3" xfId="5377"/>
    <cellStyle name="Normal 16 2 2 2 3 2" xfId="5378"/>
    <cellStyle name="Normal 16 2 2 2 3 2 2" xfId="12049"/>
    <cellStyle name="Normal 16 2 2 2 3 2 2 2" xfId="38021"/>
    <cellStyle name="Normal 16 2 2 2 3 2 3" xfId="38020"/>
    <cellStyle name="Normal 16 2 2 2 3 2 4" xfId="46060"/>
    <cellStyle name="Normal 16 2 2 2 3 3" xfId="12048"/>
    <cellStyle name="Normal 16 2 2 2 3 3 2" xfId="38022"/>
    <cellStyle name="Normal 16 2 2 2 3 4" xfId="38019"/>
    <cellStyle name="Normal 16 2 2 2 3 5" xfId="46059"/>
    <cellStyle name="Normal 16 2 2 2 4" xfId="5379"/>
    <cellStyle name="Normal 16 2 2 2 4 2" xfId="12050"/>
    <cellStyle name="Normal 16 2 2 2 4 2 2" xfId="38024"/>
    <cellStyle name="Normal 16 2 2 2 4 3" xfId="38023"/>
    <cellStyle name="Normal 16 2 2 2 4 4" xfId="46061"/>
    <cellStyle name="Normal 16 2 2 2 5" xfId="5380"/>
    <cellStyle name="Normal 16 2 2 2 5 2" xfId="12051"/>
    <cellStyle name="Normal 16 2 2 2 5 2 2" xfId="38026"/>
    <cellStyle name="Normal 16 2 2 2 5 3" xfId="38025"/>
    <cellStyle name="Normal 16 2 2 2 5 4" xfId="46062"/>
    <cellStyle name="Normal 16 2 2 2 6" xfId="5381"/>
    <cellStyle name="Normal 16 2 2 2 6 2" xfId="12052"/>
    <cellStyle name="Normal 16 2 2 2 6 2 2" xfId="38028"/>
    <cellStyle name="Normal 16 2 2 2 6 3" xfId="38027"/>
    <cellStyle name="Normal 16 2 2 2 6 4" xfId="46063"/>
    <cellStyle name="Normal 16 2 2 2 7" xfId="5382"/>
    <cellStyle name="Normal 16 2 2 2 7 2" xfId="12053"/>
    <cellStyle name="Normal 16 2 2 2 7 2 2" xfId="38030"/>
    <cellStyle name="Normal 16 2 2 2 7 3" xfId="38029"/>
    <cellStyle name="Normal 16 2 2 2 7 4" xfId="46064"/>
    <cellStyle name="Normal 16 2 2 2 8" xfId="5383"/>
    <cellStyle name="Normal 16 2 2 2 8 2" xfId="12054"/>
    <cellStyle name="Normal 16 2 2 2 8 2 2" xfId="38032"/>
    <cellStyle name="Normal 16 2 2 2 8 3" xfId="38031"/>
    <cellStyle name="Normal 16 2 2 2 8 4" xfId="46065"/>
    <cellStyle name="Normal 16 2 2 2 9" xfId="12045"/>
    <cellStyle name="Normal 16 2 2 2 9 2" xfId="38033"/>
    <cellStyle name="Normal 16 2 2 3" xfId="5384"/>
    <cellStyle name="Normal 16 2 2 3 2" xfId="5385"/>
    <cellStyle name="Normal 16 2 2 3 2 2" xfId="12056"/>
    <cellStyle name="Normal 16 2 2 3 2 2 2" xfId="38036"/>
    <cellStyle name="Normal 16 2 2 3 2 3" xfId="38035"/>
    <cellStyle name="Normal 16 2 2 3 2 4" xfId="46067"/>
    <cellStyle name="Normal 16 2 2 3 3" xfId="12055"/>
    <cellStyle name="Normal 16 2 2 3 3 2" xfId="38037"/>
    <cellStyle name="Normal 16 2 2 3 4" xfId="38034"/>
    <cellStyle name="Normal 16 2 2 3 5" xfId="46066"/>
    <cellStyle name="Normal 16 2 2 4" xfId="5386"/>
    <cellStyle name="Normal 16 2 2 4 2" xfId="5387"/>
    <cellStyle name="Normal 16 2 2 4 2 2" xfId="12058"/>
    <cellStyle name="Normal 16 2 2 4 2 2 2" xfId="38040"/>
    <cellStyle name="Normal 16 2 2 4 2 3" xfId="38039"/>
    <cellStyle name="Normal 16 2 2 4 2 4" xfId="46069"/>
    <cellStyle name="Normal 16 2 2 4 3" xfId="12057"/>
    <cellStyle name="Normal 16 2 2 4 3 2" xfId="38041"/>
    <cellStyle name="Normal 16 2 2 4 4" xfId="38038"/>
    <cellStyle name="Normal 16 2 2 4 5" xfId="46068"/>
    <cellStyle name="Normal 16 2 2 5" xfId="5388"/>
    <cellStyle name="Normal 16 2 2 5 2" xfId="12059"/>
    <cellStyle name="Normal 16 2 2 5 2 2" xfId="38043"/>
    <cellStyle name="Normal 16 2 2 5 3" xfId="38042"/>
    <cellStyle name="Normal 16 2 2 5 4" xfId="46070"/>
    <cellStyle name="Normal 16 2 2 6" xfId="5389"/>
    <cellStyle name="Normal 16 2 2 6 2" xfId="12060"/>
    <cellStyle name="Normal 16 2 2 6 2 2" xfId="38045"/>
    <cellStyle name="Normal 16 2 2 6 3" xfId="38044"/>
    <cellStyle name="Normal 16 2 2 6 4" xfId="46071"/>
    <cellStyle name="Normal 16 2 2 7" xfId="5390"/>
    <cellStyle name="Normal 16 2 2 7 2" xfId="12061"/>
    <cellStyle name="Normal 16 2 2 7 2 2" xfId="38047"/>
    <cellStyle name="Normal 16 2 2 7 3" xfId="38046"/>
    <cellStyle name="Normal 16 2 2 7 4" xfId="46072"/>
    <cellStyle name="Normal 16 2 2 8" xfId="5391"/>
    <cellStyle name="Normal 16 2 2 8 2" xfId="12062"/>
    <cellStyle name="Normal 16 2 2 8 2 2" xfId="38049"/>
    <cellStyle name="Normal 16 2 2 8 3" xfId="38048"/>
    <cellStyle name="Normal 16 2 2 8 4" xfId="46073"/>
    <cellStyle name="Normal 16 2 2 9" xfId="5392"/>
    <cellStyle name="Normal 16 2 2 9 2" xfId="12063"/>
    <cellStyle name="Normal 16 2 2 9 2 2" xfId="38051"/>
    <cellStyle name="Normal 16 2 2 9 3" xfId="38050"/>
    <cellStyle name="Normal 16 2 2 9 4" xfId="46074"/>
    <cellStyle name="Normal 16 2 3" xfId="5393"/>
    <cellStyle name="Normal 16 2 3 10" xfId="22234"/>
    <cellStyle name="Normal 16 2 3 11" xfId="38052"/>
    <cellStyle name="Normal 16 2 3 12" xfId="46075"/>
    <cellStyle name="Normal 16 2 3 2" xfId="5394"/>
    <cellStyle name="Normal 16 2 3 2 2" xfId="5395"/>
    <cellStyle name="Normal 16 2 3 2 2 2" xfId="12066"/>
    <cellStyle name="Normal 16 2 3 2 2 2 2" xfId="38055"/>
    <cellStyle name="Normal 16 2 3 2 2 3" xfId="38054"/>
    <cellStyle name="Normal 16 2 3 2 2 4" xfId="46077"/>
    <cellStyle name="Normal 16 2 3 2 3" xfId="12065"/>
    <cellStyle name="Normal 16 2 3 2 3 2" xfId="38056"/>
    <cellStyle name="Normal 16 2 3 2 4" xfId="38053"/>
    <cellStyle name="Normal 16 2 3 2 5" xfId="46076"/>
    <cellStyle name="Normal 16 2 3 3" xfId="5396"/>
    <cellStyle name="Normal 16 2 3 3 2" xfId="5397"/>
    <cellStyle name="Normal 16 2 3 3 2 2" xfId="12068"/>
    <cellStyle name="Normal 16 2 3 3 2 2 2" xfId="38059"/>
    <cellStyle name="Normal 16 2 3 3 2 3" xfId="38058"/>
    <cellStyle name="Normal 16 2 3 3 2 4" xfId="46079"/>
    <cellStyle name="Normal 16 2 3 3 3" xfId="12067"/>
    <cellStyle name="Normal 16 2 3 3 3 2" xfId="38060"/>
    <cellStyle name="Normal 16 2 3 3 4" xfId="38057"/>
    <cellStyle name="Normal 16 2 3 3 5" xfId="46078"/>
    <cellStyle name="Normal 16 2 3 4" xfId="5398"/>
    <cellStyle name="Normal 16 2 3 4 2" xfId="12069"/>
    <cellStyle name="Normal 16 2 3 4 2 2" xfId="38062"/>
    <cellStyle name="Normal 16 2 3 4 3" xfId="38061"/>
    <cellStyle name="Normal 16 2 3 4 4" xfId="46080"/>
    <cellStyle name="Normal 16 2 3 5" xfId="5399"/>
    <cellStyle name="Normal 16 2 3 5 2" xfId="12070"/>
    <cellStyle name="Normal 16 2 3 5 2 2" xfId="38064"/>
    <cellStyle name="Normal 16 2 3 5 3" xfId="38063"/>
    <cellStyle name="Normal 16 2 3 5 4" xfId="46081"/>
    <cellStyle name="Normal 16 2 3 6" xfId="5400"/>
    <cellStyle name="Normal 16 2 3 6 2" xfId="12071"/>
    <cellStyle name="Normal 16 2 3 6 2 2" xfId="38066"/>
    <cellStyle name="Normal 16 2 3 6 3" xfId="38065"/>
    <cellStyle name="Normal 16 2 3 6 4" xfId="46082"/>
    <cellStyle name="Normal 16 2 3 7" xfId="5401"/>
    <cellStyle name="Normal 16 2 3 7 2" xfId="12072"/>
    <cellStyle name="Normal 16 2 3 7 2 2" xfId="38068"/>
    <cellStyle name="Normal 16 2 3 7 3" xfId="38067"/>
    <cellStyle name="Normal 16 2 3 7 4" xfId="46083"/>
    <cellStyle name="Normal 16 2 3 8" xfId="5402"/>
    <cellStyle name="Normal 16 2 3 8 2" xfId="12073"/>
    <cellStyle name="Normal 16 2 3 8 2 2" xfId="38070"/>
    <cellStyle name="Normal 16 2 3 8 3" xfId="38069"/>
    <cellStyle name="Normal 16 2 3 8 4" xfId="46084"/>
    <cellStyle name="Normal 16 2 3 9" xfId="12064"/>
    <cellStyle name="Normal 16 2 3 9 2" xfId="38071"/>
    <cellStyle name="Normal 16 2 4" xfId="5403"/>
    <cellStyle name="Normal 16 2 4 10" xfId="38072"/>
    <cellStyle name="Normal 16 2 4 11" xfId="46085"/>
    <cellStyle name="Normal 16 2 4 2" xfId="5404"/>
    <cellStyle name="Normal 16 2 4 2 2" xfId="12075"/>
    <cellStyle name="Normal 16 2 4 2 2 2" xfId="38074"/>
    <cellStyle name="Normal 16 2 4 2 3" xfId="38073"/>
    <cellStyle name="Normal 16 2 4 2 4" xfId="46086"/>
    <cellStyle name="Normal 16 2 4 3" xfId="5405"/>
    <cellStyle name="Normal 16 2 4 3 2" xfId="12076"/>
    <cellStyle name="Normal 16 2 4 3 2 2" xfId="38076"/>
    <cellStyle name="Normal 16 2 4 3 3" xfId="38075"/>
    <cellStyle name="Normal 16 2 4 3 4" xfId="46087"/>
    <cellStyle name="Normal 16 2 4 4" xfId="5406"/>
    <cellStyle name="Normal 16 2 4 4 2" xfId="12077"/>
    <cellStyle name="Normal 16 2 4 4 2 2" xfId="38078"/>
    <cellStyle name="Normal 16 2 4 4 3" xfId="38077"/>
    <cellStyle name="Normal 16 2 4 4 4" xfId="46088"/>
    <cellStyle name="Normal 16 2 4 5" xfId="5407"/>
    <cellStyle name="Normal 16 2 4 5 2" xfId="12078"/>
    <cellStyle name="Normal 16 2 4 5 2 2" xfId="38080"/>
    <cellStyle name="Normal 16 2 4 5 3" xfId="38079"/>
    <cellStyle name="Normal 16 2 4 5 4" xfId="46089"/>
    <cellStyle name="Normal 16 2 4 6" xfId="5408"/>
    <cellStyle name="Normal 16 2 4 6 2" xfId="12079"/>
    <cellStyle name="Normal 16 2 4 6 2 2" xfId="38082"/>
    <cellStyle name="Normal 16 2 4 6 3" xfId="38081"/>
    <cellStyle name="Normal 16 2 4 6 4" xfId="46090"/>
    <cellStyle name="Normal 16 2 4 7" xfId="5409"/>
    <cellStyle name="Normal 16 2 4 7 2" xfId="12080"/>
    <cellStyle name="Normal 16 2 4 7 2 2" xfId="38084"/>
    <cellStyle name="Normal 16 2 4 7 3" xfId="38083"/>
    <cellStyle name="Normal 16 2 4 7 4" xfId="46091"/>
    <cellStyle name="Normal 16 2 4 8" xfId="5410"/>
    <cellStyle name="Normal 16 2 4 8 2" xfId="12081"/>
    <cellStyle name="Normal 16 2 4 8 2 2" xfId="38086"/>
    <cellStyle name="Normal 16 2 4 8 3" xfId="38085"/>
    <cellStyle name="Normal 16 2 4 8 4" xfId="46092"/>
    <cellStyle name="Normal 16 2 4 9" xfId="12074"/>
    <cellStyle name="Normal 16 2 4 9 2" xfId="38087"/>
    <cellStyle name="Normal 16 2 5" xfId="5411"/>
    <cellStyle name="Normal 16 2 5 2" xfId="5412"/>
    <cellStyle name="Normal 16 2 5 2 2" xfId="12083"/>
    <cellStyle name="Normal 16 2 5 2 2 2" xfId="38090"/>
    <cellStyle name="Normal 16 2 5 2 3" xfId="38089"/>
    <cellStyle name="Normal 16 2 5 2 4" xfId="46094"/>
    <cellStyle name="Normal 16 2 5 3" xfId="12082"/>
    <cellStyle name="Normal 16 2 5 3 2" xfId="38091"/>
    <cellStyle name="Normal 16 2 5 4" xfId="38088"/>
    <cellStyle name="Normal 16 2 5 5" xfId="46093"/>
    <cellStyle name="Normal 16 2 6" xfId="5413"/>
    <cellStyle name="Normal 16 2 6 2" xfId="12084"/>
    <cellStyle name="Normal 16 2 6 2 2" xfId="38093"/>
    <cellStyle name="Normal 16 2 6 3" xfId="38092"/>
    <cellStyle name="Normal 16 2 6 4" xfId="46095"/>
    <cellStyle name="Normal 16 2 7" xfId="5414"/>
    <cellStyle name="Normal 16 2 7 2" xfId="12085"/>
    <cellStyle name="Normal 16 2 7 2 2" xfId="38095"/>
    <cellStyle name="Normal 16 2 7 3" xfId="38094"/>
    <cellStyle name="Normal 16 2 7 4" xfId="46096"/>
    <cellStyle name="Normal 16 2 8" xfId="5415"/>
    <cellStyle name="Normal 16 2 8 2" xfId="12086"/>
    <cellStyle name="Normal 16 2 8 2 2" xfId="38097"/>
    <cellStyle name="Normal 16 2 8 3" xfId="38096"/>
    <cellStyle name="Normal 16 2 8 4" xfId="46097"/>
    <cellStyle name="Normal 16 2 9" xfId="5416"/>
    <cellStyle name="Normal 16 2 9 2" xfId="12087"/>
    <cellStyle name="Normal 16 2 9 2 2" xfId="38099"/>
    <cellStyle name="Normal 16 2 9 3" xfId="38098"/>
    <cellStyle name="Normal 16 2 9 4" xfId="46098"/>
    <cellStyle name="Normal 16 3" xfId="57"/>
    <cellStyle name="Normal 16 3 2" xfId="5417"/>
    <cellStyle name="Normal 16 3 2 2" xfId="22236"/>
    <cellStyle name="Normal 16 3 3" xfId="28047"/>
    <cellStyle name="Normal 16 3 4" xfId="22235"/>
    <cellStyle name="Normal 16 4" xfId="5369"/>
    <cellStyle name="Normal 16 5" xfId="12039"/>
    <cellStyle name="Normal 16 5 2" xfId="38100"/>
    <cellStyle name="Normal 16 6" xfId="28285"/>
    <cellStyle name="Normal 17" xfId="148"/>
    <cellStyle name="Normal 17 2" xfId="389"/>
    <cellStyle name="Normal 17 2 2" xfId="5419"/>
    <cellStyle name="Normal 17 2 2 2" xfId="22239"/>
    <cellStyle name="Normal 17 2 3" xfId="12089"/>
    <cellStyle name="Normal 17 2 3 2" xfId="22240"/>
    <cellStyle name="Normal 17 2 3 3" xfId="38102"/>
    <cellStyle name="Normal 17 2 4" xfId="22238"/>
    <cellStyle name="Normal 17 2 5" xfId="38101"/>
    <cellStyle name="Normal 17 3" xfId="5418"/>
    <cellStyle name="Normal 17 3 2" xfId="22242"/>
    <cellStyle name="Normal 17 3 3" xfId="22241"/>
    <cellStyle name="Normal 17 4" xfId="12088"/>
    <cellStyle name="Normal 17 4 2" xfId="22244"/>
    <cellStyle name="Normal 17 4 3" xfId="22243"/>
    <cellStyle name="Normal 17 4 4" xfId="38103"/>
    <cellStyle name="Normal 17 5" xfId="22245"/>
    <cellStyle name="Normal 17 6" xfId="22246"/>
    <cellStyle name="Normal 17 7" xfId="22237"/>
    <cellStyle name="Normal 17 8" xfId="28286"/>
    <cellStyle name="Normal 17_Expired Option Payouts w Detail" xfId="22247"/>
    <cellStyle name="Normal 18" xfId="267"/>
    <cellStyle name="Normal 18 2" xfId="462"/>
    <cellStyle name="Normal 18 2 2" xfId="5421"/>
    <cellStyle name="Normal 18 2 2 2" xfId="28139"/>
    <cellStyle name="Normal 18 2 3" xfId="12091"/>
    <cellStyle name="Normal 18 2 3 2" xfId="38105"/>
    <cellStyle name="Normal 18 2 4" xfId="38104"/>
    <cellStyle name="Normal 18 3" xfId="5422"/>
    <cellStyle name="Normal 18 3 10" xfId="5423"/>
    <cellStyle name="Normal 18 3 10 2" xfId="12093"/>
    <cellStyle name="Normal 18 3 10 2 2" xfId="38108"/>
    <cellStyle name="Normal 18 3 10 3" xfId="38107"/>
    <cellStyle name="Normal 18 3 10 4" xfId="46100"/>
    <cellStyle name="Normal 18 3 11" xfId="5424"/>
    <cellStyle name="Normal 18 3 11 2" xfId="12094"/>
    <cellStyle name="Normal 18 3 11 2 2" xfId="38110"/>
    <cellStyle name="Normal 18 3 11 3" xfId="38109"/>
    <cellStyle name="Normal 18 3 11 4" xfId="46101"/>
    <cellStyle name="Normal 18 3 12" xfId="12092"/>
    <cellStyle name="Normal 18 3 12 2" xfId="38111"/>
    <cellStyle name="Normal 18 3 13" xfId="22249"/>
    <cellStyle name="Normal 18 3 14" xfId="38106"/>
    <cellStyle name="Normal 18 3 15" xfId="46099"/>
    <cellStyle name="Normal 18 3 2" xfId="5425"/>
    <cellStyle name="Normal 18 3 2 10" xfId="12095"/>
    <cellStyle name="Normal 18 3 2 10 2" xfId="38113"/>
    <cellStyle name="Normal 18 3 2 11" xfId="22250"/>
    <cellStyle name="Normal 18 3 2 12" xfId="38112"/>
    <cellStyle name="Normal 18 3 2 13" xfId="46102"/>
    <cellStyle name="Normal 18 3 2 2" xfId="5426"/>
    <cellStyle name="Normal 18 3 2 2 10" xfId="38114"/>
    <cellStyle name="Normal 18 3 2 2 11" xfId="46103"/>
    <cellStyle name="Normal 18 3 2 2 2" xfId="5427"/>
    <cellStyle name="Normal 18 3 2 2 2 2" xfId="5428"/>
    <cellStyle name="Normal 18 3 2 2 2 2 2" xfId="12098"/>
    <cellStyle name="Normal 18 3 2 2 2 2 2 2" xfId="38117"/>
    <cellStyle name="Normal 18 3 2 2 2 2 3" xfId="38116"/>
    <cellStyle name="Normal 18 3 2 2 2 2 4" xfId="46105"/>
    <cellStyle name="Normal 18 3 2 2 2 3" xfId="12097"/>
    <cellStyle name="Normal 18 3 2 2 2 3 2" xfId="38118"/>
    <cellStyle name="Normal 18 3 2 2 2 4" xfId="38115"/>
    <cellStyle name="Normal 18 3 2 2 2 5" xfId="46104"/>
    <cellStyle name="Normal 18 3 2 2 3" xfId="5429"/>
    <cellStyle name="Normal 18 3 2 2 3 2" xfId="5430"/>
    <cellStyle name="Normal 18 3 2 2 3 2 2" xfId="12100"/>
    <cellStyle name="Normal 18 3 2 2 3 2 2 2" xfId="38121"/>
    <cellStyle name="Normal 18 3 2 2 3 2 3" xfId="38120"/>
    <cellStyle name="Normal 18 3 2 2 3 2 4" xfId="46107"/>
    <cellStyle name="Normal 18 3 2 2 3 3" xfId="12099"/>
    <cellStyle name="Normal 18 3 2 2 3 3 2" xfId="38122"/>
    <cellStyle name="Normal 18 3 2 2 3 4" xfId="38119"/>
    <cellStyle name="Normal 18 3 2 2 3 5" xfId="46106"/>
    <cellStyle name="Normal 18 3 2 2 4" xfId="5431"/>
    <cellStyle name="Normal 18 3 2 2 4 2" xfId="12101"/>
    <cellStyle name="Normal 18 3 2 2 4 2 2" xfId="38124"/>
    <cellStyle name="Normal 18 3 2 2 4 3" xfId="38123"/>
    <cellStyle name="Normal 18 3 2 2 4 4" xfId="46108"/>
    <cellStyle name="Normal 18 3 2 2 5" xfId="5432"/>
    <cellStyle name="Normal 18 3 2 2 5 2" xfId="12102"/>
    <cellStyle name="Normal 18 3 2 2 5 2 2" xfId="38126"/>
    <cellStyle name="Normal 18 3 2 2 5 3" xfId="38125"/>
    <cellStyle name="Normal 18 3 2 2 5 4" xfId="46109"/>
    <cellStyle name="Normal 18 3 2 2 6" xfId="5433"/>
    <cellStyle name="Normal 18 3 2 2 6 2" xfId="12103"/>
    <cellStyle name="Normal 18 3 2 2 6 2 2" xfId="38128"/>
    <cellStyle name="Normal 18 3 2 2 6 3" xfId="38127"/>
    <cellStyle name="Normal 18 3 2 2 6 4" xfId="46110"/>
    <cellStyle name="Normal 18 3 2 2 7" xfId="5434"/>
    <cellStyle name="Normal 18 3 2 2 7 2" xfId="12104"/>
    <cellStyle name="Normal 18 3 2 2 7 2 2" xfId="38130"/>
    <cellStyle name="Normal 18 3 2 2 7 3" xfId="38129"/>
    <cellStyle name="Normal 18 3 2 2 7 4" xfId="46111"/>
    <cellStyle name="Normal 18 3 2 2 8" xfId="5435"/>
    <cellStyle name="Normal 18 3 2 2 8 2" xfId="12105"/>
    <cellStyle name="Normal 18 3 2 2 8 2 2" xfId="38132"/>
    <cellStyle name="Normal 18 3 2 2 8 3" xfId="38131"/>
    <cellStyle name="Normal 18 3 2 2 8 4" xfId="46112"/>
    <cellStyle name="Normal 18 3 2 2 9" xfId="12096"/>
    <cellStyle name="Normal 18 3 2 2 9 2" xfId="38133"/>
    <cellStyle name="Normal 18 3 2 3" xfId="5436"/>
    <cellStyle name="Normal 18 3 2 3 2" xfId="5437"/>
    <cellStyle name="Normal 18 3 2 3 2 2" xfId="12107"/>
    <cellStyle name="Normal 18 3 2 3 2 2 2" xfId="38136"/>
    <cellStyle name="Normal 18 3 2 3 2 3" xfId="38135"/>
    <cellStyle name="Normal 18 3 2 3 2 4" xfId="46114"/>
    <cellStyle name="Normal 18 3 2 3 3" xfId="12106"/>
    <cellStyle name="Normal 18 3 2 3 3 2" xfId="38137"/>
    <cellStyle name="Normal 18 3 2 3 4" xfId="38134"/>
    <cellStyle name="Normal 18 3 2 3 5" xfId="46113"/>
    <cellStyle name="Normal 18 3 2 4" xfId="5438"/>
    <cellStyle name="Normal 18 3 2 4 2" xfId="5439"/>
    <cellStyle name="Normal 18 3 2 4 2 2" xfId="12109"/>
    <cellStyle name="Normal 18 3 2 4 2 2 2" xfId="38140"/>
    <cellStyle name="Normal 18 3 2 4 2 3" xfId="38139"/>
    <cellStyle name="Normal 18 3 2 4 2 4" xfId="46116"/>
    <cellStyle name="Normal 18 3 2 4 3" xfId="12108"/>
    <cellStyle name="Normal 18 3 2 4 3 2" xfId="38141"/>
    <cellStyle name="Normal 18 3 2 4 4" xfId="38138"/>
    <cellStyle name="Normal 18 3 2 4 5" xfId="46115"/>
    <cellStyle name="Normal 18 3 2 5" xfId="5440"/>
    <cellStyle name="Normal 18 3 2 5 2" xfId="12110"/>
    <cellStyle name="Normal 18 3 2 5 2 2" xfId="38143"/>
    <cellStyle name="Normal 18 3 2 5 3" xfId="38142"/>
    <cellStyle name="Normal 18 3 2 5 4" xfId="46117"/>
    <cellStyle name="Normal 18 3 2 6" xfId="5441"/>
    <cellStyle name="Normal 18 3 2 6 2" xfId="12111"/>
    <cellStyle name="Normal 18 3 2 6 2 2" xfId="38145"/>
    <cellStyle name="Normal 18 3 2 6 3" xfId="38144"/>
    <cellStyle name="Normal 18 3 2 6 4" xfId="46118"/>
    <cellStyle name="Normal 18 3 2 7" xfId="5442"/>
    <cellStyle name="Normal 18 3 2 7 2" xfId="12112"/>
    <cellStyle name="Normal 18 3 2 7 2 2" xfId="38147"/>
    <cellStyle name="Normal 18 3 2 7 3" xfId="38146"/>
    <cellStyle name="Normal 18 3 2 7 4" xfId="46119"/>
    <cellStyle name="Normal 18 3 2 8" xfId="5443"/>
    <cellStyle name="Normal 18 3 2 8 2" xfId="12113"/>
    <cellStyle name="Normal 18 3 2 8 2 2" xfId="38149"/>
    <cellStyle name="Normal 18 3 2 8 3" xfId="38148"/>
    <cellStyle name="Normal 18 3 2 8 4" xfId="46120"/>
    <cellStyle name="Normal 18 3 2 9" xfId="5444"/>
    <cellStyle name="Normal 18 3 2 9 2" xfId="12114"/>
    <cellStyle name="Normal 18 3 2 9 2 2" xfId="38151"/>
    <cellStyle name="Normal 18 3 2 9 3" xfId="38150"/>
    <cellStyle name="Normal 18 3 2 9 4" xfId="46121"/>
    <cellStyle name="Normal 18 3 3" xfId="5445"/>
    <cellStyle name="Normal 18 3 3 10" xfId="22251"/>
    <cellStyle name="Normal 18 3 3 11" xfId="38152"/>
    <cellStyle name="Normal 18 3 3 12" xfId="46122"/>
    <cellStyle name="Normal 18 3 3 2" xfId="5446"/>
    <cellStyle name="Normal 18 3 3 2 2" xfId="5447"/>
    <cellStyle name="Normal 18 3 3 2 2 2" xfId="12117"/>
    <cellStyle name="Normal 18 3 3 2 2 2 2" xfId="38155"/>
    <cellStyle name="Normal 18 3 3 2 2 3" xfId="38154"/>
    <cellStyle name="Normal 18 3 3 2 2 4" xfId="46124"/>
    <cellStyle name="Normal 18 3 3 2 3" xfId="12116"/>
    <cellStyle name="Normal 18 3 3 2 3 2" xfId="38156"/>
    <cellStyle name="Normal 18 3 3 2 4" xfId="38153"/>
    <cellStyle name="Normal 18 3 3 2 5" xfId="46123"/>
    <cellStyle name="Normal 18 3 3 3" xfId="5448"/>
    <cellStyle name="Normal 18 3 3 3 2" xfId="5449"/>
    <cellStyle name="Normal 18 3 3 3 2 2" xfId="12119"/>
    <cellStyle name="Normal 18 3 3 3 2 2 2" xfId="38159"/>
    <cellStyle name="Normal 18 3 3 3 2 3" xfId="38158"/>
    <cellStyle name="Normal 18 3 3 3 2 4" xfId="46126"/>
    <cellStyle name="Normal 18 3 3 3 3" xfId="12118"/>
    <cellStyle name="Normal 18 3 3 3 3 2" xfId="38160"/>
    <cellStyle name="Normal 18 3 3 3 4" xfId="38157"/>
    <cellStyle name="Normal 18 3 3 3 5" xfId="46125"/>
    <cellStyle name="Normal 18 3 3 4" xfId="5450"/>
    <cellStyle name="Normal 18 3 3 4 2" xfId="12120"/>
    <cellStyle name="Normal 18 3 3 4 2 2" xfId="38162"/>
    <cellStyle name="Normal 18 3 3 4 3" xfId="38161"/>
    <cellStyle name="Normal 18 3 3 4 4" xfId="46127"/>
    <cellStyle name="Normal 18 3 3 5" xfId="5451"/>
    <cellStyle name="Normal 18 3 3 5 2" xfId="12121"/>
    <cellStyle name="Normal 18 3 3 5 2 2" xfId="38164"/>
    <cellStyle name="Normal 18 3 3 5 3" xfId="38163"/>
    <cellStyle name="Normal 18 3 3 5 4" xfId="46128"/>
    <cellStyle name="Normal 18 3 3 6" xfId="5452"/>
    <cellStyle name="Normal 18 3 3 6 2" xfId="12122"/>
    <cellStyle name="Normal 18 3 3 6 2 2" xfId="38166"/>
    <cellStyle name="Normal 18 3 3 6 3" xfId="38165"/>
    <cellStyle name="Normal 18 3 3 6 4" xfId="46129"/>
    <cellStyle name="Normal 18 3 3 7" xfId="5453"/>
    <cellStyle name="Normal 18 3 3 7 2" xfId="12123"/>
    <cellStyle name="Normal 18 3 3 7 2 2" xfId="38168"/>
    <cellStyle name="Normal 18 3 3 7 3" xfId="38167"/>
    <cellStyle name="Normal 18 3 3 7 4" xfId="46130"/>
    <cellStyle name="Normal 18 3 3 8" xfId="5454"/>
    <cellStyle name="Normal 18 3 3 8 2" xfId="12124"/>
    <cellStyle name="Normal 18 3 3 8 2 2" xfId="38170"/>
    <cellStyle name="Normal 18 3 3 8 3" xfId="38169"/>
    <cellStyle name="Normal 18 3 3 8 4" xfId="46131"/>
    <cellStyle name="Normal 18 3 3 9" xfId="12115"/>
    <cellStyle name="Normal 18 3 3 9 2" xfId="38171"/>
    <cellStyle name="Normal 18 3 4" xfId="5455"/>
    <cellStyle name="Normal 18 3 4 10" xfId="38172"/>
    <cellStyle name="Normal 18 3 4 11" xfId="46132"/>
    <cellStyle name="Normal 18 3 4 2" xfId="5456"/>
    <cellStyle name="Normal 18 3 4 2 2" xfId="12126"/>
    <cellStyle name="Normal 18 3 4 2 2 2" xfId="38174"/>
    <cellStyle name="Normal 18 3 4 2 3" xfId="38173"/>
    <cellStyle name="Normal 18 3 4 2 4" xfId="46133"/>
    <cellStyle name="Normal 18 3 4 3" xfId="5457"/>
    <cellStyle name="Normal 18 3 4 3 2" xfId="12127"/>
    <cellStyle name="Normal 18 3 4 3 2 2" xfId="38176"/>
    <cellStyle name="Normal 18 3 4 3 3" xfId="38175"/>
    <cellStyle name="Normal 18 3 4 3 4" xfId="46134"/>
    <cellStyle name="Normal 18 3 4 4" xfId="5458"/>
    <cellStyle name="Normal 18 3 4 4 2" xfId="12128"/>
    <cellStyle name="Normal 18 3 4 4 2 2" xfId="38178"/>
    <cellStyle name="Normal 18 3 4 4 3" xfId="38177"/>
    <cellStyle name="Normal 18 3 4 4 4" xfId="46135"/>
    <cellStyle name="Normal 18 3 4 5" xfId="5459"/>
    <cellStyle name="Normal 18 3 4 5 2" xfId="12129"/>
    <cellStyle name="Normal 18 3 4 5 2 2" xfId="38180"/>
    <cellStyle name="Normal 18 3 4 5 3" xfId="38179"/>
    <cellStyle name="Normal 18 3 4 5 4" xfId="46136"/>
    <cellStyle name="Normal 18 3 4 6" xfId="5460"/>
    <cellStyle name="Normal 18 3 4 6 2" xfId="12130"/>
    <cellStyle name="Normal 18 3 4 6 2 2" xfId="38182"/>
    <cellStyle name="Normal 18 3 4 6 3" xfId="38181"/>
    <cellStyle name="Normal 18 3 4 6 4" xfId="46137"/>
    <cellStyle name="Normal 18 3 4 7" xfId="5461"/>
    <cellStyle name="Normal 18 3 4 7 2" xfId="12131"/>
    <cellStyle name="Normal 18 3 4 7 2 2" xfId="38184"/>
    <cellStyle name="Normal 18 3 4 7 3" xfId="38183"/>
    <cellStyle name="Normal 18 3 4 7 4" xfId="46138"/>
    <cellStyle name="Normal 18 3 4 8" xfId="5462"/>
    <cellStyle name="Normal 18 3 4 8 2" xfId="12132"/>
    <cellStyle name="Normal 18 3 4 8 2 2" xfId="38186"/>
    <cellStyle name="Normal 18 3 4 8 3" xfId="38185"/>
    <cellStyle name="Normal 18 3 4 8 4" xfId="46139"/>
    <cellStyle name="Normal 18 3 4 9" xfId="12125"/>
    <cellStyle name="Normal 18 3 4 9 2" xfId="38187"/>
    <cellStyle name="Normal 18 3 5" xfId="5463"/>
    <cellStyle name="Normal 18 3 5 2" xfId="5464"/>
    <cellStyle name="Normal 18 3 5 2 2" xfId="12134"/>
    <cellStyle name="Normal 18 3 5 2 2 2" xfId="38190"/>
    <cellStyle name="Normal 18 3 5 2 3" xfId="38189"/>
    <cellStyle name="Normal 18 3 5 2 4" xfId="46141"/>
    <cellStyle name="Normal 18 3 5 3" xfId="12133"/>
    <cellStyle name="Normal 18 3 5 3 2" xfId="38191"/>
    <cellStyle name="Normal 18 3 5 4" xfId="38188"/>
    <cellStyle name="Normal 18 3 5 5" xfId="46140"/>
    <cellStyle name="Normal 18 3 6" xfId="5465"/>
    <cellStyle name="Normal 18 3 6 2" xfId="12135"/>
    <cellStyle name="Normal 18 3 6 2 2" xfId="38193"/>
    <cellStyle name="Normal 18 3 6 3" xfId="38192"/>
    <cellStyle name="Normal 18 3 6 4" xfId="46142"/>
    <cellStyle name="Normal 18 3 7" xfId="5466"/>
    <cellStyle name="Normal 18 3 7 2" xfId="12136"/>
    <cellStyle name="Normal 18 3 7 2 2" xfId="38195"/>
    <cellStyle name="Normal 18 3 7 3" xfId="38194"/>
    <cellStyle name="Normal 18 3 7 4" xfId="46143"/>
    <cellStyle name="Normal 18 3 8" xfId="5467"/>
    <cellStyle name="Normal 18 3 8 2" xfId="12137"/>
    <cellStyle name="Normal 18 3 8 2 2" xfId="38197"/>
    <cellStyle name="Normal 18 3 8 3" xfId="38196"/>
    <cellStyle name="Normal 18 3 8 4" xfId="46144"/>
    <cellStyle name="Normal 18 3 9" xfId="5468"/>
    <cellStyle name="Normal 18 3 9 2" xfId="12138"/>
    <cellStyle name="Normal 18 3 9 2 2" xfId="38199"/>
    <cellStyle name="Normal 18 3 9 3" xfId="38198"/>
    <cellStyle name="Normal 18 3 9 4" xfId="46145"/>
    <cellStyle name="Normal 18 4" xfId="5420"/>
    <cellStyle name="Normal 18 5" xfId="12090"/>
    <cellStyle name="Normal 18 5 2" xfId="38200"/>
    <cellStyle name="Normal 18 6" xfId="22248"/>
    <cellStyle name="Normal 18 7" xfId="28287"/>
    <cellStyle name="Normal 19" xfId="307"/>
    <cellStyle name="Normal 19 2" xfId="476"/>
    <cellStyle name="Normal 19 2 10" xfId="5471"/>
    <cellStyle name="Normal 19 2 10 2" xfId="12139"/>
    <cellStyle name="Normal 19 2 10 2 2" xfId="38202"/>
    <cellStyle name="Normal 19 2 10 3" xfId="38201"/>
    <cellStyle name="Normal 19 2 10 4" xfId="46147"/>
    <cellStyle name="Normal 19 2 11" xfId="5472"/>
    <cellStyle name="Normal 19 2 11 2" xfId="12140"/>
    <cellStyle name="Normal 19 2 11 2 2" xfId="38204"/>
    <cellStyle name="Normal 19 2 11 3" xfId="38203"/>
    <cellStyle name="Normal 19 2 11 4" xfId="46148"/>
    <cellStyle name="Normal 19 2 12" xfId="5470"/>
    <cellStyle name="Normal 19 2 12 2" xfId="12141"/>
    <cellStyle name="Normal 19 2 12 2 2" xfId="38206"/>
    <cellStyle name="Normal 19 2 12 3" xfId="38205"/>
    <cellStyle name="Normal 19 2 13" xfId="22253"/>
    <cellStyle name="Normal 19 2 14" xfId="46146"/>
    <cellStyle name="Normal 19 2 2" xfId="5473"/>
    <cellStyle name="Normal 19 2 2 10" xfId="12142"/>
    <cellStyle name="Normal 19 2 2 10 2" xfId="38208"/>
    <cellStyle name="Normal 19 2 2 11" xfId="22254"/>
    <cellStyle name="Normal 19 2 2 12" xfId="38207"/>
    <cellStyle name="Normal 19 2 2 13" xfId="46149"/>
    <cellStyle name="Normal 19 2 2 2" xfId="5474"/>
    <cellStyle name="Normal 19 2 2 2 10" xfId="38209"/>
    <cellStyle name="Normal 19 2 2 2 11" xfId="46150"/>
    <cellStyle name="Normal 19 2 2 2 2" xfId="5475"/>
    <cellStyle name="Normal 19 2 2 2 2 2" xfId="5476"/>
    <cellStyle name="Normal 19 2 2 2 2 2 2" xfId="12145"/>
    <cellStyle name="Normal 19 2 2 2 2 2 2 2" xfId="38212"/>
    <cellStyle name="Normal 19 2 2 2 2 2 3" xfId="38211"/>
    <cellStyle name="Normal 19 2 2 2 2 2 4" xfId="46152"/>
    <cellStyle name="Normal 19 2 2 2 2 3" xfId="12144"/>
    <cellStyle name="Normal 19 2 2 2 2 3 2" xfId="38213"/>
    <cellStyle name="Normal 19 2 2 2 2 4" xfId="38210"/>
    <cellStyle name="Normal 19 2 2 2 2 5" xfId="46151"/>
    <cellStyle name="Normal 19 2 2 2 3" xfId="5477"/>
    <cellStyle name="Normal 19 2 2 2 3 2" xfId="5478"/>
    <cellStyle name="Normal 19 2 2 2 3 2 2" xfId="12147"/>
    <cellStyle name="Normal 19 2 2 2 3 2 2 2" xfId="38216"/>
    <cellStyle name="Normal 19 2 2 2 3 2 3" xfId="38215"/>
    <cellStyle name="Normal 19 2 2 2 3 2 4" xfId="46154"/>
    <cellStyle name="Normal 19 2 2 2 3 3" xfId="12146"/>
    <cellStyle name="Normal 19 2 2 2 3 3 2" xfId="38217"/>
    <cellStyle name="Normal 19 2 2 2 3 4" xfId="38214"/>
    <cellStyle name="Normal 19 2 2 2 3 5" xfId="46153"/>
    <cellStyle name="Normal 19 2 2 2 4" xfId="5479"/>
    <cellStyle name="Normal 19 2 2 2 4 2" xfId="12148"/>
    <cellStyle name="Normal 19 2 2 2 4 2 2" xfId="38219"/>
    <cellStyle name="Normal 19 2 2 2 4 3" xfId="38218"/>
    <cellStyle name="Normal 19 2 2 2 4 4" xfId="46155"/>
    <cellStyle name="Normal 19 2 2 2 5" xfId="5480"/>
    <cellStyle name="Normal 19 2 2 2 5 2" xfId="12149"/>
    <cellStyle name="Normal 19 2 2 2 5 2 2" xfId="38221"/>
    <cellStyle name="Normal 19 2 2 2 5 3" xfId="38220"/>
    <cellStyle name="Normal 19 2 2 2 5 4" xfId="46156"/>
    <cellStyle name="Normal 19 2 2 2 6" xfId="5481"/>
    <cellStyle name="Normal 19 2 2 2 6 2" xfId="12150"/>
    <cellStyle name="Normal 19 2 2 2 6 2 2" xfId="38223"/>
    <cellStyle name="Normal 19 2 2 2 6 3" xfId="38222"/>
    <cellStyle name="Normal 19 2 2 2 6 4" xfId="46157"/>
    <cellStyle name="Normal 19 2 2 2 7" xfId="5482"/>
    <cellStyle name="Normal 19 2 2 2 7 2" xfId="12151"/>
    <cellStyle name="Normal 19 2 2 2 7 2 2" xfId="38225"/>
    <cellStyle name="Normal 19 2 2 2 7 3" xfId="38224"/>
    <cellStyle name="Normal 19 2 2 2 7 4" xfId="46158"/>
    <cellStyle name="Normal 19 2 2 2 8" xfId="5483"/>
    <cellStyle name="Normal 19 2 2 2 8 2" xfId="12152"/>
    <cellStyle name="Normal 19 2 2 2 8 2 2" xfId="38227"/>
    <cellStyle name="Normal 19 2 2 2 8 3" xfId="38226"/>
    <cellStyle name="Normal 19 2 2 2 8 4" xfId="46159"/>
    <cellStyle name="Normal 19 2 2 2 9" xfId="12143"/>
    <cellStyle name="Normal 19 2 2 2 9 2" xfId="38228"/>
    <cellStyle name="Normal 19 2 2 3" xfId="5484"/>
    <cellStyle name="Normal 19 2 2 3 2" xfId="5485"/>
    <cellStyle name="Normal 19 2 2 3 2 2" xfId="12154"/>
    <cellStyle name="Normal 19 2 2 3 2 2 2" xfId="38231"/>
    <cellStyle name="Normal 19 2 2 3 2 3" xfId="38230"/>
    <cellStyle name="Normal 19 2 2 3 2 4" xfId="46161"/>
    <cellStyle name="Normal 19 2 2 3 3" xfId="12153"/>
    <cellStyle name="Normal 19 2 2 3 3 2" xfId="38232"/>
    <cellStyle name="Normal 19 2 2 3 4" xfId="38229"/>
    <cellStyle name="Normal 19 2 2 3 5" xfId="46160"/>
    <cellStyle name="Normal 19 2 2 4" xfId="5486"/>
    <cellStyle name="Normal 19 2 2 4 2" xfId="5487"/>
    <cellStyle name="Normal 19 2 2 4 2 2" xfId="12156"/>
    <cellStyle name="Normal 19 2 2 4 2 2 2" xfId="38235"/>
    <cellStyle name="Normal 19 2 2 4 2 3" xfId="38234"/>
    <cellStyle name="Normal 19 2 2 4 2 4" xfId="46163"/>
    <cellStyle name="Normal 19 2 2 4 3" xfId="12155"/>
    <cellStyle name="Normal 19 2 2 4 3 2" xfId="38236"/>
    <cellStyle name="Normal 19 2 2 4 4" xfId="38233"/>
    <cellStyle name="Normal 19 2 2 4 5" xfId="46162"/>
    <cellStyle name="Normal 19 2 2 5" xfId="5488"/>
    <cellStyle name="Normal 19 2 2 5 2" xfId="12157"/>
    <cellStyle name="Normal 19 2 2 5 2 2" xfId="38238"/>
    <cellStyle name="Normal 19 2 2 5 3" xfId="38237"/>
    <cellStyle name="Normal 19 2 2 5 4" xfId="46164"/>
    <cellStyle name="Normal 19 2 2 6" xfId="5489"/>
    <cellStyle name="Normal 19 2 2 6 2" xfId="12158"/>
    <cellStyle name="Normal 19 2 2 6 2 2" xfId="38240"/>
    <cellStyle name="Normal 19 2 2 6 3" xfId="38239"/>
    <cellStyle name="Normal 19 2 2 6 4" xfId="46165"/>
    <cellStyle name="Normal 19 2 2 7" xfId="5490"/>
    <cellStyle name="Normal 19 2 2 7 2" xfId="12159"/>
    <cellStyle name="Normal 19 2 2 7 2 2" xfId="38242"/>
    <cellStyle name="Normal 19 2 2 7 3" xfId="38241"/>
    <cellStyle name="Normal 19 2 2 7 4" xfId="46166"/>
    <cellStyle name="Normal 19 2 2 8" xfId="5491"/>
    <cellStyle name="Normal 19 2 2 8 2" xfId="12160"/>
    <cellStyle name="Normal 19 2 2 8 2 2" xfId="38244"/>
    <cellStyle name="Normal 19 2 2 8 3" xfId="38243"/>
    <cellStyle name="Normal 19 2 2 8 4" xfId="46167"/>
    <cellStyle name="Normal 19 2 2 9" xfId="5492"/>
    <cellStyle name="Normal 19 2 2 9 2" xfId="12161"/>
    <cellStyle name="Normal 19 2 2 9 2 2" xfId="38246"/>
    <cellStyle name="Normal 19 2 2 9 3" xfId="38245"/>
    <cellStyle name="Normal 19 2 2 9 4" xfId="46168"/>
    <cellStyle name="Normal 19 2 3" xfId="5493"/>
    <cellStyle name="Normal 19 2 3 10" xfId="22255"/>
    <cellStyle name="Normal 19 2 3 11" xfId="38247"/>
    <cellStyle name="Normal 19 2 3 12" xfId="46169"/>
    <cellStyle name="Normal 19 2 3 2" xfId="5494"/>
    <cellStyle name="Normal 19 2 3 2 2" xfId="5495"/>
    <cellStyle name="Normal 19 2 3 2 2 2" xfId="12164"/>
    <cellStyle name="Normal 19 2 3 2 2 2 2" xfId="38250"/>
    <cellStyle name="Normal 19 2 3 2 2 3" xfId="38249"/>
    <cellStyle name="Normal 19 2 3 2 2 4" xfId="46171"/>
    <cellStyle name="Normal 19 2 3 2 3" xfId="12163"/>
    <cellStyle name="Normal 19 2 3 2 3 2" xfId="38251"/>
    <cellStyle name="Normal 19 2 3 2 4" xfId="38248"/>
    <cellStyle name="Normal 19 2 3 2 5" xfId="46170"/>
    <cellStyle name="Normal 19 2 3 3" xfId="5496"/>
    <cellStyle name="Normal 19 2 3 3 2" xfId="5497"/>
    <cellStyle name="Normal 19 2 3 3 2 2" xfId="12166"/>
    <cellStyle name="Normal 19 2 3 3 2 2 2" xfId="38254"/>
    <cellStyle name="Normal 19 2 3 3 2 3" xfId="38253"/>
    <cellStyle name="Normal 19 2 3 3 2 4" xfId="46173"/>
    <cellStyle name="Normal 19 2 3 3 3" xfId="12165"/>
    <cellStyle name="Normal 19 2 3 3 3 2" xfId="38255"/>
    <cellStyle name="Normal 19 2 3 3 4" xfId="38252"/>
    <cellStyle name="Normal 19 2 3 3 5" xfId="46172"/>
    <cellStyle name="Normal 19 2 3 4" xfId="5498"/>
    <cellStyle name="Normal 19 2 3 4 2" xfId="12167"/>
    <cellStyle name="Normal 19 2 3 4 2 2" xfId="38257"/>
    <cellStyle name="Normal 19 2 3 4 3" xfId="38256"/>
    <cellStyle name="Normal 19 2 3 4 4" xfId="46174"/>
    <cellStyle name="Normal 19 2 3 5" xfId="5499"/>
    <cellStyle name="Normal 19 2 3 5 2" xfId="12168"/>
    <cellStyle name="Normal 19 2 3 5 2 2" xfId="38259"/>
    <cellStyle name="Normal 19 2 3 5 3" xfId="38258"/>
    <cellStyle name="Normal 19 2 3 5 4" xfId="46175"/>
    <cellStyle name="Normal 19 2 3 6" xfId="5500"/>
    <cellStyle name="Normal 19 2 3 6 2" xfId="12169"/>
    <cellStyle name="Normal 19 2 3 6 2 2" xfId="38261"/>
    <cellStyle name="Normal 19 2 3 6 3" xfId="38260"/>
    <cellStyle name="Normal 19 2 3 6 4" xfId="46176"/>
    <cellStyle name="Normal 19 2 3 7" xfId="5501"/>
    <cellStyle name="Normal 19 2 3 7 2" xfId="12170"/>
    <cellStyle name="Normal 19 2 3 7 2 2" xfId="38263"/>
    <cellStyle name="Normal 19 2 3 7 3" xfId="38262"/>
    <cellStyle name="Normal 19 2 3 7 4" xfId="46177"/>
    <cellStyle name="Normal 19 2 3 8" xfId="5502"/>
    <cellStyle name="Normal 19 2 3 8 2" xfId="12171"/>
    <cellStyle name="Normal 19 2 3 8 2 2" xfId="38265"/>
    <cellStyle name="Normal 19 2 3 8 3" xfId="38264"/>
    <cellStyle name="Normal 19 2 3 8 4" xfId="46178"/>
    <cellStyle name="Normal 19 2 3 9" xfId="12162"/>
    <cellStyle name="Normal 19 2 3 9 2" xfId="38266"/>
    <cellStyle name="Normal 19 2 4" xfId="5503"/>
    <cellStyle name="Normal 19 2 4 10" xfId="22256"/>
    <cellStyle name="Normal 19 2 4 11" xfId="38267"/>
    <cellStyle name="Normal 19 2 4 12" xfId="46179"/>
    <cellStyle name="Normal 19 2 4 2" xfId="5504"/>
    <cellStyle name="Normal 19 2 4 2 2" xfId="12173"/>
    <cellStyle name="Normal 19 2 4 2 2 2" xfId="38269"/>
    <cellStyle name="Normal 19 2 4 2 3" xfId="38268"/>
    <cellStyle name="Normal 19 2 4 2 4" xfId="46180"/>
    <cellStyle name="Normal 19 2 4 3" xfId="5505"/>
    <cellStyle name="Normal 19 2 4 3 2" xfId="12174"/>
    <cellStyle name="Normal 19 2 4 3 2 2" xfId="38271"/>
    <cellStyle name="Normal 19 2 4 3 3" xfId="38270"/>
    <cellStyle name="Normal 19 2 4 3 4" xfId="46181"/>
    <cellStyle name="Normal 19 2 4 4" xfId="5506"/>
    <cellStyle name="Normal 19 2 4 4 2" xfId="12175"/>
    <cellStyle name="Normal 19 2 4 4 2 2" xfId="38273"/>
    <cellStyle name="Normal 19 2 4 4 3" xfId="38272"/>
    <cellStyle name="Normal 19 2 4 4 4" xfId="46182"/>
    <cellStyle name="Normal 19 2 4 5" xfId="5507"/>
    <cellStyle name="Normal 19 2 4 5 2" xfId="12176"/>
    <cellStyle name="Normal 19 2 4 5 2 2" xfId="38275"/>
    <cellStyle name="Normal 19 2 4 5 3" xfId="38274"/>
    <cellStyle name="Normal 19 2 4 5 4" xfId="46183"/>
    <cellStyle name="Normal 19 2 4 6" xfId="5508"/>
    <cellStyle name="Normal 19 2 4 6 2" xfId="12177"/>
    <cellStyle name="Normal 19 2 4 6 2 2" xfId="38277"/>
    <cellStyle name="Normal 19 2 4 6 3" xfId="38276"/>
    <cellStyle name="Normal 19 2 4 6 4" xfId="46184"/>
    <cellStyle name="Normal 19 2 4 7" xfId="5509"/>
    <cellStyle name="Normal 19 2 4 7 2" xfId="12178"/>
    <cellStyle name="Normal 19 2 4 7 2 2" xfId="38279"/>
    <cellStyle name="Normal 19 2 4 7 3" xfId="38278"/>
    <cellStyle name="Normal 19 2 4 7 4" xfId="46185"/>
    <cellStyle name="Normal 19 2 4 8" xfId="5510"/>
    <cellStyle name="Normal 19 2 4 8 2" xfId="12179"/>
    <cellStyle name="Normal 19 2 4 8 2 2" xfId="38281"/>
    <cellStyle name="Normal 19 2 4 8 3" xfId="38280"/>
    <cellStyle name="Normal 19 2 4 8 4" xfId="46186"/>
    <cellStyle name="Normal 19 2 4 9" xfId="12172"/>
    <cellStyle name="Normal 19 2 4 9 2" xfId="38282"/>
    <cellStyle name="Normal 19 2 5" xfId="5511"/>
    <cellStyle name="Normal 19 2 5 2" xfId="5512"/>
    <cellStyle name="Normal 19 2 5 2 2" xfId="12181"/>
    <cellStyle name="Normal 19 2 5 2 2 2" xfId="38285"/>
    <cellStyle name="Normal 19 2 5 2 3" xfId="38284"/>
    <cellStyle name="Normal 19 2 5 2 4" xfId="46188"/>
    <cellStyle name="Normal 19 2 5 3" xfId="12180"/>
    <cellStyle name="Normal 19 2 5 3 2" xfId="38286"/>
    <cellStyle name="Normal 19 2 5 4" xfId="22257"/>
    <cellStyle name="Normal 19 2 5 5" xfId="38283"/>
    <cellStyle name="Normal 19 2 5 6" xfId="46187"/>
    <cellStyle name="Normal 19 2 6" xfId="5513"/>
    <cellStyle name="Normal 19 2 6 2" xfId="12182"/>
    <cellStyle name="Normal 19 2 6 2 2" xfId="38288"/>
    <cellStyle name="Normal 19 2 6 3" xfId="38287"/>
    <cellStyle name="Normal 19 2 6 4" xfId="46189"/>
    <cellStyle name="Normal 19 2 7" xfId="5514"/>
    <cellStyle name="Normal 19 2 7 2" xfId="12183"/>
    <cellStyle name="Normal 19 2 7 2 2" xfId="38290"/>
    <cellStyle name="Normal 19 2 7 3" xfId="38289"/>
    <cellStyle name="Normal 19 2 7 4" xfId="46190"/>
    <cellStyle name="Normal 19 2 8" xfId="5515"/>
    <cellStyle name="Normal 19 2 8 2" xfId="12184"/>
    <cellStyle name="Normal 19 2 8 2 2" xfId="38292"/>
    <cellStyle name="Normal 19 2 8 3" xfId="38291"/>
    <cellStyle name="Normal 19 2 8 4" xfId="46191"/>
    <cellStyle name="Normal 19 2 9" xfId="5516"/>
    <cellStyle name="Normal 19 2 9 2" xfId="12185"/>
    <cellStyle name="Normal 19 2 9 2 2" xfId="38294"/>
    <cellStyle name="Normal 19 2 9 3" xfId="38293"/>
    <cellStyle name="Normal 19 2 9 4" xfId="46192"/>
    <cellStyle name="Normal 19 3" xfId="5469"/>
    <cellStyle name="Normal 19 3 2" xfId="22259"/>
    <cellStyle name="Normal 19 3 3" xfId="22258"/>
    <cellStyle name="Normal 19 4" xfId="22260"/>
    <cellStyle name="Normal 19 4 2" xfId="22261"/>
    <cellStyle name="Normal 19 5" xfId="22262"/>
    <cellStyle name="Normal 19 6" xfId="22263"/>
    <cellStyle name="Normal 19 6 2" xfId="28138"/>
    <cellStyle name="Normal 19 7" xfId="22252"/>
    <cellStyle name="Normal 19 8" xfId="28288"/>
    <cellStyle name="Normal 19_Expired Option Payouts w Detail" xfId="22264"/>
    <cellStyle name="Normal 2" xfId="40"/>
    <cellStyle name="Normal 2 10" xfId="5517"/>
    <cellStyle name="Normal 2 10 10" xfId="22266"/>
    <cellStyle name="Normal 2 10 10 2" xfId="22267"/>
    <cellStyle name="Normal 2 10 11" xfId="22268"/>
    <cellStyle name="Normal 2 10 11 2" xfId="22269"/>
    <cellStyle name="Normal 2 10 12" xfId="22270"/>
    <cellStyle name="Normal 2 10 13" xfId="22265"/>
    <cellStyle name="Normal 2 10 2" xfId="22271"/>
    <cellStyle name="Normal 2 10 2 2" xfId="22272"/>
    <cellStyle name="Normal 2 10 3" xfId="22273"/>
    <cellStyle name="Normal 2 10 3 2" xfId="22274"/>
    <cellStyle name="Normal 2 10 4" xfId="22275"/>
    <cellStyle name="Normal 2 10 4 2" xfId="22276"/>
    <cellStyle name="Normal 2 10 5" xfId="22277"/>
    <cellStyle name="Normal 2 10 5 2" xfId="22278"/>
    <cellStyle name="Normal 2 10 6" xfId="22279"/>
    <cellStyle name="Normal 2 10 6 2" xfId="22280"/>
    <cellStyle name="Normal 2 10 7" xfId="22281"/>
    <cellStyle name="Normal 2 10 7 2" xfId="22282"/>
    <cellStyle name="Normal 2 10 8" xfId="22283"/>
    <cellStyle name="Normal 2 10 8 2" xfId="22284"/>
    <cellStyle name="Normal 2 10 9" xfId="22285"/>
    <cellStyle name="Normal 2 10 9 2" xfId="22286"/>
    <cellStyle name="Normal 2 10_Comverse 2004 Income Tax Review Wkbk 02 03" xfId="22287"/>
    <cellStyle name="Normal 2 11" xfId="13873"/>
    <cellStyle name="Normal 2 11 10" xfId="22289"/>
    <cellStyle name="Normal 2 11 10 2" xfId="22290"/>
    <cellStyle name="Normal 2 11 11" xfId="22291"/>
    <cellStyle name="Normal 2 11 11 2" xfId="22292"/>
    <cellStyle name="Normal 2 11 12" xfId="22293"/>
    <cellStyle name="Normal 2 11 13" xfId="22288"/>
    <cellStyle name="Normal 2 11 2" xfId="22294"/>
    <cellStyle name="Normal 2 11 2 2" xfId="22295"/>
    <cellStyle name="Normal 2 11 3" xfId="22296"/>
    <cellStyle name="Normal 2 11 3 2" xfId="22297"/>
    <cellStyle name="Normal 2 11 4" xfId="22298"/>
    <cellStyle name="Normal 2 11 4 2" xfId="22299"/>
    <cellStyle name="Normal 2 11 5" xfId="22300"/>
    <cellStyle name="Normal 2 11 5 2" xfId="22301"/>
    <cellStyle name="Normal 2 11 6" xfId="22302"/>
    <cellStyle name="Normal 2 11 6 2" xfId="22303"/>
    <cellStyle name="Normal 2 11 7" xfId="22304"/>
    <cellStyle name="Normal 2 11 7 2" xfId="22305"/>
    <cellStyle name="Normal 2 11 8" xfId="22306"/>
    <cellStyle name="Normal 2 11 8 2" xfId="22307"/>
    <cellStyle name="Normal 2 11 9" xfId="22308"/>
    <cellStyle name="Normal 2 11 9 2" xfId="22309"/>
    <cellStyle name="Normal 2 11_Comverse 2004 Income Tax Review Wkbk 02 03" xfId="22310"/>
    <cellStyle name="Normal 2 12" xfId="22311"/>
    <cellStyle name="Normal 2 12 10" xfId="22312"/>
    <cellStyle name="Normal 2 12 10 2" xfId="22313"/>
    <cellStyle name="Normal 2 12 11" xfId="22314"/>
    <cellStyle name="Normal 2 12 11 2" xfId="22315"/>
    <cellStyle name="Normal 2 12 12" xfId="22316"/>
    <cellStyle name="Normal 2 12 2" xfId="22317"/>
    <cellStyle name="Normal 2 12 2 2" xfId="22318"/>
    <cellStyle name="Normal 2 12 3" xfId="22319"/>
    <cellStyle name="Normal 2 12 3 2" xfId="22320"/>
    <cellStyle name="Normal 2 12 4" xfId="22321"/>
    <cellStyle name="Normal 2 12 4 2" xfId="22322"/>
    <cellStyle name="Normal 2 12 5" xfId="22323"/>
    <cellStyle name="Normal 2 12 5 2" xfId="22324"/>
    <cellStyle name="Normal 2 12 6" xfId="22325"/>
    <cellStyle name="Normal 2 12 6 2" xfId="22326"/>
    <cellStyle name="Normal 2 12 7" xfId="22327"/>
    <cellStyle name="Normal 2 12 7 2" xfId="22328"/>
    <cellStyle name="Normal 2 12 8" xfId="22329"/>
    <cellStyle name="Normal 2 12 8 2" xfId="22330"/>
    <cellStyle name="Normal 2 12 9" xfId="22331"/>
    <cellStyle name="Normal 2 12 9 2" xfId="22332"/>
    <cellStyle name="Normal 2 12_Comverse 2004 Income Tax Review Wkbk 02 03" xfId="22333"/>
    <cellStyle name="Normal 2 13" xfId="22334"/>
    <cellStyle name="Normal 2 13 10" xfId="22335"/>
    <cellStyle name="Normal 2 13 10 2" xfId="22336"/>
    <cellStyle name="Normal 2 13 11" xfId="22337"/>
    <cellStyle name="Normal 2 13 11 2" xfId="22338"/>
    <cellStyle name="Normal 2 13 12" xfId="22339"/>
    <cellStyle name="Normal 2 13 2" xfId="22340"/>
    <cellStyle name="Normal 2 13 2 2" xfId="22341"/>
    <cellStyle name="Normal 2 13 3" xfId="22342"/>
    <cellStyle name="Normal 2 13 3 2" xfId="22343"/>
    <cellStyle name="Normal 2 13 4" xfId="22344"/>
    <cellStyle name="Normal 2 13 4 2" xfId="22345"/>
    <cellStyle name="Normal 2 13 5" xfId="22346"/>
    <cellStyle name="Normal 2 13 5 2" xfId="22347"/>
    <cellStyle name="Normal 2 13 6" xfId="22348"/>
    <cellStyle name="Normal 2 13 6 2" xfId="22349"/>
    <cellStyle name="Normal 2 13 7" xfId="22350"/>
    <cellStyle name="Normal 2 13 7 2" xfId="22351"/>
    <cellStyle name="Normal 2 13 8" xfId="22352"/>
    <cellStyle name="Normal 2 13 8 2" xfId="22353"/>
    <cellStyle name="Normal 2 13 9" xfId="22354"/>
    <cellStyle name="Normal 2 13 9 2" xfId="22355"/>
    <cellStyle name="Normal 2 13_Comverse 2004 Income Tax Review Wkbk 02 03" xfId="22356"/>
    <cellStyle name="Normal 2 14" xfId="5518"/>
    <cellStyle name="Normal 2 14 2" xfId="5519"/>
    <cellStyle name="Normal 2 15" xfId="22357"/>
    <cellStyle name="Normal 2 16" xfId="22358"/>
    <cellStyle name="Normal 2 17" xfId="22359"/>
    <cellStyle name="Normal 2 18" xfId="22360"/>
    <cellStyle name="Normal 2 19" xfId="22361"/>
    <cellStyle name="Normal 2 2" xfId="50"/>
    <cellStyle name="Normal 2 2 10" xfId="22363"/>
    <cellStyle name="Normal 2 2 10 2" xfId="22364"/>
    <cellStyle name="Normal 2 2 11" xfId="22365"/>
    <cellStyle name="Normal 2 2 11 2" xfId="22366"/>
    <cellStyle name="Normal 2 2 12" xfId="22367"/>
    <cellStyle name="Normal 2 2 12 2" xfId="22368"/>
    <cellStyle name="Normal 2 2 13" xfId="22369"/>
    <cellStyle name="Normal 2 2 13 2" xfId="22370"/>
    <cellStyle name="Normal 2 2 14" xfId="22371"/>
    <cellStyle name="Normal 2 2 14 2" xfId="22372"/>
    <cellStyle name="Normal 2 2 14 2 2" xfId="22373"/>
    <cellStyle name="Normal 2 2 14 2 2 2" xfId="22374"/>
    <cellStyle name="Normal 2 2 14 2 2 2 2" xfId="22375"/>
    <cellStyle name="Normal 2 2 14 2 2 2 3" xfId="22376"/>
    <cellStyle name="Normal 2 2 14 2 2 2 4" xfId="22377"/>
    <cellStyle name="Normal 2 2 14 2 2 3" xfId="22378"/>
    <cellStyle name="Normal 2 2 14 2 2 4" xfId="22379"/>
    <cellStyle name="Normal 2 2 14 2 2 5" xfId="22380"/>
    <cellStyle name="Normal 2 2 14 2 2 6" xfId="22381"/>
    <cellStyle name="Normal 2 2 14 2 2 6 2" xfId="22382"/>
    <cellStyle name="Normal 2 2 14 2 3" xfId="22383"/>
    <cellStyle name="Normal 2 2 14 2 3 2" xfId="22384"/>
    <cellStyle name="Normal 2 2 14 2 3 2 2" xfId="22385"/>
    <cellStyle name="Normal 2 2 14 2 3 3" xfId="22386"/>
    <cellStyle name="Normal 2 2 14 2 3 3 2" xfId="22387"/>
    <cellStyle name="Normal 2 2 14 2 4" xfId="22388"/>
    <cellStyle name="Normal 2 2 14 2 4 2" xfId="22389"/>
    <cellStyle name="Normal 2 2 14 2 5" xfId="22390"/>
    <cellStyle name="Normal 2 2 14 2 5 2" xfId="22391"/>
    <cellStyle name="Normal 2 2 14 2 6" xfId="22392"/>
    <cellStyle name="Normal 2 2 14 2 7" xfId="22393"/>
    <cellStyle name="Normal 2 2 14 3" xfId="22394"/>
    <cellStyle name="Normal 2 2 14 3 2" xfId="22395"/>
    <cellStyle name="Normal 2 2 14 3 3" xfId="22396"/>
    <cellStyle name="Normal 2 2 14 3 4" xfId="22397"/>
    <cellStyle name="Normal 2 2 14 4" xfId="22398"/>
    <cellStyle name="Normal 2 2 14 5" xfId="22399"/>
    <cellStyle name="Normal 2 2 14 6" xfId="22400"/>
    <cellStyle name="Normal 2 2 14 7" xfId="22401"/>
    <cellStyle name="Normal 2 2 14 7 2" xfId="22402"/>
    <cellStyle name="Normal 2 2 15" xfId="22403"/>
    <cellStyle name="Normal 2 2 16" xfId="22404"/>
    <cellStyle name="Normal 2 2 16 2" xfId="22405"/>
    <cellStyle name="Normal 2 2 16 2 2" xfId="22406"/>
    <cellStyle name="Normal 2 2 16 2 3" xfId="22407"/>
    <cellStyle name="Normal 2 2 16 2 4" xfId="22408"/>
    <cellStyle name="Normal 2 2 16 3" xfId="22409"/>
    <cellStyle name="Normal 2 2 16 4" xfId="22410"/>
    <cellStyle name="Normal 2 2 16 5" xfId="22411"/>
    <cellStyle name="Normal 2 2 16 6" xfId="22412"/>
    <cellStyle name="Normal 2 2 16 6 2" xfId="22413"/>
    <cellStyle name="Normal 2 2 17" xfId="22414"/>
    <cellStyle name="Normal 2 2 17 2" xfId="22415"/>
    <cellStyle name="Normal 2 2 17 2 2" xfId="22416"/>
    <cellStyle name="Normal 2 2 17 3" xfId="22417"/>
    <cellStyle name="Normal 2 2 17 3 2" xfId="22418"/>
    <cellStyle name="Normal 2 2 18" xfId="22419"/>
    <cellStyle name="Normal 2 2 18 2" xfId="22420"/>
    <cellStyle name="Normal 2 2 19" xfId="22421"/>
    <cellStyle name="Normal 2 2 19 2" xfId="22422"/>
    <cellStyle name="Normal 2 2 2" xfId="58"/>
    <cellStyle name="Normal 2 2 2 2" xfId="546"/>
    <cellStyle name="Normal 2 2 2 2 2" xfId="547"/>
    <cellStyle name="Normal 2 2 2 2 3" xfId="22424"/>
    <cellStyle name="Normal 2 2 2 3" xfId="22425"/>
    <cellStyle name="Normal 2 2 2 4" xfId="22423"/>
    <cellStyle name="Normal 2 2 20" xfId="22426"/>
    <cellStyle name="Normal 2 2 21" xfId="22427"/>
    <cellStyle name="Normal 2 2 21 2" xfId="22428"/>
    <cellStyle name="Normal 2 2 21 2 2" xfId="22429"/>
    <cellStyle name="Normal 2 2 21 2 2 2" xfId="22430"/>
    <cellStyle name="Normal 2 2 21 3" xfId="22431"/>
    <cellStyle name="Normal 2 2 22" xfId="22432"/>
    <cellStyle name="Normal 2 2 23" xfId="22433"/>
    <cellStyle name="Normal 2 2 24" xfId="22434"/>
    <cellStyle name="Normal 2 2 25" xfId="22435"/>
    <cellStyle name="Normal 2 2 25 2" xfId="22436"/>
    <cellStyle name="Normal 2 2 26" xfId="22437"/>
    <cellStyle name="Normal 2 2 27" xfId="22438"/>
    <cellStyle name="Normal 2 2 28" xfId="22362"/>
    <cellStyle name="Normal 2 2 29" xfId="28290"/>
    <cellStyle name="Normal 2 2 3" xfId="263"/>
    <cellStyle name="Normal 2 2 3 2" xfId="5520"/>
    <cellStyle name="Normal 2 2 3 2 2" xfId="22440"/>
    <cellStyle name="Normal 2 2 3 3" xfId="22439"/>
    <cellStyle name="Normal 2 2 4" xfId="5521"/>
    <cellStyle name="Normal 2 2 4 2" xfId="22442"/>
    <cellStyle name="Normal 2 2 4 3" xfId="22441"/>
    <cellStyle name="Normal 2 2 5" xfId="22443"/>
    <cellStyle name="Normal 2 2 5 2" xfId="22444"/>
    <cellStyle name="Normal 2 2 6" xfId="22445"/>
    <cellStyle name="Normal 2 2 6 2" xfId="22446"/>
    <cellStyle name="Normal 2 2 7" xfId="22447"/>
    <cellStyle name="Normal 2 2 7 2" xfId="22448"/>
    <cellStyle name="Normal 2 2 8" xfId="22449"/>
    <cellStyle name="Normal 2 2 8 2" xfId="22450"/>
    <cellStyle name="Normal 2 2 9" xfId="22451"/>
    <cellStyle name="Normal 2 2 9 2" xfId="22452"/>
    <cellStyle name="Normal 2 2_Cancelled Shares - ESO &amp; DRCT" xfId="22453"/>
    <cellStyle name="Normal 2 20" xfId="22454"/>
    <cellStyle name="Normal 2 21" xfId="22455"/>
    <cellStyle name="Normal 2 22" xfId="22456"/>
    <cellStyle name="Normal 2 23" xfId="22457"/>
    <cellStyle name="Normal 2 24" xfId="22458"/>
    <cellStyle name="Normal 2 25" xfId="28033"/>
    <cellStyle name="Normal 2 26" xfId="28084"/>
    <cellStyle name="Normal 2 27" xfId="28071"/>
    <cellStyle name="Normal 2 28" xfId="28083"/>
    <cellStyle name="Normal 2 29" xfId="28072"/>
    <cellStyle name="Normal 2 3" xfId="62"/>
    <cellStyle name="Normal 2 3 10" xfId="22460"/>
    <cellStyle name="Normal 2 3 10 2" xfId="22461"/>
    <cellStyle name="Normal 2 3 11" xfId="22462"/>
    <cellStyle name="Normal 2 3 11 2" xfId="22463"/>
    <cellStyle name="Normal 2 3 12" xfId="22464"/>
    <cellStyle name="Normal 2 3 13" xfId="22465"/>
    <cellStyle name="Normal 2 3 13 2" xfId="22466"/>
    <cellStyle name="Normal 2 3 14" xfId="22467"/>
    <cellStyle name="Normal 2 3 15" xfId="22459"/>
    <cellStyle name="Normal 2 3 16" xfId="41612"/>
    <cellStyle name="Normal 2 3 2" xfId="140"/>
    <cellStyle name="Normal 2 3 2 2" xfId="383"/>
    <cellStyle name="Normal 2 3 2 2 2" xfId="5523"/>
    <cellStyle name="Normal 2 3 2 2 3" xfId="12188"/>
    <cellStyle name="Normal 2 3 2 2 3 2" xfId="38296"/>
    <cellStyle name="Normal 2 3 2 2 4" xfId="22469"/>
    <cellStyle name="Normal 2 3 2 2 5" xfId="38295"/>
    <cellStyle name="Normal 2 3 2 3" xfId="5522"/>
    <cellStyle name="Normal 2 3 2 4" xfId="12187"/>
    <cellStyle name="Normal 2 3 2 4 2" xfId="38297"/>
    <cellStyle name="Normal 2 3 2 5" xfId="22468"/>
    <cellStyle name="Normal 2 3 3" xfId="264"/>
    <cellStyle name="Normal 2 3 3 2" xfId="5524"/>
    <cellStyle name="Normal 2 3 3 2 2" xfId="22471"/>
    <cellStyle name="Normal 2 3 3 3" xfId="22470"/>
    <cellStyle name="Normal 2 3 4" xfId="354"/>
    <cellStyle name="Normal 2 3 4 2" xfId="5526"/>
    <cellStyle name="Normal 2 3 4 2 2" xfId="22473"/>
    <cellStyle name="Normal 2 3 4 3" xfId="5525"/>
    <cellStyle name="Normal 2 3 4 4" xfId="12189"/>
    <cellStyle name="Normal 2 3 4 4 2" xfId="38299"/>
    <cellStyle name="Normal 2 3 4 5" xfId="22472"/>
    <cellStyle name="Normal 2 3 4 6" xfId="38298"/>
    <cellStyle name="Normal 2 3 5" xfId="494"/>
    <cellStyle name="Normal 2 3 5 2" xfId="5527"/>
    <cellStyle name="Normal 2 3 5 2 2" xfId="22475"/>
    <cellStyle name="Normal 2 3 5 3" xfId="12190"/>
    <cellStyle name="Normal 2 3 5 3 2" xfId="38301"/>
    <cellStyle name="Normal 2 3 5 4" xfId="22474"/>
    <cellStyle name="Normal 2 3 5 5" xfId="38300"/>
    <cellStyle name="Normal 2 3 6" xfId="521"/>
    <cellStyle name="Normal 2 3 6 2" xfId="7142"/>
    <cellStyle name="Normal 2 3 6 2 2" xfId="12192"/>
    <cellStyle name="Normal 2 3 6 2 2 2" xfId="38304"/>
    <cellStyle name="Normal 2 3 6 2 3" xfId="22477"/>
    <cellStyle name="Normal 2 3 6 2 4" xfId="38303"/>
    <cellStyle name="Normal 2 3 6 3" xfId="12191"/>
    <cellStyle name="Normal 2 3 6 3 2" xfId="38305"/>
    <cellStyle name="Normal 2 3 6 4" xfId="22476"/>
    <cellStyle name="Normal 2 3 6 5" xfId="38302"/>
    <cellStyle name="Normal 2 3 7" xfId="548"/>
    <cellStyle name="Normal 2 3 7 2" xfId="22479"/>
    <cellStyle name="Normal 2 3 7 3" xfId="22478"/>
    <cellStyle name="Normal 2 3 8" xfId="12186"/>
    <cellStyle name="Normal 2 3 8 2" xfId="22481"/>
    <cellStyle name="Normal 2 3 8 3" xfId="22480"/>
    <cellStyle name="Normal 2 3 8 4" xfId="38306"/>
    <cellStyle name="Normal 2 3 9" xfId="22482"/>
    <cellStyle name="Normal 2 3 9 2" xfId="22483"/>
    <cellStyle name="Normal 2 3_Cancelled Shares - ESO &amp; DRCT" xfId="22484"/>
    <cellStyle name="Normal 2 30" xfId="28082"/>
    <cellStyle name="Normal 2 31" xfId="28073"/>
    <cellStyle name="Normal 2 32" xfId="28081"/>
    <cellStyle name="Normal 2 33" xfId="28074"/>
    <cellStyle name="Normal 2 34" xfId="28137"/>
    <cellStyle name="Normal 2 35" xfId="28075"/>
    <cellStyle name="Normal 2 36" xfId="28080"/>
    <cellStyle name="Normal 2 37" xfId="28067"/>
    <cellStyle name="Normal 2 38" xfId="28079"/>
    <cellStyle name="Normal 2 39" xfId="28068"/>
    <cellStyle name="Normal 2 4" xfId="265"/>
    <cellStyle name="Normal 2 4 10" xfId="22486"/>
    <cellStyle name="Normal 2 4 10 2" xfId="22487"/>
    <cellStyle name="Normal 2 4 11" xfId="22488"/>
    <cellStyle name="Normal 2 4 11 2" xfId="22489"/>
    <cellStyle name="Normal 2 4 12" xfId="22490"/>
    <cellStyle name="Normal 2 4 13" xfId="22491"/>
    <cellStyle name="Normal 2 4 14" xfId="28085"/>
    <cellStyle name="Normal 2 4 15" xfId="22485"/>
    <cellStyle name="Normal 2 4 2" xfId="549"/>
    <cellStyle name="Normal 2 4 2 2" xfId="22493"/>
    <cellStyle name="Normal 2 4 2 3" xfId="22492"/>
    <cellStyle name="Normal 2 4 3" xfId="22494"/>
    <cellStyle name="Normal 2 4 3 2" xfId="22495"/>
    <cellStyle name="Normal 2 4 4" xfId="22496"/>
    <cellStyle name="Normal 2 4 4 2" xfId="22497"/>
    <cellStyle name="Normal 2 4 5" xfId="22498"/>
    <cellStyle name="Normal 2 4 5 2" xfId="22499"/>
    <cellStyle name="Normal 2 4 6" xfId="22500"/>
    <cellStyle name="Normal 2 4 6 2" xfId="22501"/>
    <cellStyle name="Normal 2 4 7" xfId="22502"/>
    <cellStyle name="Normal 2 4 7 2" xfId="22503"/>
    <cellStyle name="Normal 2 4 8" xfId="22504"/>
    <cellStyle name="Normal 2 4 8 2" xfId="22505"/>
    <cellStyle name="Normal 2 4 9" xfId="22506"/>
    <cellStyle name="Normal 2 4 9 2" xfId="22507"/>
    <cellStyle name="Normal 2 4_Cancelled Shares - ESO &amp; DRCT" xfId="22508"/>
    <cellStyle name="Normal 2 40" xfId="28078"/>
    <cellStyle name="Normal 2 41" xfId="28069"/>
    <cellStyle name="Normal 2 42" xfId="28077"/>
    <cellStyle name="Normal 2 43" xfId="28070"/>
    <cellStyle name="Normal 2 44" xfId="28076"/>
    <cellStyle name="Normal 2 45" xfId="28267"/>
    <cellStyle name="Normal 2 46" xfId="28289"/>
    <cellStyle name="Normal 2 47" xfId="47743"/>
    <cellStyle name="Normal 2 48" xfId="47746"/>
    <cellStyle name="Normal 2 49" xfId="47749"/>
    <cellStyle name="Normal 2 5" xfId="266"/>
    <cellStyle name="Normal 2 5 10" xfId="22510"/>
    <cellStyle name="Normal 2 5 10 2" xfId="22511"/>
    <cellStyle name="Normal 2 5 11" xfId="22512"/>
    <cellStyle name="Normal 2 5 11 2" xfId="22513"/>
    <cellStyle name="Normal 2 5 12" xfId="22514"/>
    <cellStyle name="Normal 2 5 13" xfId="22515"/>
    <cellStyle name="Normal 2 5 14" xfId="22509"/>
    <cellStyle name="Normal 2 5 2" xfId="5528"/>
    <cellStyle name="Normal 2 5 2 2" xfId="22517"/>
    <cellStyle name="Normal 2 5 2 3" xfId="22516"/>
    <cellStyle name="Normal 2 5 3" xfId="22518"/>
    <cellStyle name="Normal 2 5 3 2" xfId="22519"/>
    <cellStyle name="Normal 2 5 4" xfId="22520"/>
    <cellStyle name="Normal 2 5 4 2" xfId="22521"/>
    <cellStyle name="Normal 2 5 5" xfId="22522"/>
    <cellStyle name="Normal 2 5 5 2" xfId="22523"/>
    <cellStyle name="Normal 2 5 6" xfId="22524"/>
    <cellStyle name="Normal 2 5 6 2" xfId="22525"/>
    <cellStyle name="Normal 2 5 7" xfId="22526"/>
    <cellStyle name="Normal 2 5 7 2" xfId="22527"/>
    <cellStyle name="Normal 2 5 8" xfId="22528"/>
    <cellStyle name="Normal 2 5 8 2" xfId="22529"/>
    <cellStyle name="Normal 2 5 9" xfId="22530"/>
    <cellStyle name="Normal 2 5 9 2" xfId="22531"/>
    <cellStyle name="Normal 2 5_Cancelled Shares - ESO &amp; DRCT" xfId="22532"/>
    <cellStyle name="Normal 2 6" xfId="545"/>
    <cellStyle name="Normal 2 6 10" xfId="22534"/>
    <cellStyle name="Normal 2 6 10 2" xfId="22535"/>
    <cellStyle name="Normal 2 6 11" xfId="22536"/>
    <cellStyle name="Normal 2 6 11 2" xfId="22537"/>
    <cellStyle name="Normal 2 6 12" xfId="22538"/>
    <cellStyle name="Normal 2 6 13" xfId="22539"/>
    <cellStyle name="Normal 2 6 14" xfId="22533"/>
    <cellStyle name="Normal 2 6 2" xfId="753"/>
    <cellStyle name="Normal 2 6 2 2" xfId="22541"/>
    <cellStyle name="Normal 2 6 2 3" xfId="22540"/>
    <cellStyle name="Normal 2 6 3" xfId="5529"/>
    <cellStyle name="Normal 2 6 3 2" xfId="22543"/>
    <cellStyle name="Normal 2 6 3 3" xfId="22542"/>
    <cellStyle name="Normal 2 6 4" xfId="22544"/>
    <cellStyle name="Normal 2 6 4 2" xfId="22545"/>
    <cellStyle name="Normal 2 6 5" xfId="22546"/>
    <cellStyle name="Normal 2 6 5 2" xfId="22547"/>
    <cellStyle name="Normal 2 6 6" xfId="22548"/>
    <cellStyle name="Normal 2 6 6 2" xfId="22549"/>
    <cellStyle name="Normal 2 6 7" xfId="22550"/>
    <cellStyle name="Normal 2 6 7 2" xfId="22551"/>
    <cellStyle name="Normal 2 6 8" xfId="22552"/>
    <cellStyle name="Normal 2 6 8 2" xfId="22553"/>
    <cellStyle name="Normal 2 6 9" xfId="22554"/>
    <cellStyle name="Normal 2 6 9 2" xfId="22555"/>
    <cellStyle name="Normal 2 6_Cancelled Shares - ESO &amp; DRCT" xfId="22556"/>
    <cellStyle name="Normal 2 7" xfId="5530"/>
    <cellStyle name="Normal 2 7 10" xfId="22558"/>
    <cellStyle name="Normal 2 7 10 2" xfId="22559"/>
    <cellStyle name="Normal 2 7 11" xfId="22560"/>
    <cellStyle name="Normal 2 7 11 2" xfId="22561"/>
    <cellStyle name="Normal 2 7 12" xfId="22562"/>
    <cellStyle name="Normal 2 7 13" xfId="22557"/>
    <cellStyle name="Normal 2 7 2" xfId="22563"/>
    <cellStyle name="Normal 2 7 2 2" xfId="22564"/>
    <cellStyle name="Normal 2 7 3" xfId="22565"/>
    <cellStyle name="Normal 2 7 3 2" xfId="22566"/>
    <cellStyle name="Normal 2 7 4" xfId="22567"/>
    <cellStyle name="Normal 2 7 4 2" xfId="22568"/>
    <cellStyle name="Normal 2 7 5" xfId="22569"/>
    <cellStyle name="Normal 2 7 5 2" xfId="22570"/>
    <cellStyle name="Normal 2 7 6" xfId="22571"/>
    <cellStyle name="Normal 2 7 6 2" xfId="22572"/>
    <cellStyle name="Normal 2 7 7" xfId="22573"/>
    <cellStyle name="Normal 2 7 7 2" xfId="22574"/>
    <cellStyle name="Normal 2 7 8" xfId="22575"/>
    <cellStyle name="Normal 2 7 8 2" xfId="22576"/>
    <cellStyle name="Normal 2 7 9" xfId="22577"/>
    <cellStyle name="Normal 2 7 9 2" xfId="22578"/>
    <cellStyle name="Normal 2 7_Cancelled Shares - ESO &amp; DRCT" xfId="22579"/>
    <cellStyle name="Normal 2 8" xfId="5531"/>
    <cellStyle name="Normal 2 8 10" xfId="22581"/>
    <cellStyle name="Normal 2 8 10 2" xfId="22582"/>
    <cellStyle name="Normal 2 8 11" xfId="22583"/>
    <cellStyle name="Normal 2 8 11 2" xfId="22584"/>
    <cellStyle name="Normal 2 8 12" xfId="22585"/>
    <cellStyle name="Normal 2 8 13" xfId="22586"/>
    <cellStyle name="Normal 2 8 14" xfId="22580"/>
    <cellStyle name="Normal 2 8 2" xfId="22587"/>
    <cellStyle name="Normal 2 8 2 2" xfId="22588"/>
    <cellStyle name="Normal 2 8 3" xfId="22589"/>
    <cellStyle name="Normal 2 8 3 2" xfId="22590"/>
    <cellStyle name="Normal 2 8 4" xfId="22591"/>
    <cellStyle name="Normal 2 8 4 2" xfId="22592"/>
    <cellStyle name="Normal 2 8 5" xfId="22593"/>
    <cellStyle name="Normal 2 8 5 2" xfId="22594"/>
    <cellStyle name="Normal 2 8 6" xfId="22595"/>
    <cellStyle name="Normal 2 8 6 2" xfId="22596"/>
    <cellStyle name="Normal 2 8 7" xfId="22597"/>
    <cellStyle name="Normal 2 8 7 2" xfId="22598"/>
    <cellStyle name="Normal 2 8 8" xfId="22599"/>
    <cellStyle name="Normal 2 8 8 2" xfId="22600"/>
    <cellStyle name="Normal 2 8 9" xfId="22601"/>
    <cellStyle name="Normal 2 8 9 2" xfId="22602"/>
    <cellStyle name="Normal 2 8_Comverse 2004 Income Tax Review Wkbk 02 03" xfId="22603"/>
    <cellStyle name="Normal 2 9" xfId="5532"/>
    <cellStyle name="Normal 2 9 10" xfId="22605"/>
    <cellStyle name="Normal 2 9 10 2" xfId="22606"/>
    <cellStyle name="Normal 2 9 11" xfId="22607"/>
    <cellStyle name="Normal 2 9 11 2" xfId="22608"/>
    <cellStyle name="Normal 2 9 12" xfId="22609"/>
    <cellStyle name="Normal 2 9 13" xfId="22604"/>
    <cellStyle name="Normal 2 9 2" xfId="22610"/>
    <cellStyle name="Normal 2 9 2 2" xfId="22611"/>
    <cellStyle name="Normal 2 9 3" xfId="22612"/>
    <cellStyle name="Normal 2 9 3 2" xfId="22613"/>
    <cellStyle name="Normal 2 9 4" xfId="22614"/>
    <cellStyle name="Normal 2 9 4 2" xfId="22615"/>
    <cellStyle name="Normal 2 9 5" xfId="22616"/>
    <cellStyle name="Normal 2 9 5 2" xfId="22617"/>
    <cellStyle name="Normal 2 9 6" xfId="22618"/>
    <cellStyle name="Normal 2 9 6 2" xfId="22619"/>
    <cellStyle name="Normal 2 9 7" xfId="22620"/>
    <cellStyle name="Normal 2 9 7 2" xfId="22621"/>
    <cellStyle name="Normal 2 9 8" xfId="22622"/>
    <cellStyle name="Normal 2 9 8 2" xfId="22623"/>
    <cellStyle name="Normal 2 9 9" xfId="22624"/>
    <cellStyle name="Normal 2 9 9 2" xfId="22625"/>
    <cellStyle name="Normal 2 9_Comverse 2004 Income Tax Review Wkbk 02 03" xfId="22626"/>
    <cellStyle name="Normal 2_2011 Executive Summary" xfId="22627"/>
    <cellStyle name="Normal 20" xfId="292"/>
    <cellStyle name="Normal 20 10" xfId="5534"/>
    <cellStyle name="Normal 20 10 2" xfId="12194"/>
    <cellStyle name="Normal 20 10 2 2" xfId="38308"/>
    <cellStyle name="Normal 20 10 3" xfId="38307"/>
    <cellStyle name="Normal 20 10 4" xfId="46194"/>
    <cellStyle name="Normal 20 11" xfId="5535"/>
    <cellStyle name="Normal 20 11 2" xfId="12195"/>
    <cellStyle name="Normal 20 11 2 2" xfId="38310"/>
    <cellStyle name="Normal 20 11 3" xfId="38309"/>
    <cellStyle name="Normal 20 11 4" xfId="46195"/>
    <cellStyle name="Normal 20 12" xfId="5536"/>
    <cellStyle name="Normal 20 12 2" xfId="12196"/>
    <cellStyle name="Normal 20 12 2 2" xfId="38312"/>
    <cellStyle name="Normal 20 12 3" xfId="38311"/>
    <cellStyle name="Normal 20 12 4" xfId="46196"/>
    <cellStyle name="Normal 20 13" xfId="5533"/>
    <cellStyle name="Normal 20 13 2" xfId="12197"/>
    <cellStyle name="Normal 20 13 2 2" xfId="38314"/>
    <cellStyle name="Normal 20 13 3" xfId="38313"/>
    <cellStyle name="Normal 20 14" xfId="12193"/>
    <cellStyle name="Normal 20 14 2" xfId="38315"/>
    <cellStyle name="Normal 20 15" xfId="22628"/>
    <cellStyle name="Normal 20 16" xfId="28291"/>
    <cellStyle name="Normal 20 17" xfId="46193"/>
    <cellStyle name="Normal 20 2" xfId="5537"/>
    <cellStyle name="Normal 20 2 10" xfId="5538"/>
    <cellStyle name="Normal 20 2 10 2" xfId="12199"/>
    <cellStyle name="Normal 20 2 10 2 2" xfId="38318"/>
    <cellStyle name="Normal 20 2 10 3" xfId="38317"/>
    <cellStyle name="Normal 20 2 10 4" xfId="46198"/>
    <cellStyle name="Normal 20 2 11" xfId="5539"/>
    <cellStyle name="Normal 20 2 11 2" xfId="12200"/>
    <cellStyle name="Normal 20 2 11 2 2" xfId="38320"/>
    <cellStyle name="Normal 20 2 11 3" xfId="38319"/>
    <cellStyle name="Normal 20 2 11 4" xfId="46199"/>
    <cellStyle name="Normal 20 2 12" xfId="12198"/>
    <cellStyle name="Normal 20 2 12 2" xfId="38321"/>
    <cellStyle name="Normal 20 2 13" xfId="22629"/>
    <cellStyle name="Normal 20 2 14" xfId="38316"/>
    <cellStyle name="Normal 20 2 15" xfId="46197"/>
    <cellStyle name="Normal 20 2 2" xfId="5540"/>
    <cellStyle name="Normal 20 2 2 10" xfId="12201"/>
    <cellStyle name="Normal 20 2 2 10 2" xfId="38323"/>
    <cellStyle name="Normal 20 2 2 11" xfId="22630"/>
    <cellStyle name="Normal 20 2 2 12" xfId="38322"/>
    <cellStyle name="Normal 20 2 2 13" xfId="46200"/>
    <cellStyle name="Normal 20 2 2 2" xfId="5541"/>
    <cellStyle name="Normal 20 2 2 2 10" xfId="38324"/>
    <cellStyle name="Normal 20 2 2 2 11" xfId="46201"/>
    <cellStyle name="Normal 20 2 2 2 2" xfId="5542"/>
    <cellStyle name="Normal 20 2 2 2 2 2" xfId="5543"/>
    <cellStyle name="Normal 20 2 2 2 2 2 2" xfId="12204"/>
    <cellStyle name="Normal 20 2 2 2 2 2 2 2" xfId="38327"/>
    <cellStyle name="Normal 20 2 2 2 2 2 3" xfId="38326"/>
    <cellStyle name="Normal 20 2 2 2 2 2 4" xfId="46203"/>
    <cellStyle name="Normal 20 2 2 2 2 3" xfId="12203"/>
    <cellStyle name="Normal 20 2 2 2 2 3 2" xfId="38328"/>
    <cellStyle name="Normal 20 2 2 2 2 4" xfId="38325"/>
    <cellStyle name="Normal 20 2 2 2 2 5" xfId="46202"/>
    <cellStyle name="Normal 20 2 2 2 3" xfId="5544"/>
    <cellStyle name="Normal 20 2 2 2 3 2" xfId="5545"/>
    <cellStyle name="Normal 20 2 2 2 3 2 2" xfId="12206"/>
    <cellStyle name="Normal 20 2 2 2 3 2 2 2" xfId="38331"/>
    <cellStyle name="Normal 20 2 2 2 3 2 3" xfId="38330"/>
    <cellStyle name="Normal 20 2 2 2 3 2 4" xfId="46205"/>
    <cellStyle name="Normal 20 2 2 2 3 3" xfId="12205"/>
    <cellStyle name="Normal 20 2 2 2 3 3 2" xfId="38332"/>
    <cellStyle name="Normal 20 2 2 2 3 4" xfId="38329"/>
    <cellStyle name="Normal 20 2 2 2 3 5" xfId="46204"/>
    <cellStyle name="Normal 20 2 2 2 4" xfId="5546"/>
    <cellStyle name="Normal 20 2 2 2 4 2" xfId="12207"/>
    <cellStyle name="Normal 20 2 2 2 4 2 2" xfId="38334"/>
    <cellStyle name="Normal 20 2 2 2 4 3" xfId="38333"/>
    <cellStyle name="Normal 20 2 2 2 4 4" xfId="46206"/>
    <cellStyle name="Normal 20 2 2 2 5" xfId="5547"/>
    <cellStyle name="Normal 20 2 2 2 5 2" xfId="12208"/>
    <cellStyle name="Normal 20 2 2 2 5 2 2" xfId="38336"/>
    <cellStyle name="Normal 20 2 2 2 5 3" xfId="38335"/>
    <cellStyle name="Normal 20 2 2 2 5 4" xfId="46207"/>
    <cellStyle name="Normal 20 2 2 2 6" xfId="5548"/>
    <cellStyle name="Normal 20 2 2 2 6 2" xfId="12209"/>
    <cellStyle name="Normal 20 2 2 2 6 2 2" xfId="38338"/>
    <cellStyle name="Normal 20 2 2 2 6 3" xfId="38337"/>
    <cellStyle name="Normal 20 2 2 2 6 4" xfId="46208"/>
    <cellStyle name="Normal 20 2 2 2 7" xfId="5549"/>
    <cellStyle name="Normal 20 2 2 2 7 2" xfId="12210"/>
    <cellStyle name="Normal 20 2 2 2 7 2 2" xfId="38340"/>
    <cellStyle name="Normal 20 2 2 2 7 3" xfId="38339"/>
    <cellStyle name="Normal 20 2 2 2 7 4" xfId="46209"/>
    <cellStyle name="Normal 20 2 2 2 8" xfId="5550"/>
    <cellStyle name="Normal 20 2 2 2 8 2" xfId="12211"/>
    <cellStyle name="Normal 20 2 2 2 8 2 2" xfId="38342"/>
    <cellStyle name="Normal 20 2 2 2 8 3" xfId="38341"/>
    <cellStyle name="Normal 20 2 2 2 8 4" xfId="46210"/>
    <cellStyle name="Normal 20 2 2 2 9" xfId="12202"/>
    <cellStyle name="Normal 20 2 2 2 9 2" xfId="38343"/>
    <cellStyle name="Normal 20 2 2 3" xfId="5551"/>
    <cellStyle name="Normal 20 2 2 3 2" xfId="5552"/>
    <cellStyle name="Normal 20 2 2 3 2 2" xfId="12213"/>
    <cellStyle name="Normal 20 2 2 3 2 2 2" xfId="38346"/>
    <cellStyle name="Normal 20 2 2 3 2 3" xfId="38345"/>
    <cellStyle name="Normal 20 2 2 3 2 4" xfId="46212"/>
    <cellStyle name="Normal 20 2 2 3 3" xfId="12212"/>
    <cellStyle name="Normal 20 2 2 3 3 2" xfId="38347"/>
    <cellStyle name="Normal 20 2 2 3 4" xfId="38344"/>
    <cellStyle name="Normal 20 2 2 3 5" xfId="46211"/>
    <cellStyle name="Normal 20 2 2 4" xfId="5553"/>
    <cellStyle name="Normal 20 2 2 4 2" xfId="5554"/>
    <cellStyle name="Normal 20 2 2 4 2 2" xfId="12215"/>
    <cellStyle name="Normal 20 2 2 4 2 2 2" xfId="38350"/>
    <cellStyle name="Normal 20 2 2 4 2 3" xfId="38349"/>
    <cellStyle name="Normal 20 2 2 4 2 4" xfId="46214"/>
    <cellStyle name="Normal 20 2 2 4 3" xfId="12214"/>
    <cellStyle name="Normal 20 2 2 4 3 2" xfId="38351"/>
    <cellStyle name="Normal 20 2 2 4 4" xfId="38348"/>
    <cellStyle name="Normal 20 2 2 4 5" xfId="46213"/>
    <cellStyle name="Normal 20 2 2 5" xfId="5555"/>
    <cellStyle name="Normal 20 2 2 5 2" xfId="12216"/>
    <cellStyle name="Normal 20 2 2 5 2 2" xfId="38353"/>
    <cellStyle name="Normal 20 2 2 5 3" xfId="38352"/>
    <cellStyle name="Normal 20 2 2 5 4" xfId="46215"/>
    <cellStyle name="Normal 20 2 2 6" xfId="5556"/>
    <cellStyle name="Normal 20 2 2 6 2" xfId="12217"/>
    <cellStyle name="Normal 20 2 2 6 2 2" xfId="38355"/>
    <cellStyle name="Normal 20 2 2 6 3" xfId="38354"/>
    <cellStyle name="Normal 20 2 2 6 4" xfId="46216"/>
    <cellStyle name="Normal 20 2 2 7" xfId="5557"/>
    <cellStyle name="Normal 20 2 2 7 2" xfId="12218"/>
    <cellStyle name="Normal 20 2 2 7 2 2" xfId="38357"/>
    <cellStyle name="Normal 20 2 2 7 3" xfId="38356"/>
    <cellStyle name="Normal 20 2 2 7 4" xfId="46217"/>
    <cellStyle name="Normal 20 2 2 8" xfId="5558"/>
    <cellStyle name="Normal 20 2 2 8 2" xfId="12219"/>
    <cellStyle name="Normal 20 2 2 8 2 2" xfId="38359"/>
    <cellStyle name="Normal 20 2 2 8 3" xfId="38358"/>
    <cellStyle name="Normal 20 2 2 8 4" xfId="46218"/>
    <cellStyle name="Normal 20 2 2 9" xfId="5559"/>
    <cellStyle name="Normal 20 2 2 9 2" xfId="12220"/>
    <cellStyle name="Normal 20 2 2 9 2 2" xfId="38361"/>
    <cellStyle name="Normal 20 2 2 9 3" xfId="38360"/>
    <cellStyle name="Normal 20 2 2 9 4" xfId="46219"/>
    <cellStyle name="Normal 20 2 3" xfId="5560"/>
    <cellStyle name="Normal 20 2 3 10" xfId="22631"/>
    <cellStyle name="Normal 20 2 3 11" xfId="38362"/>
    <cellStyle name="Normal 20 2 3 12" xfId="46220"/>
    <cellStyle name="Normal 20 2 3 2" xfId="5561"/>
    <cellStyle name="Normal 20 2 3 2 2" xfId="5562"/>
    <cellStyle name="Normal 20 2 3 2 2 2" xfId="12223"/>
    <cellStyle name="Normal 20 2 3 2 2 2 2" xfId="38365"/>
    <cellStyle name="Normal 20 2 3 2 2 3" xfId="38364"/>
    <cellStyle name="Normal 20 2 3 2 2 4" xfId="46222"/>
    <cellStyle name="Normal 20 2 3 2 3" xfId="12222"/>
    <cellStyle name="Normal 20 2 3 2 3 2" xfId="38366"/>
    <cellStyle name="Normal 20 2 3 2 4" xfId="38363"/>
    <cellStyle name="Normal 20 2 3 2 5" xfId="46221"/>
    <cellStyle name="Normal 20 2 3 3" xfId="5563"/>
    <cellStyle name="Normal 20 2 3 3 2" xfId="5564"/>
    <cellStyle name="Normal 20 2 3 3 2 2" xfId="12225"/>
    <cellStyle name="Normal 20 2 3 3 2 2 2" xfId="38369"/>
    <cellStyle name="Normal 20 2 3 3 2 3" xfId="38368"/>
    <cellStyle name="Normal 20 2 3 3 2 4" xfId="46224"/>
    <cellStyle name="Normal 20 2 3 3 3" xfId="12224"/>
    <cellStyle name="Normal 20 2 3 3 3 2" xfId="38370"/>
    <cellStyle name="Normal 20 2 3 3 4" xfId="38367"/>
    <cellStyle name="Normal 20 2 3 3 5" xfId="46223"/>
    <cellStyle name="Normal 20 2 3 4" xfId="5565"/>
    <cellStyle name="Normal 20 2 3 4 2" xfId="12226"/>
    <cellStyle name="Normal 20 2 3 4 2 2" xfId="38372"/>
    <cellStyle name="Normal 20 2 3 4 3" xfId="38371"/>
    <cellStyle name="Normal 20 2 3 4 4" xfId="46225"/>
    <cellStyle name="Normal 20 2 3 5" xfId="5566"/>
    <cellStyle name="Normal 20 2 3 5 2" xfId="12227"/>
    <cellStyle name="Normal 20 2 3 5 2 2" xfId="38374"/>
    <cellStyle name="Normal 20 2 3 5 3" xfId="38373"/>
    <cellStyle name="Normal 20 2 3 5 4" xfId="46226"/>
    <cellStyle name="Normal 20 2 3 6" xfId="5567"/>
    <cellStyle name="Normal 20 2 3 6 2" xfId="12228"/>
    <cellStyle name="Normal 20 2 3 6 2 2" xfId="38376"/>
    <cellStyle name="Normal 20 2 3 6 3" xfId="38375"/>
    <cellStyle name="Normal 20 2 3 6 4" xfId="46227"/>
    <cellStyle name="Normal 20 2 3 7" xfId="5568"/>
    <cellStyle name="Normal 20 2 3 7 2" xfId="12229"/>
    <cellStyle name="Normal 20 2 3 7 2 2" xfId="38378"/>
    <cellStyle name="Normal 20 2 3 7 3" xfId="38377"/>
    <cellStyle name="Normal 20 2 3 7 4" xfId="46228"/>
    <cellStyle name="Normal 20 2 3 8" xfId="5569"/>
    <cellStyle name="Normal 20 2 3 8 2" xfId="12230"/>
    <cellStyle name="Normal 20 2 3 8 2 2" xfId="38380"/>
    <cellStyle name="Normal 20 2 3 8 3" xfId="38379"/>
    <cellStyle name="Normal 20 2 3 8 4" xfId="46229"/>
    <cellStyle name="Normal 20 2 3 9" xfId="12221"/>
    <cellStyle name="Normal 20 2 3 9 2" xfId="38381"/>
    <cellStyle name="Normal 20 2 4" xfId="5570"/>
    <cellStyle name="Normal 20 2 4 10" xfId="22632"/>
    <cellStyle name="Normal 20 2 4 11" xfId="38382"/>
    <cellStyle name="Normal 20 2 4 12" xfId="46230"/>
    <cellStyle name="Normal 20 2 4 2" xfId="5571"/>
    <cellStyle name="Normal 20 2 4 2 2" xfId="12232"/>
    <cellStyle name="Normal 20 2 4 2 2 2" xfId="38384"/>
    <cellStyle name="Normal 20 2 4 2 3" xfId="38383"/>
    <cellStyle name="Normal 20 2 4 2 4" xfId="46231"/>
    <cellStyle name="Normal 20 2 4 3" xfId="5572"/>
    <cellStyle name="Normal 20 2 4 3 2" xfId="12233"/>
    <cellStyle name="Normal 20 2 4 3 2 2" xfId="38386"/>
    <cellStyle name="Normal 20 2 4 3 3" xfId="38385"/>
    <cellStyle name="Normal 20 2 4 3 4" xfId="46232"/>
    <cellStyle name="Normal 20 2 4 4" xfId="5573"/>
    <cellStyle name="Normal 20 2 4 4 2" xfId="12234"/>
    <cellStyle name="Normal 20 2 4 4 2 2" xfId="38388"/>
    <cellStyle name="Normal 20 2 4 4 3" xfId="38387"/>
    <cellStyle name="Normal 20 2 4 4 4" xfId="46233"/>
    <cellStyle name="Normal 20 2 4 5" xfId="5574"/>
    <cellStyle name="Normal 20 2 4 5 2" xfId="12235"/>
    <cellStyle name="Normal 20 2 4 5 2 2" xfId="38390"/>
    <cellStyle name="Normal 20 2 4 5 3" xfId="38389"/>
    <cellStyle name="Normal 20 2 4 5 4" xfId="46234"/>
    <cellStyle name="Normal 20 2 4 6" xfId="5575"/>
    <cellStyle name="Normal 20 2 4 6 2" xfId="12236"/>
    <cellStyle name="Normal 20 2 4 6 2 2" xfId="38392"/>
    <cellStyle name="Normal 20 2 4 6 3" xfId="38391"/>
    <cellStyle name="Normal 20 2 4 6 4" xfId="46235"/>
    <cellStyle name="Normal 20 2 4 7" xfId="5576"/>
    <cellStyle name="Normal 20 2 4 7 2" xfId="12237"/>
    <cellStyle name="Normal 20 2 4 7 2 2" xfId="38394"/>
    <cellStyle name="Normal 20 2 4 7 3" xfId="38393"/>
    <cellStyle name="Normal 20 2 4 7 4" xfId="46236"/>
    <cellStyle name="Normal 20 2 4 8" xfId="5577"/>
    <cellStyle name="Normal 20 2 4 8 2" xfId="12238"/>
    <cellStyle name="Normal 20 2 4 8 2 2" xfId="38396"/>
    <cellStyle name="Normal 20 2 4 8 3" xfId="38395"/>
    <cellStyle name="Normal 20 2 4 8 4" xfId="46237"/>
    <cellStyle name="Normal 20 2 4 9" xfId="12231"/>
    <cellStyle name="Normal 20 2 4 9 2" xfId="38397"/>
    <cellStyle name="Normal 20 2 5" xfId="5578"/>
    <cellStyle name="Normal 20 2 5 2" xfId="5579"/>
    <cellStyle name="Normal 20 2 5 2 2" xfId="12240"/>
    <cellStyle name="Normal 20 2 5 2 2 2" xfId="38400"/>
    <cellStyle name="Normal 20 2 5 2 3" xfId="38399"/>
    <cellStyle name="Normal 20 2 5 2 4" xfId="46239"/>
    <cellStyle name="Normal 20 2 5 3" xfId="12239"/>
    <cellStyle name="Normal 20 2 5 3 2" xfId="38401"/>
    <cellStyle name="Normal 20 2 5 4" xfId="22633"/>
    <cellStyle name="Normal 20 2 5 5" xfId="38398"/>
    <cellStyle name="Normal 20 2 5 6" xfId="46238"/>
    <cellStyle name="Normal 20 2 6" xfId="5580"/>
    <cellStyle name="Normal 20 2 6 2" xfId="12241"/>
    <cellStyle name="Normal 20 2 6 2 2" xfId="38403"/>
    <cellStyle name="Normal 20 2 6 3" xfId="38402"/>
    <cellStyle name="Normal 20 2 6 4" xfId="46240"/>
    <cellStyle name="Normal 20 2 7" xfId="5581"/>
    <cellStyle name="Normal 20 2 7 2" xfId="12242"/>
    <cellStyle name="Normal 20 2 7 2 2" xfId="38405"/>
    <cellStyle name="Normal 20 2 7 3" xfId="38404"/>
    <cellStyle name="Normal 20 2 7 4" xfId="46241"/>
    <cellStyle name="Normal 20 2 8" xfId="5582"/>
    <cellStyle name="Normal 20 2 8 2" xfId="12243"/>
    <cellStyle name="Normal 20 2 8 2 2" xfId="38407"/>
    <cellStyle name="Normal 20 2 8 3" xfId="38406"/>
    <cellStyle name="Normal 20 2 8 4" xfId="46242"/>
    <cellStyle name="Normal 20 2 9" xfId="5583"/>
    <cellStyle name="Normal 20 2 9 2" xfId="12244"/>
    <cellStyle name="Normal 20 2 9 2 2" xfId="38409"/>
    <cellStyle name="Normal 20 2 9 3" xfId="38408"/>
    <cellStyle name="Normal 20 2 9 4" xfId="46243"/>
    <cellStyle name="Normal 20 3" xfId="5584"/>
    <cellStyle name="Normal 20 3 10" xfId="12245"/>
    <cellStyle name="Normal 20 3 10 2" xfId="38411"/>
    <cellStyle name="Normal 20 3 11" xfId="22634"/>
    <cellStyle name="Normal 20 3 12" xfId="38410"/>
    <cellStyle name="Normal 20 3 13" xfId="46244"/>
    <cellStyle name="Normal 20 3 2" xfId="5585"/>
    <cellStyle name="Normal 20 3 2 10" xfId="22635"/>
    <cellStyle name="Normal 20 3 2 11" xfId="38412"/>
    <cellStyle name="Normal 20 3 2 12" xfId="46245"/>
    <cellStyle name="Normal 20 3 2 2" xfId="5586"/>
    <cellStyle name="Normal 20 3 2 2 2" xfId="5587"/>
    <cellStyle name="Normal 20 3 2 2 2 2" xfId="12248"/>
    <cellStyle name="Normal 20 3 2 2 2 2 2" xfId="38415"/>
    <cellStyle name="Normal 20 3 2 2 2 3" xfId="38414"/>
    <cellStyle name="Normal 20 3 2 2 2 4" xfId="46247"/>
    <cellStyle name="Normal 20 3 2 2 3" xfId="12247"/>
    <cellStyle name="Normal 20 3 2 2 3 2" xfId="38416"/>
    <cellStyle name="Normal 20 3 2 2 4" xfId="38413"/>
    <cellStyle name="Normal 20 3 2 2 5" xfId="46246"/>
    <cellStyle name="Normal 20 3 2 3" xfId="5588"/>
    <cellStyle name="Normal 20 3 2 3 2" xfId="5589"/>
    <cellStyle name="Normal 20 3 2 3 2 2" xfId="12250"/>
    <cellStyle name="Normal 20 3 2 3 2 2 2" xfId="38419"/>
    <cellStyle name="Normal 20 3 2 3 2 3" xfId="38418"/>
    <cellStyle name="Normal 20 3 2 3 2 4" xfId="46249"/>
    <cellStyle name="Normal 20 3 2 3 3" xfId="12249"/>
    <cellStyle name="Normal 20 3 2 3 3 2" xfId="38420"/>
    <cellStyle name="Normal 20 3 2 3 4" xfId="38417"/>
    <cellStyle name="Normal 20 3 2 3 5" xfId="46248"/>
    <cellStyle name="Normal 20 3 2 4" xfId="5590"/>
    <cellStyle name="Normal 20 3 2 4 2" xfId="12251"/>
    <cellStyle name="Normal 20 3 2 4 2 2" xfId="38422"/>
    <cellStyle name="Normal 20 3 2 4 3" xfId="38421"/>
    <cellStyle name="Normal 20 3 2 4 4" xfId="46250"/>
    <cellStyle name="Normal 20 3 2 5" xfId="5591"/>
    <cellStyle name="Normal 20 3 2 5 2" xfId="12252"/>
    <cellStyle name="Normal 20 3 2 5 2 2" xfId="38424"/>
    <cellStyle name="Normal 20 3 2 5 3" xfId="38423"/>
    <cellStyle name="Normal 20 3 2 5 4" xfId="46251"/>
    <cellStyle name="Normal 20 3 2 6" xfId="5592"/>
    <cellStyle name="Normal 20 3 2 6 2" xfId="12253"/>
    <cellStyle name="Normal 20 3 2 6 2 2" xfId="38426"/>
    <cellStyle name="Normal 20 3 2 6 3" xfId="38425"/>
    <cellStyle name="Normal 20 3 2 6 4" xfId="46252"/>
    <cellStyle name="Normal 20 3 2 7" xfId="5593"/>
    <cellStyle name="Normal 20 3 2 7 2" xfId="12254"/>
    <cellStyle name="Normal 20 3 2 7 2 2" xfId="38428"/>
    <cellStyle name="Normal 20 3 2 7 3" xfId="38427"/>
    <cellStyle name="Normal 20 3 2 7 4" xfId="46253"/>
    <cellStyle name="Normal 20 3 2 8" xfId="5594"/>
    <cellStyle name="Normal 20 3 2 8 2" xfId="12255"/>
    <cellStyle name="Normal 20 3 2 8 2 2" xfId="38430"/>
    <cellStyle name="Normal 20 3 2 8 3" xfId="38429"/>
    <cellStyle name="Normal 20 3 2 8 4" xfId="46254"/>
    <cellStyle name="Normal 20 3 2 9" xfId="12246"/>
    <cellStyle name="Normal 20 3 2 9 2" xfId="38431"/>
    <cellStyle name="Normal 20 3 3" xfId="5595"/>
    <cellStyle name="Normal 20 3 3 2" xfId="5596"/>
    <cellStyle name="Normal 20 3 3 2 2" xfId="12257"/>
    <cellStyle name="Normal 20 3 3 2 2 2" xfId="38434"/>
    <cellStyle name="Normal 20 3 3 2 3" xfId="38433"/>
    <cellStyle name="Normal 20 3 3 2 4" xfId="46256"/>
    <cellStyle name="Normal 20 3 3 3" xfId="12256"/>
    <cellStyle name="Normal 20 3 3 3 2" xfId="38435"/>
    <cellStyle name="Normal 20 3 3 4" xfId="38432"/>
    <cellStyle name="Normal 20 3 3 5" xfId="46255"/>
    <cellStyle name="Normal 20 3 4" xfId="5597"/>
    <cellStyle name="Normal 20 3 4 2" xfId="5598"/>
    <cellStyle name="Normal 20 3 4 2 2" xfId="12259"/>
    <cellStyle name="Normal 20 3 4 2 2 2" xfId="38438"/>
    <cellStyle name="Normal 20 3 4 2 3" xfId="38437"/>
    <cellStyle name="Normal 20 3 4 2 4" xfId="46258"/>
    <cellStyle name="Normal 20 3 4 3" xfId="12258"/>
    <cellStyle name="Normal 20 3 4 3 2" xfId="38439"/>
    <cellStyle name="Normal 20 3 4 4" xfId="38436"/>
    <cellStyle name="Normal 20 3 4 5" xfId="46257"/>
    <cellStyle name="Normal 20 3 5" xfId="5599"/>
    <cellStyle name="Normal 20 3 5 2" xfId="12260"/>
    <cellStyle name="Normal 20 3 5 2 2" xfId="38441"/>
    <cellStyle name="Normal 20 3 5 3" xfId="38440"/>
    <cellStyle name="Normal 20 3 5 4" xfId="46259"/>
    <cellStyle name="Normal 20 3 6" xfId="5600"/>
    <cellStyle name="Normal 20 3 6 2" xfId="12261"/>
    <cellStyle name="Normal 20 3 6 2 2" xfId="38443"/>
    <cellStyle name="Normal 20 3 6 3" xfId="38442"/>
    <cellStyle name="Normal 20 3 6 4" xfId="46260"/>
    <cellStyle name="Normal 20 3 7" xfId="5601"/>
    <cellStyle name="Normal 20 3 7 2" xfId="12262"/>
    <cellStyle name="Normal 20 3 7 2 2" xfId="38445"/>
    <cellStyle name="Normal 20 3 7 3" xfId="38444"/>
    <cellStyle name="Normal 20 3 7 4" xfId="46261"/>
    <cellStyle name="Normal 20 3 8" xfId="5602"/>
    <cellStyle name="Normal 20 3 8 2" xfId="12263"/>
    <cellStyle name="Normal 20 3 8 2 2" xfId="38447"/>
    <cellStyle name="Normal 20 3 8 3" xfId="38446"/>
    <cellStyle name="Normal 20 3 8 4" xfId="46262"/>
    <cellStyle name="Normal 20 3 9" xfId="5603"/>
    <cellStyle name="Normal 20 3 9 2" xfId="12264"/>
    <cellStyle name="Normal 20 3 9 2 2" xfId="38449"/>
    <cellStyle name="Normal 20 3 9 3" xfId="38448"/>
    <cellStyle name="Normal 20 3 9 4" xfId="46263"/>
    <cellStyle name="Normal 20 4" xfId="5604"/>
    <cellStyle name="Normal 20 4 10" xfId="22636"/>
    <cellStyle name="Normal 20 4 11" xfId="38450"/>
    <cellStyle name="Normal 20 4 12" xfId="46264"/>
    <cellStyle name="Normal 20 4 2" xfId="5605"/>
    <cellStyle name="Normal 20 4 2 2" xfId="5606"/>
    <cellStyle name="Normal 20 4 2 2 2" xfId="12267"/>
    <cellStyle name="Normal 20 4 2 2 2 2" xfId="38453"/>
    <cellStyle name="Normal 20 4 2 2 3" xfId="38452"/>
    <cellStyle name="Normal 20 4 2 2 4" xfId="46266"/>
    <cellStyle name="Normal 20 4 2 3" xfId="12266"/>
    <cellStyle name="Normal 20 4 2 3 2" xfId="38454"/>
    <cellStyle name="Normal 20 4 2 4" xfId="22637"/>
    <cellStyle name="Normal 20 4 2 5" xfId="38451"/>
    <cellStyle name="Normal 20 4 2 6" xfId="46265"/>
    <cellStyle name="Normal 20 4 3" xfId="5607"/>
    <cellStyle name="Normal 20 4 3 2" xfId="5608"/>
    <cellStyle name="Normal 20 4 3 2 2" xfId="12269"/>
    <cellStyle name="Normal 20 4 3 2 2 2" xfId="38457"/>
    <cellStyle name="Normal 20 4 3 2 3" xfId="38456"/>
    <cellStyle name="Normal 20 4 3 2 4" xfId="46268"/>
    <cellStyle name="Normal 20 4 3 3" xfId="12268"/>
    <cellStyle name="Normal 20 4 3 3 2" xfId="38458"/>
    <cellStyle name="Normal 20 4 3 4" xfId="38455"/>
    <cellStyle name="Normal 20 4 3 5" xfId="46267"/>
    <cellStyle name="Normal 20 4 4" xfId="5609"/>
    <cellStyle name="Normal 20 4 4 2" xfId="12270"/>
    <cellStyle name="Normal 20 4 4 2 2" xfId="38460"/>
    <cellStyle name="Normal 20 4 4 3" xfId="38459"/>
    <cellStyle name="Normal 20 4 4 4" xfId="46269"/>
    <cellStyle name="Normal 20 4 5" xfId="5610"/>
    <cellStyle name="Normal 20 4 5 2" xfId="12271"/>
    <cellStyle name="Normal 20 4 5 2 2" xfId="38462"/>
    <cellStyle name="Normal 20 4 5 3" xfId="38461"/>
    <cellStyle name="Normal 20 4 5 4" xfId="46270"/>
    <cellStyle name="Normal 20 4 6" xfId="5611"/>
    <cellStyle name="Normal 20 4 6 2" xfId="12272"/>
    <cellStyle name="Normal 20 4 6 2 2" xfId="38464"/>
    <cellStyle name="Normal 20 4 6 3" xfId="38463"/>
    <cellStyle name="Normal 20 4 6 4" xfId="46271"/>
    <cellStyle name="Normal 20 4 7" xfId="5612"/>
    <cellStyle name="Normal 20 4 7 2" xfId="12273"/>
    <cellStyle name="Normal 20 4 7 2 2" xfId="38466"/>
    <cellStyle name="Normal 20 4 7 3" xfId="38465"/>
    <cellStyle name="Normal 20 4 7 4" xfId="46272"/>
    <cellStyle name="Normal 20 4 8" xfId="5613"/>
    <cellStyle name="Normal 20 4 8 2" xfId="12274"/>
    <cellStyle name="Normal 20 4 8 2 2" xfId="38468"/>
    <cellStyle name="Normal 20 4 8 3" xfId="38467"/>
    <cellStyle name="Normal 20 4 8 4" xfId="46273"/>
    <cellStyle name="Normal 20 4 9" xfId="12265"/>
    <cellStyle name="Normal 20 4 9 2" xfId="38469"/>
    <cellStyle name="Normal 20 5" xfId="5614"/>
    <cellStyle name="Normal 20 5 10" xfId="22638"/>
    <cellStyle name="Normal 20 5 11" xfId="38470"/>
    <cellStyle name="Normal 20 5 12" xfId="46274"/>
    <cellStyle name="Normal 20 5 2" xfId="5615"/>
    <cellStyle name="Normal 20 5 2 2" xfId="12276"/>
    <cellStyle name="Normal 20 5 2 2 2" xfId="38472"/>
    <cellStyle name="Normal 20 5 2 3" xfId="38471"/>
    <cellStyle name="Normal 20 5 2 4" xfId="46275"/>
    <cellStyle name="Normal 20 5 3" xfId="5616"/>
    <cellStyle name="Normal 20 5 3 2" xfId="12277"/>
    <cellStyle name="Normal 20 5 3 2 2" xfId="38474"/>
    <cellStyle name="Normal 20 5 3 3" xfId="38473"/>
    <cellStyle name="Normal 20 5 3 4" xfId="46276"/>
    <cellStyle name="Normal 20 5 4" xfId="5617"/>
    <cellStyle name="Normal 20 5 4 2" xfId="12278"/>
    <cellStyle name="Normal 20 5 4 2 2" xfId="38476"/>
    <cellStyle name="Normal 20 5 4 3" xfId="38475"/>
    <cellStyle name="Normal 20 5 4 4" xfId="46277"/>
    <cellStyle name="Normal 20 5 5" xfId="5618"/>
    <cellStyle name="Normal 20 5 5 2" xfId="12279"/>
    <cellStyle name="Normal 20 5 5 2 2" xfId="38478"/>
    <cellStyle name="Normal 20 5 5 3" xfId="38477"/>
    <cellStyle name="Normal 20 5 5 4" xfId="46278"/>
    <cellStyle name="Normal 20 5 6" xfId="5619"/>
    <cellStyle name="Normal 20 5 6 2" xfId="12280"/>
    <cellStyle name="Normal 20 5 6 2 2" xfId="38480"/>
    <cellStyle name="Normal 20 5 6 3" xfId="38479"/>
    <cellStyle name="Normal 20 5 6 4" xfId="46279"/>
    <cellStyle name="Normal 20 5 7" xfId="5620"/>
    <cellStyle name="Normal 20 5 7 2" xfId="12281"/>
    <cellStyle name="Normal 20 5 7 2 2" xfId="38482"/>
    <cellStyle name="Normal 20 5 7 3" xfId="38481"/>
    <cellStyle name="Normal 20 5 7 4" xfId="46280"/>
    <cellStyle name="Normal 20 5 8" xfId="5621"/>
    <cellStyle name="Normal 20 5 8 2" xfId="12282"/>
    <cellStyle name="Normal 20 5 8 2 2" xfId="38484"/>
    <cellStyle name="Normal 20 5 8 3" xfId="38483"/>
    <cellStyle name="Normal 20 5 8 4" xfId="46281"/>
    <cellStyle name="Normal 20 5 9" xfId="12275"/>
    <cellStyle name="Normal 20 5 9 2" xfId="38485"/>
    <cellStyle name="Normal 20 6" xfId="5622"/>
    <cellStyle name="Normal 20 6 2" xfId="5623"/>
    <cellStyle name="Normal 20 6 2 2" xfId="12284"/>
    <cellStyle name="Normal 20 6 2 2 2" xfId="38488"/>
    <cellStyle name="Normal 20 6 2 3" xfId="38487"/>
    <cellStyle name="Normal 20 6 2 4" xfId="46283"/>
    <cellStyle name="Normal 20 6 3" xfId="12283"/>
    <cellStyle name="Normal 20 6 3 2" xfId="38489"/>
    <cellStyle name="Normal 20 6 4" xfId="22639"/>
    <cellStyle name="Normal 20 6 5" xfId="38486"/>
    <cellStyle name="Normal 20 6 6" xfId="46282"/>
    <cellStyle name="Normal 20 7" xfId="5624"/>
    <cellStyle name="Normal 20 7 2" xfId="12285"/>
    <cellStyle name="Normal 20 7 2 2" xfId="38491"/>
    <cellStyle name="Normal 20 7 3" xfId="22640"/>
    <cellStyle name="Normal 20 7 4" xfId="38490"/>
    <cellStyle name="Normal 20 7 5" xfId="46284"/>
    <cellStyle name="Normal 20 8" xfId="5625"/>
    <cellStyle name="Normal 20 8 2" xfId="12286"/>
    <cellStyle name="Normal 20 8 2 2" xfId="38493"/>
    <cellStyle name="Normal 20 8 3" xfId="22641"/>
    <cellStyle name="Normal 20 8 4" xfId="38492"/>
    <cellStyle name="Normal 20 8 5" xfId="46285"/>
    <cellStyle name="Normal 20 9" xfId="5626"/>
    <cellStyle name="Normal 20 9 2" xfId="12287"/>
    <cellStyle name="Normal 20 9 2 2" xfId="38495"/>
    <cellStyle name="Normal 20 9 3" xfId="38494"/>
    <cellStyle name="Normal 20 9 4" xfId="46286"/>
    <cellStyle name="Normal 20_Expired Option Payouts w Detail" xfId="22642"/>
    <cellStyle name="Normal 21" xfId="474"/>
    <cellStyle name="Normal 21 2" xfId="5628"/>
    <cellStyle name="Normal 21 2 2" xfId="22645"/>
    <cellStyle name="Normal 21 2 3" xfId="22644"/>
    <cellStyle name="Normal 21 3" xfId="5627"/>
    <cellStyle name="Normal 21 3 2" xfId="22647"/>
    <cellStyle name="Normal 21 3 3" xfId="22646"/>
    <cellStyle name="Normal 21 4" xfId="12288"/>
    <cellStyle name="Normal 21 4 2" xfId="22649"/>
    <cellStyle name="Normal 21 4 3" xfId="22648"/>
    <cellStyle name="Normal 21 4 4" xfId="38496"/>
    <cellStyle name="Normal 21 5" xfId="22650"/>
    <cellStyle name="Normal 21 6" xfId="22651"/>
    <cellStyle name="Normal 21 7" xfId="22643"/>
    <cellStyle name="Normal 21 8" xfId="28292"/>
    <cellStyle name="Normal 21_Expired Option Payouts w Detail" xfId="22652"/>
    <cellStyle name="Normal 22" xfId="477"/>
    <cellStyle name="Normal 22 10" xfId="5630"/>
    <cellStyle name="Normal 22 10 2" xfId="12290"/>
    <cellStyle name="Normal 22 10 2 2" xfId="38498"/>
    <cellStyle name="Normal 22 10 3" xfId="38497"/>
    <cellStyle name="Normal 22 10 4" xfId="46288"/>
    <cellStyle name="Normal 22 11" xfId="5631"/>
    <cellStyle name="Normal 22 11 2" xfId="12291"/>
    <cellStyle name="Normal 22 11 2 2" xfId="38500"/>
    <cellStyle name="Normal 22 11 3" xfId="38499"/>
    <cellStyle name="Normal 22 11 4" xfId="46289"/>
    <cellStyle name="Normal 22 12" xfId="5629"/>
    <cellStyle name="Normal 22 12 2" xfId="12292"/>
    <cellStyle name="Normal 22 12 2 2" xfId="38502"/>
    <cellStyle name="Normal 22 12 3" xfId="38501"/>
    <cellStyle name="Normal 22 13" xfId="12289"/>
    <cellStyle name="Normal 22 13 2" xfId="38503"/>
    <cellStyle name="Normal 22 14" xfId="22653"/>
    <cellStyle name="Normal 22 15" xfId="46287"/>
    <cellStyle name="Normal 22 2" xfId="5632"/>
    <cellStyle name="Normal 22 2 10" xfId="12293"/>
    <cellStyle name="Normal 22 2 10 2" xfId="38505"/>
    <cellStyle name="Normal 22 2 11" xfId="22654"/>
    <cellStyle name="Normal 22 2 12" xfId="38504"/>
    <cellStyle name="Normal 22 2 13" xfId="46290"/>
    <cellStyle name="Normal 22 2 2" xfId="5633"/>
    <cellStyle name="Normal 22 2 2 10" xfId="38506"/>
    <cellStyle name="Normal 22 2 2 11" xfId="46291"/>
    <cellStyle name="Normal 22 2 2 2" xfId="5634"/>
    <cellStyle name="Normal 22 2 2 2 2" xfId="5635"/>
    <cellStyle name="Normal 22 2 2 2 2 2" xfId="12296"/>
    <cellStyle name="Normal 22 2 2 2 2 2 2" xfId="38509"/>
    <cellStyle name="Normal 22 2 2 2 2 3" xfId="38508"/>
    <cellStyle name="Normal 22 2 2 2 2 4" xfId="46293"/>
    <cellStyle name="Normal 22 2 2 2 3" xfId="12295"/>
    <cellStyle name="Normal 22 2 2 2 3 2" xfId="38510"/>
    <cellStyle name="Normal 22 2 2 2 4" xfId="38507"/>
    <cellStyle name="Normal 22 2 2 2 5" xfId="46292"/>
    <cellStyle name="Normal 22 2 2 3" xfId="5636"/>
    <cellStyle name="Normal 22 2 2 3 2" xfId="5637"/>
    <cellStyle name="Normal 22 2 2 3 2 2" xfId="12298"/>
    <cellStyle name="Normal 22 2 2 3 2 2 2" xfId="38513"/>
    <cellStyle name="Normal 22 2 2 3 2 3" xfId="38512"/>
    <cellStyle name="Normal 22 2 2 3 2 4" xfId="46295"/>
    <cellStyle name="Normal 22 2 2 3 3" xfId="12297"/>
    <cellStyle name="Normal 22 2 2 3 3 2" xfId="38514"/>
    <cellStyle name="Normal 22 2 2 3 4" xfId="38511"/>
    <cellStyle name="Normal 22 2 2 3 5" xfId="46294"/>
    <cellStyle name="Normal 22 2 2 4" xfId="5638"/>
    <cellStyle name="Normal 22 2 2 4 2" xfId="12299"/>
    <cellStyle name="Normal 22 2 2 4 2 2" xfId="38516"/>
    <cellStyle name="Normal 22 2 2 4 3" xfId="38515"/>
    <cellStyle name="Normal 22 2 2 4 4" xfId="46296"/>
    <cellStyle name="Normal 22 2 2 5" xfId="5639"/>
    <cellStyle name="Normal 22 2 2 5 2" xfId="12300"/>
    <cellStyle name="Normal 22 2 2 5 2 2" xfId="38518"/>
    <cellStyle name="Normal 22 2 2 5 3" xfId="38517"/>
    <cellStyle name="Normal 22 2 2 5 4" xfId="46297"/>
    <cellStyle name="Normal 22 2 2 6" xfId="5640"/>
    <cellStyle name="Normal 22 2 2 6 2" xfId="12301"/>
    <cellStyle name="Normal 22 2 2 6 2 2" xfId="38520"/>
    <cellStyle name="Normal 22 2 2 6 3" xfId="38519"/>
    <cellStyle name="Normal 22 2 2 6 4" xfId="46298"/>
    <cellStyle name="Normal 22 2 2 7" xfId="5641"/>
    <cellStyle name="Normal 22 2 2 7 2" xfId="12302"/>
    <cellStyle name="Normal 22 2 2 7 2 2" xfId="38522"/>
    <cellStyle name="Normal 22 2 2 7 3" xfId="38521"/>
    <cellStyle name="Normal 22 2 2 7 4" xfId="46299"/>
    <cellStyle name="Normal 22 2 2 8" xfId="5642"/>
    <cellStyle name="Normal 22 2 2 8 2" xfId="12303"/>
    <cellStyle name="Normal 22 2 2 8 2 2" xfId="38524"/>
    <cellStyle name="Normal 22 2 2 8 3" xfId="38523"/>
    <cellStyle name="Normal 22 2 2 8 4" xfId="46300"/>
    <cellStyle name="Normal 22 2 2 9" xfId="12294"/>
    <cellStyle name="Normal 22 2 2 9 2" xfId="38525"/>
    <cellStyle name="Normal 22 2 3" xfId="5643"/>
    <cellStyle name="Normal 22 2 3 2" xfId="5644"/>
    <cellStyle name="Normal 22 2 3 2 2" xfId="12305"/>
    <cellStyle name="Normal 22 2 3 2 2 2" xfId="38528"/>
    <cellStyle name="Normal 22 2 3 2 3" xfId="38527"/>
    <cellStyle name="Normal 22 2 3 2 4" xfId="46302"/>
    <cellStyle name="Normal 22 2 3 3" xfId="12304"/>
    <cellStyle name="Normal 22 2 3 3 2" xfId="38529"/>
    <cellStyle name="Normal 22 2 3 4" xfId="38526"/>
    <cellStyle name="Normal 22 2 3 5" xfId="46301"/>
    <cellStyle name="Normal 22 2 4" xfId="5645"/>
    <cellStyle name="Normal 22 2 4 2" xfId="5646"/>
    <cellStyle name="Normal 22 2 4 2 2" xfId="12307"/>
    <cellStyle name="Normal 22 2 4 2 2 2" xfId="38532"/>
    <cellStyle name="Normal 22 2 4 2 3" xfId="38531"/>
    <cellStyle name="Normal 22 2 4 2 4" xfId="46304"/>
    <cellStyle name="Normal 22 2 4 3" xfId="12306"/>
    <cellStyle name="Normal 22 2 4 3 2" xfId="38533"/>
    <cellStyle name="Normal 22 2 4 4" xfId="38530"/>
    <cellStyle name="Normal 22 2 4 5" xfId="46303"/>
    <cellStyle name="Normal 22 2 5" xfId="5647"/>
    <cellStyle name="Normal 22 2 5 2" xfId="12308"/>
    <cellStyle name="Normal 22 2 5 2 2" xfId="38535"/>
    <cellStyle name="Normal 22 2 5 3" xfId="38534"/>
    <cellStyle name="Normal 22 2 5 4" xfId="46305"/>
    <cellStyle name="Normal 22 2 6" xfId="5648"/>
    <cellStyle name="Normal 22 2 6 2" xfId="12309"/>
    <cellStyle name="Normal 22 2 6 2 2" xfId="38537"/>
    <cellStyle name="Normal 22 2 6 3" xfId="38536"/>
    <cellStyle name="Normal 22 2 6 4" xfId="46306"/>
    <cellStyle name="Normal 22 2 7" xfId="5649"/>
    <cellStyle name="Normal 22 2 7 2" xfId="12310"/>
    <cellStyle name="Normal 22 2 7 2 2" xfId="38539"/>
    <cellStyle name="Normal 22 2 7 3" xfId="38538"/>
    <cellStyle name="Normal 22 2 7 4" xfId="46307"/>
    <cellStyle name="Normal 22 2 8" xfId="5650"/>
    <cellStyle name="Normal 22 2 8 2" xfId="12311"/>
    <cellStyle name="Normal 22 2 8 2 2" xfId="38541"/>
    <cellStyle name="Normal 22 2 8 3" xfId="38540"/>
    <cellStyle name="Normal 22 2 8 4" xfId="46308"/>
    <cellStyle name="Normal 22 2 9" xfId="5651"/>
    <cellStyle name="Normal 22 2 9 2" xfId="12312"/>
    <cellStyle name="Normal 22 2 9 2 2" xfId="38543"/>
    <cellStyle name="Normal 22 2 9 3" xfId="38542"/>
    <cellStyle name="Normal 22 2 9 4" xfId="46309"/>
    <cellStyle name="Normal 22 3" xfId="5652"/>
    <cellStyle name="Normal 22 3 10" xfId="22655"/>
    <cellStyle name="Normal 22 3 11" xfId="38544"/>
    <cellStyle name="Normal 22 3 12" xfId="46310"/>
    <cellStyle name="Normal 22 3 2" xfId="5653"/>
    <cellStyle name="Normal 22 3 2 2" xfId="5654"/>
    <cellStyle name="Normal 22 3 2 2 2" xfId="12315"/>
    <cellStyle name="Normal 22 3 2 2 2 2" xfId="38547"/>
    <cellStyle name="Normal 22 3 2 2 3" xfId="38546"/>
    <cellStyle name="Normal 22 3 2 2 4" xfId="46312"/>
    <cellStyle name="Normal 22 3 2 3" xfId="12314"/>
    <cellStyle name="Normal 22 3 2 3 2" xfId="38548"/>
    <cellStyle name="Normal 22 3 2 4" xfId="38545"/>
    <cellStyle name="Normal 22 3 2 5" xfId="46311"/>
    <cellStyle name="Normal 22 3 3" xfId="5655"/>
    <cellStyle name="Normal 22 3 3 2" xfId="5656"/>
    <cellStyle name="Normal 22 3 3 2 2" xfId="12317"/>
    <cellStyle name="Normal 22 3 3 2 2 2" xfId="38551"/>
    <cellStyle name="Normal 22 3 3 2 3" xfId="38550"/>
    <cellStyle name="Normal 22 3 3 2 4" xfId="46314"/>
    <cellStyle name="Normal 22 3 3 3" xfId="12316"/>
    <cellStyle name="Normal 22 3 3 3 2" xfId="38552"/>
    <cellStyle name="Normal 22 3 3 4" xfId="38549"/>
    <cellStyle name="Normal 22 3 3 5" xfId="46313"/>
    <cellStyle name="Normal 22 3 4" xfId="5657"/>
    <cellStyle name="Normal 22 3 4 2" xfId="12318"/>
    <cellStyle name="Normal 22 3 4 2 2" xfId="38554"/>
    <cellStyle name="Normal 22 3 4 3" xfId="38553"/>
    <cellStyle name="Normal 22 3 4 4" xfId="46315"/>
    <cellStyle name="Normal 22 3 5" xfId="5658"/>
    <cellStyle name="Normal 22 3 5 2" xfId="12319"/>
    <cellStyle name="Normal 22 3 5 2 2" xfId="38556"/>
    <cellStyle name="Normal 22 3 5 3" xfId="38555"/>
    <cellStyle name="Normal 22 3 5 4" xfId="46316"/>
    <cellStyle name="Normal 22 3 6" xfId="5659"/>
    <cellStyle name="Normal 22 3 6 2" xfId="12320"/>
    <cellStyle name="Normal 22 3 6 2 2" xfId="38558"/>
    <cellStyle name="Normal 22 3 6 3" xfId="38557"/>
    <cellStyle name="Normal 22 3 6 4" xfId="46317"/>
    <cellStyle name="Normal 22 3 7" xfId="5660"/>
    <cellStyle name="Normal 22 3 7 2" xfId="12321"/>
    <cellStyle name="Normal 22 3 7 2 2" xfId="38560"/>
    <cellStyle name="Normal 22 3 7 3" xfId="38559"/>
    <cellStyle name="Normal 22 3 7 4" xfId="46318"/>
    <cellStyle name="Normal 22 3 8" xfId="5661"/>
    <cellStyle name="Normal 22 3 8 2" xfId="12322"/>
    <cellStyle name="Normal 22 3 8 2 2" xfId="38562"/>
    <cellStyle name="Normal 22 3 8 3" xfId="38561"/>
    <cellStyle name="Normal 22 3 8 4" xfId="46319"/>
    <cellStyle name="Normal 22 3 9" xfId="12313"/>
    <cellStyle name="Normal 22 3 9 2" xfId="38563"/>
    <cellStyle name="Normal 22 4" xfId="5662"/>
    <cellStyle name="Normal 22 4 10" xfId="22656"/>
    <cellStyle name="Normal 22 4 11" xfId="38564"/>
    <cellStyle name="Normal 22 4 12" xfId="46320"/>
    <cellStyle name="Normal 22 4 2" xfId="5663"/>
    <cellStyle name="Normal 22 4 2 2" xfId="12324"/>
    <cellStyle name="Normal 22 4 2 2 2" xfId="38566"/>
    <cellStyle name="Normal 22 4 2 3" xfId="38565"/>
    <cellStyle name="Normal 22 4 2 4" xfId="46321"/>
    <cellStyle name="Normal 22 4 3" xfId="5664"/>
    <cellStyle name="Normal 22 4 3 2" xfId="12325"/>
    <cellStyle name="Normal 22 4 3 2 2" xfId="38568"/>
    <cellStyle name="Normal 22 4 3 3" xfId="38567"/>
    <cellStyle name="Normal 22 4 3 4" xfId="46322"/>
    <cellStyle name="Normal 22 4 4" xfId="5665"/>
    <cellStyle name="Normal 22 4 4 2" xfId="12326"/>
    <cellStyle name="Normal 22 4 4 2 2" xfId="38570"/>
    <cellStyle name="Normal 22 4 4 3" xfId="38569"/>
    <cellStyle name="Normal 22 4 4 4" xfId="46323"/>
    <cellStyle name="Normal 22 4 5" xfId="5666"/>
    <cellStyle name="Normal 22 4 5 2" xfId="12327"/>
    <cellStyle name="Normal 22 4 5 2 2" xfId="38572"/>
    <cellStyle name="Normal 22 4 5 3" xfId="38571"/>
    <cellStyle name="Normal 22 4 5 4" xfId="46324"/>
    <cellStyle name="Normal 22 4 6" xfId="5667"/>
    <cellStyle name="Normal 22 4 6 2" xfId="12328"/>
    <cellStyle name="Normal 22 4 6 2 2" xfId="38574"/>
    <cellStyle name="Normal 22 4 6 3" xfId="38573"/>
    <cellStyle name="Normal 22 4 6 4" xfId="46325"/>
    <cellStyle name="Normal 22 4 7" xfId="5668"/>
    <cellStyle name="Normal 22 4 7 2" xfId="12329"/>
    <cellStyle name="Normal 22 4 7 2 2" xfId="38576"/>
    <cellStyle name="Normal 22 4 7 3" xfId="38575"/>
    <cellStyle name="Normal 22 4 7 4" xfId="46326"/>
    <cellStyle name="Normal 22 4 8" xfId="5669"/>
    <cellStyle name="Normal 22 4 8 2" xfId="12330"/>
    <cellStyle name="Normal 22 4 8 2 2" xfId="38578"/>
    <cellStyle name="Normal 22 4 8 3" xfId="38577"/>
    <cellStyle name="Normal 22 4 8 4" xfId="46327"/>
    <cellStyle name="Normal 22 4 9" xfId="12323"/>
    <cellStyle name="Normal 22 4 9 2" xfId="38579"/>
    <cellStyle name="Normal 22 5" xfId="5670"/>
    <cellStyle name="Normal 22 5 2" xfId="5671"/>
    <cellStyle name="Normal 22 5 2 2" xfId="12332"/>
    <cellStyle name="Normal 22 5 2 2 2" xfId="38582"/>
    <cellStyle name="Normal 22 5 2 3" xfId="38581"/>
    <cellStyle name="Normal 22 5 2 4" xfId="46329"/>
    <cellStyle name="Normal 22 5 3" xfId="12331"/>
    <cellStyle name="Normal 22 5 3 2" xfId="38583"/>
    <cellStyle name="Normal 22 5 4" xfId="38580"/>
    <cellStyle name="Normal 22 5 5" xfId="46328"/>
    <cellStyle name="Normal 22 6" xfId="5672"/>
    <cellStyle name="Normal 22 6 2" xfId="12333"/>
    <cellStyle name="Normal 22 6 2 2" xfId="38585"/>
    <cellStyle name="Normal 22 6 3" xfId="38584"/>
    <cellStyle name="Normal 22 6 4" xfId="46330"/>
    <cellStyle name="Normal 22 7" xfId="5673"/>
    <cellStyle name="Normal 22 7 2" xfId="12334"/>
    <cellStyle name="Normal 22 7 2 2" xfId="38587"/>
    <cellStyle name="Normal 22 7 3" xfId="38586"/>
    <cellStyle name="Normal 22 7 4" xfId="46331"/>
    <cellStyle name="Normal 22 8" xfId="5674"/>
    <cellStyle name="Normal 22 8 2" xfId="12335"/>
    <cellStyle name="Normal 22 8 2 2" xfId="38589"/>
    <cellStyle name="Normal 22 8 3" xfId="38588"/>
    <cellStyle name="Normal 22 8 4" xfId="46332"/>
    <cellStyle name="Normal 22 9" xfId="5675"/>
    <cellStyle name="Normal 22 9 2" xfId="12336"/>
    <cellStyle name="Normal 22 9 2 2" xfId="38591"/>
    <cellStyle name="Normal 22 9 3" xfId="38590"/>
    <cellStyle name="Normal 22 9 4" xfId="46333"/>
    <cellStyle name="Normal 23" xfId="501"/>
    <cellStyle name="Normal 23 10" xfId="5677"/>
    <cellStyle name="Normal 23 10 2" xfId="12338"/>
    <cellStyle name="Normal 23 10 2 2" xfId="38593"/>
    <cellStyle name="Normal 23 10 3" xfId="38592"/>
    <cellStyle name="Normal 23 10 4" xfId="46335"/>
    <cellStyle name="Normal 23 11" xfId="5678"/>
    <cellStyle name="Normal 23 11 2" xfId="12339"/>
    <cellStyle name="Normal 23 11 2 2" xfId="38595"/>
    <cellStyle name="Normal 23 11 3" xfId="38594"/>
    <cellStyle name="Normal 23 11 4" xfId="46336"/>
    <cellStyle name="Normal 23 12" xfId="5676"/>
    <cellStyle name="Normal 23 12 2" xfId="12340"/>
    <cellStyle name="Normal 23 12 2 2" xfId="38597"/>
    <cellStyle name="Normal 23 12 3" xfId="38596"/>
    <cellStyle name="Normal 23 13" xfId="12337"/>
    <cellStyle name="Normal 23 13 2" xfId="38598"/>
    <cellStyle name="Normal 23 14" xfId="22657"/>
    <cellStyle name="Normal 23 15" xfId="28293"/>
    <cellStyle name="Normal 23 16" xfId="46334"/>
    <cellStyle name="Normal 23 2" xfId="5679"/>
    <cellStyle name="Normal 23 2 10" xfId="12341"/>
    <cellStyle name="Normal 23 2 10 2" xfId="38600"/>
    <cellStyle name="Normal 23 2 11" xfId="22658"/>
    <cellStyle name="Normal 23 2 12" xfId="38599"/>
    <cellStyle name="Normal 23 2 13" xfId="46337"/>
    <cellStyle name="Normal 23 2 2" xfId="5680"/>
    <cellStyle name="Normal 23 2 2 10" xfId="22659"/>
    <cellStyle name="Normal 23 2 2 11" xfId="38601"/>
    <cellStyle name="Normal 23 2 2 12" xfId="46338"/>
    <cellStyle name="Normal 23 2 2 2" xfId="5681"/>
    <cellStyle name="Normal 23 2 2 2 2" xfId="5682"/>
    <cellStyle name="Normal 23 2 2 2 2 2" xfId="12344"/>
    <cellStyle name="Normal 23 2 2 2 2 2 2" xfId="38604"/>
    <cellStyle name="Normal 23 2 2 2 2 3" xfId="38603"/>
    <cellStyle name="Normal 23 2 2 2 2 4" xfId="46340"/>
    <cellStyle name="Normal 23 2 2 2 3" xfId="12343"/>
    <cellStyle name="Normal 23 2 2 2 3 2" xfId="38605"/>
    <cellStyle name="Normal 23 2 2 2 4" xfId="38602"/>
    <cellStyle name="Normal 23 2 2 2 5" xfId="46339"/>
    <cellStyle name="Normal 23 2 2 3" xfId="5683"/>
    <cellStyle name="Normal 23 2 2 3 2" xfId="5684"/>
    <cellStyle name="Normal 23 2 2 3 2 2" xfId="12346"/>
    <cellStyle name="Normal 23 2 2 3 2 2 2" xfId="38608"/>
    <cellStyle name="Normal 23 2 2 3 2 3" xfId="38607"/>
    <cellStyle name="Normal 23 2 2 3 2 4" xfId="46342"/>
    <cellStyle name="Normal 23 2 2 3 3" xfId="12345"/>
    <cellStyle name="Normal 23 2 2 3 3 2" xfId="38609"/>
    <cellStyle name="Normal 23 2 2 3 4" xfId="38606"/>
    <cellStyle name="Normal 23 2 2 3 5" xfId="46341"/>
    <cellStyle name="Normal 23 2 2 4" xfId="5685"/>
    <cellStyle name="Normal 23 2 2 4 2" xfId="12347"/>
    <cellStyle name="Normal 23 2 2 4 2 2" xfId="38611"/>
    <cellStyle name="Normal 23 2 2 4 3" xfId="38610"/>
    <cellStyle name="Normal 23 2 2 4 4" xfId="46343"/>
    <cellStyle name="Normal 23 2 2 5" xfId="5686"/>
    <cellStyle name="Normal 23 2 2 5 2" xfId="12348"/>
    <cellStyle name="Normal 23 2 2 5 2 2" xfId="38613"/>
    <cellStyle name="Normal 23 2 2 5 3" xfId="38612"/>
    <cellStyle name="Normal 23 2 2 5 4" xfId="46344"/>
    <cellStyle name="Normal 23 2 2 6" xfId="5687"/>
    <cellStyle name="Normal 23 2 2 6 2" xfId="12349"/>
    <cellStyle name="Normal 23 2 2 6 2 2" xfId="38615"/>
    <cellStyle name="Normal 23 2 2 6 3" xfId="38614"/>
    <cellStyle name="Normal 23 2 2 6 4" xfId="46345"/>
    <cellStyle name="Normal 23 2 2 7" xfId="5688"/>
    <cellStyle name="Normal 23 2 2 7 2" xfId="12350"/>
    <cellStyle name="Normal 23 2 2 7 2 2" xfId="38617"/>
    <cellStyle name="Normal 23 2 2 7 3" xfId="38616"/>
    <cellStyle name="Normal 23 2 2 7 4" xfId="46346"/>
    <cellStyle name="Normal 23 2 2 8" xfId="5689"/>
    <cellStyle name="Normal 23 2 2 8 2" xfId="12351"/>
    <cellStyle name="Normal 23 2 2 8 2 2" xfId="38619"/>
    <cellStyle name="Normal 23 2 2 8 3" xfId="38618"/>
    <cellStyle name="Normal 23 2 2 8 4" xfId="46347"/>
    <cellStyle name="Normal 23 2 2 9" xfId="12342"/>
    <cellStyle name="Normal 23 2 2 9 2" xfId="38620"/>
    <cellStyle name="Normal 23 2 3" xfId="5690"/>
    <cellStyle name="Normal 23 2 3 2" xfId="5691"/>
    <cellStyle name="Normal 23 2 3 2 2" xfId="12353"/>
    <cellStyle name="Normal 23 2 3 2 2 2" xfId="38623"/>
    <cellStyle name="Normal 23 2 3 2 3" xfId="38622"/>
    <cellStyle name="Normal 23 2 3 2 4" xfId="46349"/>
    <cellStyle name="Normal 23 2 3 3" xfId="12352"/>
    <cellStyle name="Normal 23 2 3 3 2" xfId="38624"/>
    <cellStyle name="Normal 23 2 3 4" xfId="38621"/>
    <cellStyle name="Normal 23 2 3 5" xfId="46348"/>
    <cellStyle name="Normal 23 2 4" xfId="5692"/>
    <cellStyle name="Normal 23 2 4 2" xfId="5693"/>
    <cellStyle name="Normal 23 2 4 2 2" xfId="12355"/>
    <cellStyle name="Normal 23 2 4 2 2 2" xfId="38627"/>
    <cellStyle name="Normal 23 2 4 2 3" xfId="38626"/>
    <cellStyle name="Normal 23 2 4 2 4" xfId="46351"/>
    <cellStyle name="Normal 23 2 4 3" xfId="12354"/>
    <cellStyle name="Normal 23 2 4 3 2" xfId="38628"/>
    <cellStyle name="Normal 23 2 4 4" xfId="38625"/>
    <cellStyle name="Normal 23 2 4 5" xfId="46350"/>
    <cellStyle name="Normal 23 2 5" xfId="5694"/>
    <cellStyle name="Normal 23 2 5 2" xfId="12356"/>
    <cellStyle name="Normal 23 2 5 2 2" xfId="38630"/>
    <cellStyle name="Normal 23 2 5 3" xfId="38629"/>
    <cellStyle name="Normal 23 2 5 4" xfId="46352"/>
    <cellStyle name="Normal 23 2 6" xfId="5695"/>
    <cellStyle name="Normal 23 2 6 2" xfId="12357"/>
    <cellStyle name="Normal 23 2 6 2 2" xfId="38632"/>
    <cellStyle name="Normal 23 2 6 3" xfId="38631"/>
    <cellStyle name="Normal 23 2 6 4" xfId="46353"/>
    <cellStyle name="Normal 23 2 7" xfId="5696"/>
    <cellStyle name="Normal 23 2 7 2" xfId="12358"/>
    <cellStyle name="Normal 23 2 7 2 2" xfId="38634"/>
    <cellStyle name="Normal 23 2 7 3" xfId="38633"/>
    <cellStyle name="Normal 23 2 7 4" xfId="46354"/>
    <cellStyle name="Normal 23 2 8" xfId="5697"/>
    <cellStyle name="Normal 23 2 8 2" xfId="12359"/>
    <cellStyle name="Normal 23 2 8 2 2" xfId="38636"/>
    <cellStyle name="Normal 23 2 8 3" xfId="38635"/>
    <cellStyle name="Normal 23 2 8 4" xfId="46355"/>
    <cellStyle name="Normal 23 2 9" xfId="5698"/>
    <cellStyle name="Normal 23 2 9 2" xfId="12360"/>
    <cellStyle name="Normal 23 2 9 2 2" xfId="38638"/>
    <cellStyle name="Normal 23 2 9 3" xfId="38637"/>
    <cellStyle name="Normal 23 2 9 4" xfId="46356"/>
    <cellStyle name="Normal 23 3" xfId="5699"/>
    <cellStyle name="Normal 23 3 10" xfId="22660"/>
    <cellStyle name="Normal 23 3 11" xfId="38639"/>
    <cellStyle name="Normal 23 3 12" xfId="46357"/>
    <cellStyle name="Normal 23 3 2" xfId="5700"/>
    <cellStyle name="Normal 23 3 2 2" xfId="5701"/>
    <cellStyle name="Normal 23 3 2 2 2" xfId="12363"/>
    <cellStyle name="Normal 23 3 2 2 2 2" xfId="38642"/>
    <cellStyle name="Normal 23 3 2 2 3" xfId="38641"/>
    <cellStyle name="Normal 23 3 2 2 4" xfId="46359"/>
    <cellStyle name="Normal 23 3 2 3" xfId="12362"/>
    <cellStyle name="Normal 23 3 2 3 2" xfId="38643"/>
    <cellStyle name="Normal 23 3 2 4" xfId="22661"/>
    <cellStyle name="Normal 23 3 2 5" xfId="38640"/>
    <cellStyle name="Normal 23 3 2 6" xfId="46358"/>
    <cellStyle name="Normal 23 3 3" xfId="5702"/>
    <cellStyle name="Normal 23 3 3 2" xfId="5703"/>
    <cellStyle name="Normal 23 3 3 2 2" xfId="12365"/>
    <cellStyle name="Normal 23 3 3 2 2 2" xfId="38646"/>
    <cellStyle name="Normal 23 3 3 2 3" xfId="38645"/>
    <cellStyle name="Normal 23 3 3 2 4" xfId="46361"/>
    <cellStyle name="Normal 23 3 3 3" xfId="12364"/>
    <cellStyle name="Normal 23 3 3 3 2" xfId="38647"/>
    <cellStyle name="Normal 23 3 3 4" xfId="38644"/>
    <cellStyle name="Normal 23 3 3 5" xfId="46360"/>
    <cellStyle name="Normal 23 3 4" xfId="5704"/>
    <cellStyle name="Normal 23 3 4 2" xfId="12366"/>
    <cellStyle name="Normal 23 3 4 2 2" xfId="38649"/>
    <cellStyle name="Normal 23 3 4 3" xfId="38648"/>
    <cellStyle name="Normal 23 3 4 4" xfId="46362"/>
    <cellStyle name="Normal 23 3 5" xfId="5705"/>
    <cellStyle name="Normal 23 3 5 2" xfId="12367"/>
    <cellStyle name="Normal 23 3 5 2 2" xfId="38651"/>
    <cellStyle name="Normal 23 3 5 3" xfId="38650"/>
    <cellStyle name="Normal 23 3 5 4" xfId="46363"/>
    <cellStyle name="Normal 23 3 6" xfId="5706"/>
    <cellStyle name="Normal 23 3 6 2" xfId="12368"/>
    <cellStyle name="Normal 23 3 6 2 2" xfId="38653"/>
    <cellStyle name="Normal 23 3 6 3" xfId="38652"/>
    <cellStyle name="Normal 23 3 6 4" xfId="46364"/>
    <cellStyle name="Normal 23 3 7" xfId="5707"/>
    <cellStyle name="Normal 23 3 7 2" xfId="12369"/>
    <cellStyle name="Normal 23 3 7 2 2" xfId="38655"/>
    <cellStyle name="Normal 23 3 7 3" xfId="38654"/>
    <cellStyle name="Normal 23 3 7 4" xfId="46365"/>
    <cellStyle name="Normal 23 3 8" xfId="5708"/>
    <cellStyle name="Normal 23 3 8 2" xfId="12370"/>
    <cellStyle name="Normal 23 3 8 2 2" xfId="38657"/>
    <cellStyle name="Normal 23 3 8 3" xfId="38656"/>
    <cellStyle name="Normal 23 3 8 4" xfId="46366"/>
    <cellStyle name="Normal 23 3 9" xfId="12361"/>
    <cellStyle name="Normal 23 3 9 2" xfId="38658"/>
    <cellStyle name="Normal 23 4" xfId="5709"/>
    <cellStyle name="Normal 23 4 10" xfId="22662"/>
    <cellStyle name="Normal 23 4 11" xfId="38659"/>
    <cellStyle name="Normal 23 4 12" xfId="46367"/>
    <cellStyle name="Normal 23 4 2" xfId="5710"/>
    <cellStyle name="Normal 23 4 2 2" xfId="12372"/>
    <cellStyle name="Normal 23 4 2 2 2" xfId="38661"/>
    <cellStyle name="Normal 23 4 2 3" xfId="22663"/>
    <cellStyle name="Normal 23 4 2 4" xfId="38660"/>
    <cellStyle name="Normal 23 4 2 5" xfId="46368"/>
    <cellStyle name="Normal 23 4 3" xfId="5711"/>
    <cellStyle name="Normal 23 4 3 2" xfId="12373"/>
    <cellStyle name="Normal 23 4 3 2 2" xfId="38663"/>
    <cellStyle name="Normal 23 4 3 3" xfId="38662"/>
    <cellStyle name="Normal 23 4 3 4" xfId="46369"/>
    <cellStyle name="Normal 23 4 4" xfId="5712"/>
    <cellStyle name="Normal 23 4 4 2" xfId="12374"/>
    <cellStyle name="Normal 23 4 4 2 2" xfId="38665"/>
    <cellStyle name="Normal 23 4 4 3" xfId="38664"/>
    <cellStyle name="Normal 23 4 4 4" xfId="46370"/>
    <cellStyle name="Normal 23 4 5" xfId="5713"/>
    <cellStyle name="Normal 23 4 5 2" xfId="12375"/>
    <cellStyle name="Normal 23 4 5 2 2" xfId="38667"/>
    <cellStyle name="Normal 23 4 5 3" xfId="38666"/>
    <cellStyle name="Normal 23 4 5 4" xfId="46371"/>
    <cellStyle name="Normal 23 4 6" xfId="5714"/>
    <cellStyle name="Normal 23 4 6 2" xfId="12376"/>
    <cellStyle name="Normal 23 4 6 2 2" xfId="38669"/>
    <cellStyle name="Normal 23 4 6 3" xfId="38668"/>
    <cellStyle name="Normal 23 4 6 4" xfId="46372"/>
    <cellStyle name="Normal 23 4 7" xfId="5715"/>
    <cellStyle name="Normal 23 4 7 2" xfId="12377"/>
    <cellStyle name="Normal 23 4 7 2 2" xfId="38671"/>
    <cellStyle name="Normal 23 4 7 3" xfId="38670"/>
    <cellStyle name="Normal 23 4 7 4" xfId="46373"/>
    <cellStyle name="Normal 23 4 8" xfId="5716"/>
    <cellStyle name="Normal 23 4 8 2" xfId="12378"/>
    <cellStyle name="Normal 23 4 8 2 2" xfId="38673"/>
    <cellStyle name="Normal 23 4 8 3" xfId="38672"/>
    <cellStyle name="Normal 23 4 8 4" xfId="46374"/>
    <cellStyle name="Normal 23 4 9" xfId="12371"/>
    <cellStyle name="Normal 23 4 9 2" xfId="38674"/>
    <cellStyle name="Normal 23 5" xfId="5717"/>
    <cellStyle name="Normal 23 5 2" xfId="5718"/>
    <cellStyle name="Normal 23 5 2 2" xfId="12380"/>
    <cellStyle name="Normal 23 5 2 2 2" xfId="38677"/>
    <cellStyle name="Normal 23 5 2 3" xfId="38676"/>
    <cellStyle name="Normal 23 5 2 4" xfId="46376"/>
    <cellStyle name="Normal 23 5 3" xfId="12379"/>
    <cellStyle name="Normal 23 5 3 2" xfId="38678"/>
    <cellStyle name="Normal 23 5 4" xfId="22664"/>
    <cellStyle name="Normal 23 5 5" xfId="38675"/>
    <cellStyle name="Normal 23 5 6" xfId="46375"/>
    <cellStyle name="Normal 23 6" xfId="5719"/>
    <cellStyle name="Normal 23 6 2" xfId="12381"/>
    <cellStyle name="Normal 23 6 2 2" xfId="38680"/>
    <cellStyle name="Normal 23 6 3" xfId="22665"/>
    <cellStyle name="Normal 23 6 4" xfId="38679"/>
    <cellStyle name="Normal 23 6 5" xfId="46377"/>
    <cellStyle name="Normal 23 7" xfId="5720"/>
    <cellStyle name="Normal 23 7 2" xfId="12382"/>
    <cellStyle name="Normal 23 7 2 2" xfId="38682"/>
    <cellStyle name="Normal 23 7 3" xfId="22666"/>
    <cellStyle name="Normal 23 7 4" xfId="38681"/>
    <cellStyle name="Normal 23 7 5" xfId="46378"/>
    <cellStyle name="Normal 23 8" xfId="5721"/>
    <cellStyle name="Normal 23 8 2" xfId="12383"/>
    <cellStyle name="Normal 23 8 2 2" xfId="38684"/>
    <cellStyle name="Normal 23 8 3" xfId="22667"/>
    <cellStyle name="Normal 23 8 4" xfId="38683"/>
    <cellStyle name="Normal 23 8 5" xfId="46379"/>
    <cellStyle name="Normal 23 9" xfId="5722"/>
    <cellStyle name="Normal 23 9 2" xfId="12384"/>
    <cellStyle name="Normal 23 9 2 2" xfId="38686"/>
    <cellStyle name="Normal 23 9 3" xfId="38685"/>
    <cellStyle name="Normal 23 9 4" xfId="46380"/>
    <cellStyle name="Normal 23_Expired Option Payouts w Detail" xfId="22668"/>
    <cellStyle name="Normal 24" xfId="502"/>
    <cellStyle name="Normal 24 2" xfId="5724"/>
    <cellStyle name="Normal 24 2 2" xfId="22671"/>
    <cellStyle name="Normal 24 2 3" xfId="22670"/>
    <cellStyle name="Normal 24 3" xfId="5723"/>
    <cellStyle name="Normal 24 3 2" xfId="22673"/>
    <cellStyle name="Normal 24 3 3" xfId="22672"/>
    <cellStyle name="Normal 24 4" xfId="12385"/>
    <cellStyle name="Normal 24 4 2" xfId="22675"/>
    <cellStyle name="Normal 24 4 3" xfId="22674"/>
    <cellStyle name="Normal 24 4 4" xfId="38687"/>
    <cellStyle name="Normal 24 5" xfId="22676"/>
    <cellStyle name="Normal 24 6" xfId="22677"/>
    <cellStyle name="Normal 24 7" xfId="22669"/>
    <cellStyle name="Normal 24 8" xfId="28294"/>
    <cellStyle name="Normal 24_Expired Option Payouts w Detail" xfId="22678"/>
    <cellStyle name="Normal 25" xfId="503"/>
    <cellStyle name="Normal 25 2" xfId="5726"/>
    <cellStyle name="Normal 25 2 2" xfId="22681"/>
    <cellStyle name="Normal 25 2 3" xfId="22680"/>
    <cellStyle name="Normal 25 3" xfId="5725"/>
    <cellStyle name="Normal 25 3 2" xfId="22683"/>
    <cellStyle name="Normal 25 3 3" xfId="22682"/>
    <cellStyle name="Normal 25 4" xfId="12386"/>
    <cellStyle name="Normal 25 4 2" xfId="22685"/>
    <cellStyle name="Normal 25 4 3" xfId="22684"/>
    <cellStyle name="Normal 25 4 4" xfId="38688"/>
    <cellStyle name="Normal 25 5" xfId="22686"/>
    <cellStyle name="Normal 25 6" xfId="22687"/>
    <cellStyle name="Normal 25 7" xfId="22679"/>
    <cellStyle name="Normal 25 8" xfId="28295"/>
    <cellStyle name="Normal 25_Expired Option Payouts w Detail" xfId="22688"/>
    <cellStyle name="Normal 26" xfId="529"/>
    <cellStyle name="Normal 26 2" xfId="5727"/>
    <cellStyle name="Normal 26 2 2" xfId="28140"/>
    <cellStyle name="Normal 26 3" xfId="12387"/>
    <cellStyle name="Normal 26 3 2" xfId="38689"/>
    <cellStyle name="Normal 26 4" xfId="22689"/>
    <cellStyle name="Normal 26 5" xfId="28296"/>
    <cellStyle name="Normal 27" xfId="530"/>
    <cellStyle name="Normal 27 10" xfId="5729"/>
    <cellStyle name="Normal 27 10 2" xfId="12389"/>
    <cellStyle name="Normal 27 10 2 2" xfId="38691"/>
    <cellStyle name="Normal 27 10 3" xfId="38690"/>
    <cellStyle name="Normal 27 10 4" xfId="46382"/>
    <cellStyle name="Normal 27 11" xfId="5730"/>
    <cellStyle name="Normal 27 11 2" xfId="12390"/>
    <cellStyle name="Normal 27 11 2 2" xfId="38693"/>
    <cellStyle name="Normal 27 11 3" xfId="38692"/>
    <cellStyle name="Normal 27 11 4" xfId="46383"/>
    <cellStyle name="Normal 27 12" xfId="5728"/>
    <cellStyle name="Normal 27 12 2" xfId="12391"/>
    <cellStyle name="Normal 27 12 2 2" xfId="38695"/>
    <cellStyle name="Normal 27 12 3" xfId="38694"/>
    <cellStyle name="Normal 27 13" xfId="12388"/>
    <cellStyle name="Normal 27 13 2" xfId="38696"/>
    <cellStyle name="Normal 27 14" xfId="22690"/>
    <cellStyle name="Normal 27 15" xfId="28297"/>
    <cellStyle name="Normal 27 16" xfId="46381"/>
    <cellStyle name="Normal 27 2" xfId="5731"/>
    <cellStyle name="Normal 27 2 10" xfId="12392"/>
    <cellStyle name="Normal 27 2 10 2" xfId="38698"/>
    <cellStyle name="Normal 27 2 11" xfId="22691"/>
    <cellStyle name="Normal 27 2 12" xfId="38697"/>
    <cellStyle name="Normal 27 2 13" xfId="46384"/>
    <cellStyle name="Normal 27 2 2" xfId="5732"/>
    <cellStyle name="Normal 27 2 2 10" xfId="38699"/>
    <cellStyle name="Normal 27 2 2 11" xfId="46385"/>
    <cellStyle name="Normal 27 2 2 2" xfId="5733"/>
    <cellStyle name="Normal 27 2 2 2 2" xfId="5734"/>
    <cellStyle name="Normal 27 2 2 2 2 2" xfId="12395"/>
    <cellStyle name="Normal 27 2 2 2 2 2 2" xfId="38702"/>
    <cellStyle name="Normal 27 2 2 2 2 3" xfId="38701"/>
    <cellStyle name="Normal 27 2 2 2 2 4" xfId="46387"/>
    <cellStyle name="Normal 27 2 2 2 3" xfId="12394"/>
    <cellStyle name="Normal 27 2 2 2 3 2" xfId="38703"/>
    <cellStyle name="Normal 27 2 2 2 4" xfId="38700"/>
    <cellStyle name="Normal 27 2 2 2 5" xfId="46386"/>
    <cellStyle name="Normal 27 2 2 3" xfId="5735"/>
    <cellStyle name="Normal 27 2 2 3 2" xfId="5736"/>
    <cellStyle name="Normal 27 2 2 3 2 2" xfId="12397"/>
    <cellStyle name="Normal 27 2 2 3 2 2 2" xfId="38706"/>
    <cellStyle name="Normal 27 2 2 3 2 3" xfId="38705"/>
    <cellStyle name="Normal 27 2 2 3 2 4" xfId="46389"/>
    <cellStyle name="Normal 27 2 2 3 3" xfId="12396"/>
    <cellStyle name="Normal 27 2 2 3 3 2" xfId="38707"/>
    <cellStyle name="Normal 27 2 2 3 4" xfId="38704"/>
    <cellStyle name="Normal 27 2 2 3 5" xfId="46388"/>
    <cellStyle name="Normal 27 2 2 4" xfId="5737"/>
    <cellStyle name="Normal 27 2 2 4 2" xfId="12398"/>
    <cellStyle name="Normal 27 2 2 4 2 2" xfId="38709"/>
    <cellStyle name="Normal 27 2 2 4 3" xfId="38708"/>
    <cellStyle name="Normal 27 2 2 4 4" xfId="46390"/>
    <cellStyle name="Normal 27 2 2 5" xfId="5738"/>
    <cellStyle name="Normal 27 2 2 5 2" xfId="12399"/>
    <cellStyle name="Normal 27 2 2 5 2 2" xfId="38711"/>
    <cellStyle name="Normal 27 2 2 5 3" xfId="38710"/>
    <cellStyle name="Normal 27 2 2 5 4" xfId="46391"/>
    <cellStyle name="Normal 27 2 2 6" xfId="5739"/>
    <cellStyle name="Normal 27 2 2 6 2" xfId="12400"/>
    <cellStyle name="Normal 27 2 2 6 2 2" xfId="38713"/>
    <cellStyle name="Normal 27 2 2 6 3" xfId="38712"/>
    <cellStyle name="Normal 27 2 2 6 4" xfId="46392"/>
    <cellStyle name="Normal 27 2 2 7" xfId="5740"/>
    <cellStyle name="Normal 27 2 2 7 2" xfId="12401"/>
    <cellStyle name="Normal 27 2 2 7 2 2" xfId="38715"/>
    <cellStyle name="Normal 27 2 2 7 3" xfId="38714"/>
    <cellStyle name="Normal 27 2 2 7 4" xfId="46393"/>
    <cellStyle name="Normal 27 2 2 8" xfId="5741"/>
    <cellStyle name="Normal 27 2 2 8 2" xfId="12402"/>
    <cellStyle name="Normal 27 2 2 8 2 2" xfId="38717"/>
    <cellStyle name="Normal 27 2 2 8 3" xfId="38716"/>
    <cellStyle name="Normal 27 2 2 8 4" xfId="46394"/>
    <cellStyle name="Normal 27 2 2 9" xfId="12393"/>
    <cellStyle name="Normal 27 2 2 9 2" xfId="38718"/>
    <cellStyle name="Normal 27 2 3" xfId="5742"/>
    <cellStyle name="Normal 27 2 3 2" xfId="5743"/>
    <cellStyle name="Normal 27 2 3 2 2" xfId="12404"/>
    <cellStyle name="Normal 27 2 3 2 2 2" xfId="38721"/>
    <cellStyle name="Normal 27 2 3 2 3" xfId="38720"/>
    <cellStyle name="Normal 27 2 3 2 4" xfId="46396"/>
    <cellStyle name="Normal 27 2 3 3" xfId="12403"/>
    <cellStyle name="Normal 27 2 3 3 2" xfId="38722"/>
    <cellStyle name="Normal 27 2 3 4" xfId="38719"/>
    <cellStyle name="Normal 27 2 3 5" xfId="46395"/>
    <cellStyle name="Normal 27 2 4" xfId="5744"/>
    <cellStyle name="Normal 27 2 4 2" xfId="5745"/>
    <cellStyle name="Normal 27 2 4 2 2" xfId="12406"/>
    <cellStyle name="Normal 27 2 4 2 2 2" xfId="38725"/>
    <cellStyle name="Normal 27 2 4 2 3" xfId="38724"/>
    <cellStyle name="Normal 27 2 4 2 4" xfId="46398"/>
    <cellStyle name="Normal 27 2 4 3" xfId="12405"/>
    <cellStyle name="Normal 27 2 4 3 2" xfId="38726"/>
    <cellStyle name="Normal 27 2 4 4" xfId="38723"/>
    <cellStyle name="Normal 27 2 4 5" xfId="46397"/>
    <cellStyle name="Normal 27 2 5" xfId="5746"/>
    <cellStyle name="Normal 27 2 5 2" xfId="12407"/>
    <cellStyle name="Normal 27 2 5 2 2" xfId="38728"/>
    <cellStyle name="Normal 27 2 5 3" xfId="38727"/>
    <cellStyle name="Normal 27 2 5 4" xfId="46399"/>
    <cellStyle name="Normal 27 2 6" xfId="5747"/>
    <cellStyle name="Normal 27 2 6 2" xfId="12408"/>
    <cellStyle name="Normal 27 2 6 2 2" xfId="38730"/>
    <cellStyle name="Normal 27 2 6 3" xfId="38729"/>
    <cellStyle name="Normal 27 2 6 4" xfId="46400"/>
    <cellStyle name="Normal 27 2 7" xfId="5748"/>
    <cellStyle name="Normal 27 2 7 2" xfId="12409"/>
    <cellStyle name="Normal 27 2 7 2 2" xfId="38732"/>
    <cellStyle name="Normal 27 2 7 3" xfId="38731"/>
    <cellStyle name="Normal 27 2 7 4" xfId="46401"/>
    <cellStyle name="Normal 27 2 8" xfId="5749"/>
    <cellStyle name="Normal 27 2 8 2" xfId="12410"/>
    <cellStyle name="Normal 27 2 8 2 2" xfId="38734"/>
    <cellStyle name="Normal 27 2 8 3" xfId="38733"/>
    <cellStyle name="Normal 27 2 8 4" xfId="46402"/>
    <cellStyle name="Normal 27 2 9" xfId="5750"/>
    <cellStyle name="Normal 27 2 9 2" xfId="12411"/>
    <cellStyle name="Normal 27 2 9 2 2" xfId="38736"/>
    <cellStyle name="Normal 27 2 9 3" xfId="38735"/>
    <cellStyle name="Normal 27 2 9 4" xfId="46403"/>
    <cellStyle name="Normal 27 3" xfId="5751"/>
    <cellStyle name="Normal 27 3 10" xfId="22692"/>
    <cellStyle name="Normal 27 3 11" xfId="38737"/>
    <cellStyle name="Normal 27 3 12" xfId="46404"/>
    <cellStyle name="Normal 27 3 2" xfId="5752"/>
    <cellStyle name="Normal 27 3 2 2" xfId="5753"/>
    <cellStyle name="Normal 27 3 2 2 2" xfId="12414"/>
    <cellStyle name="Normal 27 3 2 2 2 2" xfId="38740"/>
    <cellStyle name="Normal 27 3 2 2 3" xfId="38739"/>
    <cellStyle name="Normal 27 3 2 2 4" xfId="46406"/>
    <cellStyle name="Normal 27 3 2 3" xfId="12413"/>
    <cellStyle name="Normal 27 3 2 3 2" xfId="38741"/>
    <cellStyle name="Normal 27 3 2 4" xfId="38738"/>
    <cellStyle name="Normal 27 3 2 5" xfId="46405"/>
    <cellStyle name="Normal 27 3 3" xfId="5754"/>
    <cellStyle name="Normal 27 3 3 2" xfId="5755"/>
    <cellStyle name="Normal 27 3 3 2 2" xfId="12416"/>
    <cellStyle name="Normal 27 3 3 2 2 2" xfId="38744"/>
    <cellStyle name="Normal 27 3 3 2 3" xfId="38743"/>
    <cellStyle name="Normal 27 3 3 2 4" xfId="46408"/>
    <cellStyle name="Normal 27 3 3 3" xfId="12415"/>
    <cellStyle name="Normal 27 3 3 3 2" xfId="38745"/>
    <cellStyle name="Normal 27 3 3 4" xfId="38742"/>
    <cellStyle name="Normal 27 3 3 5" xfId="46407"/>
    <cellStyle name="Normal 27 3 4" xfId="5756"/>
    <cellStyle name="Normal 27 3 4 2" xfId="12417"/>
    <cellStyle name="Normal 27 3 4 2 2" xfId="38747"/>
    <cellStyle name="Normal 27 3 4 3" xfId="38746"/>
    <cellStyle name="Normal 27 3 4 4" xfId="46409"/>
    <cellStyle name="Normal 27 3 5" xfId="5757"/>
    <cellStyle name="Normal 27 3 5 2" xfId="12418"/>
    <cellStyle name="Normal 27 3 5 2 2" xfId="38749"/>
    <cellStyle name="Normal 27 3 5 3" xfId="38748"/>
    <cellStyle name="Normal 27 3 5 4" xfId="46410"/>
    <cellStyle name="Normal 27 3 6" xfId="5758"/>
    <cellStyle name="Normal 27 3 6 2" xfId="12419"/>
    <cellStyle name="Normal 27 3 6 2 2" xfId="38751"/>
    <cellStyle name="Normal 27 3 6 3" xfId="38750"/>
    <cellStyle name="Normal 27 3 6 4" xfId="46411"/>
    <cellStyle name="Normal 27 3 7" xfId="5759"/>
    <cellStyle name="Normal 27 3 7 2" xfId="12420"/>
    <cellStyle name="Normal 27 3 7 2 2" xfId="38753"/>
    <cellStyle name="Normal 27 3 7 3" xfId="38752"/>
    <cellStyle name="Normal 27 3 7 4" xfId="46412"/>
    <cellStyle name="Normal 27 3 8" xfId="5760"/>
    <cellStyle name="Normal 27 3 8 2" xfId="12421"/>
    <cellStyle name="Normal 27 3 8 2 2" xfId="38755"/>
    <cellStyle name="Normal 27 3 8 3" xfId="38754"/>
    <cellStyle name="Normal 27 3 8 4" xfId="46413"/>
    <cellStyle name="Normal 27 3 9" xfId="12412"/>
    <cellStyle name="Normal 27 3 9 2" xfId="38756"/>
    <cellStyle name="Normal 27 4" xfId="5761"/>
    <cellStyle name="Normal 27 4 10" xfId="22693"/>
    <cellStyle name="Normal 27 4 11" xfId="38757"/>
    <cellStyle name="Normal 27 4 12" xfId="46414"/>
    <cellStyle name="Normal 27 4 2" xfId="5762"/>
    <cellStyle name="Normal 27 4 2 2" xfId="12423"/>
    <cellStyle name="Normal 27 4 2 2 2" xfId="38759"/>
    <cellStyle name="Normal 27 4 2 3" xfId="38758"/>
    <cellStyle name="Normal 27 4 2 4" xfId="46415"/>
    <cellStyle name="Normal 27 4 3" xfId="5763"/>
    <cellStyle name="Normal 27 4 3 2" xfId="12424"/>
    <cellStyle name="Normal 27 4 3 2 2" xfId="38761"/>
    <cellStyle name="Normal 27 4 3 3" xfId="38760"/>
    <cellStyle name="Normal 27 4 3 4" xfId="46416"/>
    <cellStyle name="Normal 27 4 4" xfId="5764"/>
    <cellStyle name="Normal 27 4 4 2" xfId="12425"/>
    <cellStyle name="Normal 27 4 4 2 2" xfId="38763"/>
    <cellStyle name="Normal 27 4 4 3" xfId="38762"/>
    <cellStyle name="Normal 27 4 4 4" xfId="46417"/>
    <cellStyle name="Normal 27 4 5" xfId="5765"/>
    <cellStyle name="Normal 27 4 5 2" xfId="12426"/>
    <cellStyle name="Normal 27 4 5 2 2" xfId="38765"/>
    <cellStyle name="Normal 27 4 5 3" xfId="38764"/>
    <cellStyle name="Normal 27 4 5 4" xfId="46418"/>
    <cellStyle name="Normal 27 4 6" xfId="5766"/>
    <cellStyle name="Normal 27 4 6 2" xfId="12427"/>
    <cellStyle name="Normal 27 4 6 2 2" xfId="38767"/>
    <cellStyle name="Normal 27 4 6 3" xfId="38766"/>
    <cellStyle name="Normal 27 4 6 4" xfId="46419"/>
    <cellStyle name="Normal 27 4 7" xfId="5767"/>
    <cellStyle name="Normal 27 4 7 2" xfId="12428"/>
    <cellStyle name="Normal 27 4 7 2 2" xfId="38769"/>
    <cellStyle name="Normal 27 4 7 3" xfId="38768"/>
    <cellStyle name="Normal 27 4 7 4" xfId="46420"/>
    <cellStyle name="Normal 27 4 8" xfId="5768"/>
    <cellStyle name="Normal 27 4 8 2" xfId="12429"/>
    <cellStyle name="Normal 27 4 8 2 2" xfId="38771"/>
    <cellStyle name="Normal 27 4 8 3" xfId="38770"/>
    <cellStyle name="Normal 27 4 8 4" xfId="46421"/>
    <cellStyle name="Normal 27 4 9" xfId="12422"/>
    <cellStyle name="Normal 27 4 9 2" xfId="38772"/>
    <cellStyle name="Normal 27 5" xfId="5769"/>
    <cellStyle name="Normal 27 5 2" xfId="5770"/>
    <cellStyle name="Normal 27 5 2 2" xfId="12431"/>
    <cellStyle name="Normal 27 5 2 2 2" xfId="38775"/>
    <cellStyle name="Normal 27 5 2 3" xfId="38774"/>
    <cellStyle name="Normal 27 5 2 4" xfId="46423"/>
    <cellStyle name="Normal 27 5 3" xfId="12430"/>
    <cellStyle name="Normal 27 5 3 2" xfId="38776"/>
    <cellStyle name="Normal 27 5 4" xfId="38773"/>
    <cellStyle name="Normal 27 5 5" xfId="46422"/>
    <cellStyle name="Normal 27 6" xfId="5771"/>
    <cellStyle name="Normal 27 6 2" xfId="12432"/>
    <cellStyle name="Normal 27 6 2 2" xfId="38778"/>
    <cellStyle name="Normal 27 6 3" xfId="38777"/>
    <cellStyle name="Normal 27 6 4" xfId="46424"/>
    <cellStyle name="Normal 27 7" xfId="5772"/>
    <cellStyle name="Normal 27 7 2" xfId="12433"/>
    <cellStyle name="Normal 27 7 2 2" xfId="38780"/>
    <cellStyle name="Normal 27 7 3" xfId="38779"/>
    <cellStyle name="Normal 27 7 4" xfId="46425"/>
    <cellStyle name="Normal 27 8" xfId="5773"/>
    <cellStyle name="Normal 27 8 2" xfId="12434"/>
    <cellStyle name="Normal 27 8 2 2" xfId="38782"/>
    <cellStyle name="Normal 27 8 3" xfId="38781"/>
    <cellStyle name="Normal 27 8 4" xfId="46426"/>
    <cellStyle name="Normal 27 9" xfId="5774"/>
    <cellStyle name="Normal 27 9 2" xfId="12435"/>
    <cellStyle name="Normal 27 9 2 2" xfId="38784"/>
    <cellStyle name="Normal 27 9 3" xfId="38783"/>
    <cellStyle name="Normal 27 9 4" xfId="46427"/>
    <cellStyle name="Normal 28" xfId="532"/>
    <cellStyle name="Normal 28 10" xfId="5776"/>
    <cellStyle name="Normal 28 10 2" xfId="12437"/>
    <cellStyle name="Normal 28 10 2 2" xfId="38786"/>
    <cellStyle name="Normal 28 10 3" xfId="38785"/>
    <cellStyle name="Normal 28 10 4" xfId="46429"/>
    <cellStyle name="Normal 28 11" xfId="5777"/>
    <cellStyle name="Normal 28 11 2" xfId="12438"/>
    <cellStyle name="Normal 28 11 2 2" xfId="38788"/>
    <cellStyle name="Normal 28 11 3" xfId="38787"/>
    <cellStyle name="Normal 28 11 4" xfId="46430"/>
    <cellStyle name="Normal 28 12" xfId="5775"/>
    <cellStyle name="Normal 28 12 2" xfId="12439"/>
    <cellStyle name="Normal 28 12 2 2" xfId="38790"/>
    <cellStyle name="Normal 28 12 3" xfId="38789"/>
    <cellStyle name="Normal 28 13" xfId="12436"/>
    <cellStyle name="Normal 28 13 2" xfId="38791"/>
    <cellStyle name="Normal 28 14" xfId="22694"/>
    <cellStyle name="Normal 28 15" xfId="28298"/>
    <cellStyle name="Normal 28 16" xfId="46428"/>
    <cellStyle name="Normal 28 2" xfId="5778"/>
    <cellStyle name="Normal 28 2 10" xfId="12440"/>
    <cellStyle name="Normal 28 2 10 2" xfId="38793"/>
    <cellStyle name="Normal 28 2 11" xfId="22695"/>
    <cellStyle name="Normal 28 2 12" xfId="38792"/>
    <cellStyle name="Normal 28 2 13" xfId="46431"/>
    <cellStyle name="Normal 28 2 2" xfId="5779"/>
    <cellStyle name="Normal 28 2 2 10" xfId="22696"/>
    <cellStyle name="Normal 28 2 2 11" xfId="38794"/>
    <cellStyle name="Normal 28 2 2 12" xfId="46432"/>
    <cellStyle name="Normal 28 2 2 2" xfId="5780"/>
    <cellStyle name="Normal 28 2 2 2 2" xfId="5781"/>
    <cellStyle name="Normal 28 2 2 2 2 2" xfId="12443"/>
    <cellStyle name="Normal 28 2 2 2 2 2 2" xfId="38797"/>
    <cellStyle name="Normal 28 2 2 2 2 3" xfId="38796"/>
    <cellStyle name="Normal 28 2 2 2 2 4" xfId="46434"/>
    <cellStyle name="Normal 28 2 2 2 3" xfId="12442"/>
    <cellStyle name="Normal 28 2 2 2 3 2" xfId="38798"/>
    <cellStyle name="Normal 28 2 2 2 4" xfId="38795"/>
    <cellStyle name="Normal 28 2 2 2 5" xfId="46433"/>
    <cellStyle name="Normal 28 2 2 3" xfId="5782"/>
    <cellStyle name="Normal 28 2 2 3 2" xfId="5783"/>
    <cellStyle name="Normal 28 2 2 3 2 2" xfId="12445"/>
    <cellStyle name="Normal 28 2 2 3 2 2 2" xfId="38801"/>
    <cellStyle name="Normal 28 2 2 3 2 3" xfId="38800"/>
    <cellStyle name="Normal 28 2 2 3 2 4" xfId="46436"/>
    <cellStyle name="Normal 28 2 2 3 3" xfId="12444"/>
    <cellStyle name="Normal 28 2 2 3 3 2" xfId="38802"/>
    <cellStyle name="Normal 28 2 2 3 4" xfId="38799"/>
    <cellStyle name="Normal 28 2 2 3 5" xfId="46435"/>
    <cellStyle name="Normal 28 2 2 4" xfId="5784"/>
    <cellStyle name="Normal 28 2 2 4 2" xfId="12446"/>
    <cellStyle name="Normal 28 2 2 4 2 2" xfId="38804"/>
    <cellStyle name="Normal 28 2 2 4 3" xfId="38803"/>
    <cellStyle name="Normal 28 2 2 4 4" xfId="46437"/>
    <cellStyle name="Normal 28 2 2 5" xfId="5785"/>
    <cellStyle name="Normal 28 2 2 5 2" xfId="12447"/>
    <cellStyle name="Normal 28 2 2 5 2 2" xfId="38806"/>
    <cellStyle name="Normal 28 2 2 5 3" xfId="38805"/>
    <cellStyle name="Normal 28 2 2 5 4" xfId="46438"/>
    <cellStyle name="Normal 28 2 2 6" xfId="5786"/>
    <cellStyle name="Normal 28 2 2 6 2" xfId="12448"/>
    <cellStyle name="Normal 28 2 2 6 2 2" xfId="38808"/>
    <cellStyle name="Normal 28 2 2 6 3" xfId="38807"/>
    <cellStyle name="Normal 28 2 2 6 4" xfId="46439"/>
    <cellStyle name="Normal 28 2 2 7" xfId="5787"/>
    <cellStyle name="Normal 28 2 2 7 2" xfId="12449"/>
    <cellStyle name="Normal 28 2 2 7 2 2" xfId="38810"/>
    <cellStyle name="Normal 28 2 2 7 3" xfId="38809"/>
    <cellStyle name="Normal 28 2 2 7 4" xfId="46440"/>
    <cellStyle name="Normal 28 2 2 8" xfId="5788"/>
    <cellStyle name="Normal 28 2 2 8 2" xfId="12450"/>
    <cellStyle name="Normal 28 2 2 8 2 2" xfId="38812"/>
    <cellStyle name="Normal 28 2 2 8 3" xfId="38811"/>
    <cellStyle name="Normal 28 2 2 8 4" xfId="46441"/>
    <cellStyle name="Normal 28 2 2 9" xfId="12441"/>
    <cellStyle name="Normal 28 2 2 9 2" xfId="38813"/>
    <cellStyle name="Normal 28 2 3" xfId="5789"/>
    <cellStyle name="Normal 28 2 3 2" xfId="5790"/>
    <cellStyle name="Normal 28 2 3 2 2" xfId="12452"/>
    <cellStyle name="Normal 28 2 3 2 2 2" xfId="38816"/>
    <cellStyle name="Normal 28 2 3 2 3" xfId="38815"/>
    <cellStyle name="Normal 28 2 3 2 4" xfId="46443"/>
    <cellStyle name="Normal 28 2 3 3" xfId="12451"/>
    <cellStyle name="Normal 28 2 3 3 2" xfId="38817"/>
    <cellStyle name="Normal 28 2 3 4" xfId="38814"/>
    <cellStyle name="Normal 28 2 3 5" xfId="46442"/>
    <cellStyle name="Normal 28 2 4" xfId="5791"/>
    <cellStyle name="Normal 28 2 4 2" xfId="5792"/>
    <cellStyle name="Normal 28 2 4 2 2" xfId="12454"/>
    <cellStyle name="Normal 28 2 4 2 2 2" xfId="38820"/>
    <cellStyle name="Normal 28 2 4 2 3" xfId="38819"/>
    <cellStyle name="Normal 28 2 4 2 4" xfId="46445"/>
    <cellStyle name="Normal 28 2 4 3" xfId="12453"/>
    <cellStyle name="Normal 28 2 4 3 2" xfId="38821"/>
    <cellStyle name="Normal 28 2 4 4" xfId="38818"/>
    <cellStyle name="Normal 28 2 4 5" xfId="46444"/>
    <cellStyle name="Normal 28 2 5" xfId="5793"/>
    <cellStyle name="Normal 28 2 5 2" xfId="12455"/>
    <cellStyle name="Normal 28 2 5 2 2" xfId="38823"/>
    <cellStyle name="Normal 28 2 5 3" xfId="38822"/>
    <cellStyle name="Normal 28 2 5 4" xfId="46446"/>
    <cellStyle name="Normal 28 2 6" xfId="5794"/>
    <cellStyle name="Normal 28 2 6 2" xfId="12456"/>
    <cellStyle name="Normal 28 2 6 2 2" xfId="38825"/>
    <cellStyle name="Normal 28 2 6 3" xfId="38824"/>
    <cellStyle name="Normal 28 2 6 4" xfId="46447"/>
    <cellStyle name="Normal 28 2 7" xfId="5795"/>
    <cellStyle name="Normal 28 2 7 2" xfId="12457"/>
    <cellStyle name="Normal 28 2 7 2 2" xfId="38827"/>
    <cellStyle name="Normal 28 2 7 3" xfId="38826"/>
    <cellStyle name="Normal 28 2 7 4" xfId="46448"/>
    <cellStyle name="Normal 28 2 8" xfId="5796"/>
    <cellStyle name="Normal 28 2 8 2" xfId="12458"/>
    <cellStyle name="Normal 28 2 8 2 2" xfId="38829"/>
    <cellStyle name="Normal 28 2 8 3" xfId="38828"/>
    <cellStyle name="Normal 28 2 8 4" xfId="46449"/>
    <cellStyle name="Normal 28 2 9" xfId="5797"/>
    <cellStyle name="Normal 28 2 9 2" xfId="12459"/>
    <cellStyle name="Normal 28 2 9 2 2" xfId="38831"/>
    <cellStyle name="Normal 28 2 9 3" xfId="38830"/>
    <cellStyle name="Normal 28 2 9 4" xfId="46450"/>
    <cellStyle name="Normal 28 3" xfId="5798"/>
    <cellStyle name="Normal 28 3 10" xfId="22697"/>
    <cellStyle name="Normal 28 3 11" xfId="38832"/>
    <cellStyle name="Normal 28 3 12" xfId="46451"/>
    <cellStyle name="Normal 28 3 2" xfId="5799"/>
    <cellStyle name="Normal 28 3 2 2" xfId="5800"/>
    <cellStyle name="Normal 28 3 2 2 2" xfId="12462"/>
    <cellStyle name="Normal 28 3 2 2 2 2" xfId="38835"/>
    <cellStyle name="Normal 28 3 2 2 3" xfId="38834"/>
    <cellStyle name="Normal 28 3 2 2 4" xfId="46453"/>
    <cellStyle name="Normal 28 3 2 3" xfId="12461"/>
    <cellStyle name="Normal 28 3 2 3 2" xfId="38836"/>
    <cellStyle name="Normal 28 3 2 4" xfId="22698"/>
    <cellStyle name="Normal 28 3 2 5" xfId="38833"/>
    <cellStyle name="Normal 28 3 2 6" xfId="46452"/>
    <cellStyle name="Normal 28 3 3" xfId="5801"/>
    <cellStyle name="Normal 28 3 3 2" xfId="5802"/>
    <cellStyle name="Normal 28 3 3 2 2" xfId="12464"/>
    <cellStyle name="Normal 28 3 3 2 2 2" xfId="38839"/>
    <cellStyle name="Normal 28 3 3 2 3" xfId="38838"/>
    <cellStyle name="Normal 28 3 3 2 4" xfId="46455"/>
    <cellStyle name="Normal 28 3 3 3" xfId="12463"/>
    <cellStyle name="Normal 28 3 3 3 2" xfId="38840"/>
    <cellStyle name="Normal 28 3 3 4" xfId="38837"/>
    <cellStyle name="Normal 28 3 3 5" xfId="46454"/>
    <cellStyle name="Normal 28 3 4" xfId="5803"/>
    <cellStyle name="Normal 28 3 4 2" xfId="12465"/>
    <cellStyle name="Normal 28 3 4 2 2" xfId="38842"/>
    <cellStyle name="Normal 28 3 4 3" xfId="38841"/>
    <cellStyle name="Normal 28 3 4 4" xfId="46456"/>
    <cellStyle name="Normal 28 3 5" xfId="5804"/>
    <cellStyle name="Normal 28 3 5 2" xfId="12466"/>
    <cellStyle name="Normal 28 3 5 2 2" xfId="38844"/>
    <cellStyle name="Normal 28 3 5 3" xfId="38843"/>
    <cellStyle name="Normal 28 3 5 4" xfId="46457"/>
    <cellStyle name="Normal 28 3 6" xfId="5805"/>
    <cellStyle name="Normal 28 3 6 2" xfId="12467"/>
    <cellStyle name="Normal 28 3 6 2 2" xfId="38846"/>
    <cellStyle name="Normal 28 3 6 3" xfId="38845"/>
    <cellStyle name="Normal 28 3 6 4" xfId="46458"/>
    <cellStyle name="Normal 28 3 7" xfId="5806"/>
    <cellStyle name="Normal 28 3 7 2" xfId="12468"/>
    <cellStyle name="Normal 28 3 7 2 2" xfId="38848"/>
    <cellStyle name="Normal 28 3 7 3" xfId="38847"/>
    <cellStyle name="Normal 28 3 7 4" xfId="46459"/>
    <cellStyle name="Normal 28 3 8" xfId="5807"/>
    <cellStyle name="Normal 28 3 8 2" xfId="12469"/>
    <cellStyle name="Normal 28 3 8 2 2" xfId="38850"/>
    <cellStyle name="Normal 28 3 8 3" xfId="38849"/>
    <cellStyle name="Normal 28 3 8 4" xfId="46460"/>
    <cellStyle name="Normal 28 3 9" xfId="12460"/>
    <cellStyle name="Normal 28 3 9 2" xfId="38851"/>
    <cellStyle name="Normal 28 4" xfId="5808"/>
    <cellStyle name="Normal 28 4 10" xfId="22699"/>
    <cellStyle name="Normal 28 4 11" xfId="38852"/>
    <cellStyle name="Normal 28 4 12" xfId="46461"/>
    <cellStyle name="Normal 28 4 2" xfId="5809"/>
    <cellStyle name="Normal 28 4 2 2" xfId="12471"/>
    <cellStyle name="Normal 28 4 2 2 2" xfId="38854"/>
    <cellStyle name="Normal 28 4 2 3" xfId="22700"/>
    <cellStyle name="Normal 28 4 2 4" xfId="38853"/>
    <cellStyle name="Normal 28 4 2 5" xfId="46462"/>
    <cellStyle name="Normal 28 4 3" xfId="5810"/>
    <cellStyle name="Normal 28 4 3 2" xfId="12472"/>
    <cellStyle name="Normal 28 4 3 2 2" xfId="38856"/>
    <cellStyle name="Normal 28 4 3 3" xfId="38855"/>
    <cellStyle name="Normal 28 4 3 4" xfId="46463"/>
    <cellStyle name="Normal 28 4 4" xfId="5811"/>
    <cellStyle name="Normal 28 4 4 2" xfId="12473"/>
    <cellStyle name="Normal 28 4 4 2 2" xfId="38858"/>
    <cellStyle name="Normal 28 4 4 3" xfId="38857"/>
    <cellStyle name="Normal 28 4 4 4" xfId="46464"/>
    <cellStyle name="Normal 28 4 5" xfId="5812"/>
    <cellStyle name="Normal 28 4 5 2" xfId="12474"/>
    <cellStyle name="Normal 28 4 5 2 2" xfId="38860"/>
    <cellStyle name="Normal 28 4 5 3" xfId="38859"/>
    <cellStyle name="Normal 28 4 5 4" xfId="46465"/>
    <cellStyle name="Normal 28 4 6" xfId="5813"/>
    <cellStyle name="Normal 28 4 6 2" xfId="12475"/>
    <cellStyle name="Normal 28 4 6 2 2" xfId="38862"/>
    <cellStyle name="Normal 28 4 6 3" xfId="38861"/>
    <cellStyle name="Normal 28 4 6 4" xfId="46466"/>
    <cellStyle name="Normal 28 4 7" xfId="5814"/>
    <cellStyle name="Normal 28 4 7 2" xfId="12476"/>
    <cellStyle name="Normal 28 4 7 2 2" xfId="38864"/>
    <cellStyle name="Normal 28 4 7 3" xfId="38863"/>
    <cellStyle name="Normal 28 4 7 4" xfId="46467"/>
    <cellStyle name="Normal 28 4 8" xfId="5815"/>
    <cellStyle name="Normal 28 4 8 2" xfId="12477"/>
    <cellStyle name="Normal 28 4 8 2 2" xfId="38866"/>
    <cellStyle name="Normal 28 4 8 3" xfId="38865"/>
    <cellStyle name="Normal 28 4 8 4" xfId="46468"/>
    <cellStyle name="Normal 28 4 9" xfId="12470"/>
    <cellStyle name="Normal 28 4 9 2" xfId="38867"/>
    <cellStyle name="Normal 28 5" xfId="5816"/>
    <cellStyle name="Normal 28 5 2" xfId="5817"/>
    <cellStyle name="Normal 28 5 2 2" xfId="12479"/>
    <cellStyle name="Normal 28 5 2 2 2" xfId="38870"/>
    <cellStyle name="Normal 28 5 2 3" xfId="38869"/>
    <cellStyle name="Normal 28 5 2 4" xfId="46470"/>
    <cellStyle name="Normal 28 5 3" xfId="12478"/>
    <cellStyle name="Normal 28 5 3 2" xfId="38871"/>
    <cellStyle name="Normal 28 5 4" xfId="22701"/>
    <cellStyle name="Normal 28 5 5" xfId="38868"/>
    <cellStyle name="Normal 28 5 6" xfId="46469"/>
    <cellStyle name="Normal 28 6" xfId="5818"/>
    <cellStyle name="Normal 28 6 2" xfId="12480"/>
    <cellStyle name="Normal 28 6 2 2" xfId="38873"/>
    <cellStyle name="Normal 28 6 3" xfId="22702"/>
    <cellStyle name="Normal 28 6 4" xfId="38872"/>
    <cellStyle name="Normal 28 6 5" xfId="46471"/>
    <cellStyle name="Normal 28 7" xfId="5819"/>
    <cellStyle name="Normal 28 7 2" xfId="12481"/>
    <cellStyle name="Normal 28 7 2 2" xfId="38875"/>
    <cellStyle name="Normal 28 7 3" xfId="22703"/>
    <cellStyle name="Normal 28 7 4" xfId="38874"/>
    <cellStyle name="Normal 28 7 5" xfId="46472"/>
    <cellStyle name="Normal 28 8" xfId="5820"/>
    <cellStyle name="Normal 28 8 2" xfId="12482"/>
    <cellStyle name="Normal 28 8 2 2" xfId="38877"/>
    <cellStyle name="Normal 28 8 3" xfId="22704"/>
    <cellStyle name="Normal 28 8 4" xfId="38876"/>
    <cellStyle name="Normal 28 8 5" xfId="46473"/>
    <cellStyle name="Normal 28 9" xfId="5821"/>
    <cellStyle name="Normal 28 9 2" xfId="12483"/>
    <cellStyle name="Normal 28 9 2 2" xfId="38879"/>
    <cellStyle name="Normal 28 9 3" xfId="38878"/>
    <cellStyle name="Normal 28 9 4" xfId="46474"/>
    <cellStyle name="Normal 28_Expired Option Payouts w Detail" xfId="22705"/>
    <cellStyle name="Normal 29" xfId="533"/>
    <cellStyle name="Normal 29 2" xfId="5823"/>
    <cellStyle name="Normal 29 2 2" xfId="22708"/>
    <cellStyle name="Normal 29 2 2 2" xfId="22709"/>
    <cellStyle name="Normal 29 2 3" xfId="22710"/>
    <cellStyle name="Normal 29 2 3 2" xfId="22711"/>
    <cellStyle name="Normal 29 2 4" xfId="22712"/>
    <cellStyle name="Normal 29 2 4 2" xfId="22713"/>
    <cellStyle name="Normal 29 2 5" xfId="22707"/>
    <cellStyle name="Normal 29 3" xfId="5822"/>
    <cellStyle name="Normal 29 3 2" xfId="22714"/>
    <cellStyle name="Normal 29 4" xfId="12484"/>
    <cellStyle name="Normal 29 4 2" xfId="22715"/>
    <cellStyle name="Normal 29 4 3" xfId="38880"/>
    <cellStyle name="Normal 29 5" xfId="22716"/>
    <cellStyle name="Normal 29 6" xfId="22717"/>
    <cellStyle name="Normal 29 7" xfId="22706"/>
    <cellStyle name="Normal 29 8" xfId="28299"/>
    <cellStyle name="Normal 29_Expired Option Payouts w Detail" xfId="22718"/>
    <cellStyle name="Normal 3" xfId="52"/>
    <cellStyle name="Normal 3 10" xfId="5825"/>
    <cellStyle name="Normal 3 10 2" xfId="5826"/>
    <cellStyle name="Normal 3 10 2 2" xfId="12486"/>
    <cellStyle name="Normal 3 10 2 2 2" xfId="38883"/>
    <cellStyle name="Normal 3 10 2 3" xfId="38882"/>
    <cellStyle name="Normal 3 10 2 4" xfId="46476"/>
    <cellStyle name="Normal 3 10 3" xfId="12485"/>
    <cellStyle name="Normal 3 10 3 2" xfId="38884"/>
    <cellStyle name="Normal 3 10 4" xfId="22719"/>
    <cellStyle name="Normal 3 10 5" xfId="38881"/>
    <cellStyle name="Normal 3 10 6" xfId="46475"/>
    <cellStyle name="Normal 3 11" xfId="5827"/>
    <cellStyle name="Normal 3 11 2" xfId="5828"/>
    <cellStyle name="Normal 3 11 2 2" xfId="12488"/>
    <cellStyle name="Normal 3 11 2 2 2" xfId="38887"/>
    <cellStyle name="Normal 3 11 2 3" xfId="38886"/>
    <cellStyle name="Normal 3 11 2 4" xfId="46478"/>
    <cellStyle name="Normal 3 11 3" xfId="12487"/>
    <cellStyle name="Normal 3 11 3 2" xfId="38888"/>
    <cellStyle name="Normal 3 11 4" xfId="22720"/>
    <cellStyle name="Normal 3 11 5" xfId="38885"/>
    <cellStyle name="Normal 3 11 6" xfId="46477"/>
    <cellStyle name="Normal 3 12" xfId="5829"/>
    <cellStyle name="Normal 3 12 2" xfId="5830"/>
    <cellStyle name="Normal 3 12 2 2" xfId="12490"/>
    <cellStyle name="Normal 3 12 2 2 2" xfId="38891"/>
    <cellStyle name="Normal 3 12 2 3" xfId="38890"/>
    <cellStyle name="Normal 3 12 2 4" xfId="46480"/>
    <cellStyle name="Normal 3 12 3" xfId="12489"/>
    <cellStyle name="Normal 3 12 3 2" xfId="38892"/>
    <cellStyle name="Normal 3 12 4" xfId="22721"/>
    <cellStyle name="Normal 3 12 5" xfId="38889"/>
    <cellStyle name="Normal 3 12 6" xfId="46479"/>
    <cellStyle name="Normal 3 13" xfId="5831"/>
    <cellStyle name="Normal 3 13 2" xfId="5832"/>
    <cellStyle name="Normal 3 13 2 2" xfId="12492"/>
    <cellStyle name="Normal 3 13 2 2 2" xfId="38895"/>
    <cellStyle name="Normal 3 13 2 3" xfId="38894"/>
    <cellStyle name="Normal 3 13 2 4" xfId="46482"/>
    <cellStyle name="Normal 3 13 3" xfId="12491"/>
    <cellStyle name="Normal 3 13 3 2" xfId="38896"/>
    <cellStyle name="Normal 3 13 4" xfId="22722"/>
    <cellStyle name="Normal 3 13 5" xfId="38893"/>
    <cellStyle name="Normal 3 13 6" xfId="46481"/>
    <cellStyle name="Normal 3 14" xfId="5833"/>
    <cellStyle name="Normal 3 14 2" xfId="12493"/>
    <cellStyle name="Normal 3 14 2 2" xfId="22724"/>
    <cellStyle name="Normal 3 14 2 3" xfId="38898"/>
    <cellStyle name="Normal 3 14 3" xfId="22725"/>
    <cellStyle name="Normal 3 14 4" xfId="22726"/>
    <cellStyle name="Normal 3 14 5" xfId="22723"/>
    <cellStyle name="Normal 3 14 6" xfId="38897"/>
    <cellStyle name="Normal 3 14 7" xfId="46483"/>
    <cellStyle name="Normal 3 15" xfId="5834"/>
    <cellStyle name="Normal 3 15 2" xfId="12494"/>
    <cellStyle name="Normal 3 15 2 2" xfId="38900"/>
    <cellStyle name="Normal 3 15 3" xfId="22727"/>
    <cellStyle name="Normal 3 15 4" xfId="38899"/>
    <cellStyle name="Normal 3 15 5" xfId="46484"/>
    <cellStyle name="Normal 3 16" xfId="5835"/>
    <cellStyle name="Normal 3 16 2" xfId="12495"/>
    <cellStyle name="Normal 3 16 2 2" xfId="38902"/>
    <cellStyle name="Normal 3 16 3" xfId="22728"/>
    <cellStyle name="Normal 3 16 4" xfId="38901"/>
    <cellStyle name="Normal 3 16 5" xfId="46485"/>
    <cellStyle name="Normal 3 17" xfId="5836"/>
    <cellStyle name="Normal 3 17 2" xfId="12496"/>
    <cellStyle name="Normal 3 17 2 2" xfId="38904"/>
    <cellStyle name="Normal 3 17 3" xfId="22729"/>
    <cellStyle name="Normal 3 17 4" xfId="38903"/>
    <cellStyle name="Normal 3 17 5" xfId="46486"/>
    <cellStyle name="Normal 3 18" xfId="5824"/>
    <cellStyle name="Normal 3 18 2" xfId="12497"/>
    <cellStyle name="Normal 3 18 2 2" xfId="38906"/>
    <cellStyle name="Normal 3 18 3" xfId="22730"/>
    <cellStyle name="Normal 3 18 4" xfId="38905"/>
    <cellStyle name="Normal 3 19" xfId="22731"/>
    <cellStyle name="Normal 3 2" xfId="135"/>
    <cellStyle name="Normal 3 2 2" xfId="268"/>
    <cellStyle name="Normal 3 2 2 2" xfId="5839"/>
    <cellStyle name="Normal 3 2 2 2 2" xfId="12499"/>
    <cellStyle name="Normal 3 2 2 2 2 2" xfId="38908"/>
    <cellStyle name="Normal 3 2 2 2 3" xfId="22734"/>
    <cellStyle name="Normal 3 2 2 2 4" xfId="38907"/>
    <cellStyle name="Normal 3 2 2 2 5" xfId="46488"/>
    <cellStyle name="Normal 3 2 2 3" xfId="5840"/>
    <cellStyle name="Normal 3 2 2 3 2" xfId="22735"/>
    <cellStyle name="Normal 3 2 2 4" xfId="5838"/>
    <cellStyle name="Normal 3 2 2 4 2" xfId="12500"/>
    <cellStyle name="Normal 3 2 2 4 2 2" xfId="38910"/>
    <cellStyle name="Normal 3 2 2 4 3" xfId="38909"/>
    <cellStyle name="Normal 3 2 2 5" xfId="22733"/>
    <cellStyle name="Normal 3 2 2 6" xfId="46487"/>
    <cellStyle name="Normal 3 2 3" xfId="379"/>
    <cellStyle name="Normal 3 2 3 2" xfId="5841"/>
    <cellStyle name="Normal 3 2 3 2 2" xfId="12502"/>
    <cellStyle name="Normal 3 2 3 2 2 2" xfId="38913"/>
    <cellStyle name="Normal 3 2 3 2 3" xfId="38912"/>
    <cellStyle name="Normal 3 2 3 3" xfId="12501"/>
    <cellStyle name="Normal 3 2 3 3 2" xfId="38914"/>
    <cellStyle name="Normal 3 2 3 4" xfId="22736"/>
    <cellStyle name="Normal 3 2 3 5" xfId="38911"/>
    <cellStyle name="Normal 3 2 3 6" xfId="46489"/>
    <cellStyle name="Normal 3 2 4" xfId="5842"/>
    <cellStyle name="Normal 3 2 4 2" xfId="12503"/>
    <cellStyle name="Normal 3 2 4 2 2" xfId="38916"/>
    <cellStyle name="Normal 3 2 4 3" xfId="22737"/>
    <cellStyle name="Normal 3 2 4 4" xfId="38915"/>
    <cellStyle name="Normal 3 2 4 5" xfId="46490"/>
    <cellStyle name="Normal 3 2 5" xfId="5843"/>
    <cellStyle name="Normal 3 2 5 2" xfId="12504"/>
    <cellStyle name="Normal 3 2 5 2 2" xfId="38918"/>
    <cellStyle name="Normal 3 2 5 3" xfId="28086"/>
    <cellStyle name="Normal 3 2 5 4" xfId="38917"/>
    <cellStyle name="Normal 3 2 5 5" xfId="46491"/>
    <cellStyle name="Normal 3 2 6" xfId="5844"/>
    <cellStyle name="Normal 3 2 6 2" xfId="12505"/>
    <cellStyle name="Normal 3 2 6 2 2" xfId="38920"/>
    <cellStyle name="Normal 3 2 6 3" xfId="38919"/>
    <cellStyle name="Normal 3 2 6 4" xfId="46492"/>
    <cellStyle name="Normal 3 2 7" xfId="5837"/>
    <cellStyle name="Normal 3 2 8" xfId="12498"/>
    <cellStyle name="Normal 3 2 8 2" xfId="38921"/>
    <cellStyle name="Normal 3 2 9" xfId="22732"/>
    <cellStyle name="Normal 3 20" xfId="22738"/>
    <cellStyle name="Normal 3 21" xfId="22739"/>
    <cellStyle name="Normal 3 22" xfId="22740"/>
    <cellStyle name="Normal 3 23" xfId="22741"/>
    <cellStyle name="Normal 3 24" xfId="22742"/>
    <cellStyle name="Normal 3 25" xfId="22743"/>
    <cellStyle name="Normal 3 26" xfId="22744"/>
    <cellStyle name="Normal 3 27" xfId="22745"/>
    <cellStyle name="Normal 3 28" xfId="22746"/>
    <cellStyle name="Normal 3 29" xfId="22747"/>
    <cellStyle name="Normal 3 3" xfId="290"/>
    <cellStyle name="Normal 3 3 2" xfId="550"/>
    <cellStyle name="Normal 3 3 2 2" xfId="5846"/>
    <cellStyle name="Normal 3 3 2 2 2" xfId="22750"/>
    <cellStyle name="Normal 3 3 2 3" xfId="12506"/>
    <cellStyle name="Normal 3 3 2 3 2" xfId="22751"/>
    <cellStyle name="Normal 3 3 2 3 3" xfId="38923"/>
    <cellStyle name="Normal 3 3 2 4" xfId="22749"/>
    <cellStyle name="Normal 3 3 2 5" xfId="38922"/>
    <cellStyle name="Normal 3 3 3" xfId="576"/>
    <cellStyle name="Normal 3 3 3 2" xfId="7143"/>
    <cellStyle name="Normal 3 3 3 2 2" xfId="12508"/>
    <cellStyle name="Normal 3 3 3 2 2 2" xfId="38926"/>
    <cellStyle name="Normal 3 3 3 2 3" xfId="38925"/>
    <cellStyle name="Normal 3 3 3 3" xfId="12507"/>
    <cellStyle name="Normal 3 3 3 3 2" xfId="38927"/>
    <cellStyle name="Normal 3 3 3 4" xfId="22752"/>
    <cellStyle name="Normal 3 3 3 5" xfId="38924"/>
    <cellStyle name="Normal 3 3 4" xfId="5847"/>
    <cellStyle name="Normal 3 3 5" xfId="5845"/>
    <cellStyle name="Normal 3 3 6" xfId="13881"/>
    <cellStyle name="Normal 3 3 7" xfId="22748"/>
    <cellStyle name="Normal 3 3 8" xfId="28300"/>
    <cellStyle name="Normal 3 30" xfId="22753"/>
    <cellStyle name="Normal 3 31" xfId="22754"/>
    <cellStyle name="Normal 3 32" xfId="22755"/>
    <cellStyle name="Normal 3 33" xfId="22756"/>
    <cellStyle name="Normal 3 34" xfId="22757"/>
    <cellStyle name="Normal 3 35" xfId="22758"/>
    <cellStyle name="Normal 3 36" xfId="22759"/>
    <cellStyle name="Normal 3 37" xfId="22760"/>
    <cellStyle name="Normal 3 37 2" xfId="22761"/>
    <cellStyle name="Normal 3 38" xfId="22762"/>
    <cellStyle name="Normal 3 39" xfId="22763"/>
    <cellStyle name="Normal 3 4" xfId="666"/>
    <cellStyle name="Normal 3 4 2" xfId="5849"/>
    <cellStyle name="Normal 3 4 2 2" xfId="22766"/>
    <cellStyle name="Normal 3 4 2 3" xfId="22767"/>
    <cellStyle name="Normal 3 4 2 4" xfId="22765"/>
    <cellStyle name="Normal 3 4 3" xfId="5848"/>
    <cellStyle name="Normal 3 4 3 2" xfId="22768"/>
    <cellStyle name="Normal 3 4 4" xfId="12509"/>
    <cellStyle name="Normal 3 4 4 2" xfId="22769"/>
    <cellStyle name="Normal 3 4 4 3" xfId="38929"/>
    <cellStyle name="Normal 3 4 5" xfId="22764"/>
    <cellStyle name="Normal 3 4 6" xfId="38928"/>
    <cellStyle name="Normal 3 40" xfId="22770"/>
    <cellStyle name="Normal 3 5" xfId="5850"/>
    <cellStyle name="Normal 3 5 10" xfId="5851"/>
    <cellStyle name="Normal 3 5 10 2" xfId="12511"/>
    <cellStyle name="Normal 3 5 10 2 2" xfId="38932"/>
    <cellStyle name="Normal 3 5 10 3" xfId="38931"/>
    <cellStyle name="Normal 3 5 10 4" xfId="46494"/>
    <cellStyle name="Normal 3 5 11" xfId="5852"/>
    <cellStyle name="Normal 3 5 11 2" xfId="12512"/>
    <cellStyle name="Normal 3 5 11 2 2" xfId="38934"/>
    <cellStyle name="Normal 3 5 11 3" xfId="38933"/>
    <cellStyle name="Normal 3 5 11 4" xfId="46495"/>
    <cellStyle name="Normal 3 5 12" xfId="12510"/>
    <cellStyle name="Normal 3 5 12 2" xfId="38935"/>
    <cellStyle name="Normal 3 5 13" xfId="22771"/>
    <cellStyle name="Normal 3 5 14" xfId="38930"/>
    <cellStyle name="Normal 3 5 15" xfId="46493"/>
    <cellStyle name="Normal 3 5 2" xfId="5853"/>
    <cellStyle name="Normal 3 5 2 10" xfId="12513"/>
    <cellStyle name="Normal 3 5 2 10 2" xfId="38937"/>
    <cellStyle name="Normal 3 5 2 11" xfId="22772"/>
    <cellStyle name="Normal 3 5 2 12" xfId="38936"/>
    <cellStyle name="Normal 3 5 2 13" xfId="46496"/>
    <cellStyle name="Normal 3 5 2 2" xfId="5854"/>
    <cellStyle name="Normal 3 5 2 2 2" xfId="5855"/>
    <cellStyle name="Normal 3 5 2 2 2 2" xfId="12515"/>
    <cellStyle name="Normal 3 5 2 2 2 2 2" xfId="38940"/>
    <cellStyle name="Normal 3 5 2 2 2 3" xfId="38939"/>
    <cellStyle name="Normal 3 5 2 2 2 4" xfId="46498"/>
    <cellStyle name="Normal 3 5 2 2 3" xfId="12514"/>
    <cellStyle name="Normal 3 5 2 2 3 2" xfId="38941"/>
    <cellStyle name="Normal 3 5 2 2 4" xfId="22773"/>
    <cellStyle name="Normal 3 5 2 2 5" xfId="38938"/>
    <cellStyle name="Normal 3 5 2 2 6" xfId="46497"/>
    <cellStyle name="Normal 3 5 2 3" xfId="5856"/>
    <cellStyle name="Normal 3 5 2 3 2" xfId="5857"/>
    <cellStyle name="Normal 3 5 2 3 2 2" xfId="12517"/>
    <cellStyle name="Normal 3 5 2 3 2 2 2" xfId="38944"/>
    <cellStyle name="Normal 3 5 2 3 2 3" xfId="38943"/>
    <cellStyle name="Normal 3 5 2 3 2 4" xfId="46500"/>
    <cellStyle name="Normal 3 5 2 3 3" xfId="12516"/>
    <cellStyle name="Normal 3 5 2 3 3 2" xfId="38945"/>
    <cellStyle name="Normal 3 5 2 3 4" xfId="22774"/>
    <cellStyle name="Normal 3 5 2 3 5" xfId="38942"/>
    <cellStyle name="Normal 3 5 2 3 6" xfId="46499"/>
    <cellStyle name="Normal 3 5 2 4" xfId="5858"/>
    <cellStyle name="Normal 3 5 2 4 2" xfId="12518"/>
    <cellStyle name="Normal 3 5 2 4 2 2" xfId="38947"/>
    <cellStyle name="Normal 3 5 2 4 3" xfId="38946"/>
    <cellStyle name="Normal 3 5 2 4 4" xfId="46501"/>
    <cellStyle name="Normal 3 5 2 5" xfId="5859"/>
    <cellStyle name="Normal 3 5 2 5 2" xfId="12519"/>
    <cellStyle name="Normal 3 5 2 5 2 2" xfId="38949"/>
    <cellStyle name="Normal 3 5 2 5 3" xfId="38948"/>
    <cellStyle name="Normal 3 5 2 5 4" xfId="46502"/>
    <cellStyle name="Normal 3 5 2 6" xfId="5860"/>
    <cellStyle name="Normal 3 5 2 6 2" xfId="12520"/>
    <cellStyle name="Normal 3 5 2 6 2 2" xfId="38951"/>
    <cellStyle name="Normal 3 5 2 6 3" xfId="38950"/>
    <cellStyle name="Normal 3 5 2 6 4" xfId="46503"/>
    <cellStyle name="Normal 3 5 2 7" xfId="5861"/>
    <cellStyle name="Normal 3 5 2 7 2" xfId="12521"/>
    <cellStyle name="Normal 3 5 2 7 2 2" xfId="38953"/>
    <cellStyle name="Normal 3 5 2 7 3" xfId="38952"/>
    <cellStyle name="Normal 3 5 2 7 4" xfId="46504"/>
    <cellStyle name="Normal 3 5 2 8" xfId="5862"/>
    <cellStyle name="Normal 3 5 2 8 2" xfId="12522"/>
    <cellStyle name="Normal 3 5 2 8 2 2" xfId="38955"/>
    <cellStyle name="Normal 3 5 2 8 3" xfId="38954"/>
    <cellStyle name="Normal 3 5 2 8 4" xfId="46505"/>
    <cellStyle name="Normal 3 5 2 9" xfId="5863"/>
    <cellStyle name="Normal 3 5 2 9 2" xfId="12523"/>
    <cellStyle name="Normal 3 5 2 9 2 2" xfId="38957"/>
    <cellStyle name="Normal 3 5 2 9 3" xfId="38956"/>
    <cellStyle name="Normal 3 5 2 9 4" xfId="46506"/>
    <cellStyle name="Normal 3 5 3" xfId="5864"/>
    <cellStyle name="Normal 3 5 3 10" xfId="22775"/>
    <cellStyle name="Normal 3 5 3 11" xfId="38958"/>
    <cellStyle name="Normal 3 5 3 12" xfId="46507"/>
    <cellStyle name="Normal 3 5 3 2" xfId="5865"/>
    <cellStyle name="Normal 3 5 3 2 2" xfId="12525"/>
    <cellStyle name="Normal 3 5 3 2 2 2" xfId="38960"/>
    <cellStyle name="Normal 3 5 3 2 3" xfId="38959"/>
    <cellStyle name="Normal 3 5 3 2 4" xfId="46508"/>
    <cellStyle name="Normal 3 5 3 3" xfId="5866"/>
    <cellStyle name="Normal 3 5 3 3 2" xfId="12526"/>
    <cellStyle name="Normal 3 5 3 3 2 2" xfId="38962"/>
    <cellStyle name="Normal 3 5 3 3 3" xfId="38961"/>
    <cellStyle name="Normal 3 5 3 3 4" xfId="46509"/>
    <cellStyle name="Normal 3 5 3 4" xfId="5867"/>
    <cellStyle name="Normal 3 5 3 4 2" xfId="12527"/>
    <cellStyle name="Normal 3 5 3 4 2 2" xfId="38964"/>
    <cellStyle name="Normal 3 5 3 4 3" xfId="38963"/>
    <cellStyle name="Normal 3 5 3 4 4" xfId="46510"/>
    <cellStyle name="Normal 3 5 3 5" xfId="5868"/>
    <cellStyle name="Normal 3 5 3 5 2" xfId="12528"/>
    <cellStyle name="Normal 3 5 3 5 2 2" xfId="38966"/>
    <cellStyle name="Normal 3 5 3 5 3" xfId="38965"/>
    <cellStyle name="Normal 3 5 3 5 4" xfId="46511"/>
    <cellStyle name="Normal 3 5 3 6" xfId="5869"/>
    <cellStyle name="Normal 3 5 3 6 2" xfId="12529"/>
    <cellStyle name="Normal 3 5 3 6 2 2" xfId="38968"/>
    <cellStyle name="Normal 3 5 3 6 3" xfId="38967"/>
    <cellStyle name="Normal 3 5 3 6 4" xfId="46512"/>
    <cellStyle name="Normal 3 5 3 7" xfId="5870"/>
    <cellStyle name="Normal 3 5 3 7 2" xfId="12530"/>
    <cellStyle name="Normal 3 5 3 7 2 2" xfId="38970"/>
    <cellStyle name="Normal 3 5 3 7 3" xfId="38969"/>
    <cellStyle name="Normal 3 5 3 7 4" xfId="46513"/>
    <cellStyle name="Normal 3 5 3 8" xfId="5871"/>
    <cellStyle name="Normal 3 5 3 8 2" xfId="12531"/>
    <cellStyle name="Normal 3 5 3 8 2 2" xfId="38972"/>
    <cellStyle name="Normal 3 5 3 8 3" xfId="38971"/>
    <cellStyle name="Normal 3 5 3 8 4" xfId="46514"/>
    <cellStyle name="Normal 3 5 3 9" xfId="12524"/>
    <cellStyle name="Normal 3 5 3 9 2" xfId="38973"/>
    <cellStyle name="Normal 3 5 4" xfId="5872"/>
    <cellStyle name="Normal 3 5 4 2" xfId="5873"/>
    <cellStyle name="Normal 3 5 4 2 2" xfId="12533"/>
    <cellStyle name="Normal 3 5 4 2 2 2" xfId="38976"/>
    <cellStyle name="Normal 3 5 4 2 3" xfId="38975"/>
    <cellStyle name="Normal 3 5 4 2 4" xfId="46516"/>
    <cellStyle name="Normal 3 5 4 3" xfId="12532"/>
    <cellStyle name="Normal 3 5 4 3 2" xfId="38977"/>
    <cellStyle name="Normal 3 5 4 4" xfId="22776"/>
    <cellStyle name="Normal 3 5 4 5" xfId="38974"/>
    <cellStyle name="Normal 3 5 4 6" xfId="46515"/>
    <cellStyle name="Normal 3 5 5" xfId="5874"/>
    <cellStyle name="Normal 3 5 5 2" xfId="12534"/>
    <cellStyle name="Normal 3 5 5 2 2" xfId="38979"/>
    <cellStyle name="Normal 3 5 5 3" xfId="22777"/>
    <cellStyle name="Normal 3 5 5 4" xfId="38978"/>
    <cellStyle name="Normal 3 5 5 5" xfId="46517"/>
    <cellStyle name="Normal 3 5 6" xfId="5875"/>
    <cellStyle name="Normal 3 5 6 2" xfId="12535"/>
    <cellStyle name="Normal 3 5 6 2 2" xfId="38981"/>
    <cellStyle name="Normal 3 5 6 3" xfId="38980"/>
    <cellStyle name="Normal 3 5 6 4" xfId="46518"/>
    <cellStyle name="Normal 3 5 7" xfId="5876"/>
    <cellStyle name="Normal 3 5 7 2" xfId="12536"/>
    <cellStyle name="Normal 3 5 7 2 2" xfId="38983"/>
    <cellStyle name="Normal 3 5 7 3" xfId="38982"/>
    <cellStyle name="Normal 3 5 7 4" xfId="46519"/>
    <cellStyle name="Normal 3 5 8" xfId="5877"/>
    <cellStyle name="Normal 3 5 8 2" xfId="12537"/>
    <cellStyle name="Normal 3 5 8 2 2" xfId="38985"/>
    <cellStyle name="Normal 3 5 8 3" xfId="38984"/>
    <cellStyle name="Normal 3 5 8 4" xfId="46520"/>
    <cellStyle name="Normal 3 5 9" xfId="5878"/>
    <cellStyle name="Normal 3 5 9 2" xfId="12538"/>
    <cellStyle name="Normal 3 5 9 2 2" xfId="38987"/>
    <cellStyle name="Normal 3 5 9 3" xfId="38986"/>
    <cellStyle name="Normal 3 5 9 4" xfId="46521"/>
    <cellStyle name="Normal 3 6" xfId="5879"/>
    <cellStyle name="Normal 3 6 10" xfId="5880"/>
    <cellStyle name="Normal 3 6 10 2" xfId="12540"/>
    <cellStyle name="Normal 3 6 10 2 2" xfId="38990"/>
    <cellStyle name="Normal 3 6 10 3" xfId="38989"/>
    <cellStyle name="Normal 3 6 10 4" xfId="46523"/>
    <cellStyle name="Normal 3 6 11" xfId="5881"/>
    <cellStyle name="Normal 3 6 11 2" xfId="12541"/>
    <cellStyle name="Normal 3 6 11 2 2" xfId="38992"/>
    <cellStyle name="Normal 3 6 11 3" xfId="38991"/>
    <cellStyle name="Normal 3 6 11 4" xfId="46524"/>
    <cellStyle name="Normal 3 6 12" xfId="12539"/>
    <cellStyle name="Normal 3 6 12 2" xfId="38993"/>
    <cellStyle name="Normal 3 6 13" xfId="22778"/>
    <cellStyle name="Normal 3 6 14" xfId="38988"/>
    <cellStyle name="Normal 3 6 15" xfId="46522"/>
    <cellStyle name="Normal 3 6 2" xfId="5882"/>
    <cellStyle name="Normal 3 6 2 10" xfId="12542"/>
    <cellStyle name="Normal 3 6 2 10 2" xfId="38995"/>
    <cellStyle name="Normal 3 6 2 11" xfId="22779"/>
    <cellStyle name="Normal 3 6 2 12" xfId="38994"/>
    <cellStyle name="Normal 3 6 2 13" xfId="46525"/>
    <cellStyle name="Normal 3 6 2 2" xfId="5883"/>
    <cellStyle name="Normal 3 6 2 2 2" xfId="12543"/>
    <cellStyle name="Normal 3 6 2 2 2 2" xfId="38997"/>
    <cellStyle name="Normal 3 6 2 2 3" xfId="22780"/>
    <cellStyle name="Normal 3 6 2 2 4" xfId="38996"/>
    <cellStyle name="Normal 3 6 2 2 5" xfId="46526"/>
    <cellStyle name="Normal 3 6 2 3" xfId="5884"/>
    <cellStyle name="Normal 3 6 2 3 2" xfId="12544"/>
    <cellStyle name="Normal 3 6 2 3 2 2" xfId="38999"/>
    <cellStyle name="Normal 3 6 2 3 3" xfId="22781"/>
    <cellStyle name="Normal 3 6 2 3 4" xfId="38998"/>
    <cellStyle name="Normal 3 6 2 3 5" xfId="46527"/>
    <cellStyle name="Normal 3 6 2 4" xfId="5885"/>
    <cellStyle name="Normal 3 6 2 4 2" xfId="12545"/>
    <cellStyle name="Normal 3 6 2 4 2 2" xfId="39001"/>
    <cellStyle name="Normal 3 6 2 4 3" xfId="39000"/>
    <cellStyle name="Normal 3 6 2 4 4" xfId="46528"/>
    <cellStyle name="Normal 3 6 2 5" xfId="5886"/>
    <cellStyle name="Normal 3 6 2 5 2" xfId="12546"/>
    <cellStyle name="Normal 3 6 2 5 2 2" xfId="39003"/>
    <cellStyle name="Normal 3 6 2 5 3" xfId="39002"/>
    <cellStyle name="Normal 3 6 2 5 4" xfId="46529"/>
    <cellStyle name="Normal 3 6 2 6" xfId="5887"/>
    <cellStyle name="Normal 3 6 2 6 2" xfId="12547"/>
    <cellStyle name="Normal 3 6 2 6 2 2" xfId="39005"/>
    <cellStyle name="Normal 3 6 2 6 3" xfId="39004"/>
    <cellStyle name="Normal 3 6 2 6 4" xfId="46530"/>
    <cellStyle name="Normal 3 6 2 7" xfId="5888"/>
    <cellStyle name="Normal 3 6 2 7 2" xfId="12548"/>
    <cellStyle name="Normal 3 6 2 7 2 2" xfId="39007"/>
    <cellStyle name="Normal 3 6 2 7 3" xfId="39006"/>
    <cellStyle name="Normal 3 6 2 7 4" xfId="46531"/>
    <cellStyle name="Normal 3 6 2 8" xfId="5889"/>
    <cellStyle name="Normal 3 6 2 8 2" xfId="12549"/>
    <cellStyle name="Normal 3 6 2 8 2 2" xfId="39009"/>
    <cellStyle name="Normal 3 6 2 8 3" xfId="39008"/>
    <cellStyle name="Normal 3 6 2 8 4" xfId="46532"/>
    <cellStyle name="Normal 3 6 2 9" xfId="5890"/>
    <cellStyle name="Normal 3 6 2 9 2" xfId="12550"/>
    <cellStyle name="Normal 3 6 2 9 2 2" xfId="39011"/>
    <cellStyle name="Normal 3 6 2 9 3" xfId="39010"/>
    <cellStyle name="Normal 3 6 2 9 4" xfId="46533"/>
    <cellStyle name="Normal 3 6 3" xfId="5891"/>
    <cellStyle name="Normal 3 6 3 2" xfId="5892"/>
    <cellStyle name="Normal 3 6 3 2 2" xfId="12552"/>
    <cellStyle name="Normal 3 6 3 2 2 2" xfId="39014"/>
    <cellStyle name="Normal 3 6 3 2 3" xfId="39013"/>
    <cellStyle name="Normal 3 6 3 2 4" xfId="46535"/>
    <cellStyle name="Normal 3 6 3 3" xfId="12551"/>
    <cellStyle name="Normal 3 6 3 3 2" xfId="39015"/>
    <cellStyle name="Normal 3 6 3 4" xfId="22782"/>
    <cellStyle name="Normal 3 6 3 5" xfId="39012"/>
    <cellStyle name="Normal 3 6 3 6" xfId="46534"/>
    <cellStyle name="Normal 3 6 4" xfId="5893"/>
    <cellStyle name="Normal 3 6 4 2" xfId="12553"/>
    <cellStyle name="Normal 3 6 4 2 2" xfId="39017"/>
    <cellStyle name="Normal 3 6 4 3" xfId="39016"/>
    <cellStyle name="Normal 3 6 4 4" xfId="46536"/>
    <cellStyle name="Normal 3 6 5" xfId="5894"/>
    <cellStyle name="Normal 3 6 5 2" xfId="12554"/>
    <cellStyle name="Normal 3 6 5 2 2" xfId="39019"/>
    <cellStyle name="Normal 3 6 5 3" xfId="39018"/>
    <cellStyle name="Normal 3 6 5 4" xfId="46537"/>
    <cellStyle name="Normal 3 6 6" xfId="5895"/>
    <cellStyle name="Normal 3 6 6 2" xfId="12555"/>
    <cellStyle name="Normal 3 6 6 2 2" xfId="39021"/>
    <cellStyle name="Normal 3 6 6 3" xfId="39020"/>
    <cellStyle name="Normal 3 6 6 4" xfId="46538"/>
    <cellStyle name="Normal 3 6 7" xfId="5896"/>
    <cellStyle name="Normal 3 6 7 2" xfId="12556"/>
    <cellStyle name="Normal 3 6 7 2 2" xfId="39023"/>
    <cellStyle name="Normal 3 6 7 3" xfId="39022"/>
    <cellStyle name="Normal 3 6 7 4" xfId="46539"/>
    <cellStyle name="Normal 3 6 8" xfId="5897"/>
    <cellStyle name="Normal 3 6 8 2" xfId="12557"/>
    <cellStyle name="Normal 3 6 8 2 2" xfId="39025"/>
    <cellStyle name="Normal 3 6 8 3" xfId="39024"/>
    <cellStyle name="Normal 3 6 8 4" xfId="46540"/>
    <cellStyle name="Normal 3 6 9" xfId="5898"/>
    <cellStyle name="Normal 3 6 9 2" xfId="12558"/>
    <cellStyle name="Normal 3 6 9 2 2" xfId="39027"/>
    <cellStyle name="Normal 3 6 9 3" xfId="39026"/>
    <cellStyle name="Normal 3 6 9 4" xfId="46541"/>
    <cellStyle name="Normal 3 7" xfId="5899"/>
    <cellStyle name="Normal 3 7 10" xfId="12559"/>
    <cellStyle name="Normal 3 7 10 2" xfId="39029"/>
    <cellStyle name="Normal 3 7 11" xfId="22783"/>
    <cellStyle name="Normal 3 7 12" xfId="39028"/>
    <cellStyle name="Normal 3 7 13" xfId="46542"/>
    <cellStyle name="Normal 3 7 2" xfId="5900"/>
    <cellStyle name="Normal 3 7 2 2" xfId="5901"/>
    <cellStyle name="Normal 3 7 2 2 2" xfId="12561"/>
    <cellStyle name="Normal 3 7 2 2 2 2" xfId="39032"/>
    <cellStyle name="Normal 3 7 2 2 3" xfId="39031"/>
    <cellStyle name="Normal 3 7 2 2 4" xfId="46544"/>
    <cellStyle name="Normal 3 7 2 3" xfId="12560"/>
    <cellStyle name="Normal 3 7 2 3 2" xfId="39033"/>
    <cellStyle name="Normal 3 7 2 4" xfId="39030"/>
    <cellStyle name="Normal 3 7 2 5" xfId="46543"/>
    <cellStyle name="Normal 3 7 3" xfId="5902"/>
    <cellStyle name="Normal 3 7 3 2" xfId="5903"/>
    <cellStyle name="Normal 3 7 3 2 2" xfId="12563"/>
    <cellStyle name="Normal 3 7 3 2 2 2" xfId="39036"/>
    <cellStyle name="Normal 3 7 3 2 3" xfId="39035"/>
    <cellStyle name="Normal 3 7 3 2 4" xfId="46546"/>
    <cellStyle name="Normal 3 7 3 3" xfId="12562"/>
    <cellStyle name="Normal 3 7 3 3 2" xfId="39037"/>
    <cellStyle name="Normal 3 7 3 4" xfId="39034"/>
    <cellStyle name="Normal 3 7 3 5" xfId="46545"/>
    <cellStyle name="Normal 3 7 4" xfId="5904"/>
    <cellStyle name="Normal 3 7 4 2" xfId="12564"/>
    <cellStyle name="Normal 3 7 4 2 2" xfId="39039"/>
    <cellStyle name="Normal 3 7 4 3" xfId="39038"/>
    <cellStyle name="Normal 3 7 4 4" xfId="46547"/>
    <cellStyle name="Normal 3 7 5" xfId="5905"/>
    <cellStyle name="Normal 3 7 5 2" xfId="12565"/>
    <cellStyle name="Normal 3 7 5 2 2" xfId="39041"/>
    <cellStyle name="Normal 3 7 5 3" xfId="39040"/>
    <cellStyle name="Normal 3 7 5 4" xfId="46548"/>
    <cellStyle name="Normal 3 7 6" xfId="5906"/>
    <cellStyle name="Normal 3 7 6 2" xfId="12566"/>
    <cellStyle name="Normal 3 7 6 2 2" xfId="39043"/>
    <cellStyle name="Normal 3 7 6 3" xfId="39042"/>
    <cellStyle name="Normal 3 7 6 4" xfId="46549"/>
    <cellStyle name="Normal 3 7 7" xfId="5907"/>
    <cellStyle name="Normal 3 7 7 2" xfId="12567"/>
    <cellStyle name="Normal 3 7 7 2 2" xfId="39045"/>
    <cellStyle name="Normal 3 7 7 3" xfId="39044"/>
    <cellStyle name="Normal 3 7 7 4" xfId="46550"/>
    <cellStyle name="Normal 3 7 8" xfId="5908"/>
    <cellStyle name="Normal 3 7 8 2" xfId="12568"/>
    <cellStyle name="Normal 3 7 8 2 2" xfId="39047"/>
    <cellStyle name="Normal 3 7 8 3" xfId="39046"/>
    <cellStyle name="Normal 3 7 8 4" xfId="46551"/>
    <cellStyle name="Normal 3 7 9" xfId="5909"/>
    <cellStyle name="Normal 3 7 9 2" xfId="12569"/>
    <cellStyle name="Normal 3 7 9 2 2" xfId="39049"/>
    <cellStyle name="Normal 3 7 9 3" xfId="39048"/>
    <cellStyle name="Normal 3 7 9 4" xfId="46552"/>
    <cellStyle name="Normal 3 8" xfId="5910"/>
    <cellStyle name="Normal 3 8 2" xfId="5911"/>
    <cellStyle name="Normal 3 8 2 2" xfId="12571"/>
    <cellStyle name="Normal 3 8 2 2 2" xfId="39052"/>
    <cellStyle name="Normal 3 8 2 3" xfId="39051"/>
    <cellStyle name="Normal 3 8 2 4" xfId="46554"/>
    <cellStyle name="Normal 3 8 3" xfId="5912"/>
    <cellStyle name="Normal 3 8 3 2" xfId="12572"/>
    <cellStyle name="Normal 3 8 3 2 2" xfId="39054"/>
    <cellStyle name="Normal 3 8 3 3" xfId="39053"/>
    <cellStyle name="Normal 3 8 3 4" xfId="46555"/>
    <cellStyle name="Normal 3 8 4" xfId="12570"/>
    <cellStyle name="Normal 3 8 4 2" xfId="39055"/>
    <cellStyle name="Normal 3 8 5" xfId="22784"/>
    <cellStyle name="Normal 3 8 6" xfId="39050"/>
    <cellStyle name="Normal 3 8 7" xfId="46553"/>
    <cellStyle name="Normal 3 9" xfId="5913"/>
    <cellStyle name="Normal 3 9 2" xfId="5914"/>
    <cellStyle name="Normal 3 9 2 2" xfId="12574"/>
    <cellStyle name="Normal 3 9 2 2 2" xfId="39058"/>
    <cellStyle name="Normal 3 9 2 3" xfId="39057"/>
    <cellStyle name="Normal 3 9 2 4" xfId="46557"/>
    <cellStyle name="Normal 3 9 3" xfId="12573"/>
    <cellStyle name="Normal 3 9 3 2" xfId="39059"/>
    <cellStyle name="Normal 3 9 4" xfId="22785"/>
    <cellStyle name="Normal 3 9 5" xfId="39056"/>
    <cellStyle name="Normal 3 9 6" xfId="46556"/>
    <cellStyle name="Normal 3_JE_036_Purchased Gas Costs_032010_DN" xfId="5915"/>
    <cellStyle name="Normal 30" xfId="562"/>
    <cellStyle name="Normal 30 2" xfId="5917"/>
    <cellStyle name="Normal 30 2 2" xfId="22786"/>
    <cellStyle name="Normal 30 3" xfId="5916"/>
    <cellStyle name="Normal 30 4" xfId="12575"/>
    <cellStyle name="Normal 30 4 2" xfId="39060"/>
    <cellStyle name="Normal 30 5" xfId="28301"/>
    <cellStyle name="Normal 31" xfId="551"/>
    <cellStyle name="Normal 31 2" xfId="577"/>
    <cellStyle name="Normal 31 2 2" xfId="7144"/>
    <cellStyle name="Normal 31 2 2 2" xfId="12578"/>
    <cellStyle name="Normal 31 2 2 2 2" xfId="39063"/>
    <cellStyle name="Normal 31 2 2 3" xfId="22789"/>
    <cellStyle name="Normal 31 2 2 4" xfId="39062"/>
    <cellStyle name="Normal 31 2 3" xfId="12577"/>
    <cellStyle name="Normal 31 2 3 2" xfId="39064"/>
    <cellStyle name="Normal 31 2 4" xfId="22788"/>
    <cellStyle name="Normal 31 2 5" xfId="39061"/>
    <cellStyle name="Normal 31 3" xfId="5918"/>
    <cellStyle name="Normal 31 3 2" xfId="22791"/>
    <cellStyle name="Normal 31 3 3" xfId="22790"/>
    <cellStyle name="Normal 31 4" xfId="12576"/>
    <cellStyle name="Normal 31 4 2" xfId="22793"/>
    <cellStyle name="Normal 31 4 3" xfId="22792"/>
    <cellStyle name="Normal 31 4 4" xfId="39065"/>
    <cellStyle name="Normal 31 5" xfId="13882"/>
    <cellStyle name="Normal 31 5 2" xfId="22794"/>
    <cellStyle name="Normal 31 6" xfId="22795"/>
    <cellStyle name="Normal 31 7" xfId="28050"/>
    <cellStyle name="Normal 31 8" xfId="22787"/>
    <cellStyle name="Normal 31 9" xfId="28302"/>
    <cellStyle name="Normal 31_Expired Option Payouts w Detail" xfId="22796"/>
    <cellStyle name="Normal 32" xfId="563"/>
    <cellStyle name="Normal 32 10" xfId="5920"/>
    <cellStyle name="Normal 32 10 2" xfId="12580"/>
    <cellStyle name="Normal 32 10 2 2" xfId="39067"/>
    <cellStyle name="Normal 32 10 3" xfId="39066"/>
    <cellStyle name="Normal 32 10 4" xfId="46559"/>
    <cellStyle name="Normal 32 11" xfId="5921"/>
    <cellStyle name="Normal 32 11 2" xfId="12581"/>
    <cellStyle name="Normal 32 11 2 2" xfId="39069"/>
    <cellStyle name="Normal 32 11 3" xfId="39068"/>
    <cellStyle name="Normal 32 11 4" xfId="46560"/>
    <cellStyle name="Normal 32 12" xfId="5919"/>
    <cellStyle name="Normal 32 12 2" xfId="12582"/>
    <cellStyle name="Normal 32 12 2 2" xfId="39071"/>
    <cellStyle name="Normal 32 12 3" xfId="39070"/>
    <cellStyle name="Normal 32 13" xfId="12579"/>
    <cellStyle name="Normal 32 13 2" xfId="39072"/>
    <cellStyle name="Normal 32 14" xfId="22797"/>
    <cellStyle name="Normal 32 15" xfId="28303"/>
    <cellStyle name="Normal 32 16" xfId="46558"/>
    <cellStyle name="Normal 32 2" xfId="5922"/>
    <cellStyle name="Normal 32 2 10" xfId="12583"/>
    <cellStyle name="Normal 32 2 10 2" xfId="39074"/>
    <cellStyle name="Normal 32 2 11" xfId="22798"/>
    <cellStyle name="Normal 32 2 12" xfId="39073"/>
    <cellStyle name="Normal 32 2 13" xfId="46561"/>
    <cellStyle name="Normal 32 2 2" xfId="5923"/>
    <cellStyle name="Normal 32 2 2 10" xfId="39075"/>
    <cellStyle name="Normal 32 2 2 11" xfId="46562"/>
    <cellStyle name="Normal 32 2 2 2" xfId="5924"/>
    <cellStyle name="Normal 32 2 2 2 2" xfId="5925"/>
    <cellStyle name="Normal 32 2 2 2 2 2" xfId="12586"/>
    <cellStyle name="Normal 32 2 2 2 2 2 2" xfId="39078"/>
    <cellStyle name="Normal 32 2 2 2 2 3" xfId="39077"/>
    <cellStyle name="Normal 32 2 2 2 2 4" xfId="46564"/>
    <cellStyle name="Normal 32 2 2 2 3" xfId="12585"/>
    <cellStyle name="Normal 32 2 2 2 3 2" xfId="39079"/>
    <cellStyle name="Normal 32 2 2 2 4" xfId="39076"/>
    <cellStyle name="Normal 32 2 2 2 5" xfId="46563"/>
    <cellStyle name="Normal 32 2 2 3" xfId="5926"/>
    <cellStyle name="Normal 32 2 2 3 2" xfId="5927"/>
    <cellStyle name="Normal 32 2 2 3 2 2" xfId="12588"/>
    <cellStyle name="Normal 32 2 2 3 2 2 2" xfId="39082"/>
    <cellStyle name="Normal 32 2 2 3 2 3" xfId="39081"/>
    <cellStyle name="Normal 32 2 2 3 2 4" xfId="46566"/>
    <cellStyle name="Normal 32 2 2 3 3" xfId="12587"/>
    <cellStyle name="Normal 32 2 2 3 3 2" xfId="39083"/>
    <cellStyle name="Normal 32 2 2 3 4" xfId="39080"/>
    <cellStyle name="Normal 32 2 2 3 5" xfId="46565"/>
    <cellStyle name="Normal 32 2 2 4" xfId="5928"/>
    <cellStyle name="Normal 32 2 2 4 2" xfId="12589"/>
    <cellStyle name="Normal 32 2 2 4 2 2" xfId="39085"/>
    <cellStyle name="Normal 32 2 2 4 3" xfId="39084"/>
    <cellStyle name="Normal 32 2 2 4 4" xfId="46567"/>
    <cellStyle name="Normal 32 2 2 5" xfId="5929"/>
    <cellStyle name="Normal 32 2 2 5 2" xfId="12590"/>
    <cellStyle name="Normal 32 2 2 5 2 2" xfId="39087"/>
    <cellStyle name="Normal 32 2 2 5 3" xfId="39086"/>
    <cellStyle name="Normal 32 2 2 5 4" xfId="46568"/>
    <cellStyle name="Normal 32 2 2 6" xfId="5930"/>
    <cellStyle name="Normal 32 2 2 6 2" xfId="12591"/>
    <cellStyle name="Normal 32 2 2 6 2 2" xfId="39089"/>
    <cellStyle name="Normal 32 2 2 6 3" xfId="39088"/>
    <cellStyle name="Normal 32 2 2 6 4" xfId="46569"/>
    <cellStyle name="Normal 32 2 2 7" xfId="5931"/>
    <cellStyle name="Normal 32 2 2 7 2" xfId="12592"/>
    <cellStyle name="Normal 32 2 2 7 2 2" xfId="39091"/>
    <cellStyle name="Normal 32 2 2 7 3" xfId="39090"/>
    <cellStyle name="Normal 32 2 2 7 4" xfId="46570"/>
    <cellStyle name="Normal 32 2 2 8" xfId="5932"/>
    <cellStyle name="Normal 32 2 2 8 2" xfId="12593"/>
    <cellStyle name="Normal 32 2 2 8 2 2" xfId="39093"/>
    <cellStyle name="Normal 32 2 2 8 3" xfId="39092"/>
    <cellStyle name="Normal 32 2 2 8 4" xfId="46571"/>
    <cellStyle name="Normal 32 2 2 9" xfId="12584"/>
    <cellStyle name="Normal 32 2 2 9 2" xfId="39094"/>
    <cellStyle name="Normal 32 2 3" xfId="5933"/>
    <cellStyle name="Normal 32 2 3 2" xfId="5934"/>
    <cellStyle name="Normal 32 2 3 2 2" xfId="12595"/>
    <cellStyle name="Normal 32 2 3 2 2 2" xfId="39097"/>
    <cellStyle name="Normal 32 2 3 2 3" xfId="39096"/>
    <cellStyle name="Normal 32 2 3 2 4" xfId="46573"/>
    <cellStyle name="Normal 32 2 3 3" xfId="12594"/>
    <cellStyle name="Normal 32 2 3 3 2" xfId="39098"/>
    <cellStyle name="Normal 32 2 3 4" xfId="39095"/>
    <cellStyle name="Normal 32 2 3 5" xfId="46572"/>
    <cellStyle name="Normal 32 2 4" xfId="5935"/>
    <cellStyle name="Normal 32 2 4 2" xfId="5936"/>
    <cellStyle name="Normal 32 2 4 2 2" xfId="12597"/>
    <cellStyle name="Normal 32 2 4 2 2 2" xfId="39101"/>
    <cellStyle name="Normal 32 2 4 2 3" xfId="39100"/>
    <cellStyle name="Normal 32 2 4 2 4" xfId="46575"/>
    <cellStyle name="Normal 32 2 4 3" xfId="12596"/>
    <cellStyle name="Normal 32 2 4 3 2" xfId="39102"/>
    <cellStyle name="Normal 32 2 4 4" xfId="39099"/>
    <cellStyle name="Normal 32 2 4 5" xfId="46574"/>
    <cellStyle name="Normal 32 2 5" xfId="5937"/>
    <cellStyle name="Normal 32 2 5 2" xfId="12598"/>
    <cellStyle name="Normal 32 2 5 2 2" xfId="39104"/>
    <cellStyle name="Normal 32 2 5 3" xfId="39103"/>
    <cellStyle name="Normal 32 2 5 4" xfId="46576"/>
    <cellStyle name="Normal 32 2 6" xfId="5938"/>
    <cellStyle name="Normal 32 2 6 2" xfId="12599"/>
    <cellStyle name="Normal 32 2 6 2 2" xfId="39106"/>
    <cellStyle name="Normal 32 2 6 3" xfId="39105"/>
    <cellStyle name="Normal 32 2 6 4" xfId="46577"/>
    <cellStyle name="Normal 32 2 7" xfId="5939"/>
    <cellStyle name="Normal 32 2 7 2" xfId="12600"/>
    <cellStyle name="Normal 32 2 7 2 2" xfId="39108"/>
    <cellStyle name="Normal 32 2 7 3" xfId="39107"/>
    <cellStyle name="Normal 32 2 7 4" xfId="46578"/>
    <cellStyle name="Normal 32 2 8" xfId="5940"/>
    <cellStyle name="Normal 32 2 8 2" xfId="12601"/>
    <cellStyle name="Normal 32 2 8 2 2" xfId="39110"/>
    <cellStyle name="Normal 32 2 8 3" xfId="39109"/>
    <cellStyle name="Normal 32 2 8 4" xfId="46579"/>
    <cellStyle name="Normal 32 2 9" xfId="5941"/>
    <cellStyle name="Normal 32 2 9 2" xfId="12602"/>
    <cellStyle name="Normal 32 2 9 2 2" xfId="39112"/>
    <cellStyle name="Normal 32 2 9 3" xfId="39111"/>
    <cellStyle name="Normal 32 2 9 4" xfId="46580"/>
    <cellStyle name="Normal 32 3" xfId="5942"/>
    <cellStyle name="Normal 32 3 10" xfId="22799"/>
    <cellStyle name="Normal 32 3 11" xfId="39113"/>
    <cellStyle name="Normal 32 3 12" xfId="46581"/>
    <cellStyle name="Normal 32 3 2" xfId="5943"/>
    <cellStyle name="Normal 32 3 2 2" xfId="5944"/>
    <cellStyle name="Normal 32 3 2 2 2" xfId="12605"/>
    <cellStyle name="Normal 32 3 2 2 2 2" xfId="39116"/>
    <cellStyle name="Normal 32 3 2 2 3" xfId="39115"/>
    <cellStyle name="Normal 32 3 2 2 4" xfId="46583"/>
    <cellStyle name="Normal 32 3 2 3" xfId="12604"/>
    <cellStyle name="Normal 32 3 2 3 2" xfId="39117"/>
    <cellStyle name="Normal 32 3 2 4" xfId="39114"/>
    <cellStyle name="Normal 32 3 2 5" xfId="46582"/>
    <cellStyle name="Normal 32 3 3" xfId="5945"/>
    <cellStyle name="Normal 32 3 3 2" xfId="5946"/>
    <cellStyle name="Normal 32 3 3 2 2" xfId="12607"/>
    <cellStyle name="Normal 32 3 3 2 2 2" xfId="39120"/>
    <cellStyle name="Normal 32 3 3 2 3" xfId="39119"/>
    <cellStyle name="Normal 32 3 3 2 4" xfId="46585"/>
    <cellStyle name="Normal 32 3 3 3" xfId="12606"/>
    <cellStyle name="Normal 32 3 3 3 2" xfId="39121"/>
    <cellStyle name="Normal 32 3 3 4" xfId="39118"/>
    <cellStyle name="Normal 32 3 3 5" xfId="46584"/>
    <cellStyle name="Normal 32 3 4" xfId="5947"/>
    <cellStyle name="Normal 32 3 4 2" xfId="12608"/>
    <cellStyle name="Normal 32 3 4 2 2" xfId="39123"/>
    <cellStyle name="Normal 32 3 4 3" xfId="39122"/>
    <cellStyle name="Normal 32 3 4 4" xfId="46586"/>
    <cellStyle name="Normal 32 3 5" xfId="5948"/>
    <cellStyle name="Normal 32 3 5 2" xfId="12609"/>
    <cellStyle name="Normal 32 3 5 2 2" xfId="39125"/>
    <cellStyle name="Normal 32 3 5 3" xfId="39124"/>
    <cellStyle name="Normal 32 3 5 4" xfId="46587"/>
    <cellStyle name="Normal 32 3 6" xfId="5949"/>
    <cellStyle name="Normal 32 3 6 2" xfId="12610"/>
    <cellStyle name="Normal 32 3 6 2 2" xfId="39127"/>
    <cellStyle name="Normal 32 3 6 3" xfId="39126"/>
    <cellStyle name="Normal 32 3 6 4" xfId="46588"/>
    <cellStyle name="Normal 32 3 7" xfId="5950"/>
    <cellStyle name="Normal 32 3 7 2" xfId="12611"/>
    <cellStyle name="Normal 32 3 7 2 2" xfId="39129"/>
    <cellStyle name="Normal 32 3 7 3" xfId="39128"/>
    <cellStyle name="Normal 32 3 7 4" xfId="46589"/>
    <cellStyle name="Normal 32 3 8" xfId="5951"/>
    <cellStyle name="Normal 32 3 8 2" xfId="12612"/>
    <cellStyle name="Normal 32 3 8 2 2" xfId="39131"/>
    <cellStyle name="Normal 32 3 8 3" xfId="39130"/>
    <cellStyle name="Normal 32 3 8 4" xfId="46590"/>
    <cellStyle name="Normal 32 3 9" xfId="12603"/>
    <cellStyle name="Normal 32 3 9 2" xfId="39132"/>
    <cellStyle name="Normal 32 4" xfId="5952"/>
    <cellStyle name="Normal 32 4 10" xfId="22800"/>
    <cellStyle name="Normal 32 4 11" xfId="39133"/>
    <cellStyle name="Normal 32 4 12" xfId="46591"/>
    <cellStyle name="Normal 32 4 2" xfId="5953"/>
    <cellStyle name="Normal 32 4 2 2" xfId="12614"/>
    <cellStyle name="Normal 32 4 2 2 2" xfId="39135"/>
    <cellStyle name="Normal 32 4 2 3" xfId="39134"/>
    <cellStyle name="Normal 32 4 2 4" xfId="46592"/>
    <cellStyle name="Normal 32 4 3" xfId="5954"/>
    <cellStyle name="Normal 32 4 3 2" xfId="12615"/>
    <cellStyle name="Normal 32 4 3 2 2" xfId="39137"/>
    <cellStyle name="Normal 32 4 3 3" xfId="39136"/>
    <cellStyle name="Normal 32 4 3 4" xfId="46593"/>
    <cellStyle name="Normal 32 4 4" xfId="5955"/>
    <cellStyle name="Normal 32 4 4 2" xfId="12616"/>
    <cellStyle name="Normal 32 4 4 2 2" xfId="39139"/>
    <cellStyle name="Normal 32 4 4 3" xfId="39138"/>
    <cellStyle name="Normal 32 4 4 4" xfId="46594"/>
    <cellStyle name="Normal 32 4 5" xfId="5956"/>
    <cellStyle name="Normal 32 4 5 2" xfId="12617"/>
    <cellStyle name="Normal 32 4 5 2 2" xfId="39141"/>
    <cellStyle name="Normal 32 4 5 3" xfId="39140"/>
    <cellStyle name="Normal 32 4 5 4" xfId="46595"/>
    <cellStyle name="Normal 32 4 6" xfId="5957"/>
    <cellStyle name="Normal 32 4 6 2" xfId="12618"/>
    <cellStyle name="Normal 32 4 6 2 2" xfId="39143"/>
    <cellStyle name="Normal 32 4 6 3" xfId="39142"/>
    <cellStyle name="Normal 32 4 6 4" xfId="46596"/>
    <cellStyle name="Normal 32 4 7" xfId="5958"/>
    <cellStyle name="Normal 32 4 7 2" xfId="12619"/>
    <cellStyle name="Normal 32 4 7 2 2" xfId="39145"/>
    <cellStyle name="Normal 32 4 7 3" xfId="39144"/>
    <cellStyle name="Normal 32 4 7 4" xfId="46597"/>
    <cellStyle name="Normal 32 4 8" xfId="5959"/>
    <cellStyle name="Normal 32 4 8 2" xfId="12620"/>
    <cellStyle name="Normal 32 4 8 2 2" xfId="39147"/>
    <cellStyle name="Normal 32 4 8 3" xfId="39146"/>
    <cellStyle name="Normal 32 4 8 4" xfId="46598"/>
    <cellStyle name="Normal 32 4 9" xfId="12613"/>
    <cellStyle name="Normal 32 4 9 2" xfId="39148"/>
    <cellStyle name="Normal 32 5" xfId="5960"/>
    <cellStyle name="Normal 32 5 2" xfId="5961"/>
    <cellStyle name="Normal 32 5 2 2" xfId="12622"/>
    <cellStyle name="Normal 32 5 2 2 2" xfId="39151"/>
    <cellStyle name="Normal 32 5 2 3" xfId="39150"/>
    <cellStyle name="Normal 32 5 2 4" xfId="46600"/>
    <cellStyle name="Normal 32 5 3" xfId="12621"/>
    <cellStyle name="Normal 32 5 3 2" xfId="39152"/>
    <cellStyle name="Normal 32 5 4" xfId="39149"/>
    <cellStyle name="Normal 32 5 5" xfId="46599"/>
    <cellStyle name="Normal 32 6" xfId="5962"/>
    <cellStyle name="Normal 32 6 2" xfId="12623"/>
    <cellStyle name="Normal 32 6 2 2" xfId="39154"/>
    <cellStyle name="Normal 32 6 3" xfId="39153"/>
    <cellStyle name="Normal 32 6 4" xfId="46601"/>
    <cellStyle name="Normal 32 7" xfId="5963"/>
    <cellStyle name="Normal 32 7 2" xfId="12624"/>
    <cellStyle name="Normal 32 7 2 2" xfId="39156"/>
    <cellStyle name="Normal 32 7 3" xfId="39155"/>
    <cellStyle name="Normal 32 7 4" xfId="46602"/>
    <cellStyle name="Normal 32 8" xfId="5964"/>
    <cellStyle name="Normal 32 8 2" xfId="12625"/>
    <cellStyle name="Normal 32 8 2 2" xfId="39158"/>
    <cellStyle name="Normal 32 8 3" xfId="39157"/>
    <cellStyle name="Normal 32 8 4" xfId="46603"/>
    <cellStyle name="Normal 32 9" xfId="5965"/>
    <cellStyle name="Normal 32 9 2" xfId="12626"/>
    <cellStyle name="Normal 32 9 2 2" xfId="39160"/>
    <cellStyle name="Normal 32 9 3" xfId="39159"/>
    <cellStyle name="Normal 32 9 4" xfId="46604"/>
    <cellStyle name="Normal 33" xfId="564"/>
    <cellStyle name="Normal 33 10" xfId="22801"/>
    <cellStyle name="Normal 33 11" xfId="22802"/>
    <cellStyle name="Normal 33 12" xfId="22803"/>
    <cellStyle name="Normal 33 13" xfId="22804"/>
    <cellStyle name="Normal 33 14" xfId="22805"/>
    <cellStyle name="Normal 33 15" xfId="22806"/>
    <cellStyle name="Normal 33 16" xfId="22807"/>
    <cellStyle name="Normal 33 17" xfId="22808"/>
    <cellStyle name="Normal 33 18" xfId="22809"/>
    <cellStyle name="Normal 33 19" xfId="22810"/>
    <cellStyle name="Normal 33 2" xfId="5967"/>
    <cellStyle name="Normal 33 20" xfId="22811"/>
    <cellStyle name="Normal 33 21" xfId="22812"/>
    <cellStyle name="Normal 33 22" xfId="22813"/>
    <cellStyle name="Normal 33 23" xfId="22814"/>
    <cellStyle name="Normal 33 24" xfId="22815"/>
    <cellStyle name="Normal 33 25" xfId="28087"/>
    <cellStyle name="Normal 33 26" xfId="28304"/>
    <cellStyle name="Normal 33 3" xfId="5966"/>
    <cellStyle name="Normal 33 4" xfId="12627"/>
    <cellStyle name="Normal 33 4 2" xfId="22816"/>
    <cellStyle name="Normal 33 4 3" xfId="39161"/>
    <cellStyle name="Normal 33 5" xfId="22817"/>
    <cellStyle name="Normal 33 6" xfId="22818"/>
    <cellStyle name="Normal 33 7" xfId="22819"/>
    <cellStyle name="Normal 33 8" xfId="22820"/>
    <cellStyle name="Normal 33 9" xfId="22821"/>
    <cellStyle name="Normal 34" xfId="565"/>
    <cellStyle name="Normal 34 10" xfId="5969"/>
    <cellStyle name="Normal 34 10 2" xfId="12629"/>
    <cellStyle name="Normal 34 10 2 2" xfId="39163"/>
    <cellStyle name="Normal 34 10 3" xfId="39162"/>
    <cellStyle name="Normal 34 10 4" xfId="46606"/>
    <cellStyle name="Normal 34 11" xfId="5970"/>
    <cellStyle name="Normal 34 11 2" xfId="12630"/>
    <cellStyle name="Normal 34 11 2 2" xfId="39165"/>
    <cellStyle name="Normal 34 11 3" xfId="39164"/>
    <cellStyle name="Normal 34 11 4" xfId="46607"/>
    <cellStyle name="Normal 34 12" xfId="5968"/>
    <cellStyle name="Normal 34 12 2" xfId="12631"/>
    <cellStyle name="Normal 34 12 2 2" xfId="39167"/>
    <cellStyle name="Normal 34 12 3" xfId="39166"/>
    <cellStyle name="Normal 34 13" xfId="12628"/>
    <cellStyle name="Normal 34 13 2" xfId="39168"/>
    <cellStyle name="Normal 34 14" xfId="22822"/>
    <cellStyle name="Normal 34 15" xfId="28305"/>
    <cellStyle name="Normal 34 16" xfId="46605"/>
    <cellStyle name="Normal 34 2" xfId="5971"/>
    <cellStyle name="Normal 34 2 10" xfId="12632"/>
    <cellStyle name="Normal 34 2 10 2" xfId="39170"/>
    <cellStyle name="Normal 34 2 11" xfId="22823"/>
    <cellStyle name="Normal 34 2 12" xfId="39169"/>
    <cellStyle name="Normal 34 2 13" xfId="46608"/>
    <cellStyle name="Normal 34 2 2" xfId="5972"/>
    <cellStyle name="Normal 34 2 2 10" xfId="22824"/>
    <cellStyle name="Normal 34 2 2 11" xfId="39171"/>
    <cellStyle name="Normal 34 2 2 12" xfId="46609"/>
    <cellStyle name="Normal 34 2 2 2" xfId="5973"/>
    <cellStyle name="Normal 34 2 2 2 2" xfId="5974"/>
    <cellStyle name="Normal 34 2 2 2 2 2" xfId="12635"/>
    <cellStyle name="Normal 34 2 2 2 2 2 2" xfId="39174"/>
    <cellStyle name="Normal 34 2 2 2 2 3" xfId="39173"/>
    <cellStyle name="Normal 34 2 2 2 2 4" xfId="46611"/>
    <cellStyle name="Normal 34 2 2 2 3" xfId="12634"/>
    <cellStyle name="Normal 34 2 2 2 3 2" xfId="39175"/>
    <cellStyle name="Normal 34 2 2 2 4" xfId="39172"/>
    <cellStyle name="Normal 34 2 2 2 5" xfId="46610"/>
    <cellStyle name="Normal 34 2 2 3" xfId="5975"/>
    <cellStyle name="Normal 34 2 2 3 2" xfId="5976"/>
    <cellStyle name="Normal 34 2 2 3 2 2" xfId="12637"/>
    <cellStyle name="Normal 34 2 2 3 2 2 2" xfId="39178"/>
    <cellStyle name="Normal 34 2 2 3 2 3" xfId="39177"/>
    <cellStyle name="Normal 34 2 2 3 2 4" xfId="46613"/>
    <cellStyle name="Normal 34 2 2 3 3" xfId="12636"/>
    <cellStyle name="Normal 34 2 2 3 3 2" xfId="39179"/>
    <cellStyle name="Normal 34 2 2 3 4" xfId="39176"/>
    <cellStyle name="Normal 34 2 2 3 5" xfId="46612"/>
    <cellStyle name="Normal 34 2 2 4" xfId="5977"/>
    <cellStyle name="Normal 34 2 2 4 2" xfId="12638"/>
    <cellStyle name="Normal 34 2 2 4 2 2" xfId="39181"/>
    <cellStyle name="Normal 34 2 2 4 3" xfId="39180"/>
    <cellStyle name="Normal 34 2 2 4 4" xfId="46614"/>
    <cellStyle name="Normal 34 2 2 5" xfId="5978"/>
    <cellStyle name="Normal 34 2 2 5 2" xfId="12639"/>
    <cellStyle name="Normal 34 2 2 5 2 2" xfId="39183"/>
    <cellStyle name="Normal 34 2 2 5 3" xfId="39182"/>
    <cellStyle name="Normal 34 2 2 5 4" xfId="46615"/>
    <cellStyle name="Normal 34 2 2 6" xfId="5979"/>
    <cellStyle name="Normal 34 2 2 6 2" xfId="12640"/>
    <cellStyle name="Normal 34 2 2 6 2 2" xfId="39185"/>
    <cellStyle name="Normal 34 2 2 6 3" xfId="39184"/>
    <cellStyle name="Normal 34 2 2 6 4" xfId="46616"/>
    <cellStyle name="Normal 34 2 2 7" xfId="5980"/>
    <cellStyle name="Normal 34 2 2 7 2" xfId="12641"/>
    <cellStyle name="Normal 34 2 2 7 2 2" xfId="39187"/>
    <cellStyle name="Normal 34 2 2 7 3" xfId="39186"/>
    <cellStyle name="Normal 34 2 2 7 4" xfId="46617"/>
    <cellStyle name="Normal 34 2 2 8" xfId="5981"/>
    <cellStyle name="Normal 34 2 2 8 2" xfId="12642"/>
    <cellStyle name="Normal 34 2 2 8 2 2" xfId="39189"/>
    <cellStyle name="Normal 34 2 2 8 3" xfId="39188"/>
    <cellStyle name="Normal 34 2 2 8 4" xfId="46618"/>
    <cellStyle name="Normal 34 2 2 9" xfId="12633"/>
    <cellStyle name="Normal 34 2 2 9 2" xfId="39190"/>
    <cellStyle name="Normal 34 2 3" xfId="5982"/>
    <cellStyle name="Normal 34 2 3 2" xfId="5983"/>
    <cellStyle name="Normal 34 2 3 2 2" xfId="12644"/>
    <cellStyle name="Normal 34 2 3 2 2 2" xfId="39193"/>
    <cellStyle name="Normal 34 2 3 2 3" xfId="39192"/>
    <cellStyle name="Normal 34 2 3 2 4" xfId="46620"/>
    <cellStyle name="Normal 34 2 3 3" xfId="12643"/>
    <cellStyle name="Normal 34 2 3 3 2" xfId="39194"/>
    <cellStyle name="Normal 34 2 3 4" xfId="39191"/>
    <cellStyle name="Normal 34 2 3 5" xfId="46619"/>
    <cellStyle name="Normal 34 2 4" xfId="5984"/>
    <cellStyle name="Normal 34 2 4 2" xfId="5985"/>
    <cellStyle name="Normal 34 2 4 2 2" xfId="12646"/>
    <cellStyle name="Normal 34 2 4 2 2 2" xfId="39197"/>
    <cellStyle name="Normal 34 2 4 2 3" xfId="39196"/>
    <cellStyle name="Normal 34 2 4 2 4" xfId="46622"/>
    <cellStyle name="Normal 34 2 4 3" xfId="12645"/>
    <cellStyle name="Normal 34 2 4 3 2" xfId="39198"/>
    <cellStyle name="Normal 34 2 4 4" xfId="39195"/>
    <cellStyle name="Normal 34 2 4 5" xfId="46621"/>
    <cellStyle name="Normal 34 2 5" xfId="5986"/>
    <cellStyle name="Normal 34 2 5 2" xfId="12647"/>
    <cellStyle name="Normal 34 2 5 2 2" xfId="39200"/>
    <cellStyle name="Normal 34 2 5 3" xfId="39199"/>
    <cellStyle name="Normal 34 2 5 4" xfId="46623"/>
    <cellStyle name="Normal 34 2 6" xfId="5987"/>
    <cellStyle name="Normal 34 2 6 2" xfId="12648"/>
    <cellStyle name="Normal 34 2 6 2 2" xfId="39202"/>
    <cellStyle name="Normal 34 2 6 3" xfId="39201"/>
    <cellStyle name="Normal 34 2 6 4" xfId="46624"/>
    <cellStyle name="Normal 34 2 7" xfId="5988"/>
    <cellStyle name="Normal 34 2 7 2" xfId="12649"/>
    <cellStyle name="Normal 34 2 7 2 2" xfId="39204"/>
    <cellStyle name="Normal 34 2 7 3" xfId="39203"/>
    <cellStyle name="Normal 34 2 7 4" xfId="46625"/>
    <cellStyle name="Normal 34 2 8" xfId="5989"/>
    <cellStyle name="Normal 34 2 8 2" xfId="12650"/>
    <cellStyle name="Normal 34 2 8 2 2" xfId="39206"/>
    <cellStyle name="Normal 34 2 8 3" xfId="39205"/>
    <cellStyle name="Normal 34 2 8 4" xfId="46626"/>
    <cellStyle name="Normal 34 2 9" xfId="5990"/>
    <cellStyle name="Normal 34 2 9 2" xfId="12651"/>
    <cellStyle name="Normal 34 2 9 2 2" xfId="39208"/>
    <cellStyle name="Normal 34 2 9 3" xfId="39207"/>
    <cellStyle name="Normal 34 2 9 4" xfId="46627"/>
    <cellStyle name="Normal 34 3" xfId="5991"/>
    <cellStyle name="Normal 34 3 10" xfId="22825"/>
    <cellStyle name="Normal 34 3 11" xfId="39209"/>
    <cellStyle name="Normal 34 3 12" xfId="46628"/>
    <cellStyle name="Normal 34 3 2" xfId="5992"/>
    <cellStyle name="Normal 34 3 2 2" xfId="5993"/>
    <cellStyle name="Normal 34 3 2 2 2" xfId="12654"/>
    <cellStyle name="Normal 34 3 2 2 2 2" xfId="39212"/>
    <cellStyle name="Normal 34 3 2 2 3" xfId="39211"/>
    <cellStyle name="Normal 34 3 2 2 4" xfId="46630"/>
    <cellStyle name="Normal 34 3 2 3" xfId="12653"/>
    <cellStyle name="Normal 34 3 2 3 2" xfId="39213"/>
    <cellStyle name="Normal 34 3 2 4" xfId="22826"/>
    <cellStyle name="Normal 34 3 2 5" xfId="39210"/>
    <cellStyle name="Normal 34 3 2 6" xfId="46629"/>
    <cellStyle name="Normal 34 3 3" xfId="5994"/>
    <cellStyle name="Normal 34 3 3 2" xfId="5995"/>
    <cellStyle name="Normal 34 3 3 2 2" xfId="12656"/>
    <cellStyle name="Normal 34 3 3 2 2 2" xfId="39216"/>
    <cellStyle name="Normal 34 3 3 2 3" xfId="39215"/>
    <cellStyle name="Normal 34 3 3 2 4" xfId="46632"/>
    <cellStyle name="Normal 34 3 3 3" xfId="12655"/>
    <cellStyle name="Normal 34 3 3 3 2" xfId="39217"/>
    <cellStyle name="Normal 34 3 3 4" xfId="39214"/>
    <cellStyle name="Normal 34 3 3 5" xfId="46631"/>
    <cellStyle name="Normal 34 3 4" xfId="5996"/>
    <cellStyle name="Normal 34 3 4 2" xfId="12657"/>
    <cellStyle name="Normal 34 3 4 2 2" xfId="39219"/>
    <cellStyle name="Normal 34 3 4 3" xfId="39218"/>
    <cellStyle name="Normal 34 3 4 4" xfId="46633"/>
    <cellStyle name="Normal 34 3 5" xfId="5997"/>
    <cellStyle name="Normal 34 3 5 2" xfId="12658"/>
    <cellStyle name="Normal 34 3 5 2 2" xfId="39221"/>
    <cellStyle name="Normal 34 3 5 3" xfId="39220"/>
    <cellStyle name="Normal 34 3 5 4" xfId="46634"/>
    <cellStyle name="Normal 34 3 6" xfId="5998"/>
    <cellStyle name="Normal 34 3 6 2" xfId="12659"/>
    <cellStyle name="Normal 34 3 6 2 2" xfId="39223"/>
    <cellStyle name="Normal 34 3 6 3" xfId="39222"/>
    <cellStyle name="Normal 34 3 6 4" xfId="46635"/>
    <cellStyle name="Normal 34 3 7" xfId="5999"/>
    <cellStyle name="Normal 34 3 7 2" xfId="12660"/>
    <cellStyle name="Normal 34 3 7 2 2" xfId="39225"/>
    <cellStyle name="Normal 34 3 7 3" xfId="39224"/>
    <cellStyle name="Normal 34 3 7 4" xfId="46636"/>
    <cellStyle name="Normal 34 3 8" xfId="6000"/>
    <cellStyle name="Normal 34 3 8 2" xfId="12661"/>
    <cellStyle name="Normal 34 3 8 2 2" xfId="39227"/>
    <cellStyle name="Normal 34 3 8 3" xfId="39226"/>
    <cellStyle name="Normal 34 3 8 4" xfId="46637"/>
    <cellStyle name="Normal 34 3 9" xfId="12652"/>
    <cellStyle name="Normal 34 3 9 2" xfId="39228"/>
    <cellStyle name="Normal 34 4" xfId="6001"/>
    <cellStyle name="Normal 34 4 10" xfId="22827"/>
    <cellStyle name="Normal 34 4 11" xfId="39229"/>
    <cellStyle name="Normal 34 4 12" xfId="46638"/>
    <cellStyle name="Normal 34 4 2" xfId="6002"/>
    <cellStyle name="Normal 34 4 2 2" xfId="12663"/>
    <cellStyle name="Normal 34 4 2 2 2" xfId="39231"/>
    <cellStyle name="Normal 34 4 2 3" xfId="22828"/>
    <cellStyle name="Normal 34 4 2 4" xfId="39230"/>
    <cellStyle name="Normal 34 4 2 5" xfId="46639"/>
    <cellStyle name="Normal 34 4 3" xfId="6003"/>
    <cellStyle name="Normal 34 4 3 2" xfId="12664"/>
    <cellStyle name="Normal 34 4 3 2 2" xfId="39233"/>
    <cellStyle name="Normal 34 4 3 3" xfId="39232"/>
    <cellStyle name="Normal 34 4 3 4" xfId="46640"/>
    <cellStyle name="Normal 34 4 4" xfId="6004"/>
    <cellStyle name="Normal 34 4 4 2" xfId="12665"/>
    <cellStyle name="Normal 34 4 4 2 2" xfId="39235"/>
    <cellStyle name="Normal 34 4 4 3" xfId="39234"/>
    <cellStyle name="Normal 34 4 4 4" xfId="46641"/>
    <cellStyle name="Normal 34 4 5" xfId="6005"/>
    <cellStyle name="Normal 34 4 5 2" xfId="12666"/>
    <cellStyle name="Normal 34 4 5 2 2" xfId="39237"/>
    <cellStyle name="Normal 34 4 5 3" xfId="39236"/>
    <cellStyle name="Normal 34 4 5 4" xfId="46642"/>
    <cellStyle name="Normal 34 4 6" xfId="6006"/>
    <cellStyle name="Normal 34 4 6 2" xfId="12667"/>
    <cellStyle name="Normal 34 4 6 2 2" xfId="39239"/>
    <cellStyle name="Normal 34 4 6 3" xfId="39238"/>
    <cellStyle name="Normal 34 4 6 4" xfId="46643"/>
    <cellStyle name="Normal 34 4 7" xfId="6007"/>
    <cellStyle name="Normal 34 4 7 2" xfId="12668"/>
    <cellStyle name="Normal 34 4 7 2 2" xfId="39241"/>
    <cellStyle name="Normal 34 4 7 3" xfId="39240"/>
    <cellStyle name="Normal 34 4 7 4" xfId="46644"/>
    <cellStyle name="Normal 34 4 8" xfId="6008"/>
    <cellStyle name="Normal 34 4 8 2" xfId="12669"/>
    <cellStyle name="Normal 34 4 8 2 2" xfId="39243"/>
    <cellStyle name="Normal 34 4 8 3" xfId="39242"/>
    <cellStyle name="Normal 34 4 8 4" xfId="46645"/>
    <cellStyle name="Normal 34 4 9" xfId="12662"/>
    <cellStyle name="Normal 34 4 9 2" xfId="39244"/>
    <cellStyle name="Normal 34 5" xfId="6009"/>
    <cellStyle name="Normal 34 5 2" xfId="6010"/>
    <cellStyle name="Normal 34 5 2 2" xfId="12671"/>
    <cellStyle name="Normal 34 5 2 2 2" xfId="39247"/>
    <cellStyle name="Normal 34 5 2 3" xfId="39246"/>
    <cellStyle name="Normal 34 5 2 4" xfId="46647"/>
    <cellStyle name="Normal 34 5 3" xfId="12670"/>
    <cellStyle name="Normal 34 5 3 2" xfId="39248"/>
    <cellStyle name="Normal 34 5 4" xfId="22829"/>
    <cellStyle name="Normal 34 5 5" xfId="39245"/>
    <cellStyle name="Normal 34 5 6" xfId="46646"/>
    <cellStyle name="Normal 34 6" xfId="6011"/>
    <cellStyle name="Normal 34 6 2" xfId="12672"/>
    <cellStyle name="Normal 34 6 2 2" xfId="39250"/>
    <cellStyle name="Normal 34 6 3" xfId="22830"/>
    <cellStyle name="Normal 34 6 4" xfId="39249"/>
    <cellStyle name="Normal 34 6 5" xfId="46648"/>
    <cellStyle name="Normal 34 7" xfId="6012"/>
    <cellStyle name="Normal 34 7 2" xfId="12673"/>
    <cellStyle name="Normal 34 7 2 2" xfId="39252"/>
    <cellStyle name="Normal 34 7 3" xfId="22831"/>
    <cellStyle name="Normal 34 7 4" xfId="39251"/>
    <cellStyle name="Normal 34 7 5" xfId="46649"/>
    <cellStyle name="Normal 34 8" xfId="6013"/>
    <cellStyle name="Normal 34 8 2" xfId="12674"/>
    <cellStyle name="Normal 34 8 2 2" xfId="39254"/>
    <cellStyle name="Normal 34 8 3" xfId="22832"/>
    <cellStyle name="Normal 34 8 4" xfId="39253"/>
    <cellStyle name="Normal 34 8 5" xfId="46650"/>
    <cellStyle name="Normal 34 9" xfId="6014"/>
    <cellStyle name="Normal 34 9 2" xfId="12675"/>
    <cellStyle name="Normal 34 9 2 2" xfId="39256"/>
    <cellStyle name="Normal 34 9 3" xfId="39255"/>
    <cellStyle name="Normal 34 9 4" xfId="46651"/>
    <cellStyle name="Normal 34_Expired Option Payouts w Detail" xfId="22833"/>
    <cellStyle name="Normal 35" xfId="566"/>
    <cellStyle name="Normal 35 10" xfId="6016"/>
    <cellStyle name="Normal 35 10 2" xfId="12677"/>
    <cellStyle name="Normal 35 10 2 2" xfId="39258"/>
    <cellStyle name="Normal 35 10 3" xfId="39257"/>
    <cellStyle name="Normal 35 10 4" xfId="46653"/>
    <cellStyle name="Normal 35 11" xfId="6017"/>
    <cellStyle name="Normal 35 11 2" xfId="12678"/>
    <cellStyle name="Normal 35 11 2 2" xfId="39260"/>
    <cellStyle name="Normal 35 11 3" xfId="39259"/>
    <cellStyle name="Normal 35 11 4" xfId="46654"/>
    <cellStyle name="Normal 35 12" xfId="6018"/>
    <cellStyle name="Normal 35 12 2" xfId="12679"/>
    <cellStyle name="Normal 35 12 2 2" xfId="39262"/>
    <cellStyle name="Normal 35 12 3" xfId="39261"/>
    <cellStyle name="Normal 35 12 4" xfId="46655"/>
    <cellStyle name="Normal 35 13" xfId="6015"/>
    <cellStyle name="Normal 35 13 2" xfId="12680"/>
    <cellStyle name="Normal 35 13 2 2" xfId="39264"/>
    <cellStyle name="Normal 35 13 3" xfId="39263"/>
    <cellStyle name="Normal 35 14" xfId="12676"/>
    <cellStyle name="Normal 35 14 2" xfId="39265"/>
    <cellStyle name="Normal 35 15" xfId="22834"/>
    <cellStyle name="Normal 35 16" xfId="28306"/>
    <cellStyle name="Normal 35 17" xfId="46652"/>
    <cellStyle name="Normal 35 2" xfId="6019"/>
    <cellStyle name="Normal 35 2 10" xfId="6020"/>
    <cellStyle name="Normal 35 2 10 2" xfId="12682"/>
    <cellStyle name="Normal 35 2 10 2 2" xfId="39268"/>
    <cellStyle name="Normal 35 2 10 3" xfId="39267"/>
    <cellStyle name="Normal 35 2 10 4" xfId="46657"/>
    <cellStyle name="Normal 35 2 11" xfId="6021"/>
    <cellStyle name="Normal 35 2 11 2" xfId="12683"/>
    <cellStyle name="Normal 35 2 11 2 2" xfId="39270"/>
    <cellStyle name="Normal 35 2 11 3" xfId="39269"/>
    <cellStyle name="Normal 35 2 11 4" xfId="46658"/>
    <cellStyle name="Normal 35 2 12" xfId="6022"/>
    <cellStyle name="Normal 35 2 12 2" xfId="12684"/>
    <cellStyle name="Normal 35 2 12 2 2" xfId="39272"/>
    <cellStyle name="Normal 35 2 12 3" xfId="39271"/>
    <cellStyle name="Normal 35 2 12 4" xfId="46659"/>
    <cellStyle name="Normal 35 2 13" xfId="12681"/>
    <cellStyle name="Normal 35 2 13 2" xfId="39273"/>
    <cellStyle name="Normal 35 2 14" xfId="22835"/>
    <cellStyle name="Normal 35 2 15" xfId="39266"/>
    <cellStyle name="Normal 35 2 16" xfId="46656"/>
    <cellStyle name="Normal 35 2 2" xfId="6023"/>
    <cellStyle name="Normal 35 2 2 10" xfId="6024"/>
    <cellStyle name="Normal 35 2 2 10 2" xfId="12686"/>
    <cellStyle name="Normal 35 2 2 10 2 2" xfId="39276"/>
    <cellStyle name="Normal 35 2 2 10 3" xfId="39275"/>
    <cellStyle name="Normal 35 2 2 10 4" xfId="46661"/>
    <cellStyle name="Normal 35 2 2 11" xfId="6025"/>
    <cellStyle name="Normal 35 2 2 11 2" xfId="12687"/>
    <cellStyle name="Normal 35 2 2 11 2 2" xfId="39278"/>
    <cellStyle name="Normal 35 2 2 11 3" xfId="39277"/>
    <cellStyle name="Normal 35 2 2 11 4" xfId="46662"/>
    <cellStyle name="Normal 35 2 2 12" xfId="12685"/>
    <cellStyle name="Normal 35 2 2 12 2" xfId="39279"/>
    <cellStyle name="Normal 35 2 2 13" xfId="22836"/>
    <cellStyle name="Normal 35 2 2 14" xfId="39274"/>
    <cellStyle name="Normal 35 2 2 15" xfId="46660"/>
    <cellStyle name="Normal 35 2 2 2" xfId="6026"/>
    <cellStyle name="Normal 35 2 2 2 10" xfId="12688"/>
    <cellStyle name="Normal 35 2 2 2 10 2" xfId="39281"/>
    <cellStyle name="Normal 35 2 2 2 11" xfId="22837"/>
    <cellStyle name="Normal 35 2 2 2 12" xfId="39280"/>
    <cellStyle name="Normal 35 2 2 2 13" xfId="46663"/>
    <cellStyle name="Normal 35 2 2 2 2" xfId="6027"/>
    <cellStyle name="Normal 35 2 2 2 2 10" xfId="39282"/>
    <cellStyle name="Normal 35 2 2 2 2 11" xfId="46664"/>
    <cellStyle name="Normal 35 2 2 2 2 2" xfId="6028"/>
    <cellStyle name="Normal 35 2 2 2 2 2 2" xfId="6029"/>
    <cellStyle name="Normal 35 2 2 2 2 2 2 2" xfId="12691"/>
    <cellStyle name="Normal 35 2 2 2 2 2 2 2 2" xfId="39285"/>
    <cellStyle name="Normal 35 2 2 2 2 2 2 3" xfId="39284"/>
    <cellStyle name="Normal 35 2 2 2 2 2 2 4" xfId="46666"/>
    <cellStyle name="Normal 35 2 2 2 2 2 3" xfId="12690"/>
    <cellStyle name="Normal 35 2 2 2 2 2 3 2" xfId="39286"/>
    <cellStyle name="Normal 35 2 2 2 2 2 4" xfId="39283"/>
    <cellStyle name="Normal 35 2 2 2 2 2 5" xfId="46665"/>
    <cellStyle name="Normal 35 2 2 2 2 3" xfId="6030"/>
    <cellStyle name="Normal 35 2 2 2 2 3 2" xfId="6031"/>
    <cellStyle name="Normal 35 2 2 2 2 3 2 2" xfId="12693"/>
    <cellStyle name="Normal 35 2 2 2 2 3 2 2 2" xfId="39289"/>
    <cellStyle name="Normal 35 2 2 2 2 3 2 3" xfId="39288"/>
    <cellStyle name="Normal 35 2 2 2 2 3 2 4" xfId="46668"/>
    <cellStyle name="Normal 35 2 2 2 2 3 3" xfId="12692"/>
    <cellStyle name="Normal 35 2 2 2 2 3 3 2" xfId="39290"/>
    <cellStyle name="Normal 35 2 2 2 2 3 4" xfId="39287"/>
    <cellStyle name="Normal 35 2 2 2 2 3 5" xfId="46667"/>
    <cellStyle name="Normal 35 2 2 2 2 4" xfId="6032"/>
    <cellStyle name="Normal 35 2 2 2 2 4 2" xfId="12694"/>
    <cellStyle name="Normal 35 2 2 2 2 4 2 2" xfId="39292"/>
    <cellStyle name="Normal 35 2 2 2 2 4 3" xfId="39291"/>
    <cellStyle name="Normal 35 2 2 2 2 4 4" xfId="46669"/>
    <cellStyle name="Normal 35 2 2 2 2 5" xfId="6033"/>
    <cellStyle name="Normal 35 2 2 2 2 5 2" xfId="12695"/>
    <cellStyle name="Normal 35 2 2 2 2 5 2 2" xfId="39294"/>
    <cellStyle name="Normal 35 2 2 2 2 5 3" xfId="39293"/>
    <cellStyle name="Normal 35 2 2 2 2 5 4" xfId="46670"/>
    <cellStyle name="Normal 35 2 2 2 2 6" xfId="6034"/>
    <cellStyle name="Normal 35 2 2 2 2 6 2" xfId="12696"/>
    <cellStyle name="Normal 35 2 2 2 2 6 2 2" xfId="39296"/>
    <cellStyle name="Normal 35 2 2 2 2 6 3" xfId="39295"/>
    <cellStyle name="Normal 35 2 2 2 2 6 4" xfId="46671"/>
    <cellStyle name="Normal 35 2 2 2 2 7" xfId="6035"/>
    <cellStyle name="Normal 35 2 2 2 2 7 2" xfId="12697"/>
    <cellStyle name="Normal 35 2 2 2 2 7 2 2" xfId="39298"/>
    <cellStyle name="Normal 35 2 2 2 2 7 3" xfId="39297"/>
    <cellStyle name="Normal 35 2 2 2 2 7 4" xfId="46672"/>
    <cellStyle name="Normal 35 2 2 2 2 8" xfId="6036"/>
    <cellStyle name="Normal 35 2 2 2 2 8 2" xfId="12698"/>
    <cellStyle name="Normal 35 2 2 2 2 8 2 2" xfId="39300"/>
    <cellStyle name="Normal 35 2 2 2 2 8 3" xfId="39299"/>
    <cellStyle name="Normal 35 2 2 2 2 8 4" xfId="46673"/>
    <cellStyle name="Normal 35 2 2 2 2 9" xfId="12689"/>
    <cellStyle name="Normal 35 2 2 2 2 9 2" xfId="39301"/>
    <cellStyle name="Normal 35 2 2 2 3" xfId="6037"/>
    <cellStyle name="Normal 35 2 2 2 3 2" xfId="6038"/>
    <cellStyle name="Normal 35 2 2 2 3 2 2" xfId="12700"/>
    <cellStyle name="Normal 35 2 2 2 3 2 2 2" xfId="39304"/>
    <cellStyle name="Normal 35 2 2 2 3 2 3" xfId="39303"/>
    <cellStyle name="Normal 35 2 2 2 3 2 4" xfId="46675"/>
    <cellStyle name="Normal 35 2 2 2 3 3" xfId="12699"/>
    <cellStyle name="Normal 35 2 2 2 3 3 2" xfId="39305"/>
    <cellStyle name="Normal 35 2 2 2 3 4" xfId="39302"/>
    <cellStyle name="Normal 35 2 2 2 3 5" xfId="46674"/>
    <cellStyle name="Normal 35 2 2 2 4" xfId="6039"/>
    <cellStyle name="Normal 35 2 2 2 4 2" xfId="6040"/>
    <cellStyle name="Normal 35 2 2 2 4 2 2" xfId="12702"/>
    <cellStyle name="Normal 35 2 2 2 4 2 2 2" xfId="39308"/>
    <cellStyle name="Normal 35 2 2 2 4 2 3" xfId="39307"/>
    <cellStyle name="Normal 35 2 2 2 4 2 4" xfId="46677"/>
    <cellStyle name="Normal 35 2 2 2 4 3" xfId="12701"/>
    <cellStyle name="Normal 35 2 2 2 4 3 2" xfId="39309"/>
    <cellStyle name="Normal 35 2 2 2 4 4" xfId="39306"/>
    <cellStyle name="Normal 35 2 2 2 4 5" xfId="46676"/>
    <cellStyle name="Normal 35 2 2 2 5" xfId="6041"/>
    <cellStyle name="Normal 35 2 2 2 5 2" xfId="12703"/>
    <cellStyle name="Normal 35 2 2 2 5 2 2" xfId="39311"/>
    <cellStyle name="Normal 35 2 2 2 5 3" xfId="39310"/>
    <cellStyle name="Normal 35 2 2 2 5 4" xfId="46678"/>
    <cellStyle name="Normal 35 2 2 2 6" xfId="6042"/>
    <cellStyle name="Normal 35 2 2 2 6 2" xfId="12704"/>
    <cellStyle name="Normal 35 2 2 2 6 2 2" xfId="39313"/>
    <cellStyle name="Normal 35 2 2 2 6 3" xfId="39312"/>
    <cellStyle name="Normal 35 2 2 2 6 4" xfId="46679"/>
    <cellStyle name="Normal 35 2 2 2 7" xfId="6043"/>
    <cellStyle name="Normal 35 2 2 2 7 2" xfId="12705"/>
    <cellStyle name="Normal 35 2 2 2 7 2 2" xfId="39315"/>
    <cellStyle name="Normal 35 2 2 2 7 3" xfId="39314"/>
    <cellStyle name="Normal 35 2 2 2 7 4" xfId="46680"/>
    <cellStyle name="Normal 35 2 2 2 8" xfId="6044"/>
    <cellStyle name="Normal 35 2 2 2 8 2" xfId="12706"/>
    <cellStyle name="Normal 35 2 2 2 8 2 2" xfId="39317"/>
    <cellStyle name="Normal 35 2 2 2 8 3" xfId="39316"/>
    <cellStyle name="Normal 35 2 2 2 8 4" xfId="46681"/>
    <cellStyle name="Normal 35 2 2 2 9" xfId="6045"/>
    <cellStyle name="Normal 35 2 2 2 9 2" xfId="12707"/>
    <cellStyle name="Normal 35 2 2 2 9 2 2" xfId="39319"/>
    <cellStyle name="Normal 35 2 2 2 9 3" xfId="39318"/>
    <cellStyle name="Normal 35 2 2 2 9 4" xfId="46682"/>
    <cellStyle name="Normal 35 2 2 3" xfId="6046"/>
    <cellStyle name="Normal 35 2 2 3 10" xfId="22838"/>
    <cellStyle name="Normal 35 2 2 3 11" xfId="39320"/>
    <cellStyle name="Normal 35 2 2 3 12" xfId="46683"/>
    <cellStyle name="Normal 35 2 2 3 2" xfId="6047"/>
    <cellStyle name="Normal 35 2 2 3 2 2" xfId="6048"/>
    <cellStyle name="Normal 35 2 2 3 2 2 2" xfId="12710"/>
    <cellStyle name="Normal 35 2 2 3 2 2 2 2" xfId="39323"/>
    <cellStyle name="Normal 35 2 2 3 2 2 3" xfId="39322"/>
    <cellStyle name="Normal 35 2 2 3 2 2 4" xfId="46685"/>
    <cellStyle name="Normal 35 2 2 3 2 3" xfId="12709"/>
    <cellStyle name="Normal 35 2 2 3 2 3 2" xfId="39324"/>
    <cellStyle name="Normal 35 2 2 3 2 4" xfId="39321"/>
    <cellStyle name="Normal 35 2 2 3 2 5" xfId="46684"/>
    <cellStyle name="Normal 35 2 2 3 3" xfId="6049"/>
    <cellStyle name="Normal 35 2 2 3 3 2" xfId="6050"/>
    <cellStyle name="Normal 35 2 2 3 3 2 2" xfId="12712"/>
    <cellStyle name="Normal 35 2 2 3 3 2 2 2" xfId="39327"/>
    <cellStyle name="Normal 35 2 2 3 3 2 3" xfId="39326"/>
    <cellStyle name="Normal 35 2 2 3 3 2 4" xfId="46687"/>
    <cellStyle name="Normal 35 2 2 3 3 3" xfId="12711"/>
    <cellStyle name="Normal 35 2 2 3 3 3 2" xfId="39328"/>
    <cellStyle name="Normal 35 2 2 3 3 4" xfId="39325"/>
    <cellStyle name="Normal 35 2 2 3 3 5" xfId="46686"/>
    <cellStyle name="Normal 35 2 2 3 4" xfId="6051"/>
    <cellStyle name="Normal 35 2 2 3 4 2" xfId="12713"/>
    <cellStyle name="Normal 35 2 2 3 4 2 2" xfId="39330"/>
    <cellStyle name="Normal 35 2 2 3 4 3" xfId="39329"/>
    <cellStyle name="Normal 35 2 2 3 4 4" xfId="46688"/>
    <cellStyle name="Normal 35 2 2 3 5" xfId="6052"/>
    <cellStyle name="Normal 35 2 2 3 5 2" xfId="12714"/>
    <cellStyle name="Normal 35 2 2 3 5 2 2" xfId="39332"/>
    <cellStyle name="Normal 35 2 2 3 5 3" xfId="39331"/>
    <cellStyle name="Normal 35 2 2 3 5 4" xfId="46689"/>
    <cellStyle name="Normal 35 2 2 3 6" xfId="6053"/>
    <cellStyle name="Normal 35 2 2 3 6 2" xfId="12715"/>
    <cellStyle name="Normal 35 2 2 3 6 2 2" xfId="39334"/>
    <cellStyle name="Normal 35 2 2 3 6 3" xfId="39333"/>
    <cellStyle name="Normal 35 2 2 3 6 4" xfId="46690"/>
    <cellStyle name="Normal 35 2 2 3 7" xfId="6054"/>
    <cellStyle name="Normal 35 2 2 3 7 2" xfId="12716"/>
    <cellStyle name="Normal 35 2 2 3 7 2 2" xfId="39336"/>
    <cellStyle name="Normal 35 2 2 3 7 3" xfId="39335"/>
    <cellStyle name="Normal 35 2 2 3 7 4" xfId="46691"/>
    <cellStyle name="Normal 35 2 2 3 8" xfId="6055"/>
    <cellStyle name="Normal 35 2 2 3 8 2" xfId="12717"/>
    <cellStyle name="Normal 35 2 2 3 8 2 2" xfId="39338"/>
    <cellStyle name="Normal 35 2 2 3 8 3" xfId="39337"/>
    <cellStyle name="Normal 35 2 2 3 8 4" xfId="46692"/>
    <cellStyle name="Normal 35 2 2 3 9" xfId="12708"/>
    <cellStyle name="Normal 35 2 2 3 9 2" xfId="39339"/>
    <cellStyle name="Normal 35 2 2 4" xfId="6056"/>
    <cellStyle name="Normal 35 2 2 4 10" xfId="22839"/>
    <cellStyle name="Normal 35 2 2 4 11" xfId="39340"/>
    <cellStyle name="Normal 35 2 2 4 12" xfId="46693"/>
    <cellStyle name="Normal 35 2 2 4 2" xfId="6057"/>
    <cellStyle name="Normal 35 2 2 4 2 2" xfId="12719"/>
    <cellStyle name="Normal 35 2 2 4 2 2 2" xfId="39342"/>
    <cellStyle name="Normal 35 2 2 4 2 3" xfId="39341"/>
    <cellStyle name="Normal 35 2 2 4 2 4" xfId="46694"/>
    <cellStyle name="Normal 35 2 2 4 3" xfId="6058"/>
    <cellStyle name="Normal 35 2 2 4 3 2" xfId="12720"/>
    <cellStyle name="Normal 35 2 2 4 3 2 2" xfId="39344"/>
    <cellStyle name="Normal 35 2 2 4 3 3" xfId="39343"/>
    <cellStyle name="Normal 35 2 2 4 3 4" xfId="46695"/>
    <cellStyle name="Normal 35 2 2 4 4" xfId="6059"/>
    <cellStyle name="Normal 35 2 2 4 4 2" xfId="12721"/>
    <cellStyle name="Normal 35 2 2 4 4 2 2" xfId="39346"/>
    <cellStyle name="Normal 35 2 2 4 4 3" xfId="39345"/>
    <cellStyle name="Normal 35 2 2 4 4 4" xfId="46696"/>
    <cellStyle name="Normal 35 2 2 4 5" xfId="6060"/>
    <cellStyle name="Normal 35 2 2 4 5 2" xfId="12722"/>
    <cellStyle name="Normal 35 2 2 4 5 2 2" xfId="39348"/>
    <cellStyle name="Normal 35 2 2 4 5 3" xfId="39347"/>
    <cellStyle name="Normal 35 2 2 4 5 4" xfId="46697"/>
    <cellStyle name="Normal 35 2 2 4 6" xfId="6061"/>
    <cellStyle name="Normal 35 2 2 4 6 2" xfId="12723"/>
    <cellStyle name="Normal 35 2 2 4 6 2 2" xfId="39350"/>
    <cellStyle name="Normal 35 2 2 4 6 3" xfId="39349"/>
    <cellStyle name="Normal 35 2 2 4 6 4" xfId="46698"/>
    <cellStyle name="Normal 35 2 2 4 7" xfId="6062"/>
    <cellStyle name="Normal 35 2 2 4 7 2" xfId="12724"/>
    <cellStyle name="Normal 35 2 2 4 7 2 2" xfId="39352"/>
    <cellStyle name="Normal 35 2 2 4 7 3" xfId="39351"/>
    <cellStyle name="Normal 35 2 2 4 7 4" xfId="46699"/>
    <cellStyle name="Normal 35 2 2 4 8" xfId="6063"/>
    <cellStyle name="Normal 35 2 2 4 8 2" xfId="12725"/>
    <cellStyle name="Normal 35 2 2 4 8 2 2" xfId="39354"/>
    <cellStyle name="Normal 35 2 2 4 8 3" xfId="39353"/>
    <cellStyle name="Normal 35 2 2 4 8 4" xfId="46700"/>
    <cellStyle name="Normal 35 2 2 4 9" xfId="12718"/>
    <cellStyle name="Normal 35 2 2 4 9 2" xfId="39355"/>
    <cellStyle name="Normal 35 2 2 5" xfId="6064"/>
    <cellStyle name="Normal 35 2 2 5 2" xfId="6065"/>
    <cellStyle name="Normal 35 2 2 5 2 2" xfId="12727"/>
    <cellStyle name="Normal 35 2 2 5 2 2 2" xfId="39358"/>
    <cellStyle name="Normal 35 2 2 5 2 3" xfId="39357"/>
    <cellStyle name="Normal 35 2 2 5 2 4" xfId="46702"/>
    <cellStyle name="Normal 35 2 2 5 3" xfId="12726"/>
    <cellStyle name="Normal 35 2 2 5 3 2" xfId="39359"/>
    <cellStyle name="Normal 35 2 2 5 4" xfId="39356"/>
    <cellStyle name="Normal 35 2 2 5 5" xfId="46701"/>
    <cellStyle name="Normal 35 2 2 6" xfId="6066"/>
    <cellStyle name="Normal 35 2 2 6 2" xfId="12728"/>
    <cellStyle name="Normal 35 2 2 6 2 2" xfId="39361"/>
    <cellStyle name="Normal 35 2 2 6 3" xfId="39360"/>
    <cellStyle name="Normal 35 2 2 6 4" xfId="46703"/>
    <cellStyle name="Normal 35 2 2 7" xfId="6067"/>
    <cellStyle name="Normal 35 2 2 7 2" xfId="12729"/>
    <cellStyle name="Normal 35 2 2 7 2 2" xfId="39363"/>
    <cellStyle name="Normal 35 2 2 7 3" xfId="39362"/>
    <cellStyle name="Normal 35 2 2 7 4" xfId="46704"/>
    <cellStyle name="Normal 35 2 2 8" xfId="6068"/>
    <cellStyle name="Normal 35 2 2 8 2" xfId="12730"/>
    <cellStyle name="Normal 35 2 2 8 2 2" xfId="39365"/>
    <cellStyle name="Normal 35 2 2 8 3" xfId="39364"/>
    <cellStyle name="Normal 35 2 2 8 4" xfId="46705"/>
    <cellStyle name="Normal 35 2 2 9" xfId="6069"/>
    <cellStyle name="Normal 35 2 2 9 2" xfId="12731"/>
    <cellStyle name="Normal 35 2 2 9 2 2" xfId="39367"/>
    <cellStyle name="Normal 35 2 2 9 3" xfId="39366"/>
    <cellStyle name="Normal 35 2 2 9 4" xfId="46706"/>
    <cellStyle name="Normal 35 2 3" xfId="6070"/>
    <cellStyle name="Normal 35 2 3 10" xfId="12732"/>
    <cellStyle name="Normal 35 2 3 10 2" xfId="39369"/>
    <cellStyle name="Normal 35 2 3 11" xfId="22840"/>
    <cellStyle name="Normal 35 2 3 12" xfId="39368"/>
    <cellStyle name="Normal 35 2 3 13" xfId="46707"/>
    <cellStyle name="Normal 35 2 3 2" xfId="6071"/>
    <cellStyle name="Normal 35 2 3 2 10" xfId="39370"/>
    <cellStyle name="Normal 35 2 3 2 11" xfId="46708"/>
    <cellStyle name="Normal 35 2 3 2 2" xfId="6072"/>
    <cellStyle name="Normal 35 2 3 2 2 2" xfId="6073"/>
    <cellStyle name="Normal 35 2 3 2 2 2 2" xfId="12735"/>
    <cellStyle name="Normal 35 2 3 2 2 2 2 2" xfId="39373"/>
    <cellStyle name="Normal 35 2 3 2 2 2 3" xfId="39372"/>
    <cellStyle name="Normal 35 2 3 2 2 2 4" xfId="46710"/>
    <cellStyle name="Normal 35 2 3 2 2 3" xfId="12734"/>
    <cellStyle name="Normal 35 2 3 2 2 3 2" xfId="39374"/>
    <cellStyle name="Normal 35 2 3 2 2 4" xfId="39371"/>
    <cellStyle name="Normal 35 2 3 2 2 5" xfId="46709"/>
    <cellStyle name="Normal 35 2 3 2 3" xfId="6074"/>
    <cellStyle name="Normal 35 2 3 2 3 2" xfId="6075"/>
    <cellStyle name="Normal 35 2 3 2 3 2 2" xfId="12737"/>
    <cellStyle name="Normal 35 2 3 2 3 2 2 2" xfId="39377"/>
    <cellStyle name="Normal 35 2 3 2 3 2 3" xfId="39376"/>
    <cellStyle name="Normal 35 2 3 2 3 2 4" xfId="46712"/>
    <cellStyle name="Normal 35 2 3 2 3 3" xfId="12736"/>
    <cellStyle name="Normal 35 2 3 2 3 3 2" xfId="39378"/>
    <cellStyle name="Normal 35 2 3 2 3 4" xfId="39375"/>
    <cellStyle name="Normal 35 2 3 2 3 5" xfId="46711"/>
    <cellStyle name="Normal 35 2 3 2 4" xfId="6076"/>
    <cellStyle name="Normal 35 2 3 2 4 2" xfId="12738"/>
    <cellStyle name="Normal 35 2 3 2 4 2 2" xfId="39380"/>
    <cellStyle name="Normal 35 2 3 2 4 3" xfId="39379"/>
    <cellStyle name="Normal 35 2 3 2 4 4" xfId="46713"/>
    <cellStyle name="Normal 35 2 3 2 5" xfId="6077"/>
    <cellStyle name="Normal 35 2 3 2 5 2" xfId="12739"/>
    <cellStyle name="Normal 35 2 3 2 5 2 2" xfId="39382"/>
    <cellStyle name="Normal 35 2 3 2 5 3" xfId="39381"/>
    <cellStyle name="Normal 35 2 3 2 5 4" xfId="46714"/>
    <cellStyle name="Normal 35 2 3 2 6" xfId="6078"/>
    <cellStyle name="Normal 35 2 3 2 6 2" xfId="12740"/>
    <cellStyle name="Normal 35 2 3 2 6 2 2" xfId="39384"/>
    <cellStyle name="Normal 35 2 3 2 6 3" xfId="39383"/>
    <cellStyle name="Normal 35 2 3 2 6 4" xfId="46715"/>
    <cellStyle name="Normal 35 2 3 2 7" xfId="6079"/>
    <cellStyle name="Normal 35 2 3 2 7 2" xfId="12741"/>
    <cellStyle name="Normal 35 2 3 2 7 2 2" xfId="39386"/>
    <cellStyle name="Normal 35 2 3 2 7 3" xfId="39385"/>
    <cellStyle name="Normal 35 2 3 2 7 4" xfId="46716"/>
    <cellStyle name="Normal 35 2 3 2 8" xfId="6080"/>
    <cellStyle name="Normal 35 2 3 2 8 2" xfId="12742"/>
    <cellStyle name="Normal 35 2 3 2 8 2 2" xfId="39388"/>
    <cellStyle name="Normal 35 2 3 2 8 3" xfId="39387"/>
    <cellStyle name="Normal 35 2 3 2 8 4" xfId="46717"/>
    <cellStyle name="Normal 35 2 3 2 9" xfId="12733"/>
    <cellStyle name="Normal 35 2 3 2 9 2" xfId="39389"/>
    <cellStyle name="Normal 35 2 3 3" xfId="6081"/>
    <cellStyle name="Normal 35 2 3 3 2" xfId="6082"/>
    <cellStyle name="Normal 35 2 3 3 2 2" xfId="12744"/>
    <cellStyle name="Normal 35 2 3 3 2 2 2" xfId="39392"/>
    <cellStyle name="Normal 35 2 3 3 2 3" xfId="39391"/>
    <cellStyle name="Normal 35 2 3 3 2 4" xfId="46719"/>
    <cellStyle name="Normal 35 2 3 3 3" xfId="12743"/>
    <cellStyle name="Normal 35 2 3 3 3 2" xfId="39393"/>
    <cellStyle name="Normal 35 2 3 3 4" xfId="39390"/>
    <cellStyle name="Normal 35 2 3 3 5" xfId="46718"/>
    <cellStyle name="Normal 35 2 3 4" xfId="6083"/>
    <cellStyle name="Normal 35 2 3 4 2" xfId="6084"/>
    <cellStyle name="Normal 35 2 3 4 2 2" xfId="12746"/>
    <cellStyle name="Normal 35 2 3 4 2 2 2" xfId="39396"/>
    <cellStyle name="Normal 35 2 3 4 2 3" xfId="39395"/>
    <cellStyle name="Normal 35 2 3 4 2 4" xfId="46721"/>
    <cellStyle name="Normal 35 2 3 4 3" xfId="12745"/>
    <cellStyle name="Normal 35 2 3 4 3 2" xfId="39397"/>
    <cellStyle name="Normal 35 2 3 4 4" xfId="39394"/>
    <cellStyle name="Normal 35 2 3 4 5" xfId="46720"/>
    <cellStyle name="Normal 35 2 3 5" xfId="6085"/>
    <cellStyle name="Normal 35 2 3 5 2" xfId="12747"/>
    <cellStyle name="Normal 35 2 3 5 2 2" xfId="39399"/>
    <cellStyle name="Normal 35 2 3 5 3" xfId="39398"/>
    <cellStyle name="Normal 35 2 3 5 4" xfId="46722"/>
    <cellStyle name="Normal 35 2 3 6" xfId="6086"/>
    <cellStyle name="Normal 35 2 3 6 2" xfId="12748"/>
    <cellStyle name="Normal 35 2 3 6 2 2" xfId="39401"/>
    <cellStyle name="Normal 35 2 3 6 3" xfId="39400"/>
    <cellStyle name="Normal 35 2 3 6 4" xfId="46723"/>
    <cellStyle name="Normal 35 2 3 7" xfId="6087"/>
    <cellStyle name="Normal 35 2 3 7 2" xfId="12749"/>
    <cellStyle name="Normal 35 2 3 7 2 2" xfId="39403"/>
    <cellStyle name="Normal 35 2 3 7 3" xfId="39402"/>
    <cellStyle name="Normal 35 2 3 7 4" xfId="46724"/>
    <cellStyle name="Normal 35 2 3 8" xfId="6088"/>
    <cellStyle name="Normal 35 2 3 8 2" xfId="12750"/>
    <cellStyle name="Normal 35 2 3 8 2 2" xfId="39405"/>
    <cellStyle name="Normal 35 2 3 8 3" xfId="39404"/>
    <cellStyle name="Normal 35 2 3 8 4" xfId="46725"/>
    <cellStyle name="Normal 35 2 3 9" xfId="6089"/>
    <cellStyle name="Normal 35 2 3 9 2" xfId="12751"/>
    <cellStyle name="Normal 35 2 3 9 2 2" xfId="39407"/>
    <cellStyle name="Normal 35 2 3 9 3" xfId="39406"/>
    <cellStyle name="Normal 35 2 3 9 4" xfId="46726"/>
    <cellStyle name="Normal 35 2 4" xfId="6090"/>
    <cellStyle name="Normal 35 2 4 10" xfId="22841"/>
    <cellStyle name="Normal 35 2 4 11" xfId="39408"/>
    <cellStyle name="Normal 35 2 4 12" xfId="46727"/>
    <cellStyle name="Normal 35 2 4 2" xfId="6091"/>
    <cellStyle name="Normal 35 2 4 2 2" xfId="6092"/>
    <cellStyle name="Normal 35 2 4 2 2 2" xfId="12754"/>
    <cellStyle name="Normal 35 2 4 2 2 2 2" xfId="39411"/>
    <cellStyle name="Normal 35 2 4 2 2 3" xfId="39410"/>
    <cellStyle name="Normal 35 2 4 2 2 4" xfId="46729"/>
    <cellStyle name="Normal 35 2 4 2 3" xfId="12753"/>
    <cellStyle name="Normal 35 2 4 2 3 2" xfId="39412"/>
    <cellStyle name="Normal 35 2 4 2 4" xfId="39409"/>
    <cellStyle name="Normal 35 2 4 2 5" xfId="46728"/>
    <cellStyle name="Normal 35 2 4 3" xfId="6093"/>
    <cellStyle name="Normal 35 2 4 3 2" xfId="6094"/>
    <cellStyle name="Normal 35 2 4 3 2 2" xfId="12756"/>
    <cellStyle name="Normal 35 2 4 3 2 2 2" xfId="39415"/>
    <cellStyle name="Normal 35 2 4 3 2 3" xfId="39414"/>
    <cellStyle name="Normal 35 2 4 3 2 4" xfId="46731"/>
    <cellStyle name="Normal 35 2 4 3 3" xfId="12755"/>
    <cellStyle name="Normal 35 2 4 3 3 2" xfId="39416"/>
    <cellStyle name="Normal 35 2 4 3 4" xfId="39413"/>
    <cellStyle name="Normal 35 2 4 3 5" xfId="46730"/>
    <cellStyle name="Normal 35 2 4 4" xfId="6095"/>
    <cellStyle name="Normal 35 2 4 4 2" xfId="12757"/>
    <cellStyle name="Normal 35 2 4 4 2 2" xfId="39418"/>
    <cellStyle name="Normal 35 2 4 4 3" xfId="39417"/>
    <cellStyle name="Normal 35 2 4 4 4" xfId="46732"/>
    <cellStyle name="Normal 35 2 4 5" xfId="6096"/>
    <cellStyle name="Normal 35 2 4 5 2" xfId="12758"/>
    <cellStyle name="Normal 35 2 4 5 2 2" xfId="39420"/>
    <cellStyle name="Normal 35 2 4 5 3" xfId="39419"/>
    <cellStyle name="Normal 35 2 4 5 4" xfId="46733"/>
    <cellStyle name="Normal 35 2 4 6" xfId="6097"/>
    <cellStyle name="Normal 35 2 4 6 2" xfId="12759"/>
    <cellStyle name="Normal 35 2 4 6 2 2" xfId="39422"/>
    <cellStyle name="Normal 35 2 4 6 3" xfId="39421"/>
    <cellStyle name="Normal 35 2 4 6 4" xfId="46734"/>
    <cellStyle name="Normal 35 2 4 7" xfId="6098"/>
    <cellStyle name="Normal 35 2 4 7 2" xfId="12760"/>
    <cellStyle name="Normal 35 2 4 7 2 2" xfId="39424"/>
    <cellStyle name="Normal 35 2 4 7 3" xfId="39423"/>
    <cellStyle name="Normal 35 2 4 7 4" xfId="46735"/>
    <cellStyle name="Normal 35 2 4 8" xfId="6099"/>
    <cellStyle name="Normal 35 2 4 8 2" xfId="12761"/>
    <cellStyle name="Normal 35 2 4 8 2 2" xfId="39426"/>
    <cellStyle name="Normal 35 2 4 8 3" xfId="39425"/>
    <cellStyle name="Normal 35 2 4 8 4" xfId="46736"/>
    <cellStyle name="Normal 35 2 4 9" xfId="12752"/>
    <cellStyle name="Normal 35 2 4 9 2" xfId="39427"/>
    <cellStyle name="Normal 35 2 5" xfId="6100"/>
    <cellStyle name="Normal 35 2 5 10" xfId="22842"/>
    <cellStyle name="Normal 35 2 5 11" xfId="39428"/>
    <cellStyle name="Normal 35 2 5 12" xfId="46737"/>
    <cellStyle name="Normal 35 2 5 2" xfId="6101"/>
    <cellStyle name="Normal 35 2 5 2 2" xfId="12763"/>
    <cellStyle name="Normal 35 2 5 2 2 2" xfId="39430"/>
    <cellStyle name="Normal 35 2 5 2 3" xfId="39429"/>
    <cellStyle name="Normal 35 2 5 2 4" xfId="46738"/>
    <cellStyle name="Normal 35 2 5 3" xfId="6102"/>
    <cellStyle name="Normal 35 2 5 3 2" xfId="12764"/>
    <cellStyle name="Normal 35 2 5 3 2 2" xfId="39432"/>
    <cellStyle name="Normal 35 2 5 3 3" xfId="39431"/>
    <cellStyle name="Normal 35 2 5 3 4" xfId="46739"/>
    <cellStyle name="Normal 35 2 5 4" xfId="6103"/>
    <cellStyle name="Normal 35 2 5 4 2" xfId="12765"/>
    <cellStyle name="Normal 35 2 5 4 2 2" xfId="39434"/>
    <cellStyle name="Normal 35 2 5 4 3" xfId="39433"/>
    <cellStyle name="Normal 35 2 5 4 4" xfId="46740"/>
    <cellStyle name="Normal 35 2 5 5" xfId="6104"/>
    <cellStyle name="Normal 35 2 5 5 2" xfId="12766"/>
    <cellStyle name="Normal 35 2 5 5 2 2" xfId="39436"/>
    <cellStyle name="Normal 35 2 5 5 3" xfId="39435"/>
    <cellStyle name="Normal 35 2 5 5 4" xfId="46741"/>
    <cellStyle name="Normal 35 2 5 6" xfId="6105"/>
    <cellStyle name="Normal 35 2 5 6 2" xfId="12767"/>
    <cellStyle name="Normal 35 2 5 6 2 2" xfId="39438"/>
    <cellStyle name="Normal 35 2 5 6 3" xfId="39437"/>
    <cellStyle name="Normal 35 2 5 6 4" xfId="46742"/>
    <cellStyle name="Normal 35 2 5 7" xfId="6106"/>
    <cellStyle name="Normal 35 2 5 7 2" xfId="12768"/>
    <cellStyle name="Normal 35 2 5 7 2 2" xfId="39440"/>
    <cellStyle name="Normal 35 2 5 7 3" xfId="39439"/>
    <cellStyle name="Normal 35 2 5 7 4" xfId="46743"/>
    <cellStyle name="Normal 35 2 5 8" xfId="6107"/>
    <cellStyle name="Normal 35 2 5 8 2" xfId="12769"/>
    <cellStyle name="Normal 35 2 5 8 2 2" xfId="39442"/>
    <cellStyle name="Normal 35 2 5 8 3" xfId="39441"/>
    <cellStyle name="Normal 35 2 5 8 4" xfId="46744"/>
    <cellStyle name="Normal 35 2 5 9" xfId="12762"/>
    <cellStyle name="Normal 35 2 5 9 2" xfId="39443"/>
    <cellStyle name="Normal 35 2 6" xfId="6108"/>
    <cellStyle name="Normal 35 2 6 2" xfId="6109"/>
    <cellStyle name="Normal 35 2 6 2 2" xfId="12771"/>
    <cellStyle name="Normal 35 2 6 2 2 2" xfId="39446"/>
    <cellStyle name="Normal 35 2 6 2 3" xfId="39445"/>
    <cellStyle name="Normal 35 2 6 2 4" xfId="46746"/>
    <cellStyle name="Normal 35 2 6 3" xfId="12770"/>
    <cellStyle name="Normal 35 2 6 3 2" xfId="39447"/>
    <cellStyle name="Normal 35 2 6 4" xfId="39444"/>
    <cellStyle name="Normal 35 2 6 5" xfId="46745"/>
    <cellStyle name="Normal 35 2 7" xfId="6110"/>
    <cellStyle name="Normal 35 2 7 2" xfId="12772"/>
    <cellStyle name="Normal 35 2 7 2 2" xfId="39449"/>
    <cellStyle name="Normal 35 2 7 3" xfId="39448"/>
    <cellStyle name="Normal 35 2 7 4" xfId="46747"/>
    <cellStyle name="Normal 35 2 8" xfId="6111"/>
    <cellStyle name="Normal 35 2 8 2" xfId="12773"/>
    <cellStyle name="Normal 35 2 8 2 2" xfId="39451"/>
    <cellStyle name="Normal 35 2 8 3" xfId="39450"/>
    <cellStyle name="Normal 35 2 8 4" xfId="46748"/>
    <cellStyle name="Normal 35 2 9" xfId="6112"/>
    <cellStyle name="Normal 35 2 9 2" xfId="12774"/>
    <cellStyle name="Normal 35 2 9 2 2" xfId="39453"/>
    <cellStyle name="Normal 35 2 9 3" xfId="39452"/>
    <cellStyle name="Normal 35 2 9 4" xfId="46749"/>
    <cellStyle name="Normal 35 3" xfId="6113"/>
    <cellStyle name="Normal 35 3 10" xfId="12775"/>
    <cellStyle name="Normal 35 3 10 2" xfId="39455"/>
    <cellStyle name="Normal 35 3 11" xfId="22843"/>
    <cellStyle name="Normal 35 3 12" xfId="39454"/>
    <cellStyle name="Normal 35 3 13" xfId="46750"/>
    <cellStyle name="Normal 35 3 2" xfId="6114"/>
    <cellStyle name="Normal 35 3 2 10" xfId="22844"/>
    <cellStyle name="Normal 35 3 2 11" xfId="39456"/>
    <cellStyle name="Normal 35 3 2 12" xfId="46751"/>
    <cellStyle name="Normal 35 3 2 2" xfId="6115"/>
    <cellStyle name="Normal 35 3 2 2 2" xfId="6116"/>
    <cellStyle name="Normal 35 3 2 2 2 2" xfId="12778"/>
    <cellStyle name="Normal 35 3 2 2 2 2 2" xfId="39459"/>
    <cellStyle name="Normal 35 3 2 2 2 3" xfId="39458"/>
    <cellStyle name="Normal 35 3 2 2 2 4" xfId="46753"/>
    <cellStyle name="Normal 35 3 2 2 3" xfId="12777"/>
    <cellStyle name="Normal 35 3 2 2 3 2" xfId="39460"/>
    <cellStyle name="Normal 35 3 2 2 4" xfId="39457"/>
    <cellStyle name="Normal 35 3 2 2 5" xfId="46752"/>
    <cellStyle name="Normal 35 3 2 3" xfId="6117"/>
    <cellStyle name="Normal 35 3 2 3 2" xfId="6118"/>
    <cellStyle name="Normal 35 3 2 3 2 2" xfId="12780"/>
    <cellStyle name="Normal 35 3 2 3 2 2 2" xfId="39463"/>
    <cellStyle name="Normal 35 3 2 3 2 3" xfId="39462"/>
    <cellStyle name="Normal 35 3 2 3 2 4" xfId="46755"/>
    <cellStyle name="Normal 35 3 2 3 3" xfId="12779"/>
    <cellStyle name="Normal 35 3 2 3 3 2" xfId="39464"/>
    <cellStyle name="Normal 35 3 2 3 4" xfId="39461"/>
    <cellStyle name="Normal 35 3 2 3 5" xfId="46754"/>
    <cellStyle name="Normal 35 3 2 4" xfId="6119"/>
    <cellStyle name="Normal 35 3 2 4 2" xfId="12781"/>
    <cellStyle name="Normal 35 3 2 4 2 2" xfId="39466"/>
    <cellStyle name="Normal 35 3 2 4 3" xfId="39465"/>
    <cellStyle name="Normal 35 3 2 4 4" xfId="46756"/>
    <cellStyle name="Normal 35 3 2 5" xfId="6120"/>
    <cellStyle name="Normal 35 3 2 5 2" xfId="12782"/>
    <cellStyle name="Normal 35 3 2 5 2 2" xfId="39468"/>
    <cellStyle name="Normal 35 3 2 5 3" xfId="39467"/>
    <cellStyle name="Normal 35 3 2 5 4" xfId="46757"/>
    <cellStyle name="Normal 35 3 2 6" xfId="6121"/>
    <cellStyle name="Normal 35 3 2 6 2" xfId="12783"/>
    <cellStyle name="Normal 35 3 2 6 2 2" xfId="39470"/>
    <cellStyle name="Normal 35 3 2 6 3" xfId="39469"/>
    <cellStyle name="Normal 35 3 2 6 4" xfId="46758"/>
    <cellStyle name="Normal 35 3 2 7" xfId="6122"/>
    <cellStyle name="Normal 35 3 2 7 2" xfId="12784"/>
    <cellStyle name="Normal 35 3 2 7 2 2" xfId="39472"/>
    <cellStyle name="Normal 35 3 2 7 3" xfId="39471"/>
    <cellStyle name="Normal 35 3 2 7 4" xfId="46759"/>
    <cellStyle name="Normal 35 3 2 8" xfId="6123"/>
    <cellStyle name="Normal 35 3 2 8 2" xfId="12785"/>
    <cellStyle name="Normal 35 3 2 8 2 2" xfId="39474"/>
    <cellStyle name="Normal 35 3 2 8 3" xfId="39473"/>
    <cellStyle name="Normal 35 3 2 8 4" xfId="46760"/>
    <cellStyle name="Normal 35 3 2 9" xfId="12776"/>
    <cellStyle name="Normal 35 3 2 9 2" xfId="39475"/>
    <cellStyle name="Normal 35 3 3" xfId="6124"/>
    <cellStyle name="Normal 35 3 3 2" xfId="6125"/>
    <cellStyle name="Normal 35 3 3 2 2" xfId="12787"/>
    <cellStyle name="Normal 35 3 3 2 2 2" xfId="39478"/>
    <cellStyle name="Normal 35 3 3 2 3" xfId="39477"/>
    <cellStyle name="Normal 35 3 3 2 4" xfId="46762"/>
    <cellStyle name="Normal 35 3 3 3" xfId="12786"/>
    <cellStyle name="Normal 35 3 3 3 2" xfId="39479"/>
    <cellStyle name="Normal 35 3 3 4" xfId="39476"/>
    <cellStyle name="Normal 35 3 3 5" xfId="46761"/>
    <cellStyle name="Normal 35 3 4" xfId="6126"/>
    <cellStyle name="Normal 35 3 4 2" xfId="6127"/>
    <cellStyle name="Normal 35 3 4 2 2" xfId="12789"/>
    <cellStyle name="Normal 35 3 4 2 2 2" xfId="39482"/>
    <cellStyle name="Normal 35 3 4 2 3" xfId="39481"/>
    <cellStyle name="Normal 35 3 4 2 4" xfId="46764"/>
    <cellStyle name="Normal 35 3 4 3" xfId="12788"/>
    <cellStyle name="Normal 35 3 4 3 2" xfId="39483"/>
    <cellStyle name="Normal 35 3 4 4" xfId="39480"/>
    <cellStyle name="Normal 35 3 4 5" xfId="46763"/>
    <cellStyle name="Normal 35 3 5" xfId="6128"/>
    <cellStyle name="Normal 35 3 5 2" xfId="12790"/>
    <cellStyle name="Normal 35 3 5 2 2" xfId="39485"/>
    <cellStyle name="Normal 35 3 5 3" xfId="39484"/>
    <cellStyle name="Normal 35 3 5 4" xfId="46765"/>
    <cellStyle name="Normal 35 3 6" xfId="6129"/>
    <cellStyle name="Normal 35 3 6 2" xfId="12791"/>
    <cellStyle name="Normal 35 3 6 2 2" xfId="39487"/>
    <cellStyle name="Normal 35 3 6 3" xfId="39486"/>
    <cellStyle name="Normal 35 3 6 4" xfId="46766"/>
    <cellStyle name="Normal 35 3 7" xfId="6130"/>
    <cellStyle name="Normal 35 3 7 2" xfId="12792"/>
    <cellStyle name="Normal 35 3 7 2 2" xfId="39489"/>
    <cellStyle name="Normal 35 3 7 3" xfId="39488"/>
    <cellStyle name="Normal 35 3 7 4" xfId="46767"/>
    <cellStyle name="Normal 35 3 8" xfId="6131"/>
    <cellStyle name="Normal 35 3 8 2" xfId="12793"/>
    <cellStyle name="Normal 35 3 8 2 2" xfId="39491"/>
    <cellStyle name="Normal 35 3 8 3" xfId="39490"/>
    <cellStyle name="Normal 35 3 8 4" xfId="46768"/>
    <cellStyle name="Normal 35 3 9" xfId="6132"/>
    <cellStyle name="Normal 35 3 9 2" xfId="12794"/>
    <cellStyle name="Normal 35 3 9 2 2" xfId="39493"/>
    <cellStyle name="Normal 35 3 9 3" xfId="39492"/>
    <cellStyle name="Normal 35 3 9 4" xfId="46769"/>
    <cellStyle name="Normal 35 4" xfId="6133"/>
    <cellStyle name="Normal 35 4 10" xfId="22845"/>
    <cellStyle name="Normal 35 4 11" xfId="39494"/>
    <cellStyle name="Normal 35 4 12" xfId="46770"/>
    <cellStyle name="Normal 35 4 2" xfId="6134"/>
    <cellStyle name="Normal 35 4 2 2" xfId="6135"/>
    <cellStyle name="Normal 35 4 2 2 2" xfId="12797"/>
    <cellStyle name="Normal 35 4 2 2 2 2" xfId="39497"/>
    <cellStyle name="Normal 35 4 2 2 3" xfId="39496"/>
    <cellStyle name="Normal 35 4 2 2 4" xfId="46772"/>
    <cellStyle name="Normal 35 4 2 3" xfId="12796"/>
    <cellStyle name="Normal 35 4 2 3 2" xfId="39498"/>
    <cellStyle name="Normal 35 4 2 4" xfId="22846"/>
    <cellStyle name="Normal 35 4 2 5" xfId="39495"/>
    <cellStyle name="Normal 35 4 2 6" xfId="46771"/>
    <cellStyle name="Normal 35 4 3" xfId="6136"/>
    <cellStyle name="Normal 35 4 3 2" xfId="6137"/>
    <cellStyle name="Normal 35 4 3 2 2" xfId="12799"/>
    <cellStyle name="Normal 35 4 3 2 2 2" xfId="39501"/>
    <cellStyle name="Normal 35 4 3 2 3" xfId="39500"/>
    <cellStyle name="Normal 35 4 3 2 4" xfId="46774"/>
    <cellStyle name="Normal 35 4 3 3" xfId="12798"/>
    <cellStyle name="Normal 35 4 3 3 2" xfId="39502"/>
    <cellStyle name="Normal 35 4 3 4" xfId="39499"/>
    <cellStyle name="Normal 35 4 3 5" xfId="46773"/>
    <cellStyle name="Normal 35 4 4" xfId="6138"/>
    <cellStyle name="Normal 35 4 4 2" xfId="12800"/>
    <cellStyle name="Normal 35 4 4 2 2" xfId="39504"/>
    <cellStyle name="Normal 35 4 4 3" xfId="39503"/>
    <cellStyle name="Normal 35 4 4 4" xfId="46775"/>
    <cellStyle name="Normal 35 4 5" xfId="6139"/>
    <cellStyle name="Normal 35 4 5 2" xfId="12801"/>
    <cellStyle name="Normal 35 4 5 2 2" xfId="39506"/>
    <cellStyle name="Normal 35 4 5 3" xfId="39505"/>
    <cellStyle name="Normal 35 4 5 4" xfId="46776"/>
    <cellStyle name="Normal 35 4 6" xfId="6140"/>
    <cellStyle name="Normal 35 4 6 2" xfId="12802"/>
    <cellStyle name="Normal 35 4 6 2 2" xfId="39508"/>
    <cellStyle name="Normal 35 4 6 3" xfId="39507"/>
    <cellStyle name="Normal 35 4 6 4" xfId="46777"/>
    <cellStyle name="Normal 35 4 7" xfId="6141"/>
    <cellStyle name="Normal 35 4 7 2" xfId="12803"/>
    <cellStyle name="Normal 35 4 7 2 2" xfId="39510"/>
    <cellStyle name="Normal 35 4 7 3" xfId="39509"/>
    <cellStyle name="Normal 35 4 7 4" xfId="46778"/>
    <cellStyle name="Normal 35 4 8" xfId="6142"/>
    <cellStyle name="Normal 35 4 8 2" xfId="12804"/>
    <cellStyle name="Normal 35 4 8 2 2" xfId="39512"/>
    <cellStyle name="Normal 35 4 8 3" xfId="39511"/>
    <cellStyle name="Normal 35 4 8 4" xfId="46779"/>
    <cellStyle name="Normal 35 4 9" xfId="12795"/>
    <cellStyle name="Normal 35 4 9 2" xfId="39513"/>
    <cellStyle name="Normal 35 5" xfId="6143"/>
    <cellStyle name="Normal 35 5 10" xfId="22847"/>
    <cellStyle name="Normal 35 5 11" xfId="39514"/>
    <cellStyle name="Normal 35 5 12" xfId="46780"/>
    <cellStyle name="Normal 35 5 2" xfId="6144"/>
    <cellStyle name="Normal 35 5 2 2" xfId="12806"/>
    <cellStyle name="Normal 35 5 2 2 2" xfId="39516"/>
    <cellStyle name="Normal 35 5 2 3" xfId="39515"/>
    <cellStyle name="Normal 35 5 2 4" xfId="46781"/>
    <cellStyle name="Normal 35 5 3" xfId="6145"/>
    <cellStyle name="Normal 35 5 3 2" xfId="12807"/>
    <cellStyle name="Normal 35 5 3 2 2" xfId="39518"/>
    <cellStyle name="Normal 35 5 3 3" xfId="39517"/>
    <cellStyle name="Normal 35 5 3 4" xfId="46782"/>
    <cellStyle name="Normal 35 5 4" xfId="6146"/>
    <cellStyle name="Normal 35 5 4 2" xfId="12808"/>
    <cellStyle name="Normal 35 5 4 2 2" xfId="39520"/>
    <cellStyle name="Normal 35 5 4 3" xfId="39519"/>
    <cellStyle name="Normal 35 5 4 4" xfId="46783"/>
    <cellStyle name="Normal 35 5 5" xfId="6147"/>
    <cellStyle name="Normal 35 5 5 2" xfId="12809"/>
    <cellStyle name="Normal 35 5 5 2 2" xfId="39522"/>
    <cellStyle name="Normal 35 5 5 3" xfId="39521"/>
    <cellStyle name="Normal 35 5 5 4" xfId="46784"/>
    <cellStyle name="Normal 35 5 6" xfId="6148"/>
    <cellStyle name="Normal 35 5 6 2" xfId="12810"/>
    <cellStyle name="Normal 35 5 6 2 2" xfId="39524"/>
    <cellStyle name="Normal 35 5 6 3" xfId="39523"/>
    <cellStyle name="Normal 35 5 6 4" xfId="46785"/>
    <cellStyle name="Normal 35 5 7" xfId="6149"/>
    <cellStyle name="Normal 35 5 7 2" xfId="12811"/>
    <cellStyle name="Normal 35 5 7 2 2" xfId="39526"/>
    <cellStyle name="Normal 35 5 7 3" xfId="39525"/>
    <cellStyle name="Normal 35 5 7 4" xfId="46786"/>
    <cellStyle name="Normal 35 5 8" xfId="6150"/>
    <cellStyle name="Normal 35 5 8 2" xfId="12812"/>
    <cellStyle name="Normal 35 5 8 2 2" xfId="39528"/>
    <cellStyle name="Normal 35 5 8 3" xfId="39527"/>
    <cellStyle name="Normal 35 5 8 4" xfId="46787"/>
    <cellStyle name="Normal 35 5 9" xfId="12805"/>
    <cellStyle name="Normal 35 5 9 2" xfId="39529"/>
    <cellStyle name="Normal 35 6" xfId="6151"/>
    <cellStyle name="Normal 35 6 2" xfId="6152"/>
    <cellStyle name="Normal 35 6 2 2" xfId="12814"/>
    <cellStyle name="Normal 35 6 2 2 2" xfId="39532"/>
    <cellStyle name="Normal 35 6 2 3" xfId="39531"/>
    <cellStyle name="Normal 35 6 2 4" xfId="46789"/>
    <cellStyle name="Normal 35 6 3" xfId="12813"/>
    <cellStyle name="Normal 35 6 3 2" xfId="39533"/>
    <cellStyle name="Normal 35 6 4" xfId="22848"/>
    <cellStyle name="Normal 35 6 5" xfId="39530"/>
    <cellStyle name="Normal 35 6 6" xfId="46788"/>
    <cellStyle name="Normal 35 7" xfId="6153"/>
    <cellStyle name="Normal 35 7 2" xfId="12815"/>
    <cellStyle name="Normal 35 7 2 2" xfId="39535"/>
    <cellStyle name="Normal 35 7 3" xfId="22849"/>
    <cellStyle name="Normal 35 7 4" xfId="39534"/>
    <cellStyle name="Normal 35 7 5" xfId="46790"/>
    <cellStyle name="Normal 35 8" xfId="6154"/>
    <cellStyle name="Normal 35 8 2" xfId="12816"/>
    <cellStyle name="Normal 35 8 2 2" xfId="39537"/>
    <cellStyle name="Normal 35 8 3" xfId="22850"/>
    <cellStyle name="Normal 35 8 4" xfId="39536"/>
    <cellStyle name="Normal 35 8 5" xfId="46791"/>
    <cellStyle name="Normal 35 9" xfId="6155"/>
    <cellStyle name="Normal 35 9 2" xfId="12817"/>
    <cellStyle name="Normal 35 9 2 2" xfId="39539"/>
    <cellStyle name="Normal 35 9 3" xfId="39538"/>
    <cellStyle name="Normal 35 9 4" xfId="46792"/>
    <cellStyle name="Normal 35_Expired Option Payouts w Detail" xfId="22851"/>
    <cellStyle name="Normal 36" xfId="571"/>
    <cellStyle name="Normal 36 2" xfId="6157"/>
    <cellStyle name="Normal 36 3" xfId="6156"/>
    <cellStyle name="Normal 36 4" xfId="12818"/>
    <cellStyle name="Normal 36 4 2" xfId="39540"/>
    <cellStyle name="Normal 36 5" xfId="22852"/>
    <cellStyle name="Normal 36 6" xfId="28307"/>
    <cellStyle name="Normal 37" xfId="567"/>
    <cellStyle name="Normal 37 10" xfId="6159"/>
    <cellStyle name="Normal 37 10 2" xfId="12820"/>
    <cellStyle name="Normal 37 10 2 2" xfId="39542"/>
    <cellStyle name="Normal 37 10 3" xfId="39541"/>
    <cellStyle name="Normal 37 10 4" xfId="46794"/>
    <cellStyle name="Normal 37 11" xfId="6160"/>
    <cellStyle name="Normal 37 11 2" xfId="12821"/>
    <cellStyle name="Normal 37 11 2 2" xfId="39544"/>
    <cellStyle name="Normal 37 11 3" xfId="39543"/>
    <cellStyle name="Normal 37 11 4" xfId="46795"/>
    <cellStyle name="Normal 37 12" xfId="6158"/>
    <cellStyle name="Normal 37 12 2" xfId="12822"/>
    <cellStyle name="Normal 37 12 2 2" xfId="39546"/>
    <cellStyle name="Normal 37 12 3" xfId="39545"/>
    <cellStyle name="Normal 37 13" xfId="12819"/>
    <cellStyle name="Normal 37 13 2" xfId="39547"/>
    <cellStyle name="Normal 37 14" xfId="22853"/>
    <cellStyle name="Normal 37 15" xfId="28317"/>
    <cellStyle name="Normal 37 16" xfId="46793"/>
    <cellStyle name="Normal 37 2" xfId="6161"/>
    <cellStyle name="Normal 37 2 10" xfId="12823"/>
    <cellStyle name="Normal 37 2 10 2" xfId="39549"/>
    <cellStyle name="Normal 37 2 11" xfId="22854"/>
    <cellStyle name="Normal 37 2 12" xfId="39548"/>
    <cellStyle name="Normal 37 2 13" xfId="46796"/>
    <cellStyle name="Normal 37 2 2" xfId="6162"/>
    <cellStyle name="Normal 37 2 2 10" xfId="39550"/>
    <cellStyle name="Normal 37 2 2 11" xfId="46797"/>
    <cellStyle name="Normal 37 2 2 2" xfId="6163"/>
    <cellStyle name="Normal 37 2 2 2 2" xfId="6164"/>
    <cellStyle name="Normal 37 2 2 2 2 2" xfId="12826"/>
    <cellStyle name="Normal 37 2 2 2 2 2 2" xfId="39553"/>
    <cellStyle name="Normal 37 2 2 2 2 3" xfId="39552"/>
    <cellStyle name="Normal 37 2 2 2 2 4" xfId="46799"/>
    <cellStyle name="Normal 37 2 2 2 3" xfId="12825"/>
    <cellStyle name="Normal 37 2 2 2 3 2" xfId="39554"/>
    <cellStyle name="Normal 37 2 2 2 4" xfId="39551"/>
    <cellStyle name="Normal 37 2 2 2 5" xfId="46798"/>
    <cellStyle name="Normal 37 2 2 3" xfId="6165"/>
    <cellStyle name="Normal 37 2 2 3 2" xfId="6166"/>
    <cellStyle name="Normal 37 2 2 3 2 2" xfId="12828"/>
    <cellStyle name="Normal 37 2 2 3 2 2 2" xfId="39557"/>
    <cellStyle name="Normal 37 2 2 3 2 3" xfId="39556"/>
    <cellStyle name="Normal 37 2 2 3 2 4" xfId="46801"/>
    <cellStyle name="Normal 37 2 2 3 3" xfId="12827"/>
    <cellStyle name="Normal 37 2 2 3 3 2" xfId="39558"/>
    <cellStyle name="Normal 37 2 2 3 4" xfId="39555"/>
    <cellStyle name="Normal 37 2 2 3 5" xfId="46800"/>
    <cellStyle name="Normal 37 2 2 4" xfId="6167"/>
    <cellStyle name="Normal 37 2 2 4 2" xfId="12829"/>
    <cellStyle name="Normal 37 2 2 4 2 2" xfId="39560"/>
    <cellStyle name="Normal 37 2 2 4 3" xfId="39559"/>
    <cellStyle name="Normal 37 2 2 4 4" xfId="46802"/>
    <cellStyle name="Normal 37 2 2 5" xfId="6168"/>
    <cellStyle name="Normal 37 2 2 5 2" xfId="12830"/>
    <cellStyle name="Normal 37 2 2 5 2 2" xfId="39562"/>
    <cellStyle name="Normal 37 2 2 5 3" xfId="39561"/>
    <cellStyle name="Normal 37 2 2 5 4" xfId="46803"/>
    <cellStyle name="Normal 37 2 2 6" xfId="6169"/>
    <cellStyle name="Normal 37 2 2 6 2" xfId="12831"/>
    <cellStyle name="Normal 37 2 2 6 2 2" xfId="39564"/>
    <cellStyle name="Normal 37 2 2 6 3" xfId="39563"/>
    <cellStyle name="Normal 37 2 2 6 4" xfId="46804"/>
    <cellStyle name="Normal 37 2 2 7" xfId="6170"/>
    <cellStyle name="Normal 37 2 2 7 2" xfId="12832"/>
    <cellStyle name="Normal 37 2 2 7 2 2" xfId="39566"/>
    <cellStyle name="Normal 37 2 2 7 3" xfId="39565"/>
    <cellStyle name="Normal 37 2 2 7 4" xfId="46805"/>
    <cellStyle name="Normal 37 2 2 8" xfId="6171"/>
    <cellStyle name="Normal 37 2 2 8 2" xfId="12833"/>
    <cellStyle name="Normal 37 2 2 8 2 2" xfId="39568"/>
    <cellStyle name="Normal 37 2 2 8 3" xfId="39567"/>
    <cellStyle name="Normal 37 2 2 8 4" xfId="46806"/>
    <cellStyle name="Normal 37 2 2 9" xfId="12824"/>
    <cellStyle name="Normal 37 2 2 9 2" xfId="39569"/>
    <cellStyle name="Normal 37 2 3" xfId="6172"/>
    <cellStyle name="Normal 37 2 3 2" xfId="6173"/>
    <cellStyle name="Normal 37 2 3 2 2" xfId="12835"/>
    <cellStyle name="Normal 37 2 3 2 2 2" xfId="39572"/>
    <cellStyle name="Normal 37 2 3 2 3" xfId="39571"/>
    <cellStyle name="Normal 37 2 3 2 4" xfId="46808"/>
    <cellStyle name="Normal 37 2 3 3" xfId="12834"/>
    <cellStyle name="Normal 37 2 3 3 2" xfId="39573"/>
    <cellStyle name="Normal 37 2 3 4" xfId="39570"/>
    <cellStyle name="Normal 37 2 3 5" xfId="46807"/>
    <cellStyle name="Normal 37 2 4" xfId="6174"/>
    <cellStyle name="Normal 37 2 4 2" xfId="6175"/>
    <cellStyle name="Normal 37 2 4 2 2" xfId="12837"/>
    <cellStyle name="Normal 37 2 4 2 2 2" xfId="39576"/>
    <cellStyle name="Normal 37 2 4 2 3" xfId="39575"/>
    <cellStyle name="Normal 37 2 4 2 4" xfId="46810"/>
    <cellStyle name="Normal 37 2 4 3" xfId="12836"/>
    <cellStyle name="Normal 37 2 4 3 2" xfId="39577"/>
    <cellStyle name="Normal 37 2 4 4" xfId="39574"/>
    <cellStyle name="Normal 37 2 4 5" xfId="46809"/>
    <cellStyle name="Normal 37 2 5" xfId="6176"/>
    <cellStyle name="Normal 37 2 5 2" xfId="12838"/>
    <cellStyle name="Normal 37 2 5 2 2" xfId="39579"/>
    <cellStyle name="Normal 37 2 5 3" xfId="39578"/>
    <cellStyle name="Normal 37 2 5 4" xfId="46811"/>
    <cellStyle name="Normal 37 2 6" xfId="6177"/>
    <cellStyle name="Normal 37 2 6 2" xfId="12839"/>
    <cellStyle name="Normal 37 2 6 2 2" xfId="39581"/>
    <cellStyle name="Normal 37 2 6 3" xfId="39580"/>
    <cellStyle name="Normal 37 2 6 4" xfId="46812"/>
    <cellStyle name="Normal 37 2 7" xfId="6178"/>
    <cellStyle name="Normal 37 2 7 2" xfId="12840"/>
    <cellStyle name="Normal 37 2 7 2 2" xfId="39583"/>
    <cellStyle name="Normal 37 2 7 3" xfId="39582"/>
    <cellStyle name="Normal 37 2 7 4" xfId="46813"/>
    <cellStyle name="Normal 37 2 8" xfId="6179"/>
    <cellStyle name="Normal 37 2 8 2" xfId="12841"/>
    <cellStyle name="Normal 37 2 8 2 2" xfId="39585"/>
    <cellStyle name="Normal 37 2 8 3" xfId="39584"/>
    <cellStyle name="Normal 37 2 8 4" xfId="46814"/>
    <cellStyle name="Normal 37 2 9" xfId="6180"/>
    <cellStyle name="Normal 37 2 9 2" xfId="12842"/>
    <cellStyle name="Normal 37 2 9 2 2" xfId="39587"/>
    <cellStyle name="Normal 37 2 9 3" xfId="39586"/>
    <cellStyle name="Normal 37 2 9 4" xfId="46815"/>
    <cellStyle name="Normal 37 3" xfId="6181"/>
    <cellStyle name="Normal 37 3 10" xfId="22855"/>
    <cellStyle name="Normal 37 3 11" xfId="39588"/>
    <cellStyle name="Normal 37 3 12" xfId="46816"/>
    <cellStyle name="Normal 37 3 2" xfId="6182"/>
    <cellStyle name="Normal 37 3 2 2" xfId="6183"/>
    <cellStyle name="Normal 37 3 2 2 2" xfId="12845"/>
    <cellStyle name="Normal 37 3 2 2 2 2" xfId="39591"/>
    <cellStyle name="Normal 37 3 2 2 3" xfId="39590"/>
    <cellStyle name="Normal 37 3 2 2 4" xfId="46818"/>
    <cellStyle name="Normal 37 3 2 3" xfId="12844"/>
    <cellStyle name="Normal 37 3 2 3 2" xfId="39592"/>
    <cellStyle name="Normal 37 3 2 4" xfId="39589"/>
    <cellStyle name="Normal 37 3 2 5" xfId="46817"/>
    <cellStyle name="Normal 37 3 3" xfId="6184"/>
    <cellStyle name="Normal 37 3 3 2" xfId="6185"/>
    <cellStyle name="Normal 37 3 3 2 2" xfId="12847"/>
    <cellStyle name="Normal 37 3 3 2 2 2" xfId="39595"/>
    <cellStyle name="Normal 37 3 3 2 3" xfId="39594"/>
    <cellStyle name="Normal 37 3 3 2 4" xfId="46820"/>
    <cellStyle name="Normal 37 3 3 3" xfId="12846"/>
    <cellStyle name="Normal 37 3 3 3 2" xfId="39596"/>
    <cellStyle name="Normal 37 3 3 4" xfId="39593"/>
    <cellStyle name="Normal 37 3 3 5" xfId="46819"/>
    <cellStyle name="Normal 37 3 4" xfId="6186"/>
    <cellStyle name="Normal 37 3 4 2" xfId="12848"/>
    <cellStyle name="Normal 37 3 4 2 2" xfId="39598"/>
    <cellStyle name="Normal 37 3 4 3" xfId="39597"/>
    <cellStyle name="Normal 37 3 4 4" xfId="46821"/>
    <cellStyle name="Normal 37 3 5" xfId="6187"/>
    <cellStyle name="Normal 37 3 5 2" xfId="12849"/>
    <cellStyle name="Normal 37 3 5 2 2" xfId="39600"/>
    <cellStyle name="Normal 37 3 5 3" xfId="39599"/>
    <cellStyle name="Normal 37 3 5 4" xfId="46822"/>
    <cellStyle name="Normal 37 3 6" xfId="6188"/>
    <cellStyle name="Normal 37 3 6 2" xfId="12850"/>
    <cellStyle name="Normal 37 3 6 2 2" xfId="39602"/>
    <cellStyle name="Normal 37 3 6 3" xfId="39601"/>
    <cellStyle name="Normal 37 3 6 4" xfId="46823"/>
    <cellStyle name="Normal 37 3 7" xfId="6189"/>
    <cellStyle name="Normal 37 3 7 2" xfId="12851"/>
    <cellStyle name="Normal 37 3 7 2 2" xfId="39604"/>
    <cellStyle name="Normal 37 3 7 3" xfId="39603"/>
    <cellStyle name="Normal 37 3 7 4" xfId="46824"/>
    <cellStyle name="Normal 37 3 8" xfId="6190"/>
    <cellStyle name="Normal 37 3 8 2" xfId="12852"/>
    <cellStyle name="Normal 37 3 8 2 2" xfId="39606"/>
    <cellStyle name="Normal 37 3 8 3" xfId="39605"/>
    <cellStyle name="Normal 37 3 8 4" xfId="46825"/>
    <cellStyle name="Normal 37 3 9" xfId="12843"/>
    <cellStyle name="Normal 37 3 9 2" xfId="39607"/>
    <cellStyle name="Normal 37 4" xfId="6191"/>
    <cellStyle name="Normal 37 4 10" xfId="22856"/>
    <cellStyle name="Normal 37 4 11" xfId="39608"/>
    <cellStyle name="Normal 37 4 12" xfId="46826"/>
    <cellStyle name="Normal 37 4 2" xfId="6192"/>
    <cellStyle name="Normal 37 4 2 2" xfId="12854"/>
    <cellStyle name="Normal 37 4 2 2 2" xfId="39610"/>
    <cellStyle name="Normal 37 4 2 3" xfId="39609"/>
    <cellStyle name="Normal 37 4 2 4" xfId="46827"/>
    <cellStyle name="Normal 37 4 3" xfId="6193"/>
    <cellStyle name="Normal 37 4 3 2" xfId="12855"/>
    <cellStyle name="Normal 37 4 3 2 2" xfId="39612"/>
    <cellStyle name="Normal 37 4 3 3" xfId="39611"/>
    <cellStyle name="Normal 37 4 3 4" xfId="46828"/>
    <cellStyle name="Normal 37 4 4" xfId="6194"/>
    <cellStyle name="Normal 37 4 4 2" xfId="12856"/>
    <cellStyle name="Normal 37 4 4 2 2" xfId="39614"/>
    <cellStyle name="Normal 37 4 4 3" xfId="39613"/>
    <cellStyle name="Normal 37 4 4 4" xfId="46829"/>
    <cellStyle name="Normal 37 4 5" xfId="6195"/>
    <cellStyle name="Normal 37 4 5 2" xfId="12857"/>
    <cellStyle name="Normal 37 4 5 2 2" xfId="39616"/>
    <cellStyle name="Normal 37 4 5 3" xfId="39615"/>
    <cellStyle name="Normal 37 4 5 4" xfId="46830"/>
    <cellStyle name="Normal 37 4 6" xfId="6196"/>
    <cellStyle name="Normal 37 4 6 2" xfId="12858"/>
    <cellStyle name="Normal 37 4 6 2 2" xfId="39618"/>
    <cellStyle name="Normal 37 4 6 3" xfId="39617"/>
    <cellStyle name="Normal 37 4 6 4" xfId="46831"/>
    <cellStyle name="Normal 37 4 7" xfId="6197"/>
    <cellStyle name="Normal 37 4 7 2" xfId="12859"/>
    <cellStyle name="Normal 37 4 7 2 2" xfId="39620"/>
    <cellStyle name="Normal 37 4 7 3" xfId="39619"/>
    <cellStyle name="Normal 37 4 7 4" xfId="46832"/>
    <cellStyle name="Normal 37 4 8" xfId="6198"/>
    <cellStyle name="Normal 37 4 8 2" xfId="12860"/>
    <cellStyle name="Normal 37 4 8 2 2" xfId="39622"/>
    <cellStyle name="Normal 37 4 8 3" xfId="39621"/>
    <cellStyle name="Normal 37 4 8 4" xfId="46833"/>
    <cellStyle name="Normal 37 4 9" xfId="12853"/>
    <cellStyle name="Normal 37 4 9 2" xfId="39623"/>
    <cellStyle name="Normal 37 5" xfId="6199"/>
    <cellStyle name="Normal 37 5 2" xfId="6200"/>
    <cellStyle name="Normal 37 5 2 2" xfId="12862"/>
    <cellStyle name="Normal 37 5 2 2 2" xfId="39626"/>
    <cellStyle name="Normal 37 5 2 3" xfId="39625"/>
    <cellStyle name="Normal 37 5 2 4" xfId="46835"/>
    <cellStyle name="Normal 37 5 3" xfId="12861"/>
    <cellStyle name="Normal 37 5 3 2" xfId="39627"/>
    <cellStyle name="Normal 37 5 4" xfId="28265"/>
    <cellStyle name="Normal 37 5 5" xfId="39624"/>
    <cellStyle name="Normal 37 5 6" xfId="46834"/>
    <cellStyle name="Normal 37 6" xfId="6201"/>
    <cellStyle name="Normal 37 6 2" xfId="12863"/>
    <cellStyle name="Normal 37 6 2 2" xfId="39629"/>
    <cellStyle name="Normal 37 6 3" xfId="39628"/>
    <cellStyle name="Normal 37 6 4" xfId="46836"/>
    <cellStyle name="Normal 37 7" xfId="6202"/>
    <cellStyle name="Normal 37 7 2" xfId="12864"/>
    <cellStyle name="Normal 37 7 2 2" xfId="39631"/>
    <cellStyle name="Normal 37 7 3" xfId="39630"/>
    <cellStyle name="Normal 37 7 4" xfId="46837"/>
    <cellStyle name="Normal 37 8" xfId="6203"/>
    <cellStyle name="Normal 37 8 2" xfId="12865"/>
    <cellStyle name="Normal 37 8 2 2" xfId="39633"/>
    <cellStyle name="Normal 37 8 3" xfId="39632"/>
    <cellStyle name="Normal 37 8 4" xfId="46838"/>
    <cellStyle name="Normal 37 9" xfId="6204"/>
    <cellStyle name="Normal 37 9 2" xfId="12866"/>
    <cellStyle name="Normal 37 9 2 2" xfId="39635"/>
    <cellStyle name="Normal 37 9 3" xfId="39634"/>
    <cellStyle name="Normal 37 9 4" xfId="46839"/>
    <cellStyle name="Normal 38" xfId="581"/>
    <cellStyle name="Normal 38 2" xfId="6205"/>
    <cellStyle name="Normal 38 2 2" xfId="22859"/>
    <cellStyle name="Normal 38 2 3" xfId="22858"/>
    <cellStyle name="Normal 38 3" xfId="12867"/>
    <cellStyle name="Normal 38 3 2" xfId="22861"/>
    <cellStyle name="Normal 38 3 3" xfId="22860"/>
    <cellStyle name="Normal 38 3 4" xfId="39636"/>
    <cellStyle name="Normal 38 4" xfId="22862"/>
    <cellStyle name="Normal 38 4 2" xfId="22863"/>
    <cellStyle name="Normal 38 5" xfId="22864"/>
    <cellStyle name="Normal 38 6" xfId="22865"/>
    <cellStyle name="Normal 38 7" xfId="22857"/>
    <cellStyle name="Normal 38 8" xfId="28318"/>
    <cellStyle name="Normal 38_Expired Option Payouts w Detail" xfId="22866"/>
    <cellStyle name="Normal 39" xfId="582"/>
    <cellStyle name="Normal 39 10" xfId="6207"/>
    <cellStyle name="Normal 39 10 2" xfId="12869"/>
    <cellStyle name="Normal 39 10 2 2" xfId="39638"/>
    <cellStyle name="Normal 39 10 3" xfId="39637"/>
    <cellStyle name="Normal 39 10 4" xfId="46841"/>
    <cellStyle name="Normal 39 11" xfId="6208"/>
    <cellStyle name="Normal 39 11 2" xfId="12870"/>
    <cellStyle name="Normal 39 11 2 2" xfId="39640"/>
    <cellStyle name="Normal 39 11 3" xfId="39639"/>
    <cellStyle name="Normal 39 11 4" xfId="46842"/>
    <cellStyle name="Normal 39 12" xfId="6206"/>
    <cellStyle name="Normal 39 12 2" xfId="12871"/>
    <cellStyle name="Normal 39 12 2 2" xfId="39642"/>
    <cellStyle name="Normal 39 12 3" xfId="39641"/>
    <cellStyle name="Normal 39 13" xfId="12868"/>
    <cellStyle name="Normal 39 13 2" xfId="39643"/>
    <cellStyle name="Normal 39 14" xfId="22867"/>
    <cellStyle name="Normal 39 15" xfId="28319"/>
    <cellStyle name="Normal 39 16" xfId="46840"/>
    <cellStyle name="Normal 39 2" xfId="6209"/>
    <cellStyle name="Normal 39 2 10" xfId="12872"/>
    <cellStyle name="Normal 39 2 10 2" xfId="39645"/>
    <cellStyle name="Normal 39 2 11" xfId="22868"/>
    <cellStyle name="Normal 39 2 12" xfId="39644"/>
    <cellStyle name="Normal 39 2 13" xfId="46843"/>
    <cellStyle name="Normal 39 2 2" xfId="6210"/>
    <cellStyle name="Normal 39 2 2 10" xfId="22869"/>
    <cellStyle name="Normal 39 2 2 11" xfId="39646"/>
    <cellStyle name="Normal 39 2 2 12" xfId="46844"/>
    <cellStyle name="Normal 39 2 2 2" xfId="6211"/>
    <cellStyle name="Normal 39 2 2 2 2" xfId="6212"/>
    <cellStyle name="Normal 39 2 2 2 2 2" xfId="12875"/>
    <cellStyle name="Normal 39 2 2 2 2 2 2" xfId="39649"/>
    <cellStyle name="Normal 39 2 2 2 2 3" xfId="39648"/>
    <cellStyle name="Normal 39 2 2 2 2 4" xfId="46846"/>
    <cellStyle name="Normal 39 2 2 2 3" xfId="12874"/>
    <cellStyle name="Normal 39 2 2 2 3 2" xfId="39650"/>
    <cellStyle name="Normal 39 2 2 2 4" xfId="39647"/>
    <cellStyle name="Normal 39 2 2 2 5" xfId="46845"/>
    <cellStyle name="Normal 39 2 2 3" xfId="6213"/>
    <cellStyle name="Normal 39 2 2 3 2" xfId="6214"/>
    <cellStyle name="Normal 39 2 2 3 2 2" xfId="12877"/>
    <cellStyle name="Normal 39 2 2 3 2 2 2" xfId="39653"/>
    <cellStyle name="Normal 39 2 2 3 2 3" xfId="39652"/>
    <cellStyle name="Normal 39 2 2 3 2 4" xfId="46848"/>
    <cellStyle name="Normal 39 2 2 3 3" xfId="12876"/>
    <cellStyle name="Normal 39 2 2 3 3 2" xfId="39654"/>
    <cellStyle name="Normal 39 2 2 3 4" xfId="39651"/>
    <cellStyle name="Normal 39 2 2 3 5" xfId="46847"/>
    <cellStyle name="Normal 39 2 2 4" xfId="6215"/>
    <cellStyle name="Normal 39 2 2 4 2" xfId="12878"/>
    <cellStyle name="Normal 39 2 2 4 2 2" xfId="39656"/>
    <cellStyle name="Normal 39 2 2 4 3" xfId="39655"/>
    <cellStyle name="Normal 39 2 2 4 4" xfId="46849"/>
    <cellStyle name="Normal 39 2 2 5" xfId="6216"/>
    <cellStyle name="Normal 39 2 2 5 2" xfId="12879"/>
    <cellStyle name="Normal 39 2 2 5 2 2" xfId="39658"/>
    <cellStyle name="Normal 39 2 2 5 3" xfId="39657"/>
    <cellStyle name="Normal 39 2 2 5 4" xfId="46850"/>
    <cellStyle name="Normal 39 2 2 6" xfId="6217"/>
    <cellStyle name="Normal 39 2 2 6 2" xfId="12880"/>
    <cellStyle name="Normal 39 2 2 6 2 2" xfId="39660"/>
    <cellStyle name="Normal 39 2 2 6 3" xfId="39659"/>
    <cellStyle name="Normal 39 2 2 6 4" xfId="46851"/>
    <cellStyle name="Normal 39 2 2 7" xfId="6218"/>
    <cellStyle name="Normal 39 2 2 7 2" xfId="12881"/>
    <cellStyle name="Normal 39 2 2 7 2 2" xfId="39662"/>
    <cellStyle name="Normal 39 2 2 7 3" xfId="39661"/>
    <cellStyle name="Normal 39 2 2 7 4" xfId="46852"/>
    <cellStyle name="Normal 39 2 2 8" xfId="6219"/>
    <cellStyle name="Normal 39 2 2 8 2" xfId="12882"/>
    <cellStyle name="Normal 39 2 2 8 2 2" xfId="39664"/>
    <cellStyle name="Normal 39 2 2 8 3" xfId="39663"/>
    <cellStyle name="Normal 39 2 2 8 4" xfId="46853"/>
    <cellStyle name="Normal 39 2 2 9" xfId="12873"/>
    <cellStyle name="Normal 39 2 2 9 2" xfId="39665"/>
    <cellStyle name="Normal 39 2 3" xfId="6220"/>
    <cellStyle name="Normal 39 2 3 2" xfId="6221"/>
    <cellStyle name="Normal 39 2 3 2 2" xfId="12884"/>
    <cellStyle name="Normal 39 2 3 2 2 2" xfId="39668"/>
    <cellStyle name="Normal 39 2 3 2 3" xfId="39667"/>
    <cellStyle name="Normal 39 2 3 2 4" xfId="46855"/>
    <cellStyle name="Normal 39 2 3 3" xfId="12883"/>
    <cellStyle name="Normal 39 2 3 3 2" xfId="39669"/>
    <cellStyle name="Normal 39 2 3 4" xfId="39666"/>
    <cellStyle name="Normal 39 2 3 5" xfId="46854"/>
    <cellStyle name="Normal 39 2 4" xfId="6222"/>
    <cellStyle name="Normal 39 2 4 2" xfId="6223"/>
    <cellStyle name="Normal 39 2 4 2 2" xfId="12886"/>
    <cellStyle name="Normal 39 2 4 2 2 2" xfId="39672"/>
    <cellStyle name="Normal 39 2 4 2 3" xfId="39671"/>
    <cellStyle name="Normal 39 2 4 2 4" xfId="46857"/>
    <cellStyle name="Normal 39 2 4 3" xfId="12885"/>
    <cellStyle name="Normal 39 2 4 3 2" xfId="39673"/>
    <cellStyle name="Normal 39 2 4 4" xfId="39670"/>
    <cellStyle name="Normal 39 2 4 5" xfId="46856"/>
    <cellStyle name="Normal 39 2 5" xfId="6224"/>
    <cellStyle name="Normal 39 2 5 2" xfId="12887"/>
    <cellStyle name="Normal 39 2 5 2 2" xfId="39675"/>
    <cellStyle name="Normal 39 2 5 3" xfId="39674"/>
    <cellStyle name="Normal 39 2 5 4" xfId="46858"/>
    <cellStyle name="Normal 39 2 6" xfId="6225"/>
    <cellStyle name="Normal 39 2 6 2" xfId="12888"/>
    <cellStyle name="Normal 39 2 6 2 2" xfId="39677"/>
    <cellStyle name="Normal 39 2 6 3" xfId="39676"/>
    <cellStyle name="Normal 39 2 6 4" xfId="46859"/>
    <cellStyle name="Normal 39 2 7" xfId="6226"/>
    <cellStyle name="Normal 39 2 7 2" xfId="12889"/>
    <cellStyle name="Normal 39 2 7 2 2" xfId="39679"/>
    <cellStyle name="Normal 39 2 7 3" xfId="39678"/>
    <cellStyle name="Normal 39 2 7 4" xfId="46860"/>
    <cellStyle name="Normal 39 2 8" xfId="6227"/>
    <cellStyle name="Normal 39 2 8 2" xfId="12890"/>
    <cellStyle name="Normal 39 2 8 2 2" xfId="39681"/>
    <cellStyle name="Normal 39 2 8 3" xfId="39680"/>
    <cellStyle name="Normal 39 2 8 4" xfId="46861"/>
    <cellStyle name="Normal 39 2 9" xfId="6228"/>
    <cellStyle name="Normal 39 2 9 2" xfId="12891"/>
    <cellStyle name="Normal 39 2 9 2 2" xfId="39683"/>
    <cellStyle name="Normal 39 2 9 3" xfId="39682"/>
    <cellStyle name="Normal 39 2 9 4" xfId="46862"/>
    <cellStyle name="Normal 39 3" xfId="6229"/>
    <cellStyle name="Normal 39 3 10" xfId="22870"/>
    <cellStyle name="Normal 39 3 11" xfId="39684"/>
    <cellStyle name="Normal 39 3 12" xfId="46863"/>
    <cellStyle name="Normal 39 3 2" xfId="6230"/>
    <cellStyle name="Normal 39 3 2 2" xfId="6231"/>
    <cellStyle name="Normal 39 3 2 2 2" xfId="12894"/>
    <cellStyle name="Normal 39 3 2 2 2 2" xfId="39687"/>
    <cellStyle name="Normal 39 3 2 2 3" xfId="39686"/>
    <cellStyle name="Normal 39 3 2 2 4" xfId="46865"/>
    <cellStyle name="Normal 39 3 2 3" xfId="12893"/>
    <cellStyle name="Normal 39 3 2 3 2" xfId="39688"/>
    <cellStyle name="Normal 39 3 2 4" xfId="22871"/>
    <cellStyle name="Normal 39 3 2 5" xfId="39685"/>
    <cellStyle name="Normal 39 3 2 6" xfId="46864"/>
    <cellStyle name="Normal 39 3 3" xfId="6232"/>
    <cellStyle name="Normal 39 3 3 2" xfId="6233"/>
    <cellStyle name="Normal 39 3 3 2 2" xfId="12896"/>
    <cellStyle name="Normal 39 3 3 2 2 2" xfId="39691"/>
    <cellStyle name="Normal 39 3 3 2 3" xfId="39690"/>
    <cellStyle name="Normal 39 3 3 2 4" xfId="46867"/>
    <cellStyle name="Normal 39 3 3 3" xfId="12895"/>
    <cellStyle name="Normal 39 3 3 3 2" xfId="39692"/>
    <cellStyle name="Normal 39 3 3 4" xfId="39689"/>
    <cellStyle name="Normal 39 3 3 5" xfId="46866"/>
    <cellStyle name="Normal 39 3 4" xfId="6234"/>
    <cellStyle name="Normal 39 3 4 2" xfId="12897"/>
    <cellStyle name="Normal 39 3 4 2 2" xfId="39694"/>
    <cellStyle name="Normal 39 3 4 3" xfId="39693"/>
    <cellStyle name="Normal 39 3 4 4" xfId="46868"/>
    <cellStyle name="Normal 39 3 5" xfId="6235"/>
    <cellStyle name="Normal 39 3 5 2" xfId="12898"/>
    <cellStyle name="Normal 39 3 5 2 2" xfId="39696"/>
    <cellStyle name="Normal 39 3 5 3" xfId="39695"/>
    <cellStyle name="Normal 39 3 5 4" xfId="46869"/>
    <cellStyle name="Normal 39 3 6" xfId="6236"/>
    <cellStyle name="Normal 39 3 6 2" xfId="12899"/>
    <cellStyle name="Normal 39 3 6 2 2" xfId="39698"/>
    <cellStyle name="Normal 39 3 6 3" xfId="39697"/>
    <cellStyle name="Normal 39 3 6 4" xfId="46870"/>
    <cellStyle name="Normal 39 3 7" xfId="6237"/>
    <cellStyle name="Normal 39 3 7 2" xfId="12900"/>
    <cellStyle name="Normal 39 3 7 2 2" xfId="39700"/>
    <cellStyle name="Normal 39 3 7 3" xfId="39699"/>
    <cellStyle name="Normal 39 3 7 4" xfId="46871"/>
    <cellStyle name="Normal 39 3 8" xfId="6238"/>
    <cellStyle name="Normal 39 3 8 2" xfId="12901"/>
    <cellStyle name="Normal 39 3 8 2 2" xfId="39702"/>
    <cellStyle name="Normal 39 3 8 3" xfId="39701"/>
    <cellStyle name="Normal 39 3 8 4" xfId="46872"/>
    <cellStyle name="Normal 39 3 9" xfId="12892"/>
    <cellStyle name="Normal 39 3 9 2" xfId="39703"/>
    <cellStyle name="Normal 39 4" xfId="6239"/>
    <cellStyle name="Normal 39 4 10" xfId="22872"/>
    <cellStyle name="Normal 39 4 11" xfId="39704"/>
    <cellStyle name="Normal 39 4 12" xfId="46873"/>
    <cellStyle name="Normal 39 4 2" xfId="6240"/>
    <cellStyle name="Normal 39 4 2 2" xfId="12903"/>
    <cellStyle name="Normal 39 4 2 2 2" xfId="39706"/>
    <cellStyle name="Normal 39 4 2 3" xfId="22873"/>
    <cellStyle name="Normal 39 4 2 4" xfId="39705"/>
    <cellStyle name="Normal 39 4 2 5" xfId="46874"/>
    <cellStyle name="Normal 39 4 3" xfId="6241"/>
    <cellStyle name="Normal 39 4 3 2" xfId="12904"/>
    <cellStyle name="Normal 39 4 3 2 2" xfId="39708"/>
    <cellStyle name="Normal 39 4 3 3" xfId="39707"/>
    <cellStyle name="Normal 39 4 3 4" xfId="46875"/>
    <cellStyle name="Normal 39 4 4" xfId="6242"/>
    <cellStyle name="Normal 39 4 4 2" xfId="12905"/>
    <cellStyle name="Normal 39 4 4 2 2" xfId="39710"/>
    <cellStyle name="Normal 39 4 4 3" xfId="39709"/>
    <cellStyle name="Normal 39 4 4 4" xfId="46876"/>
    <cellStyle name="Normal 39 4 5" xfId="6243"/>
    <cellStyle name="Normal 39 4 5 2" xfId="12906"/>
    <cellStyle name="Normal 39 4 5 2 2" xfId="39712"/>
    <cellStyle name="Normal 39 4 5 3" xfId="39711"/>
    <cellStyle name="Normal 39 4 5 4" xfId="46877"/>
    <cellStyle name="Normal 39 4 6" xfId="6244"/>
    <cellStyle name="Normal 39 4 6 2" xfId="12907"/>
    <cellStyle name="Normal 39 4 6 2 2" xfId="39714"/>
    <cellStyle name="Normal 39 4 6 3" xfId="39713"/>
    <cellStyle name="Normal 39 4 6 4" xfId="46878"/>
    <cellStyle name="Normal 39 4 7" xfId="6245"/>
    <cellStyle name="Normal 39 4 7 2" xfId="12908"/>
    <cellStyle name="Normal 39 4 7 2 2" xfId="39716"/>
    <cellStyle name="Normal 39 4 7 3" xfId="39715"/>
    <cellStyle name="Normal 39 4 7 4" xfId="46879"/>
    <cellStyle name="Normal 39 4 8" xfId="6246"/>
    <cellStyle name="Normal 39 4 8 2" xfId="12909"/>
    <cellStyle name="Normal 39 4 8 2 2" xfId="39718"/>
    <cellStyle name="Normal 39 4 8 3" xfId="39717"/>
    <cellStyle name="Normal 39 4 8 4" xfId="46880"/>
    <cellStyle name="Normal 39 4 9" xfId="12902"/>
    <cellStyle name="Normal 39 4 9 2" xfId="39719"/>
    <cellStyle name="Normal 39 5" xfId="6247"/>
    <cellStyle name="Normal 39 5 2" xfId="6248"/>
    <cellStyle name="Normal 39 5 2 2" xfId="12911"/>
    <cellStyle name="Normal 39 5 2 2 2" xfId="39722"/>
    <cellStyle name="Normal 39 5 2 3" xfId="39721"/>
    <cellStyle name="Normal 39 5 2 4" xfId="46882"/>
    <cellStyle name="Normal 39 5 3" xfId="12910"/>
    <cellStyle name="Normal 39 5 3 2" xfId="39723"/>
    <cellStyle name="Normal 39 5 4" xfId="22874"/>
    <cellStyle name="Normal 39 5 5" xfId="39720"/>
    <cellStyle name="Normal 39 5 6" xfId="46881"/>
    <cellStyle name="Normal 39 6" xfId="6249"/>
    <cellStyle name="Normal 39 6 2" xfId="12912"/>
    <cellStyle name="Normal 39 6 2 2" xfId="39725"/>
    <cellStyle name="Normal 39 6 3" xfId="22875"/>
    <cellStyle name="Normal 39 6 4" xfId="39724"/>
    <cellStyle name="Normal 39 6 5" xfId="46883"/>
    <cellStyle name="Normal 39 7" xfId="6250"/>
    <cellStyle name="Normal 39 7 2" xfId="12913"/>
    <cellStyle name="Normal 39 7 2 2" xfId="39727"/>
    <cellStyle name="Normal 39 7 3" xfId="22876"/>
    <cellStyle name="Normal 39 7 4" xfId="39726"/>
    <cellStyle name="Normal 39 7 5" xfId="46884"/>
    <cellStyle name="Normal 39 8" xfId="6251"/>
    <cellStyle name="Normal 39 8 2" xfId="12914"/>
    <cellStyle name="Normal 39 8 2 2" xfId="39729"/>
    <cellStyle name="Normal 39 8 3" xfId="22877"/>
    <cellStyle name="Normal 39 8 4" xfId="39728"/>
    <cellStyle name="Normal 39 8 5" xfId="46885"/>
    <cellStyle name="Normal 39 9" xfId="6252"/>
    <cellStyle name="Normal 39 9 2" xfId="12915"/>
    <cellStyle name="Normal 39 9 2 2" xfId="39731"/>
    <cellStyle name="Normal 39 9 3" xfId="39730"/>
    <cellStyle name="Normal 39 9 4" xfId="46886"/>
    <cellStyle name="Normal 39_Expired Option Payouts w Detail" xfId="22878"/>
    <cellStyle name="Normal 4" xfId="59"/>
    <cellStyle name="Normal 4 10" xfId="6254"/>
    <cellStyle name="Normal 4 10 2" xfId="6255"/>
    <cellStyle name="Normal 4 10 2 2" xfId="12917"/>
    <cellStyle name="Normal 4 10 2 2 2" xfId="39734"/>
    <cellStyle name="Normal 4 10 2 3" xfId="39733"/>
    <cellStyle name="Normal 4 10 2 4" xfId="46888"/>
    <cellStyle name="Normal 4 10 3" xfId="12916"/>
    <cellStyle name="Normal 4 10 3 2" xfId="39735"/>
    <cellStyle name="Normal 4 10 4" xfId="22880"/>
    <cellStyle name="Normal 4 10 5" xfId="39732"/>
    <cellStyle name="Normal 4 10 6" xfId="46887"/>
    <cellStyle name="Normal 4 11" xfId="6256"/>
    <cellStyle name="Normal 4 11 2" xfId="6257"/>
    <cellStyle name="Normal 4 11 2 2" xfId="12919"/>
    <cellStyle name="Normal 4 11 2 2 2" xfId="39738"/>
    <cellStyle name="Normal 4 11 2 3" xfId="39737"/>
    <cellStyle name="Normal 4 11 2 4" xfId="46890"/>
    <cellStyle name="Normal 4 11 3" xfId="12918"/>
    <cellStyle name="Normal 4 11 3 2" xfId="39739"/>
    <cellStyle name="Normal 4 11 4" xfId="22881"/>
    <cellStyle name="Normal 4 11 5" xfId="39736"/>
    <cellStyle name="Normal 4 11 6" xfId="46889"/>
    <cellStyle name="Normal 4 12" xfId="6258"/>
    <cellStyle name="Normal 4 12 2" xfId="12920"/>
    <cellStyle name="Normal 4 12 2 2" xfId="39741"/>
    <cellStyle name="Normal 4 12 3" xfId="39740"/>
    <cellStyle name="Normal 4 12 4" xfId="46891"/>
    <cellStyle name="Normal 4 13" xfId="6259"/>
    <cellStyle name="Normal 4 13 2" xfId="12921"/>
    <cellStyle name="Normal 4 13 2 2" xfId="39743"/>
    <cellStyle name="Normal 4 13 3" xfId="39742"/>
    <cellStyle name="Normal 4 13 4" xfId="46892"/>
    <cellStyle name="Normal 4 14" xfId="6260"/>
    <cellStyle name="Normal 4 14 2" xfId="12922"/>
    <cellStyle name="Normal 4 14 2 2" xfId="39745"/>
    <cellStyle name="Normal 4 14 3" xfId="39744"/>
    <cellStyle name="Normal 4 14 4" xfId="46893"/>
    <cellStyle name="Normal 4 15" xfId="6261"/>
    <cellStyle name="Normal 4 15 2" xfId="12923"/>
    <cellStyle name="Normal 4 15 2 2" xfId="39747"/>
    <cellStyle name="Normal 4 15 3" xfId="39746"/>
    <cellStyle name="Normal 4 15 4" xfId="46894"/>
    <cellStyle name="Normal 4 16" xfId="6262"/>
    <cellStyle name="Normal 4 16 2" xfId="12924"/>
    <cellStyle name="Normal 4 16 2 2" xfId="39749"/>
    <cellStyle name="Normal 4 16 3" xfId="39748"/>
    <cellStyle name="Normal 4 16 4" xfId="46895"/>
    <cellStyle name="Normal 4 17" xfId="6263"/>
    <cellStyle name="Normal 4 17 2" xfId="12925"/>
    <cellStyle name="Normal 4 17 2 2" xfId="39751"/>
    <cellStyle name="Normal 4 17 3" xfId="39750"/>
    <cellStyle name="Normal 4 17 4" xfId="46896"/>
    <cellStyle name="Normal 4 18" xfId="6253"/>
    <cellStyle name="Normal 4 18 2" xfId="12926"/>
    <cellStyle name="Normal 4 18 2 2" xfId="39753"/>
    <cellStyle name="Normal 4 18 3" xfId="39752"/>
    <cellStyle name="Normal 4 19" xfId="13874"/>
    <cellStyle name="Normal 4 2" xfId="63"/>
    <cellStyle name="Normal 4 2 10" xfId="22883"/>
    <cellStyle name="Normal 4 2 11" xfId="22884"/>
    <cellStyle name="Normal 4 2 12" xfId="22885"/>
    <cellStyle name="Normal 4 2 13" xfId="22886"/>
    <cellStyle name="Normal 4 2 14" xfId="22887"/>
    <cellStyle name="Normal 4 2 15" xfId="22888"/>
    <cellStyle name="Normal 4 2 16" xfId="22889"/>
    <cellStyle name="Normal 4 2 17" xfId="22890"/>
    <cellStyle name="Normal 4 2 18" xfId="22891"/>
    <cellStyle name="Normal 4 2 19" xfId="22892"/>
    <cellStyle name="Normal 4 2 2" xfId="141"/>
    <cellStyle name="Normal 4 2 2 10" xfId="22894"/>
    <cellStyle name="Normal 4 2 2 11" xfId="22895"/>
    <cellStyle name="Normal 4 2 2 12" xfId="22896"/>
    <cellStyle name="Normal 4 2 2 13" xfId="22897"/>
    <cellStyle name="Normal 4 2 2 14" xfId="22898"/>
    <cellStyle name="Normal 4 2 2 15" xfId="22899"/>
    <cellStyle name="Normal 4 2 2 16" xfId="22900"/>
    <cellStyle name="Normal 4 2 2 17" xfId="22901"/>
    <cellStyle name="Normal 4 2 2 18" xfId="22902"/>
    <cellStyle name="Normal 4 2 2 19" xfId="22903"/>
    <cellStyle name="Normal 4 2 2 2" xfId="384"/>
    <cellStyle name="Normal 4 2 2 2 10" xfId="22904"/>
    <cellStyle name="Normal 4 2 2 2 11" xfId="22905"/>
    <cellStyle name="Normal 4 2 2 2 12" xfId="22906"/>
    <cellStyle name="Normal 4 2 2 2 13" xfId="22907"/>
    <cellStyle name="Normal 4 2 2 2 14" xfId="22908"/>
    <cellStyle name="Normal 4 2 2 2 15" xfId="22909"/>
    <cellStyle name="Normal 4 2 2 2 16" xfId="22910"/>
    <cellStyle name="Normal 4 2 2 2 17" xfId="22911"/>
    <cellStyle name="Normal 4 2 2 2 18" xfId="22912"/>
    <cellStyle name="Normal 4 2 2 2 19" xfId="22913"/>
    <cellStyle name="Normal 4 2 2 2 2" xfId="6265"/>
    <cellStyle name="Normal 4 2 2 2 20" xfId="22914"/>
    <cellStyle name="Normal 4 2 2 2 21" xfId="22915"/>
    <cellStyle name="Normal 4 2 2 2 22" xfId="22916"/>
    <cellStyle name="Normal 4 2 2 2 23" xfId="22917"/>
    <cellStyle name="Normal 4 2 2 2 24" xfId="39755"/>
    <cellStyle name="Normal 4 2 2 2 3" xfId="12929"/>
    <cellStyle name="Normal 4 2 2 2 3 2" xfId="22918"/>
    <cellStyle name="Normal 4 2 2 2 3 3" xfId="39756"/>
    <cellStyle name="Normal 4 2 2 2 4" xfId="22919"/>
    <cellStyle name="Normal 4 2 2 2 5" xfId="22920"/>
    <cellStyle name="Normal 4 2 2 2 6" xfId="22921"/>
    <cellStyle name="Normal 4 2 2 2 7" xfId="22922"/>
    <cellStyle name="Normal 4 2 2 2 8" xfId="22923"/>
    <cellStyle name="Normal 4 2 2 2 9" xfId="22924"/>
    <cellStyle name="Normal 4 2 2 20" xfId="22925"/>
    <cellStyle name="Normal 4 2 2 21" xfId="22926"/>
    <cellStyle name="Normal 4 2 2 22" xfId="22927"/>
    <cellStyle name="Normal 4 2 2 23" xfId="22928"/>
    <cellStyle name="Normal 4 2 2 24" xfId="22929"/>
    <cellStyle name="Normal 4 2 2 25" xfId="22893"/>
    <cellStyle name="Normal 4 2 2 26" xfId="39754"/>
    <cellStyle name="Normal 4 2 2 3" xfId="6264"/>
    <cellStyle name="Normal 4 2 2 3 2" xfId="22930"/>
    <cellStyle name="Normal 4 2 2 4" xfId="12928"/>
    <cellStyle name="Normal 4 2 2 4 2" xfId="22931"/>
    <cellStyle name="Normal 4 2 2 4 3" xfId="39757"/>
    <cellStyle name="Normal 4 2 2 5" xfId="22932"/>
    <cellStyle name="Normal 4 2 2 6" xfId="22933"/>
    <cellStyle name="Normal 4 2 2 7" xfId="22934"/>
    <cellStyle name="Normal 4 2 2 8" xfId="22935"/>
    <cellStyle name="Normal 4 2 2 9" xfId="22936"/>
    <cellStyle name="Normal 4 2 20" xfId="22937"/>
    <cellStyle name="Normal 4 2 21" xfId="22938"/>
    <cellStyle name="Normal 4 2 22" xfId="22939"/>
    <cellStyle name="Normal 4 2 23" xfId="22940"/>
    <cellStyle name="Normal 4 2 24" xfId="22941"/>
    <cellStyle name="Normal 4 2 25" xfId="22942"/>
    <cellStyle name="Normal 4 2 26" xfId="22943"/>
    <cellStyle name="Normal 4 2 27" xfId="22944"/>
    <cellStyle name="Normal 4 2 28" xfId="22945"/>
    <cellStyle name="Normal 4 2 29" xfId="22946"/>
    <cellStyle name="Normal 4 2 3" xfId="269"/>
    <cellStyle name="Normal 4 2 3 2" xfId="6266"/>
    <cellStyle name="Normal 4 2 30" xfId="22947"/>
    <cellStyle name="Normal 4 2 31" xfId="22948"/>
    <cellStyle name="Normal 4 2 32" xfId="22882"/>
    <cellStyle name="Normal 4 2 33" xfId="28309"/>
    <cellStyle name="Normal 4 2 34" xfId="41613"/>
    <cellStyle name="Normal 4 2 4" xfId="355"/>
    <cellStyle name="Normal 4 2 4 2" xfId="7145"/>
    <cellStyle name="Normal 4 2 4 2 2" xfId="12931"/>
    <cellStyle name="Normal 4 2 4 2 2 2" xfId="39760"/>
    <cellStyle name="Normal 4 2 4 2 3" xfId="39759"/>
    <cellStyle name="Normal 4 2 4 3" xfId="12930"/>
    <cellStyle name="Normal 4 2 4 3 2" xfId="39761"/>
    <cellStyle name="Normal 4 2 4 4" xfId="22949"/>
    <cellStyle name="Normal 4 2 4 5" xfId="39758"/>
    <cellStyle name="Normal 4 2 5" xfId="495"/>
    <cellStyle name="Normal 4 2 5 2" xfId="7146"/>
    <cellStyle name="Normal 4 2 5 2 2" xfId="12933"/>
    <cellStyle name="Normal 4 2 5 2 2 2" xfId="39764"/>
    <cellStyle name="Normal 4 2 5 2 3" xfId="39763"/>
    <cellStyle name="Normal 4 2 5 3" xfId="12932"/>
    <cellStyle name="Normal 4 2 5 3 2" xfId="39765"/>
    <cellStyle name="Normal 4 2 5 4" xfId="22950"/>
    <cellStyle name="Normal 4 2 5 5" xfId="39762"/>
    <cellStyle name="Normal 4 2 6" xfId="522"/>
    <cellStyle name="Normal 4 2 6 2" xfId="7147"/>
    <cellStyle name="Normal 4 2 6 2 2" xfId="12935"/>
    <cellStyle name="Normal 4 2 6 2 2 2" xfId="39768"/>
    <cellStyle name="Normal 4 2 6 2 3" xfId="39767"/>
    <cellStyle name="Normal 4 2 6 3" xfId="12934"/>
    <cellStyle name="Normal 4 2 6 3 2" xfId="39769"/>
    <cellStyle name="Normal 4 2 6 4" xfId="22951"/>
    <cellStyle name="Normal 4 2 6 5" xfId="39766"/>
    <cellStyle name="Normal 4 2 7" xfId="553"/>
    <cellStyle name="Normal 4 2 8" xfId="12927"/>
    <cellStyle name="Normal 4 2 8 2" xfId="22952"/>
    <cellStyle name="Normal 4 2 8 3" xfId="39770"/>
    <cellStyle name="Normal 4 2 9" xfId="22953"/>
    <cellStyle name="Normal 4 20" xfId="22879"/>
    <cellStyle name="Normal 4 21" xfId="28308"/>
    <cellStyle name="Normal 4 3" xfId="136"/>
    <cellStyle name="Normal 4 3 10" xfId="22955"/>
    <cellStyle name="Normal 4 3 11" xfId="22956"/>
    <cellStyle name="Normal 4 3 12" xfId="22957"/>
    <cellStyle name="Normal 4 3 13" xfId="22958"/>
    <cellStyle name="Normal 4 3 14" xfId="22959"/>
    <cellStyle name="Normal 4 3 15" xfId="22960"/>
    <cellStyle name="Normal 4 3 16" xfId="22961"/>
    <cellStyle name="Normal 4 3 17" xfId="22962"/>
    <cellStyle name="Normal 4 3 18" xfId="22963"/>
    <cellStyle name="Normal 4 3 19" xfId="22964"/>
    <cellStyle name="Normal 4 3 2" xfId="291"/>
    <cellStyle name="Normal 4 3 2 10" xfId="22966"/>
    <cellStyle name="Normal 4 3 2 11" xfId="22967"/>
    <cellStyle name="Normal 4 3 2 12" xfId="22968"/>
    <cellStyle name="Normal 4 3 2 13" xfId="22969"/>
    <cellStyle name="Normal 4 3 2 14" xfId="22970"/>
    <cellStyle name="Normal 4 3 2 15" xfId="22971"/>
    <cellStyle name="Normal 4 3 2 16" xfId="22972"/>
    <cellStyle name="Normal 4 3 2 17" xfId="22973"/>
    <cellStyle name="Normal 4 3 2 18" xfId="22974"/>
    <cellStyle name="Normal 4 3 2 19" xfId="22975"/>
    <cellStyle name="Normal 4 3 2 2" xfId="6268"/>
    <cellStyle name="Normal 4 3 2 2 2" xfId="22976"/>
    <cellStyle name="Normal 4 3 2 20" xfId="22977"/>
    <cellStyle name="Normal 4 3 2 21" xfId="22978"/>
    <cellStyle name="Normal 4 3 2 22" xfId="22979"/>
    <cellStyle name="Normal 4 3 2 23" xfId="22980"/>
    <cellStyle name="Normal 4 3 2 24" xfId="22981"/>
    <cellStyle name="Normal 4 3 2 25" xfId="22965"/>
    <cellStyle name="Normal 4 3 2 3" xfId="22982"/>
    <cellStyle name="Normal 4 3 2 4" xfId="22983"/>
    <cellStyle name="Normal 4 3 2 5" xfId="22984"/>
    <cellStyle name="Normal 4 3 2 6" xfId="22985"/>
    <cellStyle name="Normal 4 3 2 7" xfId="22986"/>
    <cellStyle name="Normal 4 3 2 8" xfId="22987"/>
    <cellStyle name="Normal 4 3 2 9" xfId="22988"/>
    <cellStyle name="Normal 4 3 20" xfId="22989"/>
    <cellStyle name="Normal 4 3 21" xfId="22990"/>
    <cellStyle name="Normal 4 3 22" xfId="22991"/>
    <cellStyle name="Normal 4 3 23" xfId="22992"/>
    <cellStyle name="Normal 4 3 24" xfId="22993"/>
    <cellStyle name="Normal 4 3 25" xfId="22954"/>
    <cellStyle name="Normal 4 3 3" xfId="380"/>
    <cellStyle name="Normal 4 3 3 2" xfId="6270"/>
    <cellStyle name="Normal 4 3 3 2 2" xfId="12938"/>
    <cellStyle name="Normal 4 3 3 2 2 2" xfId="39773"/>
    <cellStyle name="Normal 4 3 3 2 3" xfId="39772"/>
    <cellStyle name="Normal 4 3 3 2 4" xfId="46898"/>
    <cellStyle name="Normal 4 3 3 3" xfId="6269"/>
    <cellStyle name="Normal 4 3 3 3 2" xfId="12939"/>
    <cellStyle name="Normal 4 3 3 3 2 2" xfId="39775"/>
    <cellStyle name="Normal 4 3 3 3 3" xfId="39774"/>
    <cellStyle name="Normal 4 3 3 4" xfId="12937"/>
    <cellStyle name="Normal 4 3 3 4 2" xfId="39776"/>
    <cellStyle name="Normal 4 3 3 5" xfId="22994"/>
    <cellStyle name="Normal 4 3 3 6" xfId="39771"/>
    <cellStyle name="Normal 4 3 3 7" xfId="46897"/>
    <cellStyle name="Normal 4 3 4" xfId="6267"/>
    <cellStyle name="Normal 4 3 5" xfId="12936"/>
    <cellStyle name="Normal 4 3 5 2" xfId="22995"/>
    <cellStyle name="Normal 4 3 5 3" xfId="39777"/>
    <cellStyle name="Normal 4 3 6" xfId="22996"/>
    <cellStyle name="Normal 4 3 7" xfId="22997"/>
    <cellStyle name="Normal 4 3 8" xfId="22998"/>
    <cellStyle name="Normal 4 3 9" xfId="22999"/>
    <cellStyle name="Normal 4 4" xfId="149"/>
    <cellStyle name="Normal 4 4 2" xfId="6271"/>
    <cellStyle name="Normal 4 4 2 2" xfId="23001"/>
    <cellStyle name="Normal 4 4 3" xfId="23002"/>
    <cellStyle name="Normal 4 4 4" xfId="23000"/>
    <cellStyle name="Normal 4 4 5" xfId="28310"/>
    <cellStyle name="Normal 4 5" xfId="552"/>
    <cellStyle name="Normal 4 5 10" xfId="6272"/>
    <cellStyle name="Normal 4 5 10 2" xfId="12941"/>
    <cellStyle name="Normal 4 5 10 2 2" xfId="39780"/>
    <cellStyle name="Normal 4 5 10 3" xfId="39779"/>
    <cellStyle name="Normal 4 5 11" xfId="12940"/>
    <cellStyle name="Normal 4 5 11 2" xfId="39781"/>
    <cellStyle name="Normal 4 5 12" xfId="23003"/>
    <cellStyle name="Normal 4 5 13" xfId="39778"/>
    <cellStyle name="Normal 4 5 14" xfId="46899"/>
    <cellStyle name="Normal 4 5 2" xfId="6273"/>
    <cellStyle name="Normal 4 5 2 10" xfId="23004"/>
    <cellStyle name="Normal 4 5 2 11" xfId="39782"/>
    <cellStyle name="Normal 4 5 2 12" xfId="46900"/>
    <cellStyle name="Normal 4 5 2 2" xfId="6274"/>
    <cellStyle name="Normal 4 5 2 2 2" xfId="6275"/>
    <cellStyle name="Normal 4 5 2 2 2 2" xfId="12944"/>
    <cellStyle name="Normal 4 5 2 2 2 2 2" xfId="39785"/>
    <cellStyle name="Normal 4 5 2 2 2 3" xfId="39784"/>
    <cellStyle name="Normal 4 5 2 2 2 4" xfId="46902"/>
    <cellStyle name="Normal 4 5 2 2 3" xfId="12943"/>
    <cellStyle name="Normal 4 5 2 2 3 2" xfId="39786"/>
    <cellStyle name="Normal 4 5 2 2 4" xfId="23005"/>
    <cellStyle name="Normal 4 5 2 2 5" xfId="39783"/>
    <cellStyle name="Normal 4 5 2 2 6" xfId="46901"/>
    <cellStyle name="Normal 4 5 2 3" xfId="6276"/>
    <cellStyle name="Normal 4 5 2 3 2" xfId="6277"/>
    <cellStyle name="Normal 4 5 2 3 2 2" xfId="12946"/>
    <cellStyle name="Normal 4 5 2 3 2 2 2" xfId="39789"/>
    <cellStyle name="Normal 4 5 2 3 2 3" xfId="39788"/>
    <cellStyle name="Normal 4 5 2 3 2 4" xfId="46904"/>
    <cellStyle name="Normal 4 5 2 3 3" xfId="12945"/>
    <cellStyle name="Normal 4 5 2 3 3 2" xfId="39790"/>
    <cellStyle name="Normal 4 5 2 3 4" xfId="23006"/>
    <cellStyle name="Normal 4 5 2 3 5" xfId="39787"/>
    <cellStyle name="Normal 4 5 2 3 6" xfId="46903"/>
    <cellStyle name="Normal 4 5 2 4" xfId="6278"/>
    <cellStyle name="Normal 4 5 2 4 2" xfId="12947"/>
    <cellStyle name="Normal 4 5 2 4 2 2" xfId="39792"/>
    <cellStyle name="Normal 4 5 2 4 3" xfId="39791"/>
    <cellStyle name="Normal 4 5 2 4 4" xfId="46905"/>
    <cellStyle name="Normal 4 5 2 5" xfId="6279"/>
    <cellStyle name="Normal 4 5 2 5 2" xfId="12948"/>
    <cellStyle name="Normal 4 5 2 5 2 2" xfId="39794"/>
    <cellStyle name="Normal 4 5 2 5 3" xfId="39793"/>
    <cellStyle name="Normal 4 5 2 5 4" xfId="46906"/>
    <cellStyle name="Normal 4 5 2 6" xfId="6280"/>
    <cellStyle name="Normal 4 5 2 6 2" xfId="12949"/>
    <cellStyle name="Normal 4 5 2 6 2 2" xfId="39796"/>
    <cellStyle name="Normal 4 5 2 6 3" xfId="39795"/>
    <cellStyle name="Normal 4 5 2 6 4" xfId="46907"/>
    <cellStyle name="Normal 4 5 2 7" xfId="6281"/>
    <cellStyle name="Normal 4 5 2 7 2" xfId="12950"/>
    <cellStyle name="Normal 4 5 2 7 2 2" xfId="39798"/>
    <cellStyle name="Normal 4 5 2 7 3" xfId="39797"/>
    <cellStyle name="Normal 4 5 2 7 4" xfId="46908"/>
    <cellStyle name="Normal 4 5 2 8" xfId="6282"/>
    <cellStyle name="Normal 4 5 2 8 2" xfId="12951"/>
    <cellStyle name="Normal 4 5 2 8 2 2" xfId="39800"/>
    <cellStyle name="Normal 4 5 2 8 3" xfId="39799"/>
    <cellStyle name="Normal 4 5 2 8 4" xfId="46909"/>
    <cellStyle name="Normal 4 5 2 9" xfId="12942"/>
    <cellStyle name="Normal 4 5 2 9 2" xfId="39801"/>
    <cellStyle name="Normal 4 5 3" xfId="6283"/>
    <cellStyle name="Normal 4 5 3 2" xfId="6284"/>
    <cellStyle name="Normal 4 5 3 2 2" xfId="12953"/>
    <cellStyle name="Normal 4 5 3 2 2 2" xfId="39804"/>
    <cellStyle name="Normal 4 5 3 2 3" xfId="39803"/>
    <cellStyle name="Normal 4 5 3 2 4" xfId="46911"/>
    <cellStyle name="Normal 4 5 3 3" xfId="12952"/>
    <cellStyle name="Normal 4 5 3 3 2" xfId="39805"/>
    <cellStyle name="Normal 4 5 3 4" xfId="23007"/>
    <cellStyle name="Normal 4 5 3 5" xfId="39802"/>
    <cellStyle name="Normal 4 5 3 6" xfId="46910"/>
    <cellStyle name="Normal 4 5 4" xfId="6285"/>
    <cellStyle name="Normal 4 5 4 2" xfId="6286"/>
    <cellStyle name="Normal 4 5 4 2 2" xfId="12955"/>
    <cellStyle name="Normal 4 5 4 2 2 2" xfId="39808"/>
    <cellStyle name="Normal 4 5 4 2 3" xfId="39807"/>
    <cellStyle name="Normal 4 5 4 2 4" xfId="46913"/>
    <cellStyle name="Normal 4 5 4 3" xfId="12954"/>
    <cellStyle name="Normal 4 5 4 3 2" xfId="39809"/>
    <cellStyle name="Normal 4 5 4 4" xfId="39806"/>
    <cellStyle name="Normal 4 5 4 5" xfId="46912"/>
    <cellStyle name="Normal 4 5 5" xfId="6287"/>
    <cellStyle name="Normal 4 5 5 2" xfId="12956"/>
    <cellStyle name="Normal 4 5 5 2 2" xfId="39811"/>
    <cellStyle name="Normal 4 5 5 3" xfId="39810"/>
    <cellStyle name="Normal 4 5 5 4" xfId="46914"/>
    <cellStyle name="Normal 4 5 6" xfId="6288"/>
    <cellStyle name="Normal 4 5 6 2" xfId="12957"/>
    <cellStyle name="Normal 4 5 6 2 2" xfId="39813"/>
    <cellStyle name="Normal 4 5 6 3" xfId="39812"/>
    <cellStyle name="Normal 4 5 6 4" xfId="46915"/>
    <cellStyle name="Normal 4 5 7" xfId="6289"/>
    <cellStyle name="Normal 4 5 7 2" xfId="12958"/>
    <cellStyle name="Normal 4 5 7 2 2" xfId="39815"/>
    <cellStyle name="Normal 4 5 7 3" xfId="39814"/>
    <cellStyle name="Normal 4 5 7 4" xfId="46916"/>
    <cellStyle name="Normal 4 5 8" xfId="6290"/>
    <cellStyle name="Normal 4 5 8 2" xfId="12959"/>
    <cellStyle name="Normal 4 5 8 2 2" xfId="39817"/>
    <cellStyle name="Normal 4 5 8 3" xfId="39816"/>
    <cellStyle name="Normal 4 5 8 4" xfId="46917"/>
    <cellStyle name="Normal 4 5 9" xfId="6291"/>
    <cellStyle name="Normal 4 5 9 2" xfId="12960"/>
    <cellStyle name="Normal 4 5 9 2 2" xfId="39819"/>
    <cellStyle name="Normal 4 5 9 3" xfId="39818"/>
    <cellStyle name="Normal 4 5 9 4" xfId="46918"/>
    <cellStyle name="Normal 4 6" xfId="568"/>
    <cellStyle name="Normal 4 6 10" xfId="12961"/>
    <cellStyle name="Normal 4 6 10 2" xfId="39821"/>
    <cellStyle name="Normal 4 6 11" xfId="23008"/>
    <cellStyle name="Normal 4 6 12" xfId="39820"/>
    <cellStyle name="Normal 4 6 13" xfId="46919"/>
    <cellStyle name="Normal 4 6 2" xfId="6293"/>
    <cellStyle name="Normal 4 6 2 2" xfId="6294"/>
    <cellStyle name="Normal 4 6 2 2 2" xfId="12963"/>
    <cellStyle name="Normal 4 6 2 2 2 2" xfId="39824"/>
    <cellStyle name="Normal 4 6 2 2 3" xfId="39823"/>
    <cellStyle name="Normal 4 6 2 2 4" xfId="46921"/>
    <cellStyle name="Normal 4 6 2 3" xfId="12962"/>
    <cellStyle name="Normal 4 6 2 3 2" xfId="39825"/>
    <cellStyle name="Normal 4 6 2 4" xfId="39822"/>
    <cellStyle name="Normal 4 6 2 5" xfId="46920"/>
    <cellStyle name="Normal 4 6 3" xfId="6295"/>
    <cellStyle name="Normal 4 6 3 2" xfId="6296"/>
    <cellStyle name="Normal 4 6 3 2 2" xfId="12965"/>
    <cellStyle name="Normal 4 6 3 2 2 2" xfId="39828"/>
    <cellStyle name="Normal 4 6 3 2 3" xfId="39827"/>
    <cellStyle name="Normal 4 6 3 2 4" xfId="46923"/>
    <cellStyle name="Normal 4 6 3 3" xfId="12964"/>
    <cellStyle name="Normal 4 6 3 3 2" xfId="39829"/>
    <cellStyle name="Normal 4 6 3 4" xfId="39826"/>
    <cellStyle name="Normal 4 6 3 5" xfId="46922"/>
    <cellStyle name="Normal 4 6 4" xfId="6297"/>
    <cellStyle name="Normal 4 6 4 2" xfId="12966"/>
    <cellStyle name="Normal 4 6 4 2 2" xfId="39831"/>
    <cellStyle name="Normal 4 6 4 3" xfId="39830"/>
    <cellStyle name="Normal 4 6 4 4" xfId="46924"/>
    <cellStyle name="Normal 4 6 5" xfId="6298"/>
    <cellStyle name="Normal 4 6 5 2" xfId="12967"/>
    <cellStyle name="Normal 4 6 5 2 2" xfId="39833"/>
    <cellStyle name="Normal 4 6 5 3" xfId="39832"/>
    <cellStyle name="Normal 4 6 5 4" xfId="46925"/>
    <cellStyle name="Normal 4 6 6" xfId="6299"/>
    <cellStyle name="Normal 4 6 6 2" xfId="12968"/>
    <cellStyle name="Normal 4 6 6 2 2" xfId="39835"/>
    <cellStyle name="Normal 4 6 6 3" xfId="39834"/>
    <cellStyle name="Normal 4 6 6 4" xfId="46926"/>
    <cellStyle name="Normal 4 6 7" xfId="6300"/>
    <cellStyle name="Normal 4 6 7 2" xfId="12969"/>
    <cellStyle name="Normal 4 6 7 2 2" xfId="39837"/>
    <cellStyle name="Normal 4 6 7 3" xfId="39836"/>
    <cellStyle name="Normal 4 6 7 4" xfId="46927"/>
    <cellStyle name="Normal 4 6 8" xfId="6301"/>
    <cellStyle name="Normal 4 6 8 2" xfId="12970"/>
    <cellStyle name="Normal 4 6 8 2 2" xfId="39839"/>
    <cellStyle name="Normal 4 6 8 3" xfId="39838"/>
    <cellStyle name="Normal 4 6 8 4" xfId="46928"/>
    <cellStyle name="Normal 4 6 9" xfId="6292"/>
    <cellStyle name="Normal 4 6 9 2" xfId="12971"/>
    <cellStyle name="Normal 4 6 9 2 2" xfId="39841"/>
    <cellStyle name="Normal 4 6 9 3" xfId="39840"/>
    <cellStyle name="Normal 4 7" xfId="667"/>
    <cellStyle name="Normal 4 7 10" xfId="12972"/>
    <cellStyle name="Normal 4 7 10 2" xfId="39843"/>
    <cellStyle name="Normal 4 7 11" xfId="23009"/>
    <cellStyle name="Normal 4 7 12" xfId="39842"/>
    <cellStyle name="Normal 4 7 13" xfId="46929"/>
    <cellStyle name="Normal 4 7 2" xfId="6303"/>
    <cellStyle name="Normal 4 7 2 2" xfId="6304"/>
    <cellStyle name="Normal 4 7 2 2 2" xfId="12974"/>
    <cellStyle name="Normal 4 7 2 2 2 2" xfId="39846"/>
    <cellStyle name="Normal 4 7 2 2 3" xfId="39845"/>
    <cellStyle name="Normal 4 7 2 2 4" xfId="46931"/>
    <cellStyle name="Normal 4 7 2 3" xfId="12973"/>
    <cellStyle name="Normal 4 7 2 3 2" xfId="39847"/>
    <cellStyle name="Normal 4 7 2 4" xfId="39844"/>
    <cellStyle name="Normal 4 7 2 5" xfId="46930"/>
    <cellStyle name="Normal 4 7 3" xfId="6305"/>
    <cellStyle name="Normal 4 7 3 2" xfId="6306"/>
    <cellStyle name="Normal 4 7 3 2 2" xfId="12976"/>
    <cellStyle name="Normal 4 7 3 2 2 2" xfId="39850"/>
    <cellStyle name="Normal 4 7 3 2 3" xfId="39849"/>
    <cellStyle name="Normal 4 7 3 2 4" xfId="46933"/>
    <cellStyle name="Normal 4 7 3 3" xfId="12975"/>
    <cellStyle name="Normal 4 7 3 3 2" xfId="39851"/>
    <cellStyle name="Normal 4 7 3 4" xfId="39848"/>
    <cellStyle name="Normal 4 7 3 5" xfId="46932"/>
    <cellStyle name="Normal 4 7 4" xfId="6307"/>
    <cellStyle name="Normal 4 7 4 2" xfId="12977"/>
    <cellStyle name="Normal 4 7 4 2 2" xfId="39853"/>
    <cellStyle name="Normal 4 7 4 3" xfId="39852"/>
    <cellStyle name="Normal 4 7 4 4" xfId="46934"/>
    <cellStyle name="Normal 4 7 5" xfId="6308"/>
    <cellStyle name="Normal 4 7 5 2" xfId="12978"/>
    <cellStyle name="Normal 4 7 5 2 2" xfId="39855"/>
    <cellStyle name="Normal 4 7 5 3" xfId="39854"/>
    <cellStyle name="Normal 4 7 5 4" xfId="46935"/>
    <cellStyle name="Normal 4 7 6" xfId="6309"/>
    <cellStyle name="Normal 4 7 6 2" xfId="12979"/>
    <cellStyle name="Normal 4 7 6 2 2" xfId="39857"/>
    <cellStyle name="Normal 4 7 6 3" xfId="39856"/>
    <cellStyle name="Normal 4 7 6 4" xfId="46936"/>
    <cellStyle name="Normal 4 7 7" xfId="6310"/>
    <cellStyle name="Normal 4 7 7 2" xfId="12980"/>
    <cellStyle name="Normal 4 7 7 2 2" xfId="39859"/>
    <cellStyle name="Normal 4 7 7 3" xfId="39858"/>
    <cellStyle name="Normal 4 7 7 4" xfId="46937"/>
    <cellStyle name="Normal 4 7 8" xfId="6311"/>
    <cellStyle name="Normal 4 7 8 2" xfId="12981"/>
    <cellStyle name="Normal 4 7 8 2 2" xfId="39861"/>
    <cellStyle name="Normal 4 7 8 3" xfId="39860"/>
    <cellStyle name="Normal 4 7 8 4" xfId="46938"/>
    <cellStyle name="Normal 4 7 9" xfId="6302"/>
    <cellStyle name="Normal 4 7 9 2" xfId="12982"/>
    <cellStyle name="Normal 4 7 9 2 2" xfId="39863"/>
    <cellStyle name="Normal 4 7 9 3" xfId="39862"/>
    <cellStyle name="Normal 4 8" xfId="6312"/>
    <cellStyle name="Normal 4 8 2" xfId="6313"/>
    <cellStyle name="Normal 4 8 2 2" xfId="12984"/>
    <cellStyle name="Normal 4 8 2 2 2" xfId="39866"/>
    <cellStyle name="Normal 4 8 2 3" xfId="39865"/>
    <cellStyle name="Normal 4 8 2 4" xfId="46940"/>
    <cellStyle name="Normal 4 8 3" xfId="6314"/>
    <cellStyle name="Normal 4 8 3 2" xfId="12985"/>
    <cellStyle name="Normal 4 8 3 2 2" xfId="39868"/>
    <cellStyle name="Normal 4 8 3 3" xfId="39867"/>
    <cellStyle name="Normal 4 8 3 4" xfId="46941"/>
    <cellStyle name="Normal 4 8 4" xfId="12983"/>
    <cellStyle name="Normal 4 8 4 2" xfId="39869"/>
    <cellStyle name="Normal 4 8 5" xfId="23010"/>
    <cellStyle name="Normal 4 8 6" xfId="39864"/>
    <cellStyle name="Normal 4 8 7" xfId="46939"/>
    <cellStyle name="Normal 4 9" xfId="6315"/>
    <cellStyle name="Normal 4 9 2" xfId="6316"/>
    <cellStyle name="Normal 4 9 2 2" xfId="12987"/>
    <cellStyle name="Normal 4 9 2 2 2" xfId="39872"/>
    <cellStyle name="Normal 4 9 2 3" xfId="23012"/>
    <cellStyle name="Normal 4 9 2 4" xfId="39871"/>
    <cellStyle name="Normal 4 9 2 5" xfId="46943"/>
    <cellStyle name="Normal 4 9 3" xfId="12986"/>
    <cellStyle name="Normal 4 9 3 2" xfId="39873"/>
    <cellStyle name="Normal 4 9 4" xfId="23011"/>
    <cellStyle name="Normal 4 9 5" xfId="39870"/>
    <cellStyle name="Normal 4 9 6" xfId="46942"/>
    <cellStyle name="Normal 4_Expired Option Payouts w Detail" xfId="23013"/>
    <cellStyle name="Normal 40" xfId="583"/>
    <cellStyle name="Normal 40 2" xfId="6317"/>
    <cellStyle name="Normal 40 2 2" xfId="23015"/>
    <cellStyle name="Normal 40 3" xfId="12988"/>
    <cellStyle name="Normal 40 3 2" xfId="39875"/>
    <cellStyle name="Normal 40 4" xfId="23014"/>
    <cellStyle name="Normal 40 5" xfId="39874"/>
    <cellStyle name="Normal 41" xfId="584"/>
    <cellStyle name="Normal 41 2" xfId="6318"/>
    <cellStyle name="Normal 41 2 2" xfId="23018"/>
    <cellStyle name="Normal 41 2 3" xfId="23017"/>
    <cellStyle name="Normal 41 3" xfId="12989"/>
    <cellStyle name="Normal 41 3 2" xfId="23020"/>
    <cellStyle name="Normal 41 3 3" xfId="23019"/>
    <cellStyle name="Normal 41 3 4" xfId="39877"/>
    <cellStyle name="Normal 41 4" xfId="23021"/>
    <cellStyle name="Normal 41 4 2" xfId="23022"/>
    <cellStyle name="Normal 41 5" xfId="23023"/>
    <cellStyle name="Normal 41 6" xfId="23024"/>
    <cellStyle name="Normal 41 7" xfId="28088"/>
    <cellStyle name="Normal 41 8" xfId="23016"/>
    <cellStyle name="Normal 41 9" xfId="39876"/>
    <cellStyle name="Normal 41_Expired Option Payouts w Detail" xfId="23025"/>
    <cellStyle name="Normal 42" xfId="585"/>
    <cellStyle name="Normal 42 10" xfId="6320"/>
    <cellStyle name="Normal 42 10 2" xfId="12991"/>
    <cellStyle name="Normal 42 10 2 2" xfId="39880"/>
    <cellStyle name="Normal 42 10 3" xfId="39879"/>
    <cellStyle name="Normal 42 10 4" xfId="46945"/>
    <cellStyle name="Normal 42 11" xfId="6321"/>
    <cellStyle name="Normal 42 11 2" xfId="12992"/>
    <cellStyle name="Normal 42 11 2 2" xfId="39882"/>
    <cellStyle name="Normal 42 11 3" xfId="39881"/>
    <cellStyle name="Normal 42 11 4" xfId="46946"/>
    <cellStyle name="Normal 42 12" xfId="6319"/>
    <cellStyle name="Normal 42 12 2" xfId="12993"/>
    <cellStyle name="Normal 42 12 2 2" xfId="39884"/>
    <cellStyle name="Normal 42 12 3" xfId="39883"/>
    <cellStyle name="Normal 42 13" xfId="12990"/>
    <cellStyle name="Normal 42 13 2" xfId="39885"/>
    <cellStyle name="Normal 42 14" xfId="23026"/>
    <cellStyle name="Normal 42 15" xfId="39878"/>
    <cellStyle name="Normal 42 16" xfId="46944"/>
    <cellStyle name="Normal 42 2" xfId="6322"/>
    <cellStyle name="Normal 42 2 10" xfId="12994"/>
    <cellStyle name="Normal 42 2 10 2" xfId="39887"/>
    <cellStyle name="Normal 42 2 11" xfId="23027"/>
    <cellStyle name="Normal 42 2 12" xfId="39886"/>
    <cellStyle name="Normal 42 2 13" xfId="46947"/>
    <cellStyle name="Normal 42 2 2" xfId="6323"/>
    <cellStyle name="Normal 42 2 2 10" xfId="39888"/>
    <cellStyle name="Normal 42 2 2 11" xfId="46948"/>
    <cellStyle name="Normal 42 2 2 2" xfId="6324"/>
    <cellStyle name="Normal 42 2 2 2 2" xfId="6325"/>
    <cellStyle name="Normal 42 2 2 2 2 2" xfId="12997"/>
    <cellStyle name="Normal 42 2 2 2 2 2 2" xfId="39891"/>
    <cellStyle name="Normal 42 2 2 2 2 3" xfId="39890"/>
    <cellStyle name="Normal 42 2 2 2 2 4" xfId="46950"/>
    <cellStyle name="Normal 42 2 2 2 3" xfId="12996"/>
    <cellStyle name="Normal 42 2 2 2 3 2" xfId="39892"/>
    <cellStyle name="Normal 42 2 2 2 4" xfId="39889"/>
    <cellStyle name="Normal 42 2 2 2 5" xfId="46949"/>
    <cellStyle name="Normal 42 2 2 3" xfId="6326"/>
    <cellStyle name="Normal 42 2 2 3 2" xfId="6327"/>
    <cellStyle name="Normal 42 2 2 3 2 2" xfId="12999"/>
    <cellStyle name="Normal 42 2 2 3 2 2 2" xfId="39895"/>
    <cellStyle name="Normal 42 2 2 3 2 3" xfId="39894"/>
    <cellStyle name="Normal 42 2 2 3 2 4" xfId="46952"/>
    <cellStyle name="Normal 42 2 2 3 3" xfId="12998"/>
    <cellStyle name="Normal 42 2 2 3 3 2" xfId="39896"/>
    <cellStyle name="Normal 42 2 2 3 4" xfId="39893"/>
    <cellStyle name="Normal 42 2 2 3 5" xfId="46951"/>
    <cellStyle name="Normal 42 2 2 4" xfId="6328"/>
    <cellStyle name="Normal 42 2 2 4 2" xfId="13000"/>
    <cellStyle name="Normal 42 2 2 4 2 2" xfId="39898"/>
    <cellStyle name="Normal 42 2 2 4 3" xfId="39897"/>
    <cellStyle name="Normal 42 2 2 4 4" xfId="46953"/>
    <cellStyle name="Normal 42 2 2 5" xfId="6329"/>
    <cellStyle name="Normal 42 2 2 5 2" xfId="13001"/>
    <cellStyle name="Normal 42 2 2 5 2 2" xfId="39900"/>
    <cellStyle name="Normal 42 2 2 5 3" xfId="39899"/>
    <cellStyle name="Normal 42 2 2 5 4" xfId="46954"/>
    <cellStyle name="Normal 42 2 2 6" xfId="6330"/>
    <cellStyle name="Normal 42 2 2 6 2" xfId="13002"/>
    <cellStyle name="Normal 42 2 2 6 2 2" xfId="39902"/>
    <cellStyle name="Normal 42 2 2 6 3" xfId="39901"/>
    <cellStyle name="Normal 42 2 2 6 4" xfId="46955"/>
    <cellStyle name="Normal 42 2 2 7" xfId="6331"/>
    <cellStyle name="Normal 42 2 2 7 2" xfId="13003"/>
    <cellStyle name="Normal 42 2 2 7 2 2" xfId="39904"/>
    <cellStyle name="Normal 42 2 2 7 3" xfId="39903"/>
    <cellStyle name="Normal 42 2 2 7 4" xfId="46956"/>
    <cellStyle name="Normal 42 2 2 8" xfId="6332"/>
    <cellStyle name="Normal 42 2 2 8 2" xfId="13004"/>
    <cellStyle name="Normal 42 2 2 8 2 2" xfId="39906"/>
    <cellStyle name="Normal 42 2 2 8 3" xfId="39905"/>
    <cellStyle name="Normal 42 2 2 8 4" xfId="46957"/>
    <cellStyle name="Normal 42 2 2 9" xfId="12995"/>
    <cellStyle name="Normal 42 2 2 9 2" xfId="39907"/>
    <cellStyle name="Normal 42 2 3" xfId="6333"/>
    <cellStyle name="Normal 42 2 3 2" xfId="6334"/>
    <cellStyle name="Normal 42 2 3 2 2" xfId="13006"/>
    <cellStyle name="Normal 42 2 3 2 2 2" xfId="39910"/>
    <cellStyle name="Normal 42 2 3 2 3" xfId="39909"/>
    <cellStyle name="Normal 42 2 3 2 4" xfId="46959"/>
    <cellStyle name="Normal 42 2 3 3" xfId="13005"/>
    <cellStyle name="Normal 42 2 3 3 2" xfId="39911"/>
    <cellStyle name="Normal 42 2 3 4" xfId="39908"/>
    <cellStyle name="Normal 42 2 3 5" xfId="46958"/>
    <cellStyle name="Normal 42 2 4" xfId="6335"/>
    <cellStyle name="Normal 42 2 4 2" xfId="6336"/>
    <cellStyle name="Normal 42 2 4 2 2" xfId="13008"/>
    <cellStyle name="Normal 42 2 4 2 2 2" xfId="39914"/>
    <cellStyle name="Normal 42 2 4 2 3" xfId="39913"/>
    <cellStyle name="Normal 42 2 4 2 4" xfId="46961"/>
    <cellStyle name="Normal 42 2 4 3" xfId="13007"/>
    <cellStyle name="Normal 42 2 4 3 2" xfId="39915"/>
    <cellStyle name="Normal 42 2 4 4" xfId="39912"/>
    <cellStyle name="Normal 42 2 4 5" xfId="46960"/>
    <cellStyle name="Normal 42 2 5" xfId="6337"/>
    <cellStyle name="Normal 42 2 5 2" xfId="13009"/>
    <cellStyle name="Normal 42 2 5 2 2" xfId="39917"/>
    <cellStyle name="Normal 42 2 5 3" xfId="39916"/>
    <cellStyle name="Normal 42 2 5 4" xfId="46962"/>
    <cellStyle name="Normal 42 2 6" xfId="6338"/>
    <cellStyle name="Normal 42 2 6 2" xfId="13010"/>
    <cellStyle name="Normal 42 2 6 2 2" xfId="39919"/>
    <cellStyle name="Normal 42 2 6 3" xfId="39918"/>
    <cellStyle name="Normal 42 2 6 4" xfId="46963"/>
    <cellStyle name="Normal 42 2 7" xfId="6339"/>
    <cellStyle name="Normal 42 2 7 2" xfId="13011"/>
    <cellStyle name="Normal 42 2 7 2 2" xfId="39921"/>
    <cellStyle name="Normal 42 2 7 3" xfId="39920"/>
    <cellStyle name="Normal 42 2 7 4" xfId="46964"/>
    <cellStyle name="Normal 42 2 8" xfId="6340"/>
    <cellStyle name="Normal 42 2 8 2" xfId="13012"/>
    <cellStyle name="Normal 42 2 8 2 2" xfId="39923"/>
    <cellStyle name="Normal 42 2 8 3" xfId="39922"/>
    <cellStyle name="Normal 42 2 8 4" xfId="46965"/>
    <cellStyle name="Normal 42 2 9" xfId="6341"/>
    <cellStyle name="Normal 42 2 9 2" xfId="13013"/>
    <cellStyle name="Normal 42 2 9 2 2" xfId="39925"/>
    <cellStyle name="Normal 42 2 9 3" xfId="39924"/>
    <cellStyle name="Normal 42 2 9 4" xfId="46966"/>
    <cellStyle name="Normal 42 3" xfId="6342"/>
    <cellStyle name="Normal 42 3 10" xfId="39926"/>
    <cellStyle name="Normal 42 3 11" xfId="46967"/>
    <cellStyle name="Normal 42 3 2" xfId="6343"/>
    <cellStyle name="Normal 42 3 2 2" xfId="6344"/>
    <cellStyle name="Normal 42 3 2 2 2" xfId="13016"/>
    <cellStyle name="Normal 42 3 2 2 2 2" xfId="39929"/>
    <cellStyle name="Normal 42 3 2 2 3" xfId="39928"/>
    <cellStyle name="Normal 42 3 2 2 4" xfId="46969"/>
    <cellStyle name="Normal 42 3 2 3" xfId="13015"/>
    <cellStyle name="Normal 42 3 2 3 2" xfId="39930"/>
    <cellStyle name="Normal 42 3 2 4" xfId="39927"/>
    <cellStyle name="Normal 42 3 2 5" xfId="46968"/>
    <cellStyle name="Normal 42 3 3" xfId="6345"/>
    <cellStyle name="Normal 42 3 3 2" xfId="6346"/>
    <cellStyle name="Normal 42 3 3 2 2" xfId="13018"/>
    <cellStyle name="Normal 42 3 3 2 2 2" xfId="39933"/>
    <cellStyle name="Normal 42 3 3 2 3" xfId="39932"/>
    <cellStyle name="Normal 42 3 3 2 4" xfId="46971"/>
    <cellStyle name="Normal 42 3 3 3" xfId="13017"/>
    <cellStyle name="Normal 42 3 3 3 2" xfId="39934"/>
    <cellStyle name="Normal 42 3 3 4" xfId="39931"/>
    <cellStyle name="Normal 42 3 3 5" xfId="46970"/>
    <cellStyle name="Normal 42 3 4" xfId="6347"/>
    <cellStyle name="Normal 42 3 4 2" xfId="13019"/>
    <cellStyle name="Normal 42 3 4 2 2" xfId="39936"/>
    <cellStyle name="Normal 42 3 4 3" xfId="39935"/>
    <cellStyle name="Normal 42 3 4 4" xfId="46972"/>
    <cellStyle name="Normal 42 3 5" xfId="6348"/>
    <cellStyle name="Normal 42 3 5 2" xfId="13020"/>
    <cellStyle name="Normal 42 3 5 2 2" xfId="39938"/>
    <cellStyle name="Normal 42 3 5 3" xfId="39937"/>
    <cellStyle name="Normal 42 3 5 4" xfId="46973"/>
    <cellStyle name="Normal 42 3 6" xfId="6349"/>
    <cellStyle name="Normal 42 3 6 2" xfId="13021"/>
    <cellStyle name="Normal 42 3 6 2 2" xfId="39940"/>
    <cellStyle name="Normal 42 3 6 3" xfId="39939"/>
    <cellStyle name="Normal 42 3 6 4" xfId="46974"/>
    <cellStyle name="Normal 42 3 7" xfId="6350"/>
    <cellStyle name="Normal 42 3 7 2" xfId="13022"/>
    <cellStyle name="Normal 42 3 7 2 2" xfId="39942"/>
    <cellStyle name="Normal 42 3 7 3" xfId="39941"/>
    <cellStyle name="Normal 42 3 7 4" xfId="46975"/>
    <cellStyle name="Normal 42 3 8" xfId="6351"/>
    <cellStyle name="Normal 42 3 8 2" xfId="13023"/>
    <cellStyle name="Normal 42 3 8 2 2" xfId="39944"/>
    <cellStyle name="Normal 42 3 8 3" xfId="39943"/>
    <cellStyle name="Normal 42 3 8 4" xfId="46976"/>
    <cellStyle name="Normal 42 3 9" xfId="13014"/>
    <cellStyle name="Normal 42 3 9 2" xfId="39945"/>
    <cellStyle name="Normal 42 4" xfId="6352"/>
    <cellStyle name="Normal 42 4 10" xfId="39946"/>
    <cellStyle name="Normal 42 4 11" xfId="46977"/>
    <cellStyle name="Normal 42 4 2" xfId="6353"/>
    <cellStyle name="Normal 42 4 2 2" xfId="13025"/>
    <cellStyle name="Normal 42 4 2 2 2" xfId="39948"/>
    <cellStyle name="Normal 42 4 2 3" xfId="39947"/>
    <cellStyle name="Normal 42 4 2 4" xfId="46978"/>
    <cellStyle name="Normal 42 4 3" xfId="6354"/>
    <cellStyle name="Normal 42 4 3 2" xfId="13026"/>
    <cellStyle name="Normal 42 4 3 2 2" xfId="39950"/>
    <cellStyle name="Normal 42 4 3 3" xfId="39949"/>
    <cellStyle name="Normal 42 4 3 4" xfId="46979"/>
    <cellStyle name="Normal 42 4 4" xfId="6355"/>
    <cellStyle name="Normal 42 4 4 2" xfId="13027"/>
    <cellStyle name="Normal 42 4 4 2 2" xfId="39952"/>
    <cellStyle name="Normal 42 4 4 3" xfId="39951"/>
    <cellStyle name="Normal 42 4 4 4" xfId="46980"/>
    <cellStyle name="Normal 42 4 5" xfId="6356"/>
    <cellStyle name="Normal 42 4 5 2" xfId="13028"/>
    <cellStyle name="Normal 42 4 5 2 2" xfId="39954"/>
    <cellStyle name="Normal 42 4 5 3" xfId="39953"/>
    <cellStyle name="Normal 42 4 5 4" xfId="46981"/>
    <cellStyle name="Normal 42 4 6" xfId="6357"/>
    <cellStyle name="Normal 42 4 6 2" xfId="13029"/>
    <cellStyle name="Normal 42 4 6 2 2" xfId="39956"/>
    <cellStyle name="Normal 42 4 6 3" xfId="39955"/>
    <cellStyle name="Normal 42 4 6 4" xfId="46982"/>
    <cellStyle name="Normal 42 4 7" xfId="6358"/>
    <cellStyle name="Normal 42 4 7 2" xfId="13030"/>
    <cellStyle name="Normal 42 4 7 2 2" xfId="39958"/>
    <cellStyle name="Normal 42 4 7 3" xfId="39957"/>
    <cellStyle name="Normal 42 4 7 4" xfId="46983"/>
    <cellStyle name="Normal 42 4 8" xfId="6359"/>
    <cellStyle name="Normal 42 4 8 2" xfId="13031"/>
    <cellStyle name="Normal 42 4 8 2 2" xfId="39960"/>
    <cellStyle name="Normal 42 4 8 3" xfId="39959"/>
    <cellStyle name="Normal 42 4 8 4" xfId="46984"/>
    <cellStyle name="Normal 42 4 9" xfId="13024"/>
    <cellStyle name="Normal 42 4 9 2" xfId="39961"/>
    <cellStyle name="Normal 42 5" xfId="6360"/>
    <cellStyle name="Normal 42 5 2" xfId="6361"/>
    <cellStyle name="Normal 42 5 2 2" xfId="13033"/>
    <cellStyle name="Normal 42 5 2 2 2" xfId="39964"/>
    <cellStyle name="Normal 42 5 2 3" xfId="39963"/>
    <cellStyle name="Normal 42 5 2 4" xfId="46986"/>
    <cellStyle name="Normal 42 5 3" xfId="13032"/>
    <cellStyle name="Normal 42 5 3 2" xfId="39965"/>
    <cellStyle name="Normal 42 5 4" xfId="39962"/>
    <cellStyle name="Normal 42 5 5" xfId="46985"/>
    <cellStyle name="Normal 42 6" xfId="6362"/>
    <cellStyle name="Normal 42 6 2" xfId="13034"/>
    <cellStyle name="Normal 42 6 2 2" xfId="39967"/>
    <cellStyle name="Normal 42 6 3" xfId="39966"/>
    <cellStyle name="Normal 42 6 4" xfId="46987"/>
    <cellStyle name="Normal 42 7" xfId="6363"/>
    <cellStyle name="Normal 42 7 2" xfId="13035"/>
    <cellStyle name="Normal 42 7 2 2" xfId="39969"/>
    <cellStyle name="Normal 42 7 3" xfId="39968"/>
    <cellStyle name="Normal 42 7 4" xfId="46988"/>
    <cellStyle name="Normal 42 8" xfId="6364"/>
    <cellStyle name="Normal 42 8 2" xfId="13036"/>
    <cellStyle name="Normal 42 8 2 2" xfId="39971"/>
    <cellStyle name="Normal 42 8 3" xfId="39970"/>
    <cellStyle name="Normal 42 8 4" xfId="46989"/>
    <cellStyle name="Normal 42 9" xfId="6365"/>
    <cellStyle name="Normal 42 9 2" xfId="13037"/>
    <cellStyle name="Normal 42 9 2 2" xfId="39973"/>
    <cellStyle name="Normal 42 9 3" xfId="39972"/>
    <cellStyle name="Normal 42 9 4" xfId="46990"/>
    <cellStyle name="Normal 43" xfId="586"/>
    <cellStyle name="Normal 43 10" xfId="13038"/>
    <cellStyle name="Normal 43 10 2" xfId="39975"/>
    <cellStyle name="Normal 43 11" xfId="23028"/>
    <cellStyle name="Normal 43 12" xfId="39974"/>
    <cellStyle name="Normal 43 13" xfId="46991"/>
    <cellStyle name="Normal 43 2" xfId="6367"/>
    <cellStyle name="Normal 43 2 2" xfId="13039"/>
    <cellStyle name="Normal 43 2 2 2" xfId="23030"/>
    <cellStyle name="Normal 43 2 2 3" xfId="39977"/>
    <cellStyle name="Normal 43 2 3" xfId="23029"/>
    <cellStyle name="Normal 43 2 4" xfId="39976"/>
    <cellStyle name="Normal 43 2 5" xfId="46992"/>
    <cellStyle name="Normal 43 3" xfId="6368"/>
    <cellStyle name="Normal 43 3 2" xfId="13040"/>
    <cellStyle name="Normal 43 3 2 2" xfId="23032"/>
    <cellStyle name="Normal 43 3 2 3" xfId="39979"/>
    <cellStyle name="Normal 43 3 3" xfId="23031"/>
    <cellStyle name="Normal 43 3 4" xfId="39978"/>
    <cellStyle name="Normal 43 3 5" xfId="46993"/>
    <cellStyle name="Normal 43 4" xfId="6369"/>
    <cellStyle name="Normal 43 4 2" xfId="13041"/>
    <cellStyle name="Normal 43 4 2 2" xfId="23034"/>
    <cellStyle name="Normal 43 4 2 3" xfId="39981"/>
    <cellStyle name="Normal 43 4 3" xfId="23033"/>
    <cellStyle name="Normal 43 4 4" xfId="39980"/>
    <cellStyle name="Normal 43 4 5" xfId="46994"/>
    <cellStyle name="Normal 43 5" xfId="6370"/>
    <cellStyle name="Normal 43 5 2" xfId="13042"/>
    <cellStyle name="Normal 43 5 2 2" xfId="39983"/>
    <cellStyle name="Normal 43 5 3" xfId="23035"/>
    <cellStyle name="Normal 43 5 4" xfId="39982"/>
    <cellStyle name="Normal 43 5 5" xfId="46995"/>
    <cellStyle name="Normal 43 6" xfId="6371"/>
    <cellStyle name="Normal 43 6 2" xfId="13043"/>
    <cellStyle name="Normal 43 6 2 2" xfId="39985"/>
    <cellStyle name="Normal 43 6 3" xfId="39984"/>
    <cellStyle name="Normal 43 6 4" xfId="46996"/>
    <cellStyle name="Normal 43 7" xfId="6372"/>
    <cellStyle name="Normal 43 7 2" xfId="13044"/>
    <cellStyle name="Normal 43 7 2 2" xfId="39987"/>
    <cellStyle name="Normal 43 7 3" xfId="39986"/>
    <cellStyle name="Normal 43 7 4" xfId="46997"/>
    <cellStyle name="Normal 43 8" xfId="6373"/>
    <cellStyle name="Normal 43 8 2" xfId="13045"/>
    <cellStyle name="Normal 43 8 2 2" xfId="39989"/>
    <cellStyle name="Normal 43 8 3" xfId="39988"/>
    <cellStyle name="Normal 43 8 4" xfId="46998"/>
    <cellStyle name="Normal 43 9" xfId="6366"/>
    <cellStyle name="Normal 43 9 2" xfId="13046"/>
    <cellStyle name="Normal 43 9 2 2" xfId="39991"/>
    <cellStyle name="Normal 43 9 3" xfId="39990"/>
    <cellStyle name="Normal 43_Expired Option Payouts w Detail" xfId="23036"/>
    <cellStyle name="Normal 44" xfId="587"/>
    <cellStyle name="Normal 44 10" xfId="46999"/>
    <cellStyle name="Normal 44 2" xfId="6375"/>
    <cellStyle name="Normal 44 3" xfId="6376"/>
    <cellStyle name="Normal 44 3 2" xfId="13048"/>
    <cellStyle name="Normal 44 3 2 2" xfId="39994"/>
    <cellStyle name="Normal 44 3 3" xfId="39993"/>
    <cellStyle name="Normal 44 3 4" xfId="47000"/>
    <cellStyle name="Normal 44 4" xfId="6377"/>
    <cellStyle name="Normal 44 4 2" xfId="13049"/>
    <cellStyle name="Normal 44 4 2 2" xfId="39996"/>
    <cellStyle name="Normal 44 4 3" xfId="39995"/>
    <cellStyle name="Normal 44 4 4" xfId="47001"/>
    <cellStyle name="Normal 44 5" xfId="6378"/>
    <cellStyle name="Normal 44 5 2" xfId="13050"/>
    <cellStyle name="Normal 44 5 2 2" xfId="39998"/>
    <cellStyle name="Normal 44 5 3" xfId="39997"/>
    <cellStyle name="Normal 44 5 4" xfId="47002"/>
    <cellStyle name="Normal 44 6" xfId="6374"/>
    <cellStyle name="Normal 44 6 2" xfId="13051"/>
    <cellStyle name="Normal 44 6 2 2" xfId="40000"/>
    <cellStyle name="Normal 44 6 3" xfId="39999"/>
    <cellStyle name="Normal 44 7" xfId="13047"/>
    <cellStyle name="Normal 44 7 2" xfId="40001"/>
    <cellStyle name="Normal 44 8" xfId="23037"/>
    <cellStyle name="Normal 44 9" xfId="39992"/>
    <cellStyle name="Normal 45" xfId="588"/>
    <cellStyle name="Normal 45 2" xfId="6379"/>
    <cellStyle name="Normal 45 2 2" xfId="23039"/>
    <cellStyle name="Normal 45 3" xfId="13052"/>
    <cellStyle name="Normal 45 3 2" xfId="40003"/>
    <cellStyle name="Normal 45 4" xfId="23038"/>
    <cellStyle name="Normal 45 5" xfId="40002"/>
    <cellStyle name="Normal 46" xfId="589"/>
    <cellStyle name="Normal 46 2" xfId="6380"/>
    <cellStyle name="Normal 46 2 2" xfId="23042"/>
    <cellStyle name="Normal 46 2 3" xfId="23041"/>
    <cellStyle name="Normal 46 3" xfId="13053"/>
    <cellStyle name="Normal 46 3 2" xfId="23044"/>
    <cellStyle name="Normal 46 3 3" xfId="23043"/>
    <cellStyle name="Normal 46 3 4" xfId="40005"/>
    <cellStyle name="Normal 46 4" xfId="23045"/>
    <cellStyle name="Normal 46 4 2" xfId="23046"/>
    <cellStyle name="Normal 46 5" xfId="23047"/>
    <cellStyle name="Normal 46 6" xfId="28089"/>
    <cellStyle name="Normal 46 7" xfId="23040"/>
    <cellStyle name="Normal 46 8" xfId="40004"/>
    <cellStyle name="Normal 46_Expired Option Payouts w Detail" xfId="23048"/>
    <cellStyle name="Normal 47" xfId="590"/>
    <cellStyle name="Normal 47 2" xfId="7148"/>
    <cellStyle name="Normal 47 2 2" xfId="13055"/>
    <cellStyle name="Normal 47 2 2 2" xfId="23051"/>
    <cellStyle name="Normal 47 2 2 3" xfId="40008"/>
    <cellStyle name="Normal 47 2 3" xfId="23050"/>
    <cellStyle name="Normal 47 2 4" xfId="40007"/>
    <cellStyle name="Normal 47 3" xfId="13054"/>
    <cellStyle name="Normal 47 3 2" xfId="23053"/>
    <cellStyle name="Normal 47 3 3" xfId="23052"/>
    <cellStyle name="Normal 47 3 4" xfId="40009"/>
    <cellStyle name="Normal 47 4" xfId="13850"/>
    <cellStyle name="Normal 47 4 2" xfId="23055"/>
    <cellStyle name="Normal 47 4 3" xfId="23054"/>
    <cellStyle name="Normal 47 5" xfId="23056"/>
    <cellStyle name="Normal 47 6" xfId="23049"/>
    <cellStyle name="Normal 47 7" xfId="40006"/>
    <cellStyle name="Normal 47_Expired Option Payouts w Detail" xfId="23057"/>
    <cellStyle name="Normal 48" xfId="591"/>
    <cellStyle name="Normal 48 2" xfId="7149"/>
    <cellStyle name="Normal 48 2 2" xfId="13057"/>
    <cellStyle name="Normal 48 2 2 2" xfId="40012"/>
    <cellStyle name="Normal 48 2 3" xfId="40011"/>
    <cellStyle name="Normal 48 3" xfId="13056"/>
    <cellStyle name="Normal 48 3 2" xfId="40013"/>
    <cellStyle name="Normal 48 4" xfId="23058"/>
    <cellStyle name="Normal 48 5" xfId="40010"/>
    <cellStyle name="Normal 48 6" xfId="47677"/>
    <cellStyle name="Normal 49" xfId="592"/>
    <cellStyle name="Normal 49 2" xfId="7150"/>
    <cellStyle name="Normal 49 2 2" xfId="13059"/>
    <cellStyle name="Normal 49 2 2 2" xfId="40016"/>
    <cellStyle name="Normal 49 2 3" xfId="40015"/>
    <cellStyle name="Normal 49 3" xfId="13058"/>
    <cellStyle name="Normal 49 3 2" xfId="40017"/>
    <cellStyle name="Normal 49 4" xfId="23059"/>
    <cellStyle name="Normal 49 5" xfId="40014"/>
    <cellStyle name="Normal 49 6" xfId="47679"/>
    <cellStyle name="Normal 5" xfId="60"/>
    <cellStyle name="Normal 5 10" xfId="668"/>
    <cellStyle name="Normal 5 10 2" xfId="7151"/>
    <cellStyle name="Normal 5 10 2 2" xfId="13062"/>
    <cellStyle name="Normal 5 10 2 2 2" xfId="40020"/>
    <cellStyle name="Normal 5 10 2 3" xfId="40019"/>
    <cellStyle name="Normal 5 10 3" xfId="13061"/>
    <cellStyle name="Normal 5 10 3 2" xfId="40021"/>
    <cellStyle name="Normal 5 10 4" xfId="23061"/>
    <cellStyle name="Normal 5 10 5" xfId="40018"/>
    <cellStyle name="Normal 5 11" xfId="754"/>
    <cellStyle name="Normal 5 11 2" xfId="13063"/>
    <cellStyle name="Normal 5 11 2 2" xfId="40023"/>
    <cellStyle name="Normal 5 11 3" xfId="28032"/>
    <cellStyle name="Normal 5 11 4" xfId="40022"/>
    <cellStyle name="Normal 5 12" xfId="6381"/>
    <cellStyle name="Normal 5 13" xfId="13060"/>
    <cellStyle name="Normal 5 13 2" xfId="40024"/>
    <cellStyle name="Normal 5 14" xfId="13875"/>
    <cellStyle name="Normal 5 15" xfId="23060"/>
    <cellStyle name="Normal 5 16" xfId="28311"/>
    <cellStyle name="Normal 5 17" xfId="41614"/>
    <cellStyle name="Normal 5 2" xfId="73"/>
    <cellStyle name="Normal 5 2 2" xfId="555"/>
    <cellStyle name="Normal 5 2 2 2" xfId="6383"/>
    <cellStyle name="Normal 5 2 2 3" xfId="13064"/>
    <cellStyle name="Normal 5 2 2 3 2" xfId="40026"/>
    <cellStyle name="Normal 5 2 2 4" xfId="23063"/>
    <cellStyle name="Normal 5 2 2 5" xfId="40025"/>
    <cellStyle name="Normal 5 2 3" xfId="570"/>
    <cellStyle name="Normal 5 2 3 2" xfId="7152"/>
    <cellStyle name="Normal 5 2 3 2 2" xfId="13066"/>
    <cellStyle name="Normal 5 2 3 2 2 2" xfId="40029"/>
    <cellStyle name="Normal 5 2 3 2 3" xfId="40028"/>
    <cellStyle name="Normal 5 2 3 3" xfId="13065"/>
    <cellStyle name="Normal 5 2 3 3 2" xfId="40030"/>
    <cellStyle name="Normal 5 2 3 4" xfId="23064"/>
    <cellStyle name="Normal 5 2 3 5" xfId="40027"/>
    <cellStyle name="Normal 5 2 4" xfId="6382"/>
    <cellStyle name="Normal 5 2 4 2" xfId="23065"/>
    <cellStyle name="Normal 5 2 5" xfId="13876"/>
    <cellStyle name="Normal 5 2 6" xfId="23062"/>
    <cellStyle name="Normal 5 2 7" xfId="28312"/>
    <cellStyle name="Normal 5 3" xfId="137"/>
    <cellStyle name="Normal 5 3 2" xfId="381"/>
    <cellStyle name="Normal 5 3 2 2" xfId="6384"/>
    <cellStyle name="Normal 5 3 2 3" xfId="13068"/>
    <cellStyle name="Normal 5 3 2 3 2" xfId="40033"/>
    <cellStyle name="Normal 5 3 2 4" xfId="23066"/>
    <cellStyle name="Normal 5 3 2 5" xfId="40032"/>
    <cellStyle name="Normal 5 3 3" xfId="556"/>
    <cellStyle name="Normal 5 3 3 2" xfId="23067"/>
    <cellStyle name="Normal 5 3 4" xfId="13067"/>
    <cellStyle name="Normal 5 3 4 2" xfId="23068"/>
    <cellStyle name="Normal 5 3 4 3" xfId="40034"/>
    <cellStyle name="Normal 5 3 5" xfId="40031"/>
    <cellStyle name="Normal 5 4" xfId="270"/>
    <cellStyle name="Normal 5 4 2" xfId="463"/>
    <cellStyle name="Normal 5 4 2 2" xfId="7153"/>
    <cellStyle name="Normal 5 4 2 2 2" xfId="13071"/>
    <cellStyle name="Normal 5 4 2 2 2 2" xfId="40038"/>
    <cellStyle name="Normal 5 4 2 2 3" xfId="40037"/>
    <cellStyle name="Normal 5 4 2 3" xfId="13070"/>
    <cellStyle name="Normal 5 4 2 3 2" xfId="40039"/>
    <cellStyle name="Normal 5 4 2 4" xfId="23070"/>
    <cellStyle name="Normal 5 4 2 5" xfId="40036"/>
    <cellStyle name="Normal 5 4 3" xfId="6385"/>
    <cellStyle name="Normal 5 4 4" xfId="13069"/>
    <cellStyle name="Normal 5 4 4 2" xfId="40040"/>
    <cellStyle name="Normal 5 4 5" xfId="23069"/>
    <cellStyle name="Normal 5 4 6" xfId="40035"/>
    <cellStyle name="Normal 5 5" xfId="352"/>
    <cellStyle name="Normal 5 5 2" xfId="7154"/>
    <cellStyle name="Normal 5 5 2 2" xfId="13073"/>
    <cellStyle name="Normal 5 5 2 2 2" xfId="40043"/>
    <cellStyle name="Normal 5 5 2 3" xfId="40042"/>
    <cellStyle name="Normal 5 5 3" xfId="13072"/>
    <cellStyle name="Normal 5 5 3 2" xfId="40044"/>
    <cellStyle name="Normal 5 5 4" xfId="23071"/>
    <cellStyle name="Normal 5 5 5" xfId="40041"/>
    <cellStyle name="Normal 5 6" xfId="496"/>
    <cellStyle name="Normal 5 6 2" xfId="7155"/>
    <cellStyle name="Normal 5 6 2 2" xfId="13075"/>
    <cellStyle name="Normal 5 6 2 2 2" xfId="40047"/>
    <cellStyle name="Normal 5 6 2 3" xfId="40046"/>
    <cellStyle name="Normal 5 6 3" xfId="13074"/>
    <cellStyle name="Normal 5 6 3 2" xfId="40048"/>
    <cellStyle name="Normal 5 6 4" xfId="23072"/>
    <cellStyle name="Normal 5 6 5" xfId="40045"/>
    <cellStyle name="Normal 5 7" xfId="523"/>
    <cellStyle name="Normal 5 7 2" xfId="7156"/>
    <cellStyle name="Normal 5 7 2 2" xfId="13077"/>
    <cellStyle name="Normal 5 7 2 2 2" xfId="40051"/>
    <cellStyle name="Normal 5 7 2 3" xfId="40050"/>
    <cellStyle name="Normal 5 7 3" xfId="13076"/>
    <cellStyle name="Normal 5 7 3 2" xfId="40052"/>
    <cellStyle name="Normal 5 7 4" xfId="23073"/>
    <cellStyle name="Normal 5 7 5" xfId="40049"/>
    <cellStyle name="Normal 5 8" xfId="554"/>
    <cellStyle name="Normal 5 8 2" xfId="7157"/>
    <cellStyle name="Normal 5 8 2 2" xfId="13079"/>
    <cellStyle name="Normal 5 8 2 2 2" xfId="40055"/>
    <cellStyle name="Normal 5 8 2 3" xfId="40054"/>
    <cellStyle name="Normal 5 8 3" xfId="13078"/>
    <cellStyle name="Normal 5 8 3 2" xfId="40056"/>
    <cellStyle name="Normal 5 8 4" xfId="23074"/>
    <cellStyle name="Normal 5 8 5" xfId="40053"/>
    <cellStyle name="Normal 5 9" xfId="569"/>
    <cellStyle name="Normal 5 9 2" xfId="7158"/>
    <cellStyle name="Normal 5 9 2 2" xfId="13081"/>
    <cellStyle name="Normal 5 9 2 2 2" xfId="40059"/>
    <cellStyle name="Normal 5 9 2 3" xfId="40058"/>
    <cellStyle name="Normal 5 9 3" xfId="13080"/>
    <cellStyle name="Normal 5 9 3 2" xfId="40060"/>
    <cellStyle name="Normal 5 9 4" xfId="23075"/>
    <cellStyle name="Normal 5 9 5" xfId="40057"/>
    <cellStyle name="Normal 50" xfId="679"/>
    <cellStyle name="Normal 50 2" xfId="7176"/>
    <cellStyle name="Normal 50 2 2" xfId="23078"/>
    <cellStyle name="Normal 50 2 3" xfId="23077"/>
    <cellStyle name="Normal 50 3" xfId="13082"/>
    <cellStyle name="Normal 50 3 2" xfId="23080"/>
    <cellStyle name="Normal 50 3 3" xfId="23079"/>
    <cellStyle name="Normal 50 3 4" xfId="40062"/>
    <cellStyle name="Normal 50 4" xfId="23081"/>
    <cellStyle name="Normal 50 4 2" xfId="23082"/>
    <cellStyle name="Normal 50 5" xfId="23083"/>
    <cellStyle name="Normal 50 6" xfId="23076"/>
    <cellStyle name="Normal 50 7" xfId="40061"/>
    <cellStyle name="Normal 50 8" xfId="47680"/>
    <cellStyle name="Normal 50_Expired Option Payouts w Detail" xfId="23084"/>
    <cellStyle name="Normal 51" xfId="680"/>
    <cellStyle name="Normal 51 2" xfId="772"/>
    <cellStyle name="Normal 51 2 2" xfId="23087"/>
    <cellStyle name="Normal 51 2 3" xfId="23086"/>
    <cellStyle name="Normal 51 3" xfId="13083"/>
    <cellStyle name="Normal 51 3 2" xfId="23089"/>
    <cellStyle name="Normal 51 3 3" xfId="23088"/>
    <cellStyle name="Normal 51 3 4" xfId="40064"/>
    <cellStyle name="Normal 51 4" xfId="23090"/>
    <cellStyle name="Normal 51 4 2" xfId="23091"/>
    <cellStyle name="Normal 51 5" xfId="23092"/>
    <cellStyle name="Normal 51 6" xfId="28090"/>
    <cellStyle name="Normal 51 7" xfId="23085"/>
    <cellStyle name="Normal 51 8" xfId="40063"/>
    <cellStyle name="Normal 51_Expired Option Payouts w Detail" xfId="23093"/>
    <cellStyle name="Normal 52" xfId="765"/>
    <cellStyle name="Normal 52 2" xfId="7179"/>
    <cellStyle name="Normal 52 3" xfId="13084"/>
    <cellStyle name="Normal 52 3 2" xfId="40066"/>
    <cellStyle name="Normal 52 4" xfId="23094"/>
    <cellStyle name="Normal 52 5" xfId="40065"/>
    <cellStyle name="Normal 53" xfId="766"/>
    <cellStyle name="Normal 53 2" xfId="7180"/>
    <cellStyle name="Normal 53 3" xfId="13085"/>
    <cellStyle name="Normal 53 3 2" xfId="40068"/>
    <cellStyle name="Normal 53 4" xfId="23095"/>
    <cellStyle name="Normal 53 5" xfId="40067"/>
    <cellStyle name="Normal 54" xfId="767"/>
    <cellStyle name="Normal 54 2" xfId="7181"/>
    <cellStyle name="Normal 54 3" xfId="13086"/>
    <cellStyle name="Normal 54 3 2" xfId="40070"/>
    <cellStyle name="Normal 54 4" xfId="23096"/>
    <cellStyle name="Normal 54 5" xfId="40069"/>
    <cellStyle name="Normal 55" xfId="768"/>
    <cellStyle name="Normal 55 2" xfId="13087"/>
    <cellStyle name="Normal 55 2 2" xfId="23099"/>
    <cellStyle name="Normal 55 2 3" xfId="23098"/>
    <cellStyle name="Normal 55 2 4" xfId="40072"/>
    <cellStyle name="Normal 55 3" xfId="23100"/>
    <cellStyle name="Normal 55 3 2" xfId="23101"/>
    <cellStyle name="Normal 55 4" xfId="23102"/>
    <cellStyle name="Normal 55 4 2" xfId="23103"/>
    <cellStyle name="Normal 55 5" xfId="23104"/>
    <cellStyle name="Normal 55 6" xfId="23097"/>
    <cellStyle name="Normal 55 7" xfId="40071"/>
    <cellStyle name="Normal 55_Expired Option Payouts w Detail" xfId="23105"/>
    <cellStyle name="Normal 56" xfId="769"/>
    <cellStyle name="Normal 56 2" xfId="13088"/>
    <cellStyle name="Normal 56 2 2" xfId="23108"/>
    <cellStyle name="Normal 56 2 3" xfId="23107"/>
    <cellStyle name="Normal 56 2 4" xfId="40074"/>
    <cellStyle name="Normal 56 3" xfId="23109"/>
    <cellStyle name="Normal 56 3 2" xfId="23110"/>
    <cellStyle name="Normal 56 4" xfId="23111"/>
    <cellStyle name="Normal 56 4 2" xfId="23112"/>
    <cellStyle name="Normal 56 5" xfId="23113"/>
    <cellStyle name="Normal 56 6" xfId="23106"/>
    <cellStyle name="Normal 56 7" xfId="40073"/>
    <cellStyle name="Normal 56_Expired Option Payouts w Detail" xfId="23114"/>
    <cellStyle name="Normal 57" xfId="770"/>
    <cellStyle name="Normal 57 2" xfId="13089"/>
    <cellStyle name="Normal 57 2 2" xfId="40076"/>
    <cellStyle name="Normal 57 3" xfId="23115"/>
    <cellStyle name="Normal 57 4" xfId="40075"/>
    <cellStyle name="Normal 58" xfId="771"/>
    <cellStyle name="Normal 58 2" xfId="13090"/>
    <cellStyle name="Normal 58 2 2" xfId="23118"/>
    <cellStyle name="Normal 58 2 3" xfId="23117"/>
    <cellStyle name="Normal 58 2 4" xfId="40078"/>
    <cellStyle name="Normal 58 3" xfId="23119"/>
    <cellStyle name="Normal 58 3 2" xfId="23120"/>
    <cellStyle name="Normal 58 4" xfId="23121"/>
    <cellStyle name="Normal 58 4 2" xfId="23122"/>
    <cellStyle name="Normal 58 5" xfId="23123"/>
    <cellStyle name="Normal 58 6" xfId="23116"/>
    <cellStyle name="Normal 58 7" xfId="40077"/>
    <cellStyle name="Normal 58_Expired Option Payouts w Detail" xfId="23124"/>
    <cellStyle name="Normal 59" xfId="7175"/>
    <cellStyle name="Normal 59 2" xfId="13091"/>
    <cellStyle name="Normal 59 2 2" xfId="40080"/>
    <cellStyle name="Normal 59 3" xfId="23125"/>
    <cellStyle name="Normal 59 4" xfId="40079"/>
    <cellStyle name="Normal 6" xfId="61"/>
    <cellStyle name="Normal 6 10" xfId="6386"/>
    <cellStyle name="Normal 6 11" xfId="13092"/>
    <cellStyle name="Normal 6 11 2" xfId="40081"/>
    <cellStyle name="Normal 6 12" xfId="41615"/>
    <cellStyle name="Normal 6 2" xfId="128"/>
    <cellStyle name="Normal 6 2 2" xfId="6387"/>
    <cellStyle name="Normal 6 2 2 2" xfId="23127"/>
    <cellStyle name="Normal 6 2 3" xfId="23128"/>
    <cellStyle name="Normal 6 2 4" xfId="23126"/>
    <cellStyle name="Normal 6 2 5" xfId="28313"/>
    <cellStyle name="Normal 6 3" xfId="271"/>
    <cellStyle name="Normal 6 3 2" xfId="464"/>
    <cellStyle name="Normal 6 3 2 2" xfId="7159"/>
    <cellStyle name="Normal 6 3 2 2 2" xfId="13095"/>
    <cellStyle name="Normal 6 3 2 2 2 2" xfId="40085"/>
    <cellStyle name="Normal 6 3 2 2 3" xfId="40084"/>
    <cellStyle name="Normal 6 3 2 3" xfId="13094"/>
    <cellStyle name="Normal 6 3 2 3 2" xfId="40086"/>
    <cellStyle name="Normal 6 3 2 4" xfId="23130"/>
    <cellStyle name="Normal 6 3 2 5" xfId="40083"/>
    <cellStyle name="Normal 6 3 3" xfId="6388"/>
    <cellStyle name="Normal 6 3 3 2" xfId="23131"/>
    <cellStyle name="Normal 6 3 4" xfId="13093"/>
    <cellStyle name="Normal 6 3 4 2" xfId="40087"/>
    <cellStyle name="Normal 6 3 5" xfId="23129"/>
    <cellStyle name="Normal 6 3 6" xfId="40082"/>
    <cellStyle name="Normal 6 4" xfId="353"/>
    <cellStyle name="Normal 6 4 2" xfId="6389"/>
    <cellStyle name="Normal 6 4 2 2" xfId="23133"/>
    <cellStyle name="Normal 6 4 3" xfId="13096"/>
    <cellStyle name="Normal 6 4 3 2" xfId="40089"/>
    <cellStyle name="Normal 6 4 4" xfId="23132"/>
    <cellStyle name="Normal 6 4 5" xfId="40088"/>
    <cellStyle name="Normal 6 5" xfId="497"/>
    <cellStyle name="Normal 6 5 2" xfId="7160"/>
    <cellStyle name="Normal 6 5 2 2" xfId="13098"/>
    <cellStyle name="Normal 6 5 2 2 2" xfId="40092"/>
    <cellStyle name="Normal 6 5 2 3" xfId="40091"/>
    <cellStyle name="Normal 6 5 3" xfId="13097"/>
    <cellStyle name="Normal 6 5 3 2" xfId="40093"/>
    <cellStyle name="Normal 6 5 4" xfId="23134"/>
    <cellStyle name="Normal 6 5 5" xfId="40090"/>
    <cellStyle name="Normal 6 6" xfId="524"/>
    <cellStyle name="Normal 6 6 2" xfId="7161"/>
    <cellStyle name="Normal 6 6 2 2" xfId="13100"/>
    <cellStyle name="Normal 6 6 2 2 2" xfId="40096"/>
    <cellStyle name="Normal 6 6 2 3" xfId="40095"/>
    <cellStyle name="Normal 6 6 3" xfId="13099"/>
    <cellStyle name="Normal 6 6 3 2" xfId="40097"/>
    <cellStyle name="Normal 6 6 4" xfId="23135"/>
    <cellStyle name="Normal 6 6 5" xfId="40094"/>
    <cellStyle name="Normal 6 7" xfId="557"/>
    <cellStyle name="Normal 6 7 2" xfId="23136"/>
    <cellStyle name="Normal 6 8" xfId="669"/>
    <cellStyle name="Normal 6 8 2" xfId="7162"/>
    <cellStyle name="Normal 6 8 2 2" xfId="13102"/>
    <cellStyle name="Normal 6 8 2 2 2" xfId="40100"/>
    <cellStyle name="Normal 6 8 2 3" xfId="40099"/>
    <cellStyle name="Normal 6 8 3" xfId="13101"/>
    <cellStyle name="Normal 6 8 3 2" xfId="40101"/>
    <cellStyle name="Normal 6 8 4" xfId="23137"/>
    <cellStyle name="Normal 6 8 5" xfId="40098"/>
    <cellStyle name="Normal 6 9" xfId="755"/>
    <cellStyle name="Normal 6 9 2" xfId="13103"/>
    <cellStyle name="Normal 6 9 2 2" xfId="40103"/>
    <cellStyle name="Normal 6 9 3" xfId="28091"/>
    <cellStyle name="Normal 6 9 4" xfId="40102"/>
    <cellStyle name="Normal 6_Cancelled Shares - ESO &amp; DRCT" xfId="23138"/>
    <cellStyle name="Normal 60" xfId="7178"/>
    <cellStyle name="Normal 60 2" xfId="13104"/>
    <cellStyle name="Normal 60 2 2" xfId="23141"/>
    <cellStyle name="Normal 60 2 3" xfId="23140"/>
    <cellStyle name="Normal 60 2 4" xfId="40105"/>
    <cellStyle name="Normal 60 3" xfId="23142"/>
    <cellStyle name="Normal 60 3 2" xfId="23143"/>
    <cellStyle name="Normal 60 4" xfId="23144"/>
    <cellStyle name="Normal 60 4 2" xfId="23145"/>
    <cellStyle name="Normal 60 5" xfId="23146"/>
    <cellStyle name="Normal 60 6" xfId="23139"/>
    <cellStyle name="Normal 60 7" xfId="40104"/>
    <cellStyle name="Normal 60_Expired Option Payouts w Detail" xfId="23147"/>
    <cellStyle name="Normal 61" xfId="7119"/>
    <cellStyle name="Normal 61 2" xfId="13105"/>
    <cellStyle name="Normal 61 2 2" xfId="40107"/>
    <cellStyle name="Normal 61 3" xfId="23148"/>
    <cellStyle name="Normal 61 4" xfId="40106"/>
    <cellStyle name="Normal 62" xfId="7183"/>
    <cellStyle name="Normal 62 2" xfId="23150"/>
    <cellStyle name="Normal 62 2 2" xfId="23151"/>
    <cellStyle name="Normal 62 3" xfId="23152"/>
    <cellStyle name="Normal 62 3 2" xfId="23153"/>
    <cellStyle name="Normal 62 4" xfId="23154"/>
    <cellStyle name="Normal 62 4 2" xfId="23155"/>
    <cellStyle name="Normal 62 5" xfId="23156"/>
    <cellStyle name="Normal 62 6" xfId="23149"/>
    <cellStyle name="Normal 62_Expired Option Payouts w Detail" xfId="23157"/>
    <cellStyle name="Normal 63" xfId="7182"/>
    <cellStyle name="Normal 63 2" xfId="13852"/>
    <cellStyle name="Normal 63 3" xfId="23158"/>
    <cellStyle name="Normal 63 4" xfId="40108"/>
    <cellStyle name="Normal 64" xfId="13848"/>
    <cellStyle name="Normal 64 2" xfId="23159"/>
    <cellStyle name="Normal 64 3" xfId="40109"/>
    <cellStyle name="Normal 65" xfId="13851"/>
    <cellStyle name="Normal 65 2" xfId="23161"/>
    <cellStyle name="Normal 65 2 2" xfId="23162"/>
    <cellStyle name="Normal 65 3" xfId="23163"/>
    <cellStyle name="Normal 65 3 2" xfId="23164"/>
    <cellStyle name="Normal 65 4" xfId="23165"/>
    <cellStyle name="Normal 65 4 2" xfId="23166"/>
    <cellStyle name="Normal 65 5" xfId="23167"/>
    <cellStyle name="Normal 65 6" xfId="23160"/>
    <cellStyle name="Normal 65 7" xfId="40110"/>
    <cellStyle name="Normal 65_Expired Option Payouts w Detail" xfId="23168"/>
    <cellStyle name="Normal 66" xfId="13853"/>
    <cellStyle name="Normal 66 2" xfId="23170"/>
    <cellStyle name="Normal 66 2 2" xfId="23171"/>
    <cellStyle name="Normal 66 3" xfId="23172"/>
    <cellStyle name="Normal 66 3 2" xfId="23173"/>
    <cellStyle name="Normal 66 4" xfId="23174"/>
    <cellStyle name="Normal 66 4 2" xfId="23175"/>
    <cellStyle name="Normal 66 5" xfId="23176"/>
    <cellStyle name="Normal 66 6" xfId="23169"/>
    <cellStyle name="Normal 66 7" xfId="28270"/>
    <cellStyle name="Normal 66_Expired Option Payouts w Detail" xfId="23177"/>
    <cellStyle name="Normal 67" xfId="13856"/>
    <cellStyle name="Normal 67 2" xfId="23178"/>
    <cellStyle name="Normal 68" xfId="13872"/>
    <cellStyle name="Normal 68 2" xfId="23180"/>
    <cellStyle name="Normal 68 2 2" xfId="23181"/>
    <cellStyle name="Normal 68 3" xfId="23182"/>
    <cellStyle name="Normal 68 3 2" xfId="23183"/>
    <cellStyle name="Normal 68 4" xfId="23184"/>
    <cellStyle name="Normal 68 4 2" xfId="23185"/>
    <cellStyle name="Normal 68 5" xfId="23186"/>
    <cellStyle name="Normal 68 6" xfId="23179"/>
    <cellStyle name="Normal 68_Expired Option Payouts w Detail" xfId="23187"/>
    <cellStyle name="Normal 69" xfId="13885"/>
    <cellStyle name="Normal 69 2" xfId="23188"/>
    <cellStyle name="Normal 7" xfId="64"/>
    <cellStyle name="Normal 7 10" xfId="756"/>
    <cellStyle name="Normal 7 10 2" xfId="13107"/>
    <cellStyle name="Normal 7 10 2 2" xfId="40112"/>
    <cellStyle name="Normal 7 10 3" xfId="23190"/>
    <cellStyle name="Normal 7 10 4" xfId="40111"/>
    <cellStyle name="Normal 7 11" xfId="6390"/>
    <cellStyle name="Normal 7 11 2" xfId="23191"/>
    <cellStyle name="Normal 7 12" xfId="13106"/>
    <cellStyle name="Normal 7 12 2" xfId="23192"/>
    <cellStyle name="Normal 7 12 3" xfId="40113"/>
    <cellStyle name="Normal 7 13" xfId="13883"/>
    <cellStyle name="Normal 7 13 2" xfId="23193"/>
    <cellStyle name="Normal 7 14" xfId="23194"/>
    <cellStyle name="Normal 7 15" xfId="23195"/>
    <cellStyle name="Normal 7 16" xfId="23196"/>
    <cellStyle name="Normal 7 17" xfId="23197"/>
    <cellStyle name="Normal 7 18" xfId="23198"/>
    <cellStyle name="Normal 7 19" xfId="28048"/>
    <cellStyle name="Normal 7 2" xfId="142"/>
    <cellStyle name="Normal 7 2 2" xfId="385"/>
    <cellStyle name="Normal 7 2 2 2" xfId="6392"/>
    <cellStyle name="Normal 7 2 2 3" xfId="13109"/>
    <cellStyle name="Normal 7 2 2 3 2" xfId="23200"/>
    <cellStyle name="Normal 7 2 2 3 3" xfId="40116"/>
    <cellStyle name="Normal 7 2 2 4" xfId="23201"/>
    <cellStyle name="Normal 7 2 2 5" xfId="23199"/>
    <cellStyle name="Normal 7 2 2 6" xfId="40115"/>
    <cellStyle name="Normal 7 2 3" xfId="6391"/>
    <cellStyle name="Normal 7 2 3 2" xfId="23203"/>
    <cellStyle name="Normal 7 2 3 3" xfId="23202"/>
    <cellStyle name="Normal 7 2 4" xfId="13108"/>
    <cellStyle name="Normal 7 2 4 2" xfId="23204"/>
    <cellStyle name="Normal 7 2 4 3" xfId="40117"/>
    <cellStyle name="Normal 7 2 5" xfId="40114"/>
    <cellStyle name="Normal 7 20" xfId="23189"/>
    <cellStyle name="Normal 7 21" xfId="28314"/>
    <cellStyle name="Normal 7 22" xfId="41616"/>
    <cellStyle name="Normal 7 23" xfId="47681"/>
    <cellStyle name="Normal 7 3" xfId="272"/>
    <cellStyle name="Normal 7 3 2" xfId="465"/>
    <cellStyle name="Normal 7 3 2 2" xfId="6394"/>
    <cellStyle name="Normal 7 3 2 2 2" xfId="13112"/>
    <cellStyle name="Normal 7 3 2 2 2 2" xfId="40121"/>
    <cellStyle name="Normal 7 3 2 2 3" xfId="40120"/>
    <cellStyle name="Normal 7 3 2 3" xfId="13111"/>
    <cellStyle name="Normal 7 3 2 3 2" xfId="40122"/>
    <cellStyle name="Normal 7 3 2 4" xfId="23206"/>
    <cellStyle name="Normal 7 3 2 5" xfId="40119"/>
    <cellStyle name="Normal 7 3 2 6" xfId="47004"/>
    <cellStyle name="Normal 7 3 3" xfId="6393"/>
    <cellStyle name="Normal 7 3 3 2" xfId="13113"/>
    <cellStyle name="Normal 7 3 3 2 2" xfId="40124"/>
    <cellStyle name="Normal 7 3 3 3" xfId="40123"/>
    <cellStyle name="Normal 7 3 4" xfId="13110"/>
    <cellStyle name="Normal 7 3 4 2" xfId="40125"/>
    <cellStyle name="Normal 7 3 5" xfId="23205"/>
    <cellStyle name="Normal 7 3 6" xfId="40118"/>
    <cellStyle name="Normal 7 3 7" xfId="47003"/>
    <cellStyle name="Normal 7 4" xfId="356"/>
    <cellStyle name="Normal 7 4 2" xfId="7163"/>
    <cellStyle name="Normal 7 4 2 2" xfId="13115"/>
    <cellStyle name="Normal 7 4 2 2 2" xfId="40128"/>
    <cellStyle name="Normal 7 4 2 3" xfId="23208"/>
    <cellStyle name="Normal 7 4 2 4" xfId="40127"/>
    <cellStyle name="Normal 7 4 3" xfId="13114"/>
    <cellStyle name="Normal 7 4 3 2" xfId="23209"/>
    <cellStyle name="Normal 7 4 3 3" xfId="40129"/>
    <cellStyle name="Normal 7 4 4" xfId="23210"/>
    <cellStyle name="Normal 7 4 5" xfId="23207"/>
    <cellStyle name="Normal 7 4 6" xfId="40126"/>
    <cellStyle name="Normal 7 5" xfId="498"/>
    <cellStyle name="Normal 7 5 2" xfId="7164"/>
    <cellStyle name="Normal 7 5 2 2" xfId="13117"/>
    <cellStyle name="Normal 7 5 2 2 2" xfId="40132"/>
    <cellStyle name="Normal 7 5 2 3" xfId="23212"/>
    <cellStyle name="Normal 7 5 2 4" xfId="40131"/>
    <cellStyle name="Normal 7 5 3" xfId="13116"/>
    <cellStyle name="Normal 7 5 3 2" xfId="40133"/>
    <cellStyle name="Normal 7 5 4" xfId="23211"/>
    <cellStyle name="Normal 7 5 5" xfId="40130"/>
    <cellStyle name="Normal 7 6" xfId="525"/>
    <cellStyle name="Normal 7 6 2" xfId="7165"/>
    <cellStyle name="Normal 7 6 2 2" xfId="13119"/>
    <cellStyle name="Normal 7 6 2 2 2" xfId="40136"/>
    <cellStyle name="Normal 7 6 2 3" xfId="40135"/>
    <cellStyle name="Normal 7 6 3" xfId="13118"/>
    <cellStyle name="Normal 7 6 3 2" xfId="40137"/>
    <cellStyle name="Normal 7 6 4" xfId="23213"/>
    <cellStyle name="Normal 7 6 5" xfId="40134"/>
    <cellStyle name="Normal 7 7" xfId="558"/>
    <cellStyle name="Normal 7 7 2" xfId="7166"/>
    <cellStyle name="Normal 7 7 2 2" xfId="13121"/>
    <cellStyle name="Normal 7 7 2 2 2" xfId="40140"/>
    <cellStyle name="Normal 7 7 2 3" xfId="40139"/>
    <cellStyle name="Normal 7 7 3" xfId="13120"/>
    <cellStyle name="Normal 7 7 3 2" xfId="40141"/>
    <cellStyle name="Normal 7 7 4" xfId="23214"/>
    <cellStyle name="Normal 7 7 5" xfId="40138"/>
    <cellStyle name="Normal 7 8" xfId="578"/>
    <cellStyle name="Normal 7 8 2" xfId="7167"/>
    <cellStyle name="Normal 7 8 2 2" xfId="13123"/>
    <cellStyle name="Normal 7 8 2 2 2" xfId="40144"/>
    <cellStyle name="Normal 7 8 2 3" xfId="40143"/>
    <cellStyle name="Normal 7 8 3" xfId="13122"/>
    <cellStyle name="Normal 7 8 3 2" xfId="40145"/>
    <cellStyle name="Normal 7 8 4" xfId="23215"/>
    <cellStyle name="Normal 7 8 5" xfId="40142"/>
    <cellStyle name="Normal 7 9" xfId="670"/>
    <cellStyle name="Normal 7 9 2" xfId="7168"/>
    <cellStyle name="Normal 7 9 2 2" xfId="13125"/>
    <cellStyle name="Normal 7 9 2 2 2" xfId="40148"/>
    <cellStyle name="Normal 7 9 2 3" xfId="40147"/>
    <cellStyle name="Normal 7 9 3" xfId="13124"/>
    <cellStyle name="Normal 7 9 3 2" xfId="40149"/>
    <cellStyle name="Normal 7 9 4" xfId="23216"/>
    <cellStyle name="Normal 7 9 5" xfId="40146"/>
    <cellStyle name="Normal 70" xfId="13886"/>
    <cellStyle name="Normal 70 2" xfId="23217"/>
    <cellStyle name="Normal 71" xfId="23218"/>
    <cellStyle name="Normal 72" xfId="23219"/>
    <cellStyle name="Normal 73" xfId="23220"/>
    <cellStyle name="Normal 74" xfId="23221"/>
    <cellStyle name="Normal 75" xfId="23222"/>
    <cellStyle name="Normal 76" xfId="23223"/>
    <cellStyle name="Normal 77" xfId="23224"/>
    <cellStyle name="Normal 78" xfId="23225"/>
    <cellStyle name="Normal 79" xfId="13887"/>
    <cellStyle name="Normal 8" xfId="81"/>
    <cellStyle name="Normal 8 10" xfId="23227"/>
    <cellStyle name="Normal 8 11" xfId="23228"/>
    <cellStyle name="Normal 8 12" xfId="23229"/>
    <cellStyle name="Normal 8 13" xfId="23230"/>
    <cellStyle name="Normal 8 14" xfId="23231"/>
    <cellStyle name="Normal 8 15" xfId="23232"/>
    <cellStyle name="Normal 8 16" xfId="23233"/>
    <cellStyle name="Normal 8 17" xfId="23234"/>
    <cellStyle name="Normal 8 18" xfId="23235"/>
    <cellStyle name="Normal 8 19" xfId="23236"/>
    <cellStyle name="Normal 8 2" xfId="130"/>
    <cellStyle name="Normal 8 2 10" xfId="6396"/>
    <cellStyle name="Normal 8 2 10 2" xfId="13126"/>
    <cellStyle name="Normal 8 2 10 2 2" xfId="40151"/>
    <cellStyle name="Normal 8 2 10 3" xfId="40150"/>
    <cellStyle name="Normal 8 2 10 4" xfId="47006"/>
    <cellStyle name="Normal 8 2 11" xfId="6397"/>
    <cellStyle name="Normal 8 2 11 2" xfId="13127"/>
    <cellStyle name="Normal 8 2 11 2 2" xfId="40153"/>
    <cellStyle name="Normal 8 2 11 3" xfId="40152"/>
    <cellStyle name="Normal 8 2 11 4" xfId="47007"/>
    <cellStyle name="Normal 8 2 12" xfId="6398"/>
    <cellStyle name="Normal 8 2 12 2" xfId="13128"/>
    <cellStyle name="Normal 8 2 12 2 2" xfId="40155"/>
    <cellStyle name="Normal 8 2 12 3" xfId="40154"/>
    <cellStyle name="Normal 8 2 12 4" xfId="47008"/>
    <cellStyle name="Normal 8 2 13" xfId="6395"/>
    <cellStyle name="Normal 8 2 13 2" xfId="13129"/>
    <cellStyle name="Normal 8 2 13 2 2" xfId="40157"/>
    <cellStyle name="Normal 8 2 13 3" xfId="40156"/>
    <cellStyle name="Normal 8 2 14" xfId="23237"/>
    <cellStyle name="Normal 8 2 15" xfId="47005"/>
    <cellStyle name="Normal 8 2 2" xfId="6399"/>
    <cellStyle name="Normal 8 2 2 10" xfId="6400"/>
    <cellStyle name="Normal 8 2 2 10 2" xfId="13131"/>
    <cellStyle name="Normal 8 2 2 10 2 2" xfId="40160"/>
    <cellStyle name="Normal 8 2 2 10 3" xfId="40159"/>
    <cellStyle name="Normal 8 2 2 10 4" xfId="47010"/>
    <cellStyle name="Normal 8 2 2 11" xfId="6401"/>
    <cellStyle name="Normal 8 2 2 11 2" xfId="13132"/>
    <cellStyle name="Normal 8 2 2 11 2 2" xfId="40162"/>
    <cellStyle name="Normal 8 2 2 11 3" xfId="40161"/>
    <cellStyle name="Normal 8 2 2 11 4" xfId="47011"/>
    <cellStyle name="Normal 8 2 2 12" xfId="13130"/>
    <cellStyle name="Normal 8 2 2 12 2" xfId="40163"/>
    <cellStyle name="Normal 8 2 2 13" xfId="23238"/>
    <cellStyle name="Normal 8 2 2 14" xfId="40158"/>
    <cellStyle name="Normal 8 2 2 15" xfId="47009"/>
    <cellStyle name="Normal 8 2 2 2" xfId="6402"/>
    <cellStyle name="Normal 8 2 2 2 10" xfId="13133"/>
    <cellStyle name="Normal 8 2 2 2 10 2" xfId="40165"/>
    <cellStyle name="Normal 8 2 2 2 11" xfId="23239"/>
    <cellStyle name="Normal 8 2 2 2 12" xfId="40164"/>
    <cellStyle name="Normal 8 2 2 2 13" xfId="47012"/>
    <cellStyle name="Normal 8 2 2 2 2" xfId="6403"/>
    <cellStyle name="Normal 8 2 2 2 2 10" xfId="40166"/>
    <cellStyle name="Normal 8 2 2 2 2 11" xfId="47013"/>
    <cellStyle name="Normal 8 2 2 2 2 2" xfId="6404"/>
    <cellStyle name="Normal 8 2 2 2 2 2 2" xfId="6405"/>
    <cellStyle name="Normal 8 2 2 2 2 2 2 2" xfId="13136"/>
    <cellStyle name="Normal 8 2 2 2 2 2 2 2 2" xfId="40169"/>
    <cellStyle name="Normal 8 2 2 2 2 2 2 3" xfId="40168"/>
    <cellStyle name="Normal 8 2 2 2 2 2 2 4" xfId="47015"/>
    <cellStyle name="Normal 8 2 2 2 2 2 3" xfId="13135"/>
    <cellStyle name="Normal 8 2 2 2 2 2 3 2" xfId="40170"/>
    <cellStyle name="Normal 8 2 2 2 2 2 4" xfId="40167"/>
    <cellStyle name="Normal 8 2 2 2 2 2 5" xfId="47014"/>
    <cellStyle name="Normal 8 2 2 2 2 3" xfId="6406"/>
    <cellStyle name="Normal 8 2 2 2 2 3 2" xfId="6407"/>
    <cellStyle name="Normal 8 2 2 2 2 3 2 2" xfId="13138"/>
    <cellStyle name="Normal 8 2 2 2 2 3 2 2 2" xfId="40173"/>
    <cellStyle name="Normal 8 2 2 2 2 3 2 3" xfId="40172"/>
    <cellStyle name="Normal 8 2 2 2 2 3 2 4" xfId="47017"/>
    <cellStyle name="Normal 8 2 2 2 2 3 3" xfId="13137"/>
    <cellStyle name="Normal 8 2 2 2 2 3 3 2" xfId="40174"/>
    <cellStyle name="Normal 8 2 2 2 2 3 4" xfId="40171"/>
    <cellStyle name="Normal 8 2 2 2 2 3 5" xfId="47016"/>
    <cellStyle name="Normal 8 2 2 2 2 4" xfId="6408"/>
    <cellStyle name="Normal 8 2 2 2 2 4 2" xfId="13139"/>
    <cellStyle name="Normal 8 2 2 2 2 4 2 2" xfId="40176"/>
    <cellStyle name="Normal 8 2 2 2 2 4 3" xfId="40175"/>
    <cellStyle name="Normal 8 2 2 2 2 4 4" xfId="47018"/>
    <cellStyle name="Normal 8 2 2 2 2 5" xfId="6409"/>
    <cellStyle name="Normal 8 2 2 2 2 5 2" xfId="13140"/>
    <cellStyle name="Normal 8 2 2 2 2 5 2 2" xfId="40178"/>
    <cellStyle name="Normal 8 2 2 2 2 5 3" xfId="40177"/>
    <cellStyle name="Normal 8 2 2 2 2 5 4" xfId="47019"/>
    <cellStyle name="Normal 8 2 2 2 2 6" xfId="6410"/>
    <cellStyle name="Normal 8 2 2 2 2 6 2" xfId="13141"/>
    <cellStyle name="Normal 8 2 2 2 2 6 2 2" xfId="40180"/>
    <cellStyle name="Normal 8 2 2 2 2 6 3" xfId="40179"/>
    <cellStyle name="Normal 8 2 2 2 2 6 4" xfId="47020"/>
    <cellStyle name="Normal 8 2 2 2 2 7" xfId="6411"/>
    <cellStyle name="Normal 8 2 2 2 2 7 2" xfId="13142"/>
    <cellStyle name="Normal 8 2 2 2 2 7 2 2" xfId="40182"/>
    <cellStyle name="Normal 8 2 2 2 2 7 3" xfId="40181"/>
    <cellStyle name="Normal 8 2 2 2 2 7 4" xfId="47021"/>
    <cellStyle name="Normal 8 2 2 2 2 8" xfId="6412"/>
    <cellStyle name="Normal 8 2 2 2 2 8 2" xfId="13143"/>
    <cellStyle name="Normal 8 2 2 2 2 8 2 2" xfId="40184"/>
    <cellStyle name="Normal 8 2 2 2 2 8 3" xfId="40183"/>
    <cellStyle name="Normal 8 2 2 2 2 8 4" xfId="47022"/>
    <cellStyle name="Normal 8 2 2 2 2 9" xfId="13134"/>
    <cellStyle name="Normal 8 2 2 2 2 9 2" xfId="40185"/>
    <cellStyle name="Normal 8 2 2 2 3" xfId="6413"/>
    <cellStyle name="Normal 8 2 2 2 3 2" xfId="6414"/>
    <cellStyle name="Normal 8 2 2 2 3 2 2" xfId="13145"/>
    <cellStyle name="Normal 8 2 2 2 3 2 2 2" xfId="40188"/>
    <cellStyle name="Normal 8 2 2 2 3 2 3" xfId="40187"/>
    <cellStyle name="Normal 8 2 2 2 3 2 4" xfId="47024"/>
    <cellStyle name="Normal 8 2 2 2 3 3" xfId="13144"/>
    <cellStyle name="Normal 8 2 2 2 3 3 2" xfId="40189"/>
    <cellStyle name="Normal 8 2 2 2 3 4" xfId="40186"/>
    <cellStyle name="Normal 8 2 2 2 3 5" xfId="47023"/>
    <cellStyle name="Normal 8 2 2 2 4" xfId="6415"/>
    <cellStyle name="Normal 8 2 2 2 4 2" xfId="6416"/>
    <cellStyle name="Normal 8 2 2 2 4 2 2" xfId="13147"/>
    <cellStyle name="Normal 8 2 2 2 4 2 2 2" xfId="40192"/>
    <cellStyle name="Normal 8 2 2 2 4 2 3" xfId="40191"/>
    <cellStyle name="Normal 8 2 2 2 4 2 4" xfId="47026"/>
    <cellStyle name="Normal 8 2 2 2 4 3" xfId="13146"/>
    <cellStyle name="Normal 8 2 2 2 4 3 2" xfId="40193"/>
    <cellStyle name="Normal 8 2 2 2 4 4" xfId="40190"/>
    <cellStyle name="Normal 8 2 2 2 4 5" xfId="47025"/>
    <cellStyle name="Normal 8 2 2 2 5" xfId="6417"/>
    <cellStyle name="Normal 8 2 2 2 5 2" xfId="13148"/>
    <cellStyle name="Normal 8 2 2 2 5 2 2" xfId="40195"/>
    <cellStyle name="Normal 8 2 2 2 5 3" xfId="40194"/>
    <cellStyle name="Normal 8 2 2 2 5 4" xfId="47027"/>
    <cellStyle name="Normal 8 2 2 2 6" xfId="6418"/>
    <cellStyle name="Normal 8 2 2 2 6 2" xfId="13149"/>
    <cellStyle name="Normal 8 2 2 2 6 2 2" xfId="40197"/>
    <cellStyle name="Normal 8 2 2 2 6 3" xfId="40196"/>
    <cellStyle name="Normal 8 2 2 2 6 4" xfId="47028"/>
    <cellStyle name="Normal 8 2 2 2 7" xfId="6419"/>
    <cellStyle name="Normal 8 2 2 2 7 2" xfId="13150"/>
    <cellStyle name="Normal 8 2 2 2 7 2 2" xfId="40199"/>
    <cellStyle name="Normal 8 2 2 2 7 3" xfId="40198"/>
    <cellStyle name="Normal 8 2 2 2 7 4" xfId="47029"/>
    <cellStyle name="Normal 8 2 2 2 8" xfId="6420"/>
    <cellStyle name="Normal 8 2 2 2 8 2" xfId="13151"/>
    <cellStyle name="Normal 8 2 2 2 8 2 2" xfId="40201"/>
    <cellStyle name="Normal 8 2 2 2 8 3" xfId="40200"/>
    <cellStyle name="Normal 8 2 2 2 8 4" xfId="47030"/>
    <cellStyle name="Normal 8 2 2 2 9" xfId="6421"/>
    <cellStyle name="Normal 8 2 2 2 9 2" xfId="13152"/>
    <cellStyle name="Normal 8 2 2 2 9 2 2" xfId="40203"/>
    <cellStyle name="Normal 8 2 2 2 9 3" xfId="40202"/>
    <cellStyle name="Normal 8 2 2 2 9 4" xfId="47031"/>
    <cellStyle name="Normal 8 2 2 3" xfId="6422"/>
    <cellStyle name="Normal 8 2 2 3 10" xfId="23240"/>
    <cellStyle name="Normal 8 2 2 3 11" xfId="40204"/>
    <cellStyle name="Normal 8 2 2 3 12" xfId="47032"/>
    <cellStyle name="Normal 8 2 2 3 2" xfId="6423"/>
    <cellStyle name="Normal 8 2 2 3 2 2" xfId="6424"/>
    <cellStyle name="Normal 8 2 2 3 2 2 2" xfId="13155"/>
    <cellStyle name="Normal 8 2 2 3 2 2 2 2" xfId="40207"/>
    <cellStyle name="Normal 8 2 2 3 2 2 3" xfId="40206"/>
    <cellStyle name="Normal 8 2 2 3 2 2 4" xfId="47034"/>
    <cellStyle name="Normal 8 2 2 3 2 3" xfId="13154"/>
    <cellStyle name="Normal 8 2 2 3 2 3 2" xfId="40208"/>
    <cellStyle name="Normal 8 2 2 3 2 4" xfId="40205"/>
    <cellStyle name="Normal 8 2 2 3 2 5" xfId="47033"/>
    <cellStyle name="Normal 8 2 2 3 3" xfId="6425"/>
    <cellStyle name="Normal 8 2 2 3 3 2" xfId="6426"/>
    <cellStyle name="Normal 8 2 2 3 3 2 2" xfId="13157"/>
    <cellStyle name="Normal 8 2 2 3 3 2 2 2" xfId="40211"/>
    <cellStyle name="Normal 8 2 2 3 3 2 3" xfId="40210"/>
    <cellStyle name="Normal 8 2 2 3 3 2 4" xfId="47036"/>
    <cellStyle name="Normal 8 2 2 3 3 3" xfId="13156"/>
    <cellStyle name="Normal 8 2 2 3 3 3 2" xfId="40212"/>
    <cellStyle name="Normal 8 2 2 3 3 4" xfId="40209"/>
    <cellStyle name="Normal 8 2 2 3 3 5" xfId="47035"/>
    <cellStyle name="Normal 8 2 2 3 4" xfId="6427"/>
    <cellStyle name="Normal 8 2 2 3 4 2" xfId="13158"/>
    <cellStyle name="Normal 8 2 2 3 4 2 2" xfId="40214"/>
    <cellStyle name="Normal 8 2 2 3 4 3" xfId="40213"/>
    <cellStyle name="Normal 8 2 2 3 4 4" xfId="47037"/>
    <cellStyle name="Normal 8 2 2 3 5" xfId="6428"/>
    <cellStyle name="Normal 8 2 2 3 5 2" xfId="13159"/>
    <cellStyle name="Normal 8 2 2 3 5 2 2" xfId="40216"/>
    <cellStyle name="Normal 8 2 2 3 5 3" xfId="40215"/>
    <cellStyle name="Normal 8 2 2 3 5 4" xfId="47038"/>
    <cellStyle name="Normal 8 2 2 3 6" xfId="6429"/>
    <cellStyle name="Normal 8 2 2 3 6 2" xfId="13160"/>
    <cellStyle name="Normal 8 2 2 3 6 2 2" xfId="40218"/>
    <cellStyle name="Normal 8 2 2 3 6 3" xfId="40217"/>
    <cellStyle name="Normal 8 2 2 3 6 4" xfId="47039"/>
    <cellStyle name="Normal 8 2 2 3 7" xfId="6430"/>
    <cellStyle name="Normal 8 2 2 3 7 2" xfId="13161"/>
    <cellStyle name="Normal 8 2 2 3 7 2 2" xfId="40220"/>
    <cellStyle name="Normal 8 2 2 3 7 3" xfId="40219"/>
    <cellStyle name="Normal 8 2 2 3 7 4" xfId="47040"/>
    <cellStyle name="Normal 8 2 2 3 8" xfId="6431"/>
    <cellStyle name="Normal 8 2 2 3 8 2" xfId="13162"/>
    <cellStyle name="Normal 8 2 2 3 8 2 2" xfId="40222"/>
    <cellStyle name="Normal 8 2 2 3 8 3" xfId="40221"/>
    <cellStyle name="Normal 8 2 2 3 8 4" xfId="47041"/>
    <cellStyle name="Normal 8 2 2 3 9" xfId="13153"/>
    <cellStyle name="Normal 8 2 2 3 9 2" xfId="40223"/>
    <cellStyle name="Normal 8 2 2 4" xfId="6432"/>
    <cellStyle name="Normal 8 2 2 4 10" xfId="40224"/>
    <cellStyle name="Normal 8 2 2 4 11" xfId="47042"/>
    <cellStyle name="Normal 8 2 2 4 2" xfId="6433"/>
    <cellStyle name="Normal 8 2 2 4 2 2" xfId="13164"/>
    <cellStyle name="Normal 8 2 2 4 2 2 2" xfId="40226"/>
    <cellStyle name="Normal 8 2 2 4 2 3" xfId="40225"/>
    <cellStyle name="Normal 8 2 2 4 2 4" xfId="47043"/>
    <cellStyle name="Normal 8 2 2 4 3" xfId="6434"/>
    <cellStyle name="Normal 8 2 2 4 3 2" xfId="13165"/>
    <cellStyle name="Normal 8 2 2 4 3 2 2" xfId="40228"/>
    <cellStyle name="Normal 8 2 2 4 3 3" xfId="40227"/>
    <cellStyle name="Normal 8 2 2 4 3 4" xfId="47044"/>
    <cellStyle name="Normal 8 2 2 4 4" xfId="6435"/>
    <cellStyle name="Normal 8 2 2 4 4 2" xfId="13166"/>
    <cellStyle name="Normal 8 2 2 4 4 2 2" xfId="40230"/>
    <cellStyle name="Normal 8 2 2 4 4 3" xfId="40229"/>
    <cellStyle name="Normal 8 2 2 4 4 4" xfId="47045"/>
    <cellStyle name="Normal 8 2 2 4 5" xfId="6436"/>
    <cellStyle name="Normal 8 2 2 4 5 2" xfId="13167"/>
    <cellStyle name="Normal 8 2 2 4 5 2 2" xfId="40232"/>
    <cellStyle name="Normal 8 2 2 4 5 3" xfId="40231"/>
    <cellStyle name="Normal 8 2 2 4 5 4" xfId="47046"/>
    <cellStyle name="Normal 8 2 2 4 6" xfId="6437"/>
    <cellStyle name="Normal 8 2 2 4 6 2" xfId="13168"/>
    <cellStyle name="Normal 8 2 2 4 6 2 2" xfId="40234"/>
    <cellStyle name="Normal 8 2 2 4 6 3" xfId="40233"/>
    <cellStyle name="Normal 8 2 2 4 6 4" xfId="47047"/>
    <cellStyle name="Normal 8 2 2 4 7" xfId="6438"/>
    <cellStyle name="Normal 8 2 2 4 7 2" xfId="13169"/>
    <cellStyle name="Normal 8 2 2 4 7 2 2" xfId="40236"/>
    <cellStyle name="Normal 8 2 2 4 7 3" xfId="40235"/>
    <cellStyle name="Normal 8 2 2 4 7 4" xfId="47048"/>
    <cellStyle name="Normal 8 2 2 4 8" xfId="6439"/>
    <cellStyle name="Normal 8 2 2 4 8 2" xfId="13170"/>
    <cellStyle name="Normal 8 2 2 4 8 2 2" xfId="40238"/>
    <cellStyle name="Normal 8 2 2 4 8 3" xfId="40237"/>
    <cellStyle name="Normal 8 2 2 4 8 4" xfId="47049"/>
    <cellStyle name="Normal 8 2 2 4 9" xfId="13163"/>
    <cellStyle name="Normal 8 2 2 4 9 2" xfId="40239"/>
    <cellStyle name="Normal 8 2 2 5" xfId="6440"/>
    <cellStyle name="Normal 8 2 2 5 2" xfId="6441"/>
    <cellStyle name="Normal 8 2 2 5 2 2" xfId="13172"/>
    <cellStyle name="Normal 8 2 2 5 2 2 2" xfId="40242"/>
    <cellStyle name="Normal 8 2 2 5 2 3" xfId="40241"/>
    <cellStyle name="Normal 8 2 2 5 2 4" xfId="47051"/>
    <cellStyle name="Normal 8 2 2 5 3" xfId="13171"/>
    <cellStyle name="Normal 8 2 2 5 3 2" xfId="40243"/>
    <cellStyle name="Normal 8 2 2 5 4" xfId="40240"/>
    <cellStyle name="Normal 8 2 2 5 5" xfId="47050"/>
    <cellStyle name="Normal 8 2 2 6" xfId="6442"/>
    <cellStyle name="Normal 8 2 2 6 2" xfId="13173"/>
    <cellStyle name="Normal 8 2 2 6 2 2" xfId="40245"/>
    <cellStyle name="Normal 8 2 2 6 3" xfId="40244"/>
    <cellStyle name="Normal 8 2 2 6 4" xfId="47052"/>
    <cellStyle name="Normal 8 2 2 7" xfId="6443"/>
    <cellStyle name="Normal 8 2 2 7 2" xfId="13174"/>
    <cellStyle name="Normal 8 2 2 7 2 2" xfId="40247"/>
    <cellStyle name="Normal 8 2 2 7 3" xfId="40246"/>
    <cellStyle name="Normal 8 2 2 7 4" xfId="47053"/>
    <cellStyle name="Normal 8 2 2 8" xfId="6444"/>
    <cellStyle name="Normal 8 2 2 8 2" xfId="13175"/>
    <cellStyle name="Normal 8 2 2 8 2 2" xfId="40249"/>
    <cellStyle name="Normal 8 2 2 8 3" xfId="40248"/>
    <cellStyle name="Normal 8 2 2 8 4" xfId="47054"/>
    <cellStyle name="Normal 8 2 2 9" xfId="6445"/>
    <cellStyle name="Normal 8 2 2 9 2" xfId="13176"/>
    <cellStyle name="Normal 8 2 2 9 2 2" xfId="40251"/>
    <cellStyle name="Normal 8 2 2 9 3" xfId="40250"/>
    <cellStyle name="Normal 8 2 2 9 4" xfId="47055"/>
    <cellStyle name="Normal 8 2 3" xfId="6446"/>
    <cellStyle name="Normal 8 2 3 10" xfId="13177"/>
    <cellStyle name="Normal 8 2 3 10 2" xfId="40253"/>
    <cellStyle name="Normal 8 2 3 11" xfId="23241"/>
    <cellStyle name="Normal 8 2 3 12" xfId="40252"/>
    <cellStyle name="Normal 8 2 3 13" xfId="47056"/>
    <cellStyle name="Normal 8 2 3 2" xfId="6447"/>
    <cellStyle name="Normal 8 2 3 2 10" xfId="40254"/>
    <cellStyle name="Normal 8 2 3 2 11" xfId="47057"/>
    <cellStyle name="Normal 8 2 3 2 2" xfId="6448"/>
    <cellStyle name="Normal 8 2 3 2 2 2" xfId="6449"/>
    <cellStyle name="Normal 8 2 3 2 2 2 2" xfId="13180"/>
    <cellStyle name="Normal 8 2 3 2 2 2 2 2" xfId="40257"/>
    <cellStyle name="Normal 8 2 3 2 2 2 3" xfId="40256"/>
    <cellStyle name="Normal 8 2 3 2 2 2 4" xfId="47059"/>
    <cellStyle name="Normal 8 2 3 2 2 3" xfId="13179"/>
    <cellStyle name="Normal 8 2 3 2 2 3 2" xfId="40258"/>
    <cellStyle name="Normal 8 2 3 2 2 4" xfId="40255"/>
    <cellStyle name="Normal 8 2 3 2 2 5" xfId="47058"/>
    <cellStyle name="Normal 8 2 3 2 3" xfId="6450"/>
    <cellStyle name="Normal 8 2 3 2 3 2" xfId="6451"/>
    <cellStyle name="Normal 8 2 3 2 3 2 2" xfId="13182"/>
    <cellStyle name="Normal 8 2 3 2 3 2 2 2" xfId="40261"/>
    <cellStyle name="Normal 8 2 3 2 3 2 3" xfId="40260"/>
    <cellStyle name="Normal 8 2 3 2 3 2 4" xfId="47061"/>
    <cellStyle name="Normal 8 2 3 2 3 3" xfId="13181"/>
    <cellStyle name="Normal 8 2 3 2 3 3 2" xfId="40262"/>
    <cellStyle name="Normal 8 2 3 2 3 4" xfId="40259"/>
    <cellStyle name="Normal 8 2 3 2 3 5" xfId="47060"/>
    <cellStyle name="Normal 8 2 3 2 4" xfId="6452"/>
    <cellStyle name="Normal 8 2 3 2 4 2" xfId="13183"/>
    <cellStyle name="Normal 8 2 3 2 4 2 2" xfId="40264"/>
    <cellStyle name="Normal 8 2 3 2 4 3" xfId="40263"/>
    <cellStyle name="Normal 8 2 3 2 4 4" xfId="47062"/>
    <cellStyle name="Normal 8 2 3 2 5" xfId="6453"/>
    <cellStyle name="Normal 8 2 3 2 5 2" xfId="13184"/>
    <cellStyle name="Normal 8 2 3 2 5 2 2" xfId="40266"/>
    <cellStyle name="Normal 8 2 3 2 5 3" xfId="40265"/>
    <cellStyle name="Normal 8 2 3 2 5 4" xfId="47063"/>
    <cellStyle name="Normal 8 2 3 2 6" xfId="6454"/>
    <cellStyle name="Normal 8 2 3 2 6 2" xfId="13185"/>
    <cellStyle name="Normal 8 2 3 2 6 2 2" xfId="40268"/>
    <cellStyle name="Normal 8 2 3 2 6 3" xfId="40267"/>
    <cellStyle name="Normal 8 2 3 2 6 4" xfId="47064"/>
    <cellStyle name="Normal 8 2 3 2 7" xfId="6455"/>
    <cellStyle name="Normal 8 2 3 2 7 2" xfId="13186"/>
    <cellStyle name="Normal 8 2 3 2 7 2 2" xfId="40270"/>
    <cellStyle name="Normal 8 2 3 2 7 3" xfId="40269"/>
    <cellStyle name="Normal 8 2 3 2 7 4" xfId="47065"/>
    <cellStyle name="Normal 8 2 3 2 8" xfId="6456"/>
    <cellStyle name="Normal 8 2 3 2 8 2" xfId="13187"/>
    <cellStyle name="Normal 8 2 3 2 8 2 2" xfId="40272"/>
    <cellStyle name="Normal 8 2 3 2 8 3" xfId="40271"/>
    <cellStyle name="Normal 8 2 3 2 8 4" xfId="47066"/>
    <cellStyle name="Normal 8 2 3 2 9" xfId="13178"/>
    <cellStyle name="Normal 8 2 3 2 9 2" xfId="40273"/>
    <cellStyle name="Normal 8 2 3 3" xfId="6457"/>
    <cellStyle name="Normal 8 2 3 3 2" xfId="6458"/>
    <cellStyle name="Normal 8 2 3 3 2 2" xfId="13189"/>
    <cellStyle name="Normal 8 2 3 3 2 2 2" xfId="40276"/>
    <cellStyle name="Normal 8 2 3 3 2 3" xfId="40275"/>
    <cellStyle name="Normal 8 2 3 3 2 4" xfId="47068"/>
    <cellStyle name="Normal 8 2 3 3 3" xfId="13188"/>
    <cellStyle name="Normal 8 2 3 3 3 2" xfId="40277"/>
    <cellStyle name="Normal 8 2 3 3 4" xfId="40274"/>
    <cellStyle name="Normal 8 2 3 3 5" xfId="47067"/>
    <cellStyle name="Normal 8 2 3 4" xfId="6459"/>
    <cellStyle name="Normal 8 2 3 4 2" xfId="6460"/>
    <cellStyle name="Normal 8 2 3 4 2 2" xfId="13191"/>
    <cellStyle name="Normal 8 2 3 4 2 2 2" xfId="40280"/>
    <cellStyle name="Normal 8 2 3 4 2 3" xfId="40279"/>
    <cellStyle name="Normal 8 2 3 4 2 4" xfId="47070"/>
    <cellStyle name="Normal 8 2 3 4 3" xfId="13190"/>
    <cellStyle name="Normal 8 2 3 4 3 2" xfId="40281"/>
    <cellStyle name="Normal 8 2 3 4 4" xfId="40278"/>
    <cellStyle name="Normal 8 2 3 4 5" xfId="47069"/>
    <cellStyle name="Normal 8 2 3 5" xfId="6461"/>
    <cellStyle name="Normal 8 2 3 5 2" xfId="13192"/>
    <cellStyle name="Normal 8 2 3 5 2 2" xfId="40283"/>
    <cellStyle name="Normal 8 2 3 5 3" xfId="40282"/>
    <cellStyle name="Normal 8 2 3 5 4" xfId="47071"/>
    <cellStyle name="Normal 8 2 3 6" xfId="6462"/>
    <cellStyle name="Normal 8 2 3 6 2" xfId="13193"/>
    <cellStyle name="Normal 8 2 3 6 2 2" xfId="40285"/>
    <cellStyle name="Normal 8 2 3 6 3" xfId="40284"/>
    <cellStyle name="Normal 8 2 3 6 4" xfId="47072"/>
    <cellStyle name="Normal 8 2 3 7" xfId="6463"/>
    <cellStyle name="Normal 8 2 3 7 2" xfId="13194"/>
    <cellStyle name="Normal 8 2 3 7 2 2" xfId="40287"/>
    <cellStyle name="Normal 8 2 3 7 3" xfId="40286"/>
    <cellStyle name="Normal 8 2 3 7 4" xfId="47073"/>
    <cellStyle name="Normal 8 2 3 8" xfId="6464"/>
    <cellStyle name="Normal 8 2 3 8 2" xfId="13195"/>
    <cellStyle name="Normal 8 2 3 8 2 2" xfId="40289"/>
    <cellStyle name="Normal 8 2 3 8 3" xfId="40288"/>
    <cellStyle name="Normal 8 2 3 8 4" xfId="47074"/>
    <cellStyle name="Normal 8 2 3 9" xfId="6465"/>
    <cellStyle name="Normal 8 2 3 9 2" xfId="13196"/>
    <cellStyle name="Normal 8 2 3 9 2 2" xfId="40291"/>
    <cellStyle name="Normal 8 2 3 9 3" xfId="40290"/>
    <cellStyle name="Normal 8 2 3 9 4" xfId="47075"/>
    <cellStyle name="Normal 8 2 4" xfId="6466"/>
    <cellStyle name="Normal 8 2 4 10" xfId="23242"/>
    <cellStyle name="Normal 8 2 4 11" xfId="40292"/>
    <cellStyle name="Normal 8 2 4 12" xfId="47076"/>
    <cellStyle name="Normal 8 2 4 2" xfId="6467"/>
    <cellStyle name="Normal 8 2 4 2 2" xfId="6468"/>
    <cellStyle name="Normal 8 2 4 2 2 2" xfId="13199"/>
    <cellStyle name="Normal 8 2 4 2 2 2 2" xfId="40295"/>
    <cellStyle name="Normal 8 2 4 2 2 3" xfId="40294"/>
    <cellStyle name="Normal 8 2 4 2 2 4" xfId="47078"/>
    <cellStyle name="Normal 8 2 4 2 3" xfId="13198"/>
    <cellStyle name="Normal 8 2 4 2 3 2" xfId="40296"/>
    <cellStyle name="Normal 8 2 4 2 4" xfId="40293"/>
    <cellStyle name="Normal 8 2 4 2 5" xfId="47077"/>
    <cellStyle name="Normal 8 2 4 3" xfId="6469"/>
    <cellStyle name="Normal 8 2 4 3 2" xfId="6470"/>
    <cellStyle name="Normal 8 2 4 3 2 2" xfId="13201"/>
    <cellStyle name="Normal 8 2 4 3 2 2 2" xfId="40299"/>
    <cellStyle name="Normal 8 2 4 3 2 3" xfId="40298"/>
    <cellStyle name="Normal 8 2 4 3 2 4" xfId="47080"/>
    <cellStyle name="Normal 8 2 4 3 3" xfId="13200"/>
    <cellStyle name="Normal 8 2 4 3 3 2" xfId="40300"/>
    <cellStyle name="Normal 8 2 4 3 4" xfId="40297"/>
    <cellStyle name="Normal 8 2 4 3 5" xfId="47079"/>
    <cellStyle name="Normal 8 2 4 4" xfId="6471"/>
    <cellStyle name="Normal 8 2 4 4 2" xfId="13202"/>
    <cellStyle name="Normal 8 2 4 4 2 2" xfId="40302"/>
    <cellStyle name="Normal 8 2 4 4 3" xfId="40301"/>
    <cellStyle name="Normal 8 2 4 4 4" xfId="47081"/>
    <cellStyle name="Normal 8 2 4 5" xfId="6472"/>
    <cellStyle name="Normal 8 2 4 5 2" xfId="13203"/>
    <cellStyle name="Normal 8 2 4 5 2 2" xfId="40304"/>
    <cellStyle name="Normal 8 2 4 5 3" xfId="40303"/>
    <cellStyle name="Normal 8 2 4 5 4" xfId="47082"/>
    <cellStyle name="Normal 8 2 4 6" xfId="6473"/>
    <cellStyle name="Normal 8 2 4 6 2" xfId="13204"/>
    <cellStyle name="Normal 8 2 4 6 2 2" xfId="40306"/>
    <cellStyle name="Normal 8 2 4 6 3" xfId="40305"/>
    <cellStyle name="Normal 8 2 4 6 4" xfId="47083"/>
    <cellStyle name="Normal 8 2 4 7" xfId="6474"/>
    <cellStyle name="Normal 8 2 4 7 2" xfId="13205"/>
    <cellStyle name="Normal 8 2 4 7 2 2" xfId="40308"/>
    <cellStyle name="Normal 8 2 4 7 3" xfId="40307"/>
    <cellStyle name="Normal 8 2 4 7 4" xfId="47084"/>
    <cellStyle name="Normal 8 2 4 8" xfId="6475"/>
    <cellStyle name="Normal 8 2 4 8 2" xfId="13206"/>
    <cellStyle name="Normal 8 2 4 8 2 2" xfId="40310"/>
    <cellStyle name="Normal 8 2 4 8 3" xfId="40309"/>
    <cellStyle name="Normal 8 2 4 8 4" xfId="47085"/>
    <cellStyle name="Normal 8 2 4 9" xfId="13197"/>
    <cellStyle name="Normal 8 2 4 9 2" xfId="40311"/>
    <cellStyle name="Normal 8 2 5" xfId="6476"/>
    <cellStyle name="Normal 8 2 5 10" xfId="23243"/>
    <cellStyle name="Normal 8 2 5 11" xfId="40312"/>
    <cellStyle name="Normal 8 2 5 12" xfId="47086"/>
    <cellStyle name="Normal 8 2 5 2" xfId="6477"/>
    <cellStyle name="Normal 8 2 5 2 2" xfId="13208"/>
    <cellStyle name="Normal 8 2 5 2 2 2" xfId="40314"/>
    <cellStyle name="Normal 8 2 5 2 3" xfId="40313"/>
    <cellStyle name="Normal 8 2 5 2 4" xfId="47087"/>
    <cellStyle name="Normal 8 2 5 3" xfId="6478"/>
    <cellStyle name="Normal 8 2 5 3 2" xfId="13209"/>
    <cellStyle name="Normal 8 2 5 3 2 2" xfId="40316"/>
    <cellStyle name="Normal 8 2 5 3 3" xfId="40315"/>
    <cellStyle name="Normal 8 2 5 3 4" xfId="47088"/>
    <cellStyle name="Normal 8 2 5 4" xfId="6479"/>
    <cellStyle name="Normal 8 2 5 4 2" xfId="13210"/>
    <cellStyle name="Normal 8 2 5 4 2 2" xfId="40318"/>
    <cellStyle name="Normal 8 2 5 4 3" xfId="40317"/>
    <cellStyle name="Normal 8 2 5 4 4" xfId="47089"/>
    <cellStyle name="Normal 8 2 5 5" xfId="6480"/>
    <cellStyle name="Normal 8 2 5 5 2" xfId="13211"/>
    <cellStyle name="Normal 8 2 5 5 2 2" xfId="40320"/>
    <cellStyle name="Normal 8 2 5 5 3" xfId="40319"/>
    <cellStyle name="Normal 8 2 5 5 4" xfId="47090"/>
    <cellStyle name="Normal 8 2 5 6" xfId="6481"/>
    <cellStyle name="Normal 8 2 5 6 2" xfId="13212"/>
    <cellStyle name="Normal 8 2 5 6 2 2" xfId="40322"/>
    <cellStyle name="Normal 8 2 5 6 3" xfId="40321"/>
    <cellStyle name="Normal 8 2 5 6 4" xfId="47091"/>
    <cellStyle name="Normal 8 2 5 7" xfId="6482"/>
    <cellStyle name="Normal 8 2 5 7 2" xfId="13213"/>
    <cellStyle name="Normal 8 2 5 7 2 2" xfId="40324"/>
    <cellStyle name="Normal 8 2 5 7 3" xfId="40323"/>
    <cellStyle name="Normal 8 2 5 7 4" xfId="47092"/>
    <cellStyle name="Normal 8 2 5 8" xfId="6483"/>
    <cellStyle name="Normal 8 2 5 8 2" xfId="13214"/>
    <cellStyle name="Normal 8 2 5 8 2 2" xfId="40326"/>
    <cellStyle name="Normal 8 2 5 8 3" xfId="40325"/>
    <cellStyle name="Normal 8 2 5 8 4" xfId="47093"/>
    <cellStyle name="Normal 8 2 5 9" xfId="13207"/>
    <cellStyle name="Normal 8 2 5 9 2" xfId="40327"/>
    <cellStyle name="Normal 8 2 6" xfId="6484"/>
    <cellStyle name="Normal 8 2 6 2" xfId="6485"/>
    <cellStyle name="Normal 8 2 6 2 2" xfId="13216"/>
    <cellStyle name="Normal 8 2 6 2 2 2" xfId="40330"/>
    <cellStyle name="Normal 8 2 6 2 3" xfId="40329"/>
    <cellStyle name="Normal 8 2 6 2 4" xfId="47095"/>
    <cellStyle name="Normal 8 2 6 3" xfId="13215"/>
    <cellStyle name="Normal 8 2 6 3 2" xfId="40331"/>
    <cellStyle name="Normal 8 2 6 4" xfId="40328"/>
    <cellStyle name="Normal 8 2 6 5" xfId="47094"/>
    <cellStyle name="Normal 8 2 7" xfId="6486"/>
    <cellStyle name="Normal 8 2 7 2" xfId="13217"/>
    <cellStyle name="Normal 8 2 7 2 2" xfId="40333"/>
    <cellStyle name="Normal 8 2 7 3" xfId="40332"/>
    <cellStyle name="Normal 8 2 7 4" xfId="47096"/>
    <cellStyle name="Normal 8 2 8" xfId="6487"/>
    <cellStyle name="Normal 8 2 8 2" xfId="13218"/>
    <cellStyle name="Normal 8 2 8 2 2" xfId="40335"/>
    <cellStyle name="Normal 8 2 8 3" xfId="40334"/>
    <cellStyle name="Normal 8 2 8 4" xfId="47097"/>
    <cellStyle name="Normal 8 2 9" xfId="6488"/>
    <cellStyle name="Normal 8 2 9 2" xfId="13219"/>
    <cellStyle name="Normal 8 2 9 2 2" xfId="40337"/>
    <cellStyle name="Normal 8 2 9 3" xfId="40336"/>
    <cellStyle name="Normal 8 2 9 4" xfId="47098"/>
    <cellStyle name="Normal 8 20" xfId="23226"/>
    <cellStyle name="Normal 8 3" xfId="273"/>
    <cellStyle name="Normal 8 3 2" xfId="466"/>
    <cellStyle name="Normal 8 3 2 2" xfId="6490"/>
    <cellStyle name="Normal 8 3 2 2 2" xfId="13222"/>
    <cellStyle name="Normal 8 3 2 2 2 2" xfId="40341"/>
    <cellStyle name="Normal 8 3 2 2 3" xfId="40340"/>
    <cellStyle name="Normal 8 3 2 3" xfId="13221"/>
    <cellStyle name="Normal 8 3 2 3 2" xfId="40342"/>
    <cellStyle name="Normal 8 3 2 4" xfId="23245"/>
    <cellStyle name="Normal 8 3 2 5" xfId="40339"/>
    <cellStyle name="Normal 8 3 2 6" xfId="47100"/>
    <cellStyle name="Normal 8 3 3" xfId="6489"/>
    <cellStyle name="Normal 8 3 3 2" xfId="13223"/>
    <cellStyle name="Normal 8 3 3 2 2" xfId="40344"/>
    <cellStyle name="Normal 8 3 3 3" xfId="40343"/>
    <cellStyle name="Normal 8 3 4" xfId="13220"/>
    <cellStyle name="Normal 8 3 4 2" xfId="40345"/>
    <cellStyle name="Normal 8 3 5" xfId="23244"/>
    <cellStyle name="Normal 8 3 6" xfId="40338"/>
    <cellStyle name="Normal 8 3 7" xfId="47099"/>
    <cellStyle name="Normal 8 4" xfId="559"/>
    <cellStyle name="Normal 8 4 2" xfId="7169"/>
    <cellStyle name="Normal 8 4 2 2" xfId="13225"/>
    <cellStyle name="Normal 8 4 2 2 2" xfId="40348"/>
    <cellStyle name="Normal 8 4 2 3" xfId="23247"/>
    <cellStyle name="Normal 8 4 2 4" xfId="40347"/>
    <cellStyle name="Normal 8 4 3" xfId="13224"/>
    <cellStyle name="Normal 8 4 3 2" xfId="40349"/>
    <cellStyle name="Normal 8 4 4" xfId="23246"/>
    <cellStyle name="Normal 8 4 5" xfId="40346"/>
    <cellStyle name="Normal 8 5" xfId="579"/>
    <cellStyle name="Normal 8 5 2" xfId="7170"/>
    <cellStyle name="Normal 8 5 2 2" xfId="13227"/>
    <cellStyle name="Normal 8 5 2 2 2" xfId="40352"/>
    <cellStyle name="Normal 8 5 2 3" xfId="40351"/>
    <cellStyle name="Normal 8 5 3" xfId="13226"/>
    <cellStyle name="Normal 8 5 3 2" xfId="40353"/>
    <cellStyle name="Normal 8 5 4" xfId="23248"/>
    <cellStyle name="Normal 8 5 5" xfId="40350"/>
    <cellStyle name="Normal 8 6" xfId="671"/>
    <cellStyle name="Normal 8 6 2" xfId="7171"/>
    <cellStyle name="Normal 8 6 2 2" xfId="13229"/>
    <cellStyle name="Normal 8 6 2 2 2" xfId="40356"/>
    <cellStyle name="Normal 8 6 2 3" xfId="40355"/>
    <cellStyle name="Normal 8 6 3" xfId="13228"/>
    <cellStyle name="Normal 8 6 3 2" xfId="40357"/>
    <cellStyle name="Normal 8 6 4" xfId="23249"/>
    <cellStyle name="Normal 8 6 5" xfId="40354"/>
    <cellStyle name="Normal 8 7" xfId="757"/>
    <cellStyle name="Normal 8 7 2" xfId="13230"/>
    <cellStyle name="Normal 8 7 2 2" xfId="40359"/>
    <cellStyle name="Normal 8 7 3" xfId="23250"/>
    <cellStyle name="Normal 8 7 4" xfId="40358"/>
    <cellStyle name="Normal 8 8" xfId="13884"/>
    <cellStyle name="Normal 8 8 2" xfId="23251"/>
    <cellStyle name="Normal 8 9" xfId="23252"/>
    <cellStyle name="Normal 80" xfId="28266"/>
    <cellStyle name="Normal 81" xfId="28268"/>
    <cellStyle name="Normal 82" xfId="28269"/>
    <cellStyle name="Normal 83" xfId="41592"/>
    <cellStyle name="Normal 84" xfId="41594"/>
    <cellStyle name="Normal 85" xfId="41593"/>
    <cellStyle name="Normal 86" xfId="41595"/>
    <cellStyle name="Normal 87" xfId="47675"/>
    <cellStyle name="Normal 88" xfId="47676"/>
    <cellStyle name="Normal 89" xfId="47678"/>
    <cellStyle name="Normal 9" xfId="82"/>
    <cellStyle name="Normal 9 2" xfId="145"/>
    <cellStyle name="Normal 9 2 2" xfId="6491"/>
    <cellStyle name="Normal 9 2 2 2" xfId="23254"/>
    <cellStyle name="Normal 9 2 3" xfId="23255"/>
    <cellStyle name="Normal 9 2 4" xfId="23253"/>
    <cellStyle name="Normal 9 3" xfId="274"/>
    <cellStyle name="Normal 9 3 2" xfId="23257"/>
    <cellStyle name="Normal 9 3 3" xfId="23258"/>
    <cellStyle name="Normal 9 3 4" xfId="23256"/>
    <cellStyle name="Normal 9 4" xfId="23259"/>
    <cellStyle name="Normal 9 4 2" xfId="23260"/>
    <cellStyle name="Normal 9 4 3" xfId="23261"/>
    <cellStyle name="Normal 9 5" xfId="23262"/>
    <cellStyle name="Normal 9 6" xfId="23263"/>
    <cellStyle name="Normal 9 7" xfId="28049"/>
    <cellStyle name="Normal 9 8" xfId="28315"/>
    <cellStyle name="Normal 9_Expired Option Payouts w Detail" xfId="23264"/>
    <cellStyle name="Normal 90" xfId="47682"/>
    <cellStyle name="Normal 91" xfId="47688"/>
    <cellStyle name="Normal 92" xfId="23265"/>
    <cellStyle name="Normal 93" xfId="47694"/>
    <cellStyle name="Normal 94" xfId="47697"/>
    <cellStyle name="Normal 95" xfId="47699"/>
    <cellStyle name="Normal 96" xfId="47702"/>
    <cellStyle name="Normal 97" xfId="47705"/>
    <cellStyle name="Normal 98" xfId="47708"/>
    <cellStyle name="Normal 99" xfId="47711"/>
    <cellStyle name="Normal welcome" xfId="23266"/>
    <cellStyle name="Normal welcome 10" xfId="23267"/>
    <cellStyle name="Normal welcome 11" xfId="23268"/>
    <cellStyle name="Normal welcome 12" xfId="23269"/>
    <cellStyle name="Normal welcome 13" xfId="23270"/>
    <cellStyle name="Normal welcome 14" xfId="23271"/>
    <cellStyle name="Normal welcome 15" xfId="23272"/>
    <cellStyle name="Normal welcome 16" xfId="23273"/>
    <cellStyle name="Normal welcome 17" xfId="23274"/>
    <cellStyle name="Normal welcome 18" xfId="23275"/>
    <cellStyle name="Normal welcome 19" xfId="23276"/>
    <cellStyle name="Normal welcome 2" xfId="23277"/>
    <cellStyle name="Normal welcome 2 2" xfId="23278"/>
    <cellStyle name="Normal welcome 20" xfId="23279"/>
    <cellStyle name="Normal welcome 21" xfId="23280"/>
    <cellStyle name="Normal welcome 22" xfId="23281"/>
    <cellStyle name="Normal welcome 23" xfId="23282"/>
    <cellStyle name="Normal welcome 24" xfId="23283"/>
    <cellStyle name="Normal welcome 25" xfId="23284"/>
    <cellStyle name="Normal welcome 26" xfId="23285"/>
    <cellStyle name="Normal welcome 27" xfId="23286"/>
    <cellStyle name="Normal welcome 28" xfId="23287"/>
    <cellStyle name="Normal welcome 29" xfId="23288"/>
    <cellStyle name="Normal welcome 3" xfId="23289"/>
    <cellStyle name="Normal welcome 3 10" xfId="23290"/>
    <cellStyle name="Normal welcome 3 11" xfId="23291"/>
    <cellStyle name="Normal welcome 3 12" xfId="23292"/>
    <cellStyle name="Normal welcome 3 13" xfId="23293"/>
    <cellStyle name="Normal welcome 3 14" xfId="23294"/>
    <cellStyle name="Normal welcome 3 15" xfId="23295"/>
    <cellStyle name="Normal welcome 3 16" xfId="23296"/>
    <cellStyle name="Normal welcome 3 2" xfId="23297"/>
    <cellStyle name="Normal welcome 3 3" xfId="23298"/>
    <cellStyle name="Normal welcome 3 4" xfId="23299"/>
    <cellStyle name="Normal welcome 3 5" xfId="23300"/>
    <cellStyle name="Normal welcome 3 6" xfId="23301"/>
    <cellStyle name="Normal welcome 3 7" xfId="23302"/>
    <cellStyle name="Normal welcome 3 8" xfId="23303"/>
    <cellStyle name="Normal welcome 3 9" xfId="23304"/>
    <cellStyle name="Normal welcome 30" xfId="23305"/>
    <cellStyle name="Normal welcome 31" xfId="23306"/>
    <cellStyle name="Normal welcome 32" xfId="23307"/>
    <cellStyle name="Normal welcome 33" xfId="23308"/>
    <cellStyle name="Normal welcome 34" xfId="23309"/>
    <cellStyle name="Normal welcome 35" xfId="23310"/>
    <cellStyle name="Normal welcome 36" xfId="23311"/>
    <cellStyle name="Normal welcome 37" xfId="23312"/>
    <cellStyle name="Normal welcome 38" xfId="23313"/>
    <cellStyle name="Normal welcome 39" xfId="23314"/>
    <cellStyle name="Normal welcome 4" xfId="23315"/>
    <cellStyle name="Normal welcome 40" xfId="23316"/>
    <cellStyle name="Normal welcome 41" xfId="23317"/>
    <cellStyle name="Normal welcome 5" xfId="23318"/>
    <cellStyle name="Normal welcome 6" xfId="23319"/>
    <cellStyle name="Normal welcome 7" xfId="23320"/>
    <cellStyle name="Normal welcome 8" xfId="23321"/>
    <cellStyle name="Normal welcome 9" xfId="23322"/>
    <cellStyle name="Normal.prt" xfId="23323"/>
    <cellStyle name="Normal_Ferc2001" xfId="41"/>
    <cellStyle name="Normal_FercConedFORMS1 2" xfId="47686"/>
    <cellStyle name="Normal_Psc2001" xfId="42"/>
    <cellStyle name="Normal_PscO&amp;R2006" xfId="43"/>
    <cellStyle name="Normal_PscO&amp;R2006 2" xfId="47689"/>
    <cellStyle name="Normal_Sheet1" xfId="44"/>
    <cellStyle name="Normal_Sheet1 2" xfId="47690"/>
    <cellStyle name="Normal2" xfId="23324"/>
    <cellStyle name="Normale_BIL9_01" xfId="23325"/>
    <cellStyle name="NormalIndent2" xfId="23326"/>
    <cellStyle name="NormalIndent2 2" xfId="23327"/>
    <cellStyle name="Normalny_Arkusz7" xfId="23328"/>
    <cellStyle name="Nota" xfId="23329"/>
    <cellStyle name="Nota 10" xfId="23330"/>
    <cellStyle name="Nota 10 2" xfId="23331"/>
    <cellStyle name="Nota 11" xfId="23332"/>
    <cellStyle name="Nota 11 2" xfId="23333"/>
    <cellStyle name="Nota 12" xfId="23334"/>
    <cellStyle name="Nota 12 2" xfId="23335"/>
    <cellStyle name="Nota 13" xfId="23336"/>
    <cellStyle name="Nota 13 2" xfId="23337"/>
    <cellStyle name="Nota 14" xfId="23338"/>
    <cellStyle name="Nota 14 2" xfId="23339"/>
    <cellStyle name="Nota 15" xfId="23340"/>
    <cellStyle name="Nota 15 2" xfId="23341"/>
    <cellStyle name="Nota 16" xfId="23342"/>
    <cellStyle name="Nota 16 2" xfId="23343"/>
    <cellStyle name="Nota 17" xfId="23344"/>
    <cellStyle name="Nota 17 2" xfId="23345"/>
    <cellStyle name="Nota 18" xfId="23346"/>
    <cellStyle name="Nota 18 2" xfId="23347"/>
    <cellStyle name="Nota 19" xfId="23348"/>
    <cellStyle name="Nota 19 2" xfId="23349"/>
    <cellStyle name="Nota 2" xfId="23350"/>
    <cellStyle name="Nota 2 2" xfId="23351"/>
    <cellStyle name="Nota 2 2 2" xfId="23352"/>
    <cellStyle name="Nota 2 3" xfId="23353"/>
    <cellStyle name="Nota 20" xfId="23354"/>
    <cellStyle name="Nota 20 2" xfId="23355"/>
    <cellStyle name="Nota 21" xfId="23356"/>
    <cellStyle name="Nota 21 2" xfId="23357"/>
    <cellStyle name="Nota 22" xfId="23358"/>
    <cellStyle name="Nota 22 2" xfId="23359"/>
    <cellStyle name="Nota 23" xfId="23360"/>
    <cellStyle name="Nota 23 2" xfId="23361"/>
    <cellStyle name="Nota 24" xfId="23362"/>
    <cellStyle name="Nota 24 2" xfId="23363"/>
    <cellStyle name="Nota 25" xfId="23364"/>
    <cellStyle name="Nota 25 2" xfId="23365"/>
    <cellStyle name="Nota 26" xfId="23366"/>
    <cellStyle name="Nota 26 2" xfId="23367"/>
    <cellStyle name="Nota 27" xfId="23368"/>
    <cellStyle name="Nota 27 2" xfId="23369"/>
    <cellStyle name="Nota 28" xfId="23370"/>
    <cellStyle name="Nota 28 2" xfId="23371"/>
    <cellStyle name="Nota 29" xfId="23372"/>
    <cellStyle name="Nota 29 2" xfId="23373"/>
    <cellStyle name="Nota 3" xfId="23374"/>
    <cellStyle name="Nota 3 10" xfId="23375"/>
    <cellStyle name="Nota 3 10 2" xfId="23376"/>
    <cellStyle name="Nota 3 11" xfId="23377"/>
    <cellStyle name="Nota 3 11 2" xfId="23378"/>
    <cellStyle name="Nota 3 12" xfId="23379"/>
    <cellStyle name="Nota 3 12 2" xfId="23380"/>
    <cellStyle name="Nota 3 13" xfId="23381"/>
    <cellStyle name="Nota 3 13 2" xfId="23382"/>
    <cellStyle name="Nota 3 14" xfId="23383"/>
    <cellStyle name="Nota 3 14 2" xfId="23384"/>
    <cellStyle name="Nota 3 15" xfId="23385"/>
    <cellStyle name="Nota 3 15 2" xfId="23386"/>
    <cellStyle name="Nota 3 16" xfId="23387"/>
    <cellStyle name="Nota 3 16 2" xfId="23388"/>
    <cellStyle name="Nota 3 17" xfId="23389"/>
    <cellStyle name="Nota 3 2" xfId="23390"/>
    <cellStyle name="Nota 3 2 2" xfId="23391"/>
    <cellStyle name="Nota 3 3" xfId="23392"/>
    <cellStyle name="Nota 3 3 2" xfId="23393"/>
    <cellStyle name="Nota 3 4" xfId="23394"/>
    <cellStyle name="Nota 3 4 2" xfId="23395"/>
    <cellStyle name="Nota 3 5" xfId="23396"/>
    <cellStyle name="Nota 3 5 2" xfId="23397"/>
    <cellStyle name="Nota 3 6" xfId="23398"/>
    <cellStyle name="Nota 3 6 2" xfId="23399"/>
    <cellStyle name="Nota 3 7" xfId="23400"/>
    <cellStyle name="Nota 3 7 2" xfId="23401"/>
    <cellStyle name="Nota 3 8" xfId="23402"/>
    <cellStyle name="Nota 3 8 2" xfId="23403"/>
    <cellStyle name="Nota 3 9" xfId="23404"/>
    <cellStyle name="Nota 30" xfId="23405"/>
    <cellStyle name="Nota 30 2" xfId="23406"/>
    <cellStyle name="Nota 31" xfId="23407"/>
    <cellStyle name="Nota 31 2" xfId="23408"/>
    <cellStyle name="Nota 32" xfId="23409"/>
    <cellStyle name="Nota 32 2" xfId="23410"/>
    <cellStyle name="Nota 33" xfId="23411"/>
    <cellStyle name="Nota 33 2" xfId="23412"/>
    <cellStyle name="Nota 34" xfId="23413"/>
    <cellStyle name="Nota 34 2" xfId="23414"/>
    <cellStyle name="Nota 35" xfId="23415"/>
    <cellStyle name="Nota 35 2" xfId="23416"/>
    <cellStyle name="Nota 36" xfId="23417"/>
    <cellStyle name="Nota 36 2" xfId="23418"/>
    <cellStyle name="Nota 37" xfId="23419"/>
    <cellStyle name="Nota 37 2" xfId="23420"/>
    <cellStyle name="Nota 38" xfId="23421"/>
    <cellStyle name="Nota 38 2" xfId="23422"/>
    <cellStyle name="Nota 39" xfId="23423"/>
    <cellStyle name="Nota 39 2" xfId="23424"/>
    <cellStyle name="Nota 4" xfId="23425"/>
    <cellStyle name="Nota 4 2" xfId="23426"/>
    <cellStyle name="Nota 40" xfId="23427"/>
    <cellStyle name="Nota 40 2" xfId="23428"/>
    <cellStyle name="Nota 41" xfId="23429"/>
    <cellStyle name="Nota 41 2" xfId="23430"/>
    <cellStyle name="Nota 42" xfId="23431"/>
    <cellStyle name="Nota 5" xfId="23432"/>
    <cellStyle name="Nota 5 2" xfId="23433"/>
    <cellStyle name="Nota 6" xfId="23434"/>
    <cellStyle name="Nota 6 2" xfId="23435"/>
    <cellStyle name="Nota 7" xfId="23436"/>
    <cellStyle name="Nota 7 2" xfId="23437"/>
    <cellStyle name="Nota 8" xfId="23438"/>
    <cellStyle name="Nota 8 2" xfId="23439"/>
    <cellStyle name="Nota 9" xfId="23440"/>
    <cellStyle name="Nota 9 2" xfId="23441"/>
    <cellStyle name="Notas" xfId="23442"/>
    <cellStyle name="Notas 10" xfId="23443"/>
    <cellStyle name="Notas 10 2" xfId="23444"/>
    <cellStyle name="Notas 11" xfId="23445"/>
    <cellStyle name="Notas 11 2" xfId="23446"/>
    <cellStyle name="Notas 12" xfId="23447"/>
    <cellStyle name="Notas 12 2" xfId="23448"/>
    <cellStyle name="Notas 13" xfId="23449"/>
    <cellStyle name="Notas 13 2" xfId="23450"/>
    <cellStyle name="Notas 14" xfId="23451"/>
    <cellStyle name="Notas 14 2" xfId="23452"/>
    <cellStyle name="Notas 15" xfId="23453"/>
    <cellStyle name="Notas 15 2" xfId="23454"/>
    <cellStyle name="Notas 16" xfId="23455"/>
    <cellStyle name="Notas 16 2" xfId="23456"/>
    <cellStyle name="Notas 17" xfId="23457"/>
    <cellStyle name="Notas 17 2" xfId="23458"/>
    <cellStyle name="Notas 18" xfId="23459"/>
    <cellStyle name="Notas 18 2" xfId="23460"/>
    <cellStyle name="Notas 19" xfId="23461"/>
    <cellStyle name="Notas 19 2" xfId="23462"/>
    <cellStyle name="Notas 2" xfId="23463"/>
    <cellStyle name="Notas 2 2" xfId="23464"/>
    <cellStyle name="Notas 2 2 2" xfId="23465"/>
    <cellStyle name="Notas 2 3" xfId="23466"/>
    <cellStyle name="Notas 20" xfId="23467"/>
    <cellStyle name="Notas 20 2" xfId="23468"/>
    <cellStyle name="Notas 21" xfId="23469"/>
    <cellStyle name="Notas 21 2" xfId="23470"/>
    <cellStyle name="Notas 22" xfId="23471"/>
    <cellStyle name="Notas 22 2" xfId="23472"/>
    <cellStyle name="Notas 23" xfId="23473"/>
    <cellStyle name="Notas 23 2" xfId="23474"/>
    <cellStyle name="Notas 24" xfId="23475"/>
    <cellStyle name="Notas 24 2" xfId="23476"/>
    <cellStyle name="Notas 25" xfId="23477"/>
    <cellStyle name="Notas 25 2" xfId="23478"/>
    <cellStyle name="Notas 26" xfId="23479"/>
    <cellStyle name="Notas 26 2" xfId="23480"/>
    <cellStyle name="Notas 27" xfId="23481"/>
    <cellStyle name="Notas 27 2" xfId="23482"/>
    <cellStyle name="Notas 28" xfId="23483"/>
    <cellStyle name="Notas 28 2" xfId="23484"/>
    <cellStyle name="Notas 29" xfId="23485"/>
    <cellStyle name="Notas 29 2" xfId="23486"/>
    <cellStyle name="Notas 3" xfId="23487"/>
    <cellStyle name="Notas 3 10" xfId="23488"/>
    <cellStyle name="Notas 3 11" xfId="23489"/>
    <cellStyle name="Notas 3 12" xfId="23490"/>
    <cellStyle name="Notas 3 13" xfId="23491"/>
    <cellStyle name="Notas 3 13 2" xfId="23492"/>
    <cellStyle name="Notas 3 14" xfId="23493"/>
    <cellStyle name="Notas 3 14 2" xfId="23494"/>
    <cellStyle name="Notas 3 15" xfId="23495"/>
    <cellStyle name="Notas 3 15 2" xfId="23496"/>
    <cellStyle name="Notas 3 16" xfId="23497"/>
    <cellStyle name="Notas 3 16 2" xfId="23498"/>
    <cellStyle name="Notas 3 17" xfId="23499"/>
    <cellStyle name="Notas 3 2" xfId="23500"/>
    <cellStyle name="Notas 3 2 2" xfId="23501"/>
    <cellStyle name="Notas 3 2 3" xfId="23502"/>
    <cellStyle name="Notas 3 2 4" xfId="23503"/>
    <cellStyle name="Notas 3 2 5" xfId="23504"/>
    <cellStyle name="Notas 3 2 6" xfId="23505"/>
    <cellStyle name="Notas 3 2 7" xfId="23506"/>
    <cellStyle name="Notas 3 2 8" xfId="23507"/>
    <cellStyle name="Notas 3 3" xfId="23508"/>
    <cellStyle name="Notas 3 4" xfId="23509"/>
    <cellStyle name="Notas 3 5" xfId="23510"/>
    <cellStyle name="Notas 3 6" xfId="23511"/>
    <cellStyle name="Notas 3 7" xfId="23512"/>
    <cellStyle name="Notas 3 8" xfId="23513"/>
    <cellStyle name="Notas 3 9" xfId="23514"/>
    <cellStyle name="Notas 30" xfId="23515"/>
    <cellStyle name="Notas 30 2" xfId="23516"/>
    <cellStyle name="Notas 31" xfId="23517"/>
    <cellStyle name="Notas 31 2" xfId="23518"/>
    <cellStyle name="Notas 32" xfId="23519"/>
    <cellStyle name="Notas 32 2" xfId="23520"/>
    <cellStyle name="Notas 33" xfId="23521"/>
    <cellStyle name="Notas 33 2" xfId="23522"/>
    <cellStyle name="Notas 34" xfId="23523"/>
    <cellStyle name="Notas 34 2" xfId="23524"/>
    <cellStyle name="Notas 35" xfId="23525"/>
    <cellStyle name="Notas 35 2" xfId="23526"/>
    <cellStyle name="Notas 36" xfId="23527"/>
    <cellStyle name="Notas 36 2" xfId="23528"/>
    <cellStyle name="Notas 37" xfId="23529"/>
    <cellStyle name="Notas 37 2" xfId="23530"/>
    <cellStyle name="Notas 38" xfId="23531"/>
    <cellStyle name="Notas 38 2" xfId="23532"/>
    <cellStyle name="Notas 39" xfId="23533"/>
    <cellStyle name="Notas 39 2" xfId="23534"/>
    <cellStyle name="Notas 4" xfId="23535"/>
    <cellStyle name="Notas 4 2" xfId="23536"/>
    <cellStyle name="Notas 40" xfId="23537"/>
    <cellStyle name="Notas 40 2" xfId="23538"/>
    <cellStyle name="Notas 41" xfId="23539"/>
    <cellStyle name="Notas 41 2" xfId="23540"/>
    <cellStyle name="Notas 42" xfId="23541"/>
    <cellStyle name="Notas 5" xfId="23542"/>
    <cellStyle name="Notas 5 2" xfId="23543"/>
    <cellStyle name="Notas 6" xfId="23544"/>
    <cellStyle name="Notas 6 2" xfId="23545"/>
    <cellStyle name="Notas 7" xfId="23546"/>
    <cellStyle name="Notas 7 2" xfId="23547"/>
    <cellStyle name="Notas 8" xfId="23548"/>
    <cellStyle name="Notas 8 2" xfId="23549"/>
    <cellStyle name="Notas 9" xfId="23550"/>
    <cellStyle name="Notas 9 2" xfId="23551"/>
    <cellStyle name="Note" xfId="45" builtinId="10" customBuiltin="1"/>
    <cellStyle name="Note 10" xfId="294"/>
    <cellStyle name="Note 10 2" xfId="7172"/>
    <cellStyle name="Note 10 2 2" xfId="13232"/>
    <cellStyle name="Note 10 2 2 2" xfId="23554"/>
    <cellStyle name="Note 10 2 2 3" xfId="40362"/>
    <cellStyle name="Note 10 2 3" xfId="23553"/>
    <cellStyle name="Note 10 2 4" xfId="40361"/>
    <cellStyle name="Note 10 3" xfId="13231"/>
    <cellStyle name="Note 10 3 2" xfId="23556"/>
    <cellStyle name="Note 10 3 3" xfId="23555"/>
    <cellStyle name="Note 10 3 4" xfId="40363"/>
    <cellStyle name="Note 10 4" xfId="23557"/>
    <cellStyle name="Note 10 4 2" xfId="23558"/>
    <cellStyle name="Note 10 5" xfId="28092"/>
    <cellStyle name="Note 10 6" xfId="23552"/>
    <cellStyle name="Note 10 7" xfId="40360"/>
    <cellStyle name="Note 11" xfId="13857"/>
    <cellStyle name="Note 11 2" xfId="23560"/>
    <cellStyle name="Note 11 2 2" xfId="23561"/>
    <cellStyle name="Note 11 3" xfId="23562"/>
    <cellStyle name="Note 11 3 2" xfId="23563"/>
    <cellStyle name="Note 11 4" xfId="23564"/>
    <cellStyle name="Note 11 4 2" xfId="23565"/>
    <cellStyle name="Note 11 5" xfId="28093"/>
    <cellStyle name="Note 11 6" xfId="23559"/>
    <cellStyle name="Note 12" xfId="23566"/>
    <cellStyle name="Note 12 2" xfId="23567"/>
    <cellStyle name="Note 12 2 2" xfId="23568"/>
    <cellStyle name="Note 12 3" xfId="23569"/>
    <cellStyle name="Note 12 3 2" xfId="23570"/>
    <cellStyle name="Note 12 4" xfId="23571"/>
    <cellStyle name="Note 12 4 2" xfId="23572"/>
    <cellStyle name="Note 12 5" xfId="28094"/>
    <cellStyle name="Note 13" xfId="23573"/>
    <cellStyle name="Note 13 2" xfId="28146"/>
    <cellStyle name="Note 13 3" xfId="28095"/>
    <cellStyle name="Note 14" xfId="23574"/>
    <cellStyle name="Note 14 2" xfId="28147"/>
    <cellStyle name="Note 14 3" xfId="28096"/>
    <cellStyle name="Note 15" xfId="23575"/>
    <cellStyle name="Note 15 2" xfId="28153"/>
    <cellStyle name="Note 15 3" xfId="28097"/>
    <cellStyle name="Note 16" xfId="23576"/>
    <cellStyle name="Note 16 2" xfId="28143"/>
    <cellStyle name="Note 16 3" xfId="28098"/>
    <cellStyle name="Note 17" xfId="23577"/>
    <cellStyle name="Note 17 2" xfId="28142"/>
    <cellStyle name="Note 17 3" xfId="28099"/>
    <cellStyle name="Note 18" xfId="23578"/>
    <cellStyle name="Note 18 2" xfId="28154"/>
    <cellStyle name="Note 18 3" xfId="28100"/>
    <cellStyle name="Note 19" xfId="23579"/>
    <cellStyle name="Note 19 2" xfId="28141"/>
    <cellStyle name="Note 19 3" xfId="28101"/>
    <cellStyle name="Note 2" xfId="99"/>
    <cellStyle name="Note 2 10" xfId="6493"/>
    <cellStyle name="Note 2 10 2" xfId="23582"/>
    <cellStyle name="Note 2 10 3" xfId="23581"/>
    <cellStyle name="Note 2 11" xfId="6494"/>
    <cellStyle name="Note 2 11 10" xfId="40364"/>
    <cellStyle name="Note 2 11 11" xfId="47101"/>
    <cellStyle name="Note 2 11 2" xfId="13234"/>
    <cellStyle name="Note 2 11 2 2" xfId="23585"/>
    <cellStyle name="Note 2 11 2 2 2" xfId="23586"/>
    <cellStyle name="Note 2 11 2 3" xfId="23587"/>
    <cellStyle name="Note 2 11 2 4" xfId="23588"/>
    <cellStyle name="Note 2 11 2 5" xfId="23584"/>
    <cellStyle name="Note 2 11 2 6" xfId="40365"/>
    <cellStyle name="Note 2 11 3" xfId="23589"/>
    <cellStyle name="Note 2 11 3 2" xfId="23590"/>
    <cellStyle name="Note 2 11 3 2 2" xfId="23591"/>
    <cellStyle name="Note 2 11 3 3" xfId="23592"/>
    <cellStyle name="Note 2 11 4" xfId="23593"/>
    <cellStyle name="Note 2 11 5" xfId="23594"/>
    <cellStyle name="Note 2 11 6" xfId="23595"/>
    <cellStyle name="Note 2 11 7" xfId="23596"/>
    <cellStyle name="Note 2 11 8" xfId="23597"/>
    <cellStyle name="Note 2 11 9" xfId="23583"/>
    <cellStyle name="Note 2 12" xfId="6495"/>
    <cellStyle name="Note 2 12 10" xfId="40366"/>
    <cellStyle name="Note 2 12 11" xfId="47102"/>
    <cellStyle name="Note 2 12 2" xfId="13235"/>
    <cellStyle name="Note 2 12 2 2" xfId="23600"/>
    <cellStyle name="Note 2 12 2 2 2" xfId="23601"/>
    <cellStyle name="Note 2 12 2 3" xfId="23602"/>
    <cellStyle name="Note 2 12 2 4" xfId="23603"/>
    <cellStyle name="Note 2 12 2 5" xfId="23599"/>
    <cellStyle name="Note 2 12 2 6" xfId="40367"/>
    <cellStyle name="Note 2 12 3" xfId="23604"/>
    <cellStyle name="Note 2 12 3 2" xfId="23605"/>
    <cellStyle name="Note 2 12 3 2 2" xfId="23606"/>
    <cellStyle name="Note 2 12 3 3" xfId="23607"/>
    <cellStyle name="Note 2 12 4" xfId="23608"/>
    <cellStyle name="Note 2 12 5" xfId="23609"/>
    <cellStyle name="Note 2 12 6" xfId="23610"/>
    <cellStyle name="Note 2 12 7" xfId="23611"/>
    <cellStyle name="Note 2 12 8" xfId="23612"/>
    <cellStyle name="Note 2 12 9" xfId="23598"/>
    <cellStyle name="Note 2 13" xfId="6496"/>
    <cellStyle name="Note 2 13 10" xfId="40368"/>
    <cellStyle name="Note 2 13 11" xfId="47103"/>
    <cellStyle name="Note 2 13 2" xfId="13236"/>
    <cellStyle name="Note 2 13 2 2" xfId="23615"/>
    <cellStyle name="Note 2 13 2 2 2" xfId="23616"/>
    <cellStyle name="Note 2 13 2 3" xfId="23617"/>
    <cellStyle name="Note 2 13 2 4" xfId="23618"/>
    <cellStyle name="Note 2 13 2 5" xfId="23614"/>
    <cellStyle name="Note 2 13 2 6" xfId="40369"/>
    <cellStyle name="Note 2 13 3" xfId="23619"/>
    <cellStyle name="Note 2 13 3 2" xfId="23620"/>
    <cellStyle name="Note 2 13 3 2 2" xfId="23621"/>
    <cellStyle name="Note 2 13 3 3" xfId="23622"/>
    <cellStyle name="Note 2 13 4" xfId="23623"/>
    <cellStyle name="Note 2 13 5" xfId="23624"/>
    <cellStyle name="Note 2 13 6" xfId="23625"/>
    <cellStyle name="Note 2 13 7" xfId="23626"/>
    <cellStyle name="Note 2 13 8" xfId="23627"/>
    <cellStyle name="Note 2 13 9" xfId="23613"/>
    <cellStyle name="Note 2 14" xfId="6497"/>
    <cellStyle name="Note 2 14 2" xfId="13237"/>
    <cellStyle name="Note 2 14 2 2" xfId="23630"/>
    <cellStyle name="Note 2 14 2 3" xfId="23631"/>
    <cellStyle name="Note 2 14 2 4" xfId="23632"/>
    <cellStyle name="Note 2 14 2 5" xfId="23629"/>
    <cellStyle name="Note 2 14 2 6" xfId="40371"/>
    <cellStyle name="Note 2 14 3" xfId="23633"/>
    <cellStyle name="Note 2 14 3 2" xfId="23634"/>
    <cellStyle name="Note 2 14 4" xfId="23628"/>
    <cellStyle name="Note 2 14 5" xfId="40370"/>
    <cellStyle name="Note 2 14 6" xfId="47104"/>
    <cellStyle name="Note 2 15" xfId="6498"/>
    <cellStyle name="Note 2 15 2" xfId="13238"/>
    <cellStyle name="Note 2 15 2 2" xfId="40373"/>
    <cellStyle name="Note 2 15 3" xfId="23635"/>
    <cellStyle name="Note 2 15 4" xfId="40372"/>
    <cellStyle name="Note 2 15 5" xfId="47105"/>
    <cellStyle name="Note 2 16" xfId="6492"/>
    <cellStyle name="Note 2 16 2" xfId="13239"/>
    <cellStyle name="Note 2 16 2 2" xfId="40375"/>
    <cellStyle name="Note 2 16 3" xfId="23636"/>
    <cellStyle name="Note 2 16 4" xfId="40374"/>
    <cellStyle name="Note 2 17" xfId="13233"/>
    <cellStyle name="Note 2 17 2" xfId="23637"/>
    <cellStyle name="Note 2 17 3" xfId="40376"/>
    <cellStyle name="Note 2 18" xfId="23638"/>
    <cellStyle name="Note 2 19" xfId="23639"/>
    <cellStyle name="Note 2 2" xfId="276"/>
    <cellStyle name="Note 2 2 2" xfId="6499"/>
    <cellStyle name="Note 2 2 2 10" xfId="6500"/>
    <cellStyle name="Note 2 2 2 10 2" xfId="13241"/>
    <cellStyle name="Note 2 2 2 10 2 2" xfId="40379"/>
    <cellStyle name="Note 2 2 2 10 3" xfId="40378"/>
    <cellStyle name="Note 2 2 2 10 4" xfId="47107"/>
    <cellStyle name="Note 2 2 2 11" xfId="6501"/>
    <cellStyle name="Note 2 2 2 11 2" xfId="13242"/>
    <cellStyle name="Note 2 2 2 11 2 2" xfId="40381"/>
    <cellStyle name="Note 2 2 2 11 3" xfId="40380"/>
    <cellStyle name="Note 2 2 2 11 4" xfId="47108"/>
    <cellStyle name="Note 2 2 2 12" xfId="13240"/>
    <cellStyle name="Note 2 2 2 12 2" xfId="40382"/>
    <cellStyle name="Note 2 2 2 13" xfId="23641"/>
    <cellStyle name="Note 2 2 2 14" xfId="40377"/>
    <cellStyle name="Note 2 2 2 15" xfId="47106"/>
    <cellStyle name="Note 2 2 2 2" xfId="6502"/>
    <cellStyle name="Note 2 2 2 2 10" xfId="13243"/>
    <cellStyle name="Note 2 2 2 2 10 2" xfId="40384"/>
    <cellStyle name="Note 2 2 2 2 11" xfId="40383"/>
    <cellStyle name="Note 2 2 2 2 12" xfId="47109"/>
    <cellStyle name="Note 2 2 2 2 2" xfId="6503"/>
    <cellStyle name="Note 2 2 2 2 2 2" xfId="6504"/>
    <cellStyle name="Note 2 2 2 2 2 2 2" xfId="13245"/>
    <cellStyle name="Note 2 2 2 2 2 2 2 2" xfId="40387"/>
    <cellStyle name="Note 2 2 2 2 2 2 3" xfId="40386"/>
    <cellStyle name="Note 2 2 2 2 2 2 4" xfId="47111"/>
    <cellStyle name="Note 2 2 2 2 2 3" xfId="13244"/>
    <cellStyle name="Note 2 2 2 2 2 3 2" xfId="40388"/>
    <cellStyle name="Note 2 2 2 2 2 4" xfId="40385"/>
    <cellStyle name="Note 2 2 2 2 2 5" xfId="47110"/>
    <cellStyle name="Note 2 2 2 2 3" xfId="6505"/>
    <cellStyle name="Note 2 2 2 2 3 2" xfId="6506"/>
    <cellStyle name="Note 2 2 2 2 3 2 2" xfId="13247"/>
    <cellStyle name="Note 2 2 2 2 3 2 2 2" xfId="40391"/>
    <cellStyle name="Note 2 2 2 2 3 2 3" xfId="40390"/>
    <cellStyle name="Note 2 2 2 2 3 2 4" xfId="47113"/>
    <cellStyle name="Note 2 2 2 2 3 3" xfId="13246"/>
    <cellStyle name="Note 2 2 2 2 3 3 2" xfId="40392"/>
    <cellStyle name="Note 2 2 2 2 3 4" xfId="40389"/>
    <cellStyle name="Note 2 2 2 2 3 5" xfId="47112"/>
    <cellStyle name="Note 2 2 2 2 4" xfId="6507"/>
    <cellStyle name="Note 2 2 2 2 4 2" xfId="13248"/>
    <cellStyle name="Note 2 2 2 2 4 2 2" xfId="40394"/>
    <cellStyle name="Note 2 2 2 2 4 3" xfId="40393"/>
    <cellStyle name="Note 2 2 2 2 4 4" xfId="47114"/>
    <cellStyle name="Note 2 2 2 2 5" xfId="6508"/>
    <cellStyle name="Note 2 2 2 2 5 2" xfId="13249"/>
    <cellStyle name="Note 2 2 2 2 5 2 2" xfId="40396"/>
    <cellStyle name="Note 2 2 2 2 5 3" xfId="40395"/>
    <cellStyle name="Note 2 2 2 2 5 4" xfId="47115"/>
    <cellStyle name="Note 2 2 2 2 6" xfId="6509"/>
    <cellStyle name="Note 2 2 2 2 6 2" xfId="13250"/>
    <cellStyle name="Note 2 2 2 2 6 2 2" xfId="40398"/>
    <cellStyle name="Note 2 2 2 2 6 3" xfId="40397"/>
    <cellStyle name="Note 2 2 2 2 6 4" xfId="47116"/>
    <cellStyle name="Note 2 2 2 2 7" xfId="6510"/>
    <cellStyle name="Note 2 2 2 2 7 2" xfId="13251"/>
    <cellStyle name="Note 2 2 2 2 7 2 2" xfId="40400"/>
    <cellStyle name="Note 2 2 2 2 7 3" xfId="40399"/>
    <cellStyle name="Note 2 2 2 2 7 4" xfId="47117"/>
    <cellStyle name="Note 2 2 2 2 8" xfId="6511"/>
    <cellStyle name="Note 2 2 2 2 8 2" xfId="13252"/>
    <cellStyle name="Note 2 2 2 2 8 2 2" xfId="40402"/>
    <cellStyle name="Note 2 2 2 2 8 3" xfId="40401"/>
    <cellStyle name="Note 2 2 2 2 8 4" xfId="47118"/>
    <cellStyle name="Note 2 2 2 2 9" xfId="6512"/>
    <cellStyle name="Note 2 2 2 2 9 2" xfId="13253"/>
    <cellStyle name="Note 2 2 2 2 9 2 2" xfId="40404"/>
    <cellStyle name="Note 2 2 2 2 9 3" xfId="40403"/>
    <cellStyle name="Note 2 2 2 2 9 4" xfId="47119"/>
    <cellStyle name="Note 2 2 2 3" xfId="6513"/>
    <cellStyle name="Note 2 2 2 3 10" xfId="40405"/>
    <cellStyle name="Note 2 2 2 3 11" xfId="47120"/>
    <cellStyle name="Note 2 2 2 3 2" xfId="6514"/>
    <cellStyle name="Note 2 2 2 3 2 2" xfId="13255"/>
    <cellStyle name="Note 2 2 2 3 2 2 2" xfId="40407"/>
    <cellStyle name="Note 2 2 2 3 2 3" xfId="40406"/>
    <cellStyle name="Note 2 2 2 3 2 4" xfId="47121"/>
    <cellStyle name="Note 2 2 2 3 3" xfId="6515"/>
    <cellStyle name="Note 2 2 2 3 3 2" xfId="13256"/>
    <cellStyle name="Note 2 2 2 3 3 2 2" xfId="40409"/>
    <cellStyle name="Note 2 2 2 3 3 3" xfId="40408"/>
    <cellStyle name="Note 2 2 2 3 3 4" xfId="47122"/>
    <cellStyle name="Note 2 2 2 3 4" xfId="6516"/>
    <cellStyle name="Note 2 2 2 3 4 2" xfId="13257"/>
    <cellStyle name="Note 2 2 2 3 4 2 2" xfId="40411"/>
    <cellStyle name="Note 2 2 2 3 4 3" xfId="40410"/>
    <cellStyle name="Note 2 2 2 3 4 4" xfId="47123"/>
    <cellStyle name="Note 2 2 2 3 5" xfId="6517"/>
    <cellStyle name="Note 2 2 2 3 5 2" xfId="13258"/>
    <cellStyle name="Note 2 2 2 3 5 2 2" xfId="40413"/>
    <cellStyle name="Note 2 2 2 3 5 3" xfId="40412"/>
    <cellStyle name="Note 2 2 2 3 5 4" xfId="47124"/>
    <cellStyle name="Note 2 2 2 3 6" xfId="6518"/>
    <cellStyle name="Note 2 2 2 3 6 2" xfId="13259"/>
    <cellStyle name="Note 2 2 2 3 6 2 2" xfId="40415"/>
    <cellStyle name="Note 2 2 2 3 6 3" xfId="40414"/>
    <cellStyle name="Note 2 2 2 3 6 4" xfId="47125"/>
    <cellStyle name="Note 2 2 2 3 7" xfId="6519"/>
    <cellStyle name="Note 2 2 2 3 7 2" xfId="13260"/>
    <cellStyle name="Note 2 2 2 3 7 2 2" xfId="40417"/>
    <cellStyle name="Note 2 2 2 3 7 3" xfId="40416"/>
    <cellStyle name="Note 2 2 2 3 7 4" xfId="47126"/>
    <cellStyle name="Note 2 2 2 3 8" xfId="6520"/>
    <cellStyle name="Note 2 2 2 3 8 2" xfId="13261"/>
    <cellStyle name="Note 2 2 2 3 8 2 2" xfId="40419"/>
    <cellStyle name="Note 2 2 2 3 8 3" xfId="40418"/>
    <cellStyle name="Note 2 2 2 3 8 4" xfId="47127"/>
    <cellStyle name="Note 2 2 2 3 9" xfId="13254"/>
    <cellStyle name="Note 2 2 2 3 9 2" xfId="40420"/>
    <cellStyle name="Note 2 2 2 4" xfId="6521"/>
    <cellStyle name="Note 2 2 2 4 2" xfId="6522"/>
    <cellStyle name="Note 2 2 2 4 2 2" xfId="13263"/>
    <cellStyle name="Note 2 2 2 4 2 2 2" xfId="40423"/>
    <cellStyle name="Note 2 2 2 4 2 3" xfId="40422"/>
    <cellStyle name="Note 2 2 2 4 2 4" xfId="47129"/>
    <cellStyle name="Note 2 2 2 4 3" xfId="13262"/>
    <cellStyle name="Note 2 2 2 4 3 2" xfId="40424"/>
    <cellStyle name="Note 2 2 2 4 4" xfId="40421"/>
    <cellStyle name="Note 2 2 2 4 5" xfId="47128"/>
    <cellStyle name="Note 2 2 2 5" xfId="6523"/>
    <cellStyle name="Note 2 2 2 5 2" xfId="13264"/>
    <cellStyle name="Note 2 2 2 5 2 2" xfId="40426"/>
    <cellStyle name="Note 2 2 2 5 3" xfId="40425"/>
    <cellStyle name="Note 2 2 2 5 4" xfId="47130"/>
    <cellStyle name="Note 2 2 2 6" xfId="6524"/>
    <cellStyle name="Note 2 2 2 6 2" xfId="13265"/>
    <cellStyle name="Note 2 2 2 6 2 2" xfId="40428"/>
    <cellStyle name="Note 2 2 2 6 3" xfId="40427"/>
    <cellStyle name="Note 2 2 2 6 4" xfId="47131"/>
    <cellStyle name="Note 2 2 2 7" xfId="6525"/>
    <cellStyle name="Note 2 2 2 7 2" xfId="13266"/>
    <cellStyle name="Note 2 2 2 7 2 2" xfId="40430"/>
    <cellStyle name="Note 2 2 2 7 3" xfId="40429"/>
    <cellStyle name="Note 2 2 2 7 4" xfId="47132"/>
    <cellStyle name="Note 2 2 2 8" xfId="6526"/>
    <cellStyle name="Note 2 2 2 8 2" xfId="13267"/>
    <cellStyle name="Note 2 2 2 8 2 2" xfId="40432"/>
    <cellStyle name="Note 2 2 2 8 3" xfId="40431"/>
    <cellStyle name="Note 2 2 2 8 4" xfId="47133"/>
    <cellStyle name="Note 2 2 2 9" xfId="6527"/>
    <cellStyle name="Note 2 2 2 9 2" xfId="13268"/>
    <cellStyle name="Note 2 2 2 9 2 2" xfId="40434"/>
    <cellStyle name="Note 2 2 2 9 3" xfId="40433"/>
    <cellStyle name="Note 2 2 2 9 4" xfId="47134"/>
    <cellStyle name="Note 2 2 3" xfId="6528"/>
    <cellStyle name="Note 2 2 3 10" xfId="40435"/>
    <cellStyle name="Note 2 2 3 11" xfId="47135"/>
    <cellStyle name="Note 2 2 3 2" xfId="6529"/>
    <cellStyle name="Note 2 2 3 2 2" xfId="6530"/>
    <cellStyle name="Note 2 2 3 2 2 2" xfId="13271"/>
    <cellStyle name="Note 2 2 3 2 2 2 2" xfId="40438"/>
    <cellStyle name="Note 2 2 3 2 2 3" xfId="40437"/>
    <cellStyle name="Note 2 2 3 2 2 4" xfId="47137"/>
    <cellStyle name="Note 2 2 3 2 3" xfId="13270"/>
    <cellStyle name="Note 2 2 3 2 3 2" xfId="40439"/>
    <cellStyle name="Note 2 2 3 2 4" xfId="40436"/>
    <cellStyle name="Note 2 2 3 2 5" xfId="47136"/>
    <cellStyle name="Note 2 2 3 3" xfId="6531"/>
    <cellStyle name="Note 2 2 3 3 2" xfId="6532"/>
    <cellStyle name="Note 2 2 3 3 2 2" xfId="13273"/>
    <cellStyle name="Note 2 2 3 3 2 2 2" xfId="40442"/>
    <cellStyle name="Note 2 2 3 3 2 3" xfId="40441"/>
    <cellStyle name="Note 2 2 3 3 2 4" xfId="47139"/>
    <cellStyle name="Note 2 2 3 3 3" xfId="13272"/>
    <cellStyle name="Note 2 2 3 3 3 2" xfId="40443"/>
    <cellStyle name="Note 2 2 3 3 4" xfId="40440"/>
    <cellStyle name="Note 2 2 3 3 5" xfId="47138"/>
    <cellStyle name="Note 2 2 3 4" xfId="6533"/>
    <cellStyle name="Note 2 2 3 4 2" xfId="13274"/>
    <cellStyle name="Note 2 2 3 4 2 2" xfId="40445"/>
    <cellStyle name="Note 2 2 3 4 3" xfId="40444"/>
    <cellStyle name="Note 2 2 3 4 4" xfId="47140"/>
    <cellStyle name="Note 2 2 3 5" xfId="6534"/>
    <cellStyle name="Note 2 2 3 5 2" xfId="13275"/>
    <cellStyle name="Note 2 2 3 5 2 2" xfId="40447"/>
    <cellStyle name="Note 2 2 3 5 3" xfId="40446"/>
    <cellStyle name="Note 2 2 3 5 4" xfId="47141"/>
    <cellStyle name="Note 2 2 3 6" xfId="6535"/>
    <cellStyle name="Note 2 2 3 6 2" xfId="13276"/>
    <cellStyle name="Note 2 2 3 6 2 2" xfId="40449"/>
    <cellStyle name="Note 2 2 3 6 3" xfId="40448"/>
    <cellStyle name="Note 2 2 3 6 4" xfId="47142"/>
    <cellStyle name="Note 2 2 3 7" xfId="6536"/>
    <cellStyle name="Note 2 2 3 7 2" xfId="13277"/>
    <cellStyle name="Note 2 2 3 7 2 2" xfId="40451"/>
    <cellStyle name="Note 2 2 3 7 3" xfId="40450"/>
    <cellStyle name="Note 2 2 3 7 4" xfId="47143"/>
    <cellStyle name="Note 2 2 3 8" xfId="13269"/>
    <cellStyle name="Note 2 2 3 8 2" xfId="40452"/>
    <cellStyle name="Note 2 2 3 9" xfId="23642"/>
    <cellStyle name="Note 2 2 4" xfId="6537"/>
    <cellStyle name="Note 2 2 4 10" xfId="40453"/>
    <cellStyle name="Note 2 2 4 11" xfId="47144"/>
    <cellStyle name="Note 2 2 4 2" xfId="6538"/>
    <cellStyle name="Note 2 2 4 2 2" xfId="13279"/>
    <cellStyle name="Note 2 2 4 2 2 2" xfId="40455"/>
    <cellStyle name="Note 2 2 4 2 3" xfId="40454"/>
    <cellStyle name="Note 2 2 4 2 4" xfId="47145"/>
    <cellStyle name="Note 2 2 4 3" xfId="6539"/>
    <cellStyle name="Note 2 2 4 3 2" xfId="13280"/>
    <cellStyle name="Note 2 2 4 3 2 2" xfId="40457"/>
    <cellStyle name="Note 2 2 4 3 3" xfId="40456"/>
    <cellStyle name="Note 2 2 4 3 4" xfId="47146"/>
    <cellStyle name="Note 2 2 4 4" xfId="6540"/>
    <cellStyle name="Note 2 2 4 4 2" xfId="13281"/>
    <cellStyle name="Note 2 2 4 4 2 2" xfId="40459"/>
    <cellStyle name="Note 2 2 4 4 3" xfId="40458"/>
    <cellStyle name="Note 2 2 4 4 4" xfId="47147"/>
    <cellStyle name="Note 2 2 4 5" xfId="6541"/>
    <cellStyle name="Note 2 2 4 5 2" xfId="13282"/>
    <cellStyle name="Note 2 2 4 5 2 2" xfId="40461"/>
    <cellStyle name="Note 2 2 4 5 3" xfId="40460"/>
    <cellStyle name="Note 2 2 4 5 4" xfId="47148"/>
    <cellStyle name="Note 2 2 4 6" xfId="6542"/>
    <cellStyle name="Note 2 2 4 6 2" xfId="13283"/>
    <cellStyle name="Note 2 2 4 6 2 2" xfId="40463"/>
    <cellStyle name="Note 2 2 4 6 3" xfId="40462"/>
    <cellStyle name="Note 2 2 4 6 4" xfId="47149"/>
    <cellStyle name="Note 2 2 4 7" xfId="6543"/>
    <cellStyle name="Note 2 2 4 7 2" xfId="13284"/>
    <cellStyle name="Note 2 2 4 7 2 2" xfId="40465"/>
    <cellStyle name="Note 2 2 4 7 3" xfId="40464"/>
    <cellStyle name="Note 2 2 4 7 4" xfId="47150"/>
    <cellStyle name="Note 2 2 4 8" xfId="13278"/>
    <cellStyle name="Note 2 2 4 8 2" xfId="40466"/>
    <cellStyle name="Note 2 2 4 9" xfId="23643"/>
    <cellStyle name="Note 2 2 5" xfId="6544"/>
    <cellStyle name="Note 2 2 5 2" xfId="6545"/>
    <cellStyle name="Note 2 2 5 2 2" xfId="13286"/>
    <cellStyle name="Note 2 2 5 2 2 2" xfId="40469"/>
    <cellStyle name="Note 2 2 5 2 3" xfId="40468"/>
    <cellStyle name="Note 2 2 5 2 4" xfId="47152"/>
    <cellStyle name="Note 2 2 5 3" xfId="13285"/>
    <cellStyle name="Note 2 2 5 3 2" xfId="40470"/>
    <cellStyle name="Note 2 2 5 4" xfId="40467"/>
    <cellStyle name="Note 2 2 5 5" xfId="47151"/>
    <cellStyle name="Note 2 2 6" xfId="6546"/>
    <cellStyle name="Note 2 2 6 2" xfId="13287"/>
    <cellStyle name="Note 2 2 6 2 2" xfId="40472"/>
    <cellStyle name="Note 2 2 6 3" xfId="40471"/>
    <cellStyle name="Note 2 2 6 4" xfId="47153"/>
    <cellStyle name="Note 2 2 7" xfId="6547"/>
    <cellStyle name="Note 2 2 7 2" xfId="13288"/>
    <cellStyle name="Note 2 2 7 2 2" xfId="40474"/>
    <cellStyle name="Note 2 2 7 3" xfId="40473"/>
    <cellStyle name="Note 2 2 7 4" xfId="47154"/>
    <cellStyle name="Note 2 2 8" xfId="23640"/>
    <cellStyle name="Note 2 20" xfId="23644"/>
    <cellStyle name="Note 2 21" xfId="23645"/>
    <cellStyle name="Note 2 22" xfId="23646"/>
    <cellStyle name="Note 2 23" xfId="23580"/>
    <cellStyle name="Note 2 24" xfId="41617"/>
    <cellStyle name="Note 2 3" xfId="275"/>
    <cellStyle name="Note 2 3 2" xfId="467"/>
    <cellStyle name="Note 2 3 2 2" xfId="6549"/>
    <cellStyle name="Note 2 3 2 3" xfId="13290"/>
    <cellStyle name="Note 2 3 2 3 2" xfId="40477"/>
    <cellStyle name="Note 2 3 2 4" xfId="23647"/>
    <cellStyle name="Note 2 3 2 5" xfId="40476"/>
    <cellStyle name="Note 2 3 3" xfId="6550"/>
    <cellStyle name="Note 2 3 3 2" xfId="6551"/>
    <cellStyle name="Note 2 3 3 2 2" xfId="13292"/>
    <cellStyle name="Note 2 3 3 2 2 2" xfId="40480"/>
    <cellStyle name="Note 2 3 3 2 3" xfId="40479"/>
    <cellStyle name="Note 2 3 3 2 4" xfId="47156"/>
    <cellStyle name="Note 2 3 3 3" xfId="13291"/>
    <cellStyle name="Note 2 3 3 3 2" xfId="40481"/>
    <cellStyle name="Note 2 3 3 4" xfId="23648"/>
    <cellStyle name="Note 2 3 3 5" xfId="40478"/>
    <cellStyle name="Note 2 3 3 6" xfId="47155"/>
    <cellStyle name="Note 2 3 4" xfId="6548"/>
    <cellStyle name="Note 2 3 4 2" xfId="23649"/>
    <cellStyle name="Note 2 3 5" xfId="13289"/>
    <cellStyle name="Note 2 3 5 2" xfId="28102"/>
    <cellStyle name="Note 2 3 5 3" xfId="40482"/>
    <cellStyle name="Note 2 3 6" xfId="40475"/>
    <cellStyle name="Note 2 4" xfId="361"/>
    <cellStyle name="Note 2 4 10" xfId="6553"/>
    <cellStyle name="Note 2 4 10 2" xfId="13294"/>
    <cellStyle name="Note 2 4 10 2 2" xfId="40485"/>
    <cellStyle name="Note 2 4 10 3" xfId="40484"/>
    <cellStyle name="Note 2 4 10 4" xfId="47158"/>
    <cellStyle name="Note 2 4 11" xfId="6554"/>
    <cellStyle name="Note 2 4 11 2" xfId="13295"/>
    <cellStyle name="Note 2 4 11 2 2" xfId="40487"/>
    <cellStyle name="Note 2 4 11 3" xfId="40486"/>
    <cellStyle name="Note 2 4 11 4" xfId="47159"/>
    <cellStyle name="Note 2 4 12" xfId="6555"/>
    <cellStyle name="Note 2 4 12 2" xfId="13296"/>
    <cellStyle name="Note 2 4 12 2 2" xfId="40489"/>
    <cellStyle name="Note 2 4 12 3" xfId="40488"/>
    <cellStyle name="Note 2 4 12 4" xfId="47160"/>
    <cellStyle name="Note 2 4 13" xfId="6552"/>
    <cellStyle name="Note 2 4 13 2" xfId="13297"/>
    <cellStyle name="Note 2 4 13 2 2" xfId="40491"/>
    <cellStyle name="Note 2 4 13 3" xfId="40490"/>
    <cellStyle name="Note 2 4 14" xfId="13293"/>
    <cellStyle name="Note 2 4 14 2" xfId="40492"/>
    <cellStyle name="Note 2 4 15" xfId="23650"/>
    <cellStyle name="Note 2 4 16" xfId="40483"/>
    <cellStyle name="Note 2 4 17" xfId="47157"/>
    <cellStyle name="Note 2 4 2" xfId="6556"/>
    <cellStyle name="Note 2 4 2 10" xfId="13298"/>
    <cellStyle name="Note 2 4 2 10 2" xfId="40494"/>
    <cellStyle name="Note 2 4 2 11" xfId="23651"/>
    <cellStyle name="Note 2 4 2 12" xfId="40493"/>
    <cellStyle name="Note 2 4 2 13" xfId="47161"/>
    <cellStyle name="Note 2 4 2 2" xfId="6557"/>
    <cellStyle name="Note 2 4 2 2 2" xfId="6558"/>
    <cellStyle name="Note 2 4 2 2 2 2" xfId="13300"/>
    <cellStyle name="Note 2 4 2 2 2 2 2" xfId="40497"/>
    <cellStyle name="Note 2 4 2 2 2 3" xfId="40496"/>
    <cellStyle name="Note 2 4 2 2 2 4" xfId="47163"/>
    <cellStyle name="Note 2 4 2 2 3" xfId="13299"/>
    <cellStyle name="Note 2 4 2 2 3 2" xfId="40498"/>
    <cellStyle name="Note 2 4 2 2 4" xfId="40495"/>
    <cellStyle name="Note 2 4 2 2 5" xfId="47162"/>
    <cellStyle name="Note 2 4 2 3" xfId="6559"/>
    <cellStyle name="Note 2 4 2 3 2" xfId="6560"/>
    <cellStyle name="Note 2 4 2 3 2 2" xfId="13302"/>
    <cellStyle name="Note 2 4 2 3 2 2 2" xfId="40501"/>
    <cellStyle name="Note 2 4 2 3 2 3" xfId="40500"/>
    <cellStyle name="Note 2 4 2 3 2 4" xfId="47165"/>
    <cellStyle name="Note 2 4 2 3 3" xfId="13301"/>
    <cellStyle name="Note 2 4 2 3 3 2" xfId="40502"/>
    <cellStyle name="Note 2 4 2 3 4" xfId="40499"/>
    <cellStyle name="Note 2 4 2 3 5" xfId="47164"/>
    <cellStyle name="Note 2 4 2 4" xfId="6561"/>
    <cellStyle name="Note 2 4 2 4 2" xfId="13303"/>
    <cellStyle name="Note 2 4 2 4 2 2" xfId="40504"/>
    <cellStyle name="Note 2 4 2 4 3" xfId="40503"/>
    <cellStyle name="Note 2 4 2 4 4" xfId="47166"/>
    <cellStyle name="Note 2 4 2 5" xfId="6562"/>
    <cellStyle name="Note 2 4 2 5 2" xfId="13304"/>
    <cellStyle name="Note 2 4 2 5 2 2" xfId="40506"/>
    <cellStyle name="Note 2 4 2 5 3" xfId="40505"/>
    <cellStyle name="Note 2 4 2 5 4" xfId="47167"/>
    <cellStyle name="Note 2 4 2 6" xfId="6563"/>
    <cellStyle name="Note 2 4 2 6 2" xfId="13305"/>
    <cellStyle name="Note 2 4 2 6 2 2" xfId="40508"/>
    <cellStyle name="Note 2 4 2 6 3" xfId="40507"/>
    <cellStyle name="Note 2 4 2 6 4" xfId="47168"/>
    <cellStyle name="Note 2 4 2 7" xfId="6564"/>
    <cellStyle name="Note 2 4 2 7 2" xfId="13306"/>
    <cellStyle name="Note 2 4 2 7 2 2" xfId="40510"/>
    <cellStyle name="Note 2 4 2 7 3" xfId="40509"/>
    <cellStyle name="Note 2 4 2 7 4" xfId="47169"/>
    <cellStyle name="Note 2 4 2 8" xfId="6565"/>
    <cellStyle name="Note 2 4 2 8 2" xfId="13307"/>
    <cellStyle name="Note 2 4 2 8 2 2" xfId="40512"/>
    <cellStyle name="Note 2 4 2 8 3" xfId="40511"/>
    <cellStyle name="Note 2 4 2 8 4" xfId="47170"/>
    <cellStyle name="Note 2 4 2 9" xfId="6566"/>
    <cellStyle name="Note 2 4 2 9 2" xfId="13308"/>
    <cellStyle name="Note 2 4 2 9 2 2" xfId="40514"/>
    <cellStyle name="Note 2 4 2 9 3" xfId="40513"/>
    <cellStyle name="Note 2 4 2 9 4" xfId="47171"/>
    <cellStyle name="Note 2 4 3" xfId="6567"/>
    <cellStyle name="Note 2 4 3 10" xfId="23652"/>
    <cellStyle name="Note 2 4 3 11" xfId="40515"/>
    <cellStyle name="Note 2 4 3 12" xfId="47172"/>
    <cellStyle name="Note 2 4 3 2" xfId="6568"/>
    <cellStyle name="Note 2 4 3 2 2" xfId="13310"/>
    <cellStyle name="Note 2 4 3 2 2 2" xfId="40517"/>
    <cellStyle name="Note 2 4 3 2 3" xfId="40516"/>
    <cellStyle name="Note 2 4 3 2 4" xfId="47173"/>
    <cellStyle name="Note 2 4 3 3" xfId="6569"/>
    <cellStyle name="Note 2 4 3 3 2" xfId="13311"/>
    <cellStyle name="Note 2 4 3 3 2 2" xfId="40519"/>
    <cellStyle name="Note 2 4 3 3 3" xfId="40518"/>
    <cellStyle name="Note 2 4 3 3 4" xfId="47174"/>
    <cellStyle name="Note 2 4 3 4" xfId="6570"/>
    <cellStyle name="Note 2 4 3 4 2" xfId="13312"/>
    <cellStyle name="Note 2 4 3 4 2 2" xfId="40521"/>
    <cellStyle name="Note 2 4 3 4 3" xfId="40520"/>
    <cellStyle name="Note 2 4 3 4 4" xfId="47175"/>
    <cellStyle name="Note 2 4 3 5" xfId="6571"/>
    <cellStyle name="Note 2 4 3 5 2" xfId="13313"/>
    <cellStyle name="Note 2 4 3 5 2 2" xfId="40523"/>
    <cellStyle name="Note 2 4 3 5 3" xfId="40522"/>
    <cellStyle name="Note 2 4 3 5 4" xfId="47176"/>
    <cellStyle name="Note 2 4 3 6" xfId="6572"/>
    <cellStyle name="Note 2 4 3 6 2" xfId="13314"/>
    <cellStyle name="Note 2 4 3 6 2 2" xfId="40525"/>
    <cellStyle name="Note 2 4 3 6 3" xfId="40524"/>
    <cellStyle name="Note 2 4 3 6 4" xfId="47177"/>
    <cellStyle name="Note 2 4 3 7" xfId="6573"/>
    <cellStyle name="Note 2 4 3 7 2" xfId="13315"/>
    <cellStyle name="Note 2 4 3 7 2 2" xfId="40527"/>
    <cellStyle name="Note 2 4 3 7 3" xfId="40526"/>
    <cellStyle name="Note 2 4 3 7 4" xfId="47178"/>
    <cellStyle name="Note 2 4 3 8" xfId="6574"/>
    <cellStyle name="Note 2 4 3 8 2" xfId="13316"/>
    <cellStyle name="Note 2 4 3 8 2 2" xfId="40529"/>
    <cellStyle name="Note 2 4 3 8 3" xfId="40528"/>
    <cellStyle name="Note 2 4 3 8 4" xfId="47179"/>
    <cellStyle name="Note 2 4 3 9" xfId="13309"/>
    <cellStyle name="Note 2 4 3 9 2" xfId="40530"/>
    <cellStyle name="Note 2 4 4" xfId="6575"/>
    <cellStyle name="Note 2 4 4 2" xfId="6576"/>
    <cellStyle name="Note 2 4 4 2 2" xfId="13318"/>
    <cellStyle name="Note 2 4 4 2 2 2" xfId="40533"/>
    <cellStyle name="Note 2 4 4 2 3" xfId="40532"/>
    <cellStyle name="Note 2 4 4 2 4" xfId="47181"/>
    <cellStyle name="Note 2 4 4 3" xfId="13317"/>
    <cellStyle name="Note 2 4 4 3 2" xfId="40534"/>
    <cellStyle name="Note 2 4 4 4" xfId="23653"/>
    <cellStyle name="Note 2 4 4 5" xfId="40531"/>
    <cellStyle name="Note 2 4 4 6" xfId="47180"/>
    <cellStyle name="Note 2 4 5" xfId="6577"/>
    <cellStyle name="Note 2 4 5 2" xfId="6578"/>
    <cellStyle name="Note 2 4 5 2 2" xfId="13320"/>
    <cellStyle name="Note 2 4 5 2 2 2" xfId="40537"/>
    <cellStyle name="Note 2 4 5 2 3" xfId="40536"/>
    <cellStyle name="Note 2 4 5 2 4" xfId="47183"/>
    <cellStyle name="Note 2 4 5 3" xfId="13319"/>
    <cellStyle name="Note 2 4 5 3 2" xfId="40538"/>
    <cellStyle name="Note 2 4 5 4" xfId="40535"/>
    <cellStyle name="Note 2 4 5 5" xfId="47182"/>
    <cellStyle name="Note 2 4 6" xfId="6579"/>
    <cellStyle name="Note 2 4 6 2" xfId="13321"/>
    <cellStyle name="Note 2 4 6 2 2" xfId="40540"/>
    <cellStyle name="Note 2 4 6 3" xfId="40539"/>
    <cellStyle name="Note 2 4 6 4" xfId="47184"/>
    <cellStyle name="Note 2 4 7" xfId="6580"/>
    <cellStyle name="Note 2 4 7 2" xfId="13322"/>
    <cellStyle name="Note 2 4 7 2 2" xfId="40542"/>
    <cellStyle name="Note 2 4 7 3" xfId="40541"/>
    <cellStyle name="Note 2 4 7 4" xfId="47185"/>
    <cellStyle name="Note 2 4 8" xfId="6581"/>
    <cellStyle name="Note 2 4 8 2" xfId="13323"/>
    <cellStyle name="Note 2 4 8 2 2" xfId="40544"/>
    <cellStyle name="Note 2 4 8 3" xfId="40543"/>
    <cellStyle name="Note 2 4 8 4" xfId="47186"/>
    <cellStyle name="Note 2 4 9" xfId="6582"/>
    <cellStyle name="Note 2 4 9 2" xfId="13324"/>
    <cellStyle name="Note 2 4 9 2 2" xfId="40546"/>
    <cellStyle name="Note 2 4 9 3" xfId="40545"/>
    <cellStyle name="Note 2 4 9 4" xfId="47187"/>
    <cellStyle name="Note 2 5" xfId="499"/>
    <cellStyle name="Note 2 5 10" xfId="6584"/>
    <cellStyle name="Note 2 5 10 2" xfId="13326"/>
    <cellStyle name="Note 2 5 10 2 2" xfId="40549"/>
    <cellStyle name="Note 2 5 10 3" xfId="40548"/>
    <cellStyle name="Note 2 5 10 4" xfId="47189"/>
    <cellStyle name="Note 2 5 11" xfId="6585"/>
    <cellStyle name="Note 2 5 11 2" xfId="13327"/>
    <cellStyle name="Note 2 5 11 2 2" xfId="40551"/>
    <cellStyle name="Note 2 5 11 3" xfId="40550"/>
    <cellStyle name="Note 2 5 11 4" xfId="47190"/>
    <cellStyle name="Note 2 5 12" xfId="6586"/>
    <cellStyle name="Note 2 5 12 2" xfId="13328"/>
    <cellStyle name="Note 2 5 12 2 2" xfId="40553"/>
    <cellStyle name="Note 2 5 12 3" xfId="40552"/>
    <cellStyle name="Note 2 5 12 4" xfId="47191"/>
    <cellStyle name="Note 2 5 13" xfId="6583"/>
    <cellStyle name="Note 2 5 13 2" xfId="13329"/>
    <cellStyle name="Note 2 5 13 2 2" xfId="40555"/>
    <cellStyle name="Note 2 5 13 3" xfId="40554"/>
    <cellStyle name="Note 2 5 14" xfId="13325"/>
    <cellStyle name="Note 2 5 14 2" xfId="40556"/>
    <cellStyle name="Note 2 5 15" xfId="23654"/>
    <cellStyle name="Note 2 5 16" xfId="40547"/>
    <cellStyle name="Note 2 5 17" xfId="47188"/>
    <cellStyle name="Note 2 5 2" xfId="6587"/>
    <cellStyle name="Note 2 5 2 10" xfId="13330"/>
    <cellStyle name="Note 2 5 2 10 2" xfId="40558"/>
    <cellStyle name="Note 2 5 2 11" xfId="23655"/>
    <cellStyle name="Note 2 5 2 12" xfId="40557"/>
    <cellStyle name="Note 2 5 2 13" xfId="47192"/>
    <cellStyle name="Note 2 5 2 2" xfId="6588"/>
    <cellStyle name="Note 2 5 2 2 2" xfId="13331"/>
    <cellStyle name="Note 2 5 2 2 2 2" xfId="40560"/>
    <cellStyle name="Note 2 5 2 2 3" xfId="40559"/>
    <cellStyle name="Note 2 5 2 2 4" xfId="47193"/>
    <cellStyle name="Note 2 5 2 3" xfId="6589"/>
    <cellStyle name="Note 2 5 2 3 2" xfId="13332"/>
    <cellStyle name="Note 2 5 2 3 2 2" xfId="40562"/>
    <cellStyle name="Note 2 5 2 3 3" xfId="40561"/>
    <cellStyle name="Note 2 5 2 3 4" xfId="47194"/>
    <cellStyle name="Note 2 5 2 4" xfId="6590"/>
    <cellStyle name="Note 2 5 2 4 2" xfId="13333"/>
    <cellStyle name="Note 2 5 2 4 2 2" xfId="40564"/>
    <cellStyle name="Note 2 5 2 4 3" xfId="40563"/>
    <cellStyle name="Note 2 5 2 4 4" xfId="47195"/>
    <cellStyle name="Note 2 5 2 5" xfId="6591"/>
    <cellStyle name="Note 2 5 2 5 2" xfId="13334"/>
    <cellStyle name="Note 2 5 2 5 2 2" xfId="40566"/>
    <cellStyle name="Note 2 5 2 5 3" xfId="40565"/>
    <cellStyle name="Note 2 5 2 5 4" xfId="47196"/>
    <cellStyle name="Note 2 5 2 6" xfId="6592"/>
    <cellStyle name="Note 2 5 2 6 2" xfId="13335"/>
    <cellStyle name="Note 2 5 2 6 2 2" xfId="40568"/>
    <cellStyle name="Note 2 5 2 6 3" xfId="40567"/>
    <cellStyle name="Note 2 5 2 6 4" xfId="47197"/>
    <cellStyle name="Note 2 5 2 7" xfId="6593"/>
    <cellStyle name="Note 2 5 2 7 2" xfId="13336"/>
    <cellStyle name="Note 2 5 2 7 2 2" xfId="40570"/>
    <cellStyle name="Note 2 5 2 7 3" xfId="40569"/>
    <cellStyle name="Note 2 5 2 7 4" xfId="47198"/>
    <cellStyle name="Note 2 5 2 8" xfId="6594"/>
    <cellStyle name="Note 2 5 2 8 2" xfId="13337"/>
    <cellStyle name="Note 2 5 2 8 2 2" xfId="40572"/>
    <cellStyle name="Note 2 5 2 8 3" xfId="40571"/>
    <cellStyle name="Note 2 5 2 8 4" xfId="47199"/>
    <cellStyle name="Note 2 5 2 9" xfId="6595"/>
    <cellStyle name="Note 2 5 2 9 2" xfId="13338"/>
    <cellStyle name="Note 2 5 2 9 2 2" xfId="40574"/>
    <cellStyle name="Note 2 5 2 9 3" xfId="40573"/>
    <cellStyle name="Note 2 5 2 9 4" xfId="47200"/>
    <cellStyle name="Note 2 5 3" xfId="6596"/>
    <cellStyle name="Note 2 5 3 2" xfId="6597"/>
    <cellStyle name="Note 2 5 3 2 2" xfId="13340"/>
    <cellStyle name="Note 2 5 3 2 2 2" xfId="40577"/>
    <cellStyle name="Note 2 5 3 2 3" xfId="40576"/>
    <cellStyle name="Note 2 5 3 2 4" xfId="47202"/>
    <cellStyle name="Note 2 5 3 3" xfId="13339"/>
    <cellStyle name="Note 2 5 3 3 2" xfId="40578"/>
    <cellStyle name="Note 2 5 3 4" xfId="23656"/>
    <cellStyle name="Note 2 5 3 5" xfId="40575"/>
    <cellStyle name="Note 2 5 3 6" xfId="47201"/>
    <cellStyle name="Note 2 5 4" xfId="6598"/>
    <cellStyle name="Note 2 5 4 2" xfId="6599"/>
    <cellStyle name="Note 2 5 4 2 2" xfId="13342"/>
    <cellStyle name="Note 2 5 4 2 2 2" xfId="40581"/>
    <cellStyle name="Note 2 5 4 2 3" xfId="40580"/>
    <cellStyle name="Note 2 5 4 2 4" xfId="47204"/>
    <cellStyle name="Note 2 5 4 3" xfId="13341"/>
    <cellStyle name="Note 2 5 4 3 2" xfId="40582"/>
    <cellStyle name="Note 2 5 4 4" xfId="23657"/>
    <cellStyle name="Note 2 5 4 5" xfId="40579"/>
    <cellStyle name="Note 2 5 4 6" xfId="47203"/>
    <cellStyle name="Note 2 5 5" xfId="6600"/>
    <cellStyle name="Note 2 5 5 2" xfId="13343"/>
    <cellStyle name="Note 2 5 5 2 2" xfId="40584"/>
    <cellStyle name="Note 2 5 5 3" xfId="23658"/>
    <cellStyle name="Note 2 5 5 4" xfId="40583"/>
    <cellStyle name="Note 2 5 5 5" xfId="47205"/>
    <cellStyle name="Note 2 5 6" xfId="6601"/>
    <cellStyle name="Note 2 5 6 2" xfId="13344"/>
    <cellStyle name="Note 2 5 6 2 2" xfId="40586"/>
    <cellStyle name="Note 2 5 6 3" xfId="40585"/>
    <cellStyle name="Note 2 5 6 4" xfId="47206"/>
    <cellStyle name="Note 2 5 7" xfId="6602"/>
    <cellStyle name="Note 2 5 7 2" xfId="13345"/>
    <cellStyle name="Note 2 5 7 2 2" xfId="40588"/>
    <cellStyle name="Note 2 5 7 3" xfId="40587"/>
    <cellStyle name="Note 2 5 7 4" xfId="47207"/>
    <cellStyle name="Note 2 5 8" xfId="6603"/>
    <cellStyle name="Note 2 5 8 2" xfId="13346"/>
    <cellStyle name="Note 2 5 8 2 2" xfId="40590"/>
    <cellStyle name="Note 2 5 8 3" xfId="40589"/>
    <cellStyle name="Note 2 5 8 4" xfId="47208"/>
    <cellStyle name="Note 2 5 9" xfId="6604"/>
    <cellStyle name="Note 2 5 9 2" xfId="13347"/>
    <cellStyle name="Note 2 5 9 2 2" xfId="40592"/>
    <cellStyle name="Note 2 5 9 3" xfId="40591"/>
    <cellStyle name="Note 2 5 9 4" xfId="47209"/>
    <cellStyle name="Note 2 6" xfId="526"/>
    <cellStyle name="Note 2 6 10" xfId="6605"/>
    <cellStyle name="Note 2 6 10 2" xfId="13349"/>
    <cellStyle name="Note 2 6 10 2 2" xfId="40595"/>
    <cellStyle name="Note 2 6 10 3" xfId="40594"/>
    <cellStyle name="Note 2 6 11" xfId="13348"/>
    <cellStyle name="Note 2 6 11 2" xfId="40596"/>
    <cellStyle name="Note 2 6 12" xfId="23659"/>
    <cellStyle name="Note 2 6 13" xfId="40593"/>
    <cellStyle name="Note 2 6 14" xfId="47210"/>
    <cellStyle name="Note 2 6 2" xfId="6606"/>
    <cellStyle name="Note 2 6 2 2" xfId="6607"/>
    <cellStyle name="Note 2 6 2 2 2" xfId="13351"/>
    <cellStyle name="Note 2 6 2 2 2 2" xfId="40599"/>
    <cellStyle name="Note 2 6 2 2 3" xfId="40598"/>
    <cellStyle name="Note 2 6 2 2 4" xfId="47212"/>
    <cellStyle name="Note 2 6 2 3" xfId="13350"/>
    <cellStyle name="Note 2 6 2 3 2" xfId="40600"/>
    <cellStyle name="Note 2 6 2 4" xfId="23660"/>
    <cellStyle name="Note 2 6 2 5" xfId="40597"/>
    <cellStyle name="Note 2 6 2 6" xfId="47211"/>
    <cellStyle name="Note 2 6 3" xfId="6608"/>
    <cellStyle name="Note 2 6 3 2" xfId="6609"/>
    <cellStyle name="Note 2 6 3 2 2" xfId="13353"/>
    <cellStyle name="Note 2 6 3 2 2 2" xfId="40603"/>
    <cellStyle name="Note 2 6 3 2 3" xfId="40602"/>
    <cellStyle name="Note 2 6 3 2 4" xfId="47214"/>
    <cellStyle name="Note 2 6 3 3" xfId="13352"/>
    <cellStyle name="Note 2 6 3 3 2" xfId="40604"/>
    <cellStyle name="Note 2 6 3 4" xfId="40601"/>
    <cellStyle name="Note 2 6 3 5" xfId="47213"/>
    <cellStyle name="Note 2 6 4" xfId="6610"/>
    <cellStyle name="Note 2 6 4 2" xfId="13354"/>
    <cellStyle name="Note 2 6 4 2 2" xfId="40606"/>
    <cellStyle name="Note 2 6 4 3" xfId="40605"/>
    <cellStyle name="Note 2 6 4 4" xfId="47215"/>
    <cellStyle name="Note 2 6 5" xfId="6611"/>
    <cellStyle name="Note 2 6 5 2" xfId="13355"/>
    <cellStyle name="Note 2 6 5 2 2" xfId="40608"/>
    <cellStyle name="Note 2 6 5 3" xfId="40607"/>
    <cellStyle name="Note 2 6 5 4" xfId="47216"/>
    <cellStyle name="Note 2 6 6" xfId="6612"/>
    <cellStyle name="Note 2 6 6 2" xfId="13356"/>
    <cellStyle name="Note 2 6 6 2 2" xfId="40610"/>
    <cellStyle name="Note 2 6 6 3" xfId="40609"/>
    <cellStyle name="Note 2 6 6 4" xfId="47217"/>
    <cellStyle name="Note 2 6 7" xfId="6613"/>
    <cellStyle name="Note 2 6 7 2" xfId="13357"/>
    <cellStyle name="Note 2 6 7 2 2" xfId="40612"/>
    <cellStyle name="Note 2 6 7 3" xfId="40611"/>
    <cellStyle name="Note 2 6 7 4" xfId="47218"/>
    <cellStyle name="Note 2 6 8" xfId="6614"/>
    <cellStyle name="Note 2 6 8 2" xfId="13358"/>
    <cellStyle name="Note 2 6 8 2 2" xfId="40614"/>
    <cellStyle name="Note 2 6 8 3" xfId="40613"/>
    <cellStyle name="Note 2 6 8 4" xfId="47219"/>
    <cellStyle name="Note 2 6 9" xfId="6615"/>
    <cellStyle name="Note 2 6 9 2" xfId="13359"/>
    <cellStyle name="Note 2 6 9 2 2" xfId="40616"/>
    <cellStyle name="Note 2 6 9 3" xfId="40615"/>
    <cellStyle name="Note 2 6 9 4" xfId="47220"/>
    <cellStyle name="Note 2 7" xfId="672"/>
    <cellStyle name="Note 2 7 2" xfId="6617"/>
    <cellStyle name="Note 2 7 2 2" xfId="23662"/>
    <cellStyle name="Note 2 7 3" xfId="6616"/>
    <cellStyle name="Note 2 7 3 2" xfId="13361"/>
    <cellStyle name="Note 2 7 3 2 2" xfId="40619"/>
    <cellStyle name="Note 2 7 3 3" xfId="40618"/>
    <cellStyle name="Note 2 7 4" xfId="13360"/>
    <cellStyle name="Note 2 7 4 2" xfId="40620"/>
    <cellStyle name="Note 2 7 5" xfId="23661"/>
    <cellStyle name="Note 2 7 6" xfId="40617"/>
    <cellStyle name="Note 2 7 7" xfId="47221"/>
    <cellStyle name="Note 2 8" xfId="758"/>
    <cellStyle name="Note 2 8 2" xfId="6618"/>
    <cellStyle name="Note 2 8 2 2" xfId="13363"/>
    <cellStyle name="Note 2 8 2 2 2" xfId="40623"/>
    <cellStyle name="Note 2 8 2 3" xfId="23664"/>
    <cellStyle name="Note 2 8 2 4" xfId="40622"/>
    <cellStyle name="Note 2 8 3" xfId="13362"/>
    <cellStyle name="Note 2 8 3 2" xfId="40624"/>
    <cellStyle name="Note 2 8 4" xfId="23663"/>
    <cellStyle name="Note 2 8 5" xfId="40621"/>
    <cellStyle name="Note 2 8 6" xfId="47222"/>
    <cellStyle name="Note 2 9" xfId="6619"/>
    <cellStyle name="Note 2 9 2" xfId="13364"/>
    <cellStyle name="Note 2 9 2 2" xfId="23666"/>
    <cellStyle name="Note 2 9 2 3" xfId="40626"/>
    <cellStyle name="Note 2 9 3" xfId="23665"/>
    <cellStyle name="Note 2 9 4" xfId="40625"/>
    <cellStyle name="Note 2 9 5" xfId="47223"/>
    <cellStyle name="Note 20" xfId="23667"/>
    <cellStyle name="Note 20 2" xfId="28150"/>
    <cellStyle name="Note 21" xfId="23668"/>
    <cellStyle name="Note 21 2" xfId="28144"/>
    <cellStyle name="Note 21 3" xfId="28103"/>
    <cellStyle name="Note 22" xfId="23669"/>
    <cellStyle name="Note 22 2" xfId="28149"/>
    <cellStyle name="Note 22 3" xfId="28104"/>
    <cellStyle name="Note 23" xfId="23670"/>
    <cellStyle name="Note 23 2" xfId="28148"/>
    <cellStyle name="Note 23 3" xfId="28105"/>
    <cellStyle name="Note 24" xfId="23671"/>
    <cellStyle name="Note 24 2" xfId="28145"/>
    <cellStyle name="Note 24 3" xfId="28106"/>
    <cellStyle name="Note 25" xfId="23672"/>
    <cellStyle name="Note 25 2" xfId="28151"/>
    <cellStyle name="Note 25 3" xfId="28107"/>
    <cellStyle name="Note 26" xfId="23673"/>
    <cellStyle name="Note 26 2" xfId="28155"/>
    <cellStyle name="Note 26 3" xfId="28108"/>
    <cellStyle name="Note 27" xfId="23674"/>
    <cellStyle name="Note 27 2" xfId="28156"/>
    <cellStyle name="Note 27 3" xfId="28109"/>
    <cellStyle name="Note 28" xfId="28110"/>
    <cellStyle name="Note 28 2" xfId="28157"/>
    <cellStyle name="Note 29" xfId="28111"/>
    <cellStyle name="Note 29 2" xfId="28158"/>
    <cellStyle name="Note 3" xfId="277"/>
    <cellStyle name="Note 3 10" xfId="6621"/>
    <cellStyle name="Note 3 10 10" xfId="40628"/>
    <cellStyle name="Note 3 10 11" xfId="47225"/>
    <cellStyle name="Note 3 10 2" xfId="13366"/>
    <cellStyle name="Note 3 10 2 2" xfId="23677"/>
    <cellStyle name="Note 3 10 2 2 2" xfId="23678"/>
    <cellStyle name="Note 3 10 2 3" xfId="23679"/>
    <cellStyle name="Note 3 10 2 4" xfId="23680"/>
    <cellStyle name="Note 3 10 2 5" xfId="23676"/>
    <cellStyle name="Note 3 10 2 6" xfId="40629"/>
    <cellStyle name="Note 3 10 3" xfId="23681"/>
    <cellStyle name="Note 3 10 3 2" xfId="23682"/>
    <cellStyle name="Note 3 10 3 2 2" xfId="23683"/>
    <cellStyle name="Note 3 10 3 3" xfId="23684"/>
    <cellStyle name="Note 3 10 4" xfId="23685"/>
    <cellStyle name="Note 3 10 5" xfId="23686"/>
    <cellStyle name="Note 3 10 6" xfId="23687"/>
    <cellStyle name="Note 3 10 7" xfId="23688"/>
    <cellStyle name="Note 3 10 8" xfId="23689"/>
    <cellStyle name="Note 3 10 9" xfId="23675"/>
    <cellStyle name="Note 3 11" xfId="6622"/>
    <cellStyle name="Note 3 11 10" xfId="40630"/>
    <cellStyle name="Note 3 11 11" xfId="47226"/>
    <cellStyle name="Note 3 11 2" xfId="13367"/>
    <cellStyle name="Note 3 11 2 2" xfId="23692"/>
    <cellStyle name="Note 3 11 2 2 2" xfId="23693"/>
    <cellStyle name="Note 3 11 2 3" xfId="23694"/>
    <cellStyle name="Note 3 11 2 4" xfId="23695"/>
    <cellStyle name="Note 3 11 2 5" xfId="23691"/>
    <cellStyle name="Note 3 11 2 6" xfId="40631"/>
    <cellStyle name="Note 3 11 3" xfId="23696"/>
    <cellStyle name="Note 3 11 3 2" xfId="23697"/>
    <cellStyle name="Note 3 11 3 2 2" xfId="23698"/>
    <cellStyle name="Note 3 11 3 3" xfId="23699"/>
    <cellStyle name="Note 3 11 4" xfId="23700"/>
    <cellStyle name="Note 3 11 5" xfId="23701"/>
    <cellStyle name="Note 3 11 6" xfId="23702"/>
    <cellStyle name="Note 3 11 7" xfId="23703"/>
    <cellStyle name="Note 3 11 8" xfId="23704"/>
    <cellStyle name="Note 3 11 9" xfId="23690"/>
    <cellStyle name="Note 3 12" xfId="6623"/>
    <cellStyle name="Note 3 12 10" xfId="40632"/>
    <cellStyle name="Note 3 12 11" xfId="47227"/>
    <cellStyle name="Note 3 12 2" xfId="13368"/>
    <cellStyle name="Note 3 12 2 2" xfId="23707"/>
    <cellStyle name="Note 3 12 2 2 2" xfId="23708"/>
    <cellStyle name="Note 3 12 2 3" xfId="23709"/>
    <cellStyle name="Note 3 12 2 4" xfId="23710"/>
    <cellStyle name="Note 3 12 2 5" xfId="23706"/>
    <cellStyle name="Note 3 12 2 6" xfId="40633"/>
    <cellStyle name="Note 3 12 3" xfId="23711"/>
    <cellStyle name="Note 3 12 3 2" xfId="23712"/>
    <cellStyle name="Note 3 12 3 2 2" xfId="23713"/>
    <cellStyle name="Note 3 12 3 3" xfId="23714"/>
    <cellStyle name="Note 3 12 4" xfId="23715"/>
    <cellStyle name="Note 3 12 5" xfId="23716"/>
    <cellStyle name="Note 3 12 6" xfId="23717"/>
    <cellStyle name="Note 3 12 7" xfId="23718"/>
    <cellStyle name="Note 3 12 8" xfId="23719"/>
    <cellStyle name="Note 3 12 9" xfId="23705"/>
    <cellStyle name="Note 3 13" xfId="6624"/>
    <cellStyle name="Note 3 13 2" xfId="13369"/>
    <cellStyle name="Note 3 13 2 2" xfId="23722"/>
    <cellStyle name="Note 3 13 2 3" xfId="23723"/>
    <cellStyle name="Note 3 13 2 4" xfId="23724"/>
    <cellStyle name="Note 3 13 2 5" xfId="23721"/>
    <cellStyle name="Note 3 13 2 6" xfId="40635"/>
    <cellStyle name="Note 3 13 3" xfId="23725"/>
    <cellStyle name="Note 3 13 3 2" xfId="23726"/>
    <cellStyle name="Note 3 13 4" xfId="23720"/>
    <cellStyle name="Note 3 13 5" xfId="40634"/>
    <cellStyle name="Note 3 13 6" xfId="47228"/>
    <cellStyle name="Note 3 14" xfId="6625"/>
    <cellStyle name="Note 3 14 2" xfId="13370"/>
    <cellStyle name="Note 3 14 2 2" xfId="40637"/>
    <cellStyle name="Note 3 14 3" xfId="23727"/>
    <cellStyle name="Note 3 14 4" xfId="40636"/>
    <cellStyle name="Note 3 14 5" xfId="47229"/>
    <cellStyle name="Note 3 15" xfId="6620"/>
    <cellStyle name="Note 3 15 2" xfId="13371"/>
    <cellStyle name="Note 3 15 2 2" xfId="40639"/>
    <cellStyle name="Note 3 15 3" xfId="23728"/>
    <cellStyle name="Note 3 15 4" xfId="40638"/>
    <cellStyle name="Note 3 16" xfId="13365"/>
    <cellStyle name="Note 3 16 2" xfId="23729"/>
    <cellStyle name="Note 3 16 3" xfId="40640"/>
    <cellStyle name="Note 3 17" xfId="23730"/>
    <cellStyle name="Note 3 18" xfId="23731"/>
    <cellStyle name="Note 3 19" xfId="23732"/>
    <cellStyle name="Note 3 2" xfId="468"/>
    <cellStyle name="Note 3 2 2" xfId="6627"/>
    <cellStyle name="Note 3 2 2 2" xfId="6628"/>
    <cellStyle name="Note 3 2 2 2 2" xfId="13373"/>
    <cellStyle name="Note 3 2 2 2 2 2" xfId="40643"/>
    <cellStyle name="Note 3 2 2 2 3" xfId="40642"/>
    <cellStyle name="Note 3 2 2 2 4" xfId="47230"/>
    <cellStyle name="Note 3 2 3" xfId="6629"/>
    <cellStyle name="Note 3 2 3 2" xfId="13374"/>
    <cellStyle name="Note 3 2 3 2 2" xfId="40645"/>
    <cellStyle name="Note 3 2 3 3" xfId="40644"/>
    <cellStyle name="Note 3 2 3 4" xfId="47231"/>
    <cellStyle name="Note 3 2 4" xfId="6630"/>
    <cellStyle name="Note 3 2 4 2" xfId="13375"/>
    <cellStyle name="Note 3 2 4 2 2" xfId="40647"/>
    <cellStyle name="Note 3 2 4 3" xfId="40646"/>
    <cellStyle name="Note 3 2 4 4" xfId="47232"/>
    <cellStyle name="Note 3 2 5" xfId="6631"/>
    <cellStyle name="Note 3 2 5 2" xfId="13376"/>
    <cellStyle name="Note 3 2 5 2 2" xfId="40649"/>
    <cellStyle name="Note 3 2 5 3" xfId="40648"/>
    <cellStyle name="Note 3 2 5 4" xfId="47233"/>
    <cellStyle name="Note 3 2 6" xfId="6626"/>
    <cellStyle name="Note 3 2 7" xfId="13372"/>
    <cellStyle name="Note 3 2 7 2" xfId="40650"/>
    <cellStyle name="Note 3 2 8" xfId="40641"/>
    <cellStyle name="Note 3 20" xfId="23733"/>
    <cellStyle name="Note 3 21" xfId="23734"/>
    <cellStyle name="Note 3 22" xfId="23735"/>
    <cellStyle name="Note 3 23" xfId="23736"/>
    <cellStyle name="Note 3 24" xfId="23737"/>
    <cellStyle name="Note 3 25" xfId="40627"/>
    <cellStyle name="Note 3 26" xfId="47224"/>
    <cellStyle name="Note 3 3" xfId="673"/>
    <cellStyle name="Note 3 3 10" xfId="6633"/>
    <cellStyle name="Note 3 3 10 2" xfId="13378"/>
    <cellStyle name="Note 3 3 10 2 2" xfId="40653"/>
    <cellStyle name="Note 3 3 10 3" xfId="40652"/>
    <cellStyle name="Note 3 3 10 4" xfId="47235"/>
    <cellStyle name="Note 3 3 11" xfId="6634"/>
    <cellStyle name="Note 3 3 11 2" xfId="13379"/>
    <cellStyle name="Note 3 3 11 2 2" xfId="40655"/>
    <cellStyle name="Note 3 3 11 3" xfId="40654"/>
    <cellStyle name="Note 3 3 11 4" xfId="47236"/>
    <cellStyle name="Note 3 3 12" xfId="6632"/>
    <cellStyle name="Note 3 3 12 2" xfId="13380"/>
    <cellStyle name="Note 3 3 12 2 2" xfId="40657"/>
    <cellStyle name="Note 3 3 12 3" xfId="40656"/>
    <cellStyle name="Note 3 3 13" xfId="13377"/>
    <cellStyle name="Note 3 3 13 2" xfId="40658"/>
    <cellStyle name="Note 3 3 14" xfId="40651"/>
    <cellStyle name="Note 3 3 15" xfId="47234"/>
    <cellStyle name="Note 3 3 2" xfId="6635"/>
    <cellStyle name="Note 3 3 2 2" xfId="6636"/>
    <cellStyle name="Note 3 3 2 2 2" xfId="13382"/>
    <cellStyle name="Note 3 3 2 2 2 2" xfId="40661"/>
    <cellStyle name="Note 3 3 2 2 3" xfId="40660"/>
    <cellStyle name="Note 3 3 2 2 4" xfId="47238"/>
    <cellStyle name="Note 3 3 2 3" xfId="13381"/>
    <cellStyle name="Note 3 3 2 3 2" xfId="40662"/>
    <cellStyle name="Note 3 3 2 4" xfId="40659"/>
    <cellStyle name="Note 3 3 2 5" xfId="47237"/>
    <cellStyle name="Note 3 3 3" xfId="6637"/>
    <cellStyle name="Note 3 3 3 2" xfId="13383"/>
    <cellStyle name="Note 3 3 3 2 2" xfId="40664"/>
    <cellStyle name="Note 3 3 3 3" xfId="40663"/>
    <cellStyle name="Note 3 3 3 4" xfId="47239"/>
    <cellStyle name="Note 3 3 4" xfId="6638"/>
    <cellStyle name="Note 3 3 4 2" xfId="13384"/>
    <cellStyle name="Note 3 3 4 2 2" xfId="40666"/>
    <cellStyle name="Note 3 3 4 3" xfId="40665"/>
    <cellStyle name="Note 3 3 4 4" xfId="47240"/>
    <cellStyle name="Note 3 3 5" xfId="6639"/>
    <cellStyle name="Note 3 3 5 2" xfId="13385"/>
    <cellStyle name="Note 3 3 5 2 2" xfId="40668"/>
    <cellStyle name="Note 3 3 5 3" xfId="40667"/>
    <cellStyle name="Note 3 3 5 4" xfId="47241"/>
    <cellStyle name="Note 3 3 6" xfId="6640"/>
    <cellStyle name="Note 3 3 6 2" xfId="13386"/>
    <cellStyle name="Note 3 3 6 2 2" xfId="40670"/>
    <cellStyle name="Note 3 3 6 3" xfId="40669"/>
    <cellStyle name="Note 3 3 6 4" xfId="47242"/>
    <cellStyle name="Note 3 3 7" xfId="6641"/>
    <cellStyle name="Note 3 3 7 2" xfId="13387"/>
    <cellStyle name="Note 3 3 7 2 2" xfId="40672"/>
    <cellStyle name="Note 3 3 7 3" xfId="40671"/>
    <cellStyle name="Note 3 3 7 4" xfId="47243"/>
    <cellStyle name="Note 3 3 8" xfId="6642"/>
    <cellStyle name="Note 3 3 9" xfId="6643"/>
    <cellStyle name="Note 3 3 9 2" xfId="13388"/>
    <cellStyle name="Note 3 3 9 2 2" xfId="40674"/>
    <cellStyle name="Note 3 3 9 3" xfId="40673"/>
    <cellStyle name="Note 3 3 9 4" xfId="47244"/>
    <cellStyle name="Note 3 4" xfId="759"/>
    <cellStyle name="Note 3 4 2" xfId="6645"/>
    <cellStyle name="Note 3 4 2 2" xfId="6646"/>
    <cellStyle name="Note 3 4 2 2 2" xfId="13391"/>
    <cellStyle name="Note 3 4 2 2 2 2" xfId="40678"/>
    <cellStyle name="Note 3 4 2 2 3" xfId="40677"/>
    <cellStyle name="Note 3 4 2 2 4" xfId="47247"/>
    <cellStyle name="Note 3 4 2 3" xfId="13390"/>
    <cellStyle name="Note 3 4 2 3 2" xfId="40679"/>
    <cellStyle name="Note 3 4 2 4" xfId="40676"/>
    <cellStyle name="Note 3 4 2 5" xfId="47246"/>
    <cellStyle name="Note 3 4 3" xfId="6647"/>
    <cellStyle name="Note 3 4 3 2" xfId="13392"/>
    <cellStyle name="Note 3 4 3 2 2" xfId="40681"/>
    <cellStyle name="Note 3 4 3 3" xfId="40680"/>
    <cellStyle name="Note 3 4 3 4" xfId="47248"/>
    <cellStyle name="Note 3 4 4" xfId="6644"/>
    <cellStyle name="Note 3 4 4 2" xfId="13393"/>
    <cellStyle name="Note 3 4 4 2 2" xfId="40683"/>
    <cellStyle name="Note 3 4 4 3" xfId="40682"/>
    <cellStyle name="Note 3 4 5" xfId="13389"/>
    <cellStyle name="Note 3 4 5 2" xfId="40684"/>
    <cellStyle name="Note 3 4 6" xfId="23738"/>
    <cellStyle name="Note 3 4 7" xfId="40675"/>
    <cellStyle name="Note 3 4 8" xfId="47245"/>
    <cellStyle name="Note 3 5" xfId="6648"/>
    <cellStyle name="Note 3 5 2" xfId="6649"/>
    <cellStyle name="Note 3 5 2 2" xfId="13395"/>
    <cellStyle name="Note 3 5 2 2 2" xfId="40687"/>
    <cellStyle name="Note 3 5 2 3" xfId="23740"/>
    <cellStyle name="Note 3 5 2 4" xfId="40686"/>
    <cellStyle name="Note 3 5 2 5" xfId="47250"/>
    <cellStyle name="Note 3 5 3" xfId="13394"/>
    <cellStyle name="Note 3 5 3 2" xfId="40688"/>
    <cellStyle name="Note 3 5 4" xfId="23739"/>
    <cellStyle name="Note 3 5 5" xfId="40685"/>
    <cellStyle name="Note 3 5 6" xfId="47249"/>
    <cellStyle name="Note 3 6" xfId="6650"/>
    <cellStyle name="Note 3 6 2" xfId="6651"/>
    <cellStyle name="Note 3 6 2 2" xfId="13397"/>
    <cellStyle name="Note 3 6 2 2 2" xfId="40691"/>
    <cellStyle name="Note 3 6 2 3" xfId="23742"/>
    <cellStyle name="Note 3 6 2 4" xfId="40690"/>
    <cellStyle name="Note 3 6 2 5" xfId="47252"/>
    <cellStyle name="Note 3 6 3" xfId="13396"/>
    <cellStyle name="Note 3 6 3 2" xfId="40692"/>
    <cellStyle name="Note 3 6 4" xfId="23741"/>
    <cellStyle name="Note 3 6 5" xfId="40689"/>
    <cellStyle name="Note 3 6 6" xfId="47251"/>
    <cellStyle name="Note 3 7" xfId="6652"/>
    <cellStyle name="Note 3 7 2" xfId="6653"/>
    <cellStyle name="Note 3 7 2 2" xfId="13399"/>
    <cellStyle name="Note 3 7 2 2 2" xfId="40695"/>
    <cellStyle name="Note 3 7 2 3" xfId="23744"/>
    <cellStyle name="Note 3 7 2 4" xfId="40694"/>
    <cellStyle name="Note 3 7 2 5" xfId="47254"/>
    <cellStyle name="Note 3 7 3" xfId="13398"/>
    <cellStyle name="Note 3 7 3 2" xfId="40696"/>
    <cellStyle name="Note 3 7 4" xfId="23743"/>
    <cellStyle name="Note 3 7 5" xfId="40693"/>
    <cellStyle name="Note 3 7 6" xfId="47253"/>
    <cellStyle name="Note 3 8" xfId="6654"/>
    <cellStyle name="Note 3 8 2" xfId="6655"/>
    <cellStyle name="Note 3 8 2 2" xfId="13401"/>
    <cellStyle name="Note 3 8 2 2 2" xfId="40699"/>
    <cellStyle name="Note 3 8 2 3" xfId="23746"/>
    <cellStyle name="Note 3 8 2 4" xfId="40698"/>
    <cellStyle name="Note 3 8 2 5" xfId="47256"/>
    <cellStyle name="Note 3 8 3" xfId="13400"/>
    <cellStyle name="Note 3 8 3 2" xfId="40700"/>
    <cellStyle name="Note 3 8 4" xfId="23745"/>
    <cellStyle name="Note 3 8 5" xfId="40697"/>
    <cellStyle name="Note 3 8 6" xfId="47255"/>
    <cellStyle name="Note 3 9" xfId="6656"/>
    <cellStyle name="Note 3 9 2" xfId="6657"/>
    <cellStyle name="Note 3 9 2 2" xfId="13403"/>
    <cellStyle name="Note 3 9 2 2 2" xfId="40703"/>
    <cellStyle name="Note 3 9 2 3" xfId="23748"/>
    <cellStyle name="Note 3 9 2 4" xfId="40702"/>
    <cellStyle name="Note 3 9 2 5" xfId="47258"/>
    <cellStyle name="Note 3 9 3" xfId="13402"/>
    <cellStyle name="Note 3 9 3 2" xfId="40704"/>
    <cellStyle name="Note 3 9 4" xfId="23747"/>
    <cellStyle name="Note 3 9 5" xfId="40701"/>
    <cellStyle name="Note 3 9 6" xfId="47257"/>
    <cellStyle name="Note 30" xfId="28112"/>
    <cellStyle name="Note 30 2" xfId="28159"/>
    <cellStyle name="Note 31" xfId="28113"/>
    <cellStyle name="Note 31 2" xfId="28160"/>
    <cellStyle name="Note 32" xfId="23749"/>
    <cellStyle name="Note 32 2" xfId="23750"/>
    <cellStyle name="Note 33" xfId="28114"/>
    <cellStyle name="Note 33 2" xfId="28161"/>
    <cellStyle name="Note 34" xfId="28115"/>
    <cellStyle name="Note 34 2" xfId="28162"/>
    <cellStyle name="Note 35" xfId="28116"/>
    <cellStyle name="Note 35 2" xfId="28163"/>
    <cellStyle name="Note 36" xfId="28117"/>
    <cellStyle name="Note 36 2" xfId="28164"/>
    <cellStyle name="Note 37" xfId="28118"/>
    <cellStyle name="Note 37 2" xfId="28165"/>
    <cellStyle name="Note 38" xfId="28119"/>
    <cellStyle name="Note 38 2" xfId="28166"/>
    <cellStyle name="Note 39" xfId="28120"/>
    <cellStyle name="Note 39 2" xfId="28167"/>
    <cellStyle name="Note 4" xfId="278"/>
    <cellStyle name="Note 4 10" xfId="6659"/>
    <cellStyle name="Note 4 10 2" xfId="13405"/>
    <cellStyle name="Note 4 10 2 2" xfId="23752"/>
    <cellStyle name="Note 4 10 2 3" xfId="40707"/>
    <cellStyle name="Note 4 10 3" xfId="23751"/>
    <cellStyle name="Note 4 10 4" xfId="40706"/>
    <cellStyle name="Note 4 10 5" xfId="47260"/>
    <cellStyle name="Note 4 11" xfId="6660"/>
    <cellStyle name="Note 4 11 2" xfId="13406"/>
    <cellStyle name="Note 4 11 2 2" xfId="23754"/>
    <cellStyle name="Note 4 11 2 3" xfId="40709"/>
    <cellStyle name="Note 4 11 3" xfId="23753"/>
    <cellStyle name="Note 4 11 4" xfId="40708"/>
    <cellStyle name="Note 4 11 5" xfId="47261"/>
    <cellStyle name="Note 4 12" xfId="6661"/>
    <cellStyle name="Note 4 12 2" xfId="13407"/>
    <cellStyle name="Note 4 12 2 2" xfId="40711"/>
    <cellStyle name="Note 4 12 3" xfId="23755"/>
    <cellStyle name="Note 4 12 4" xfId="40710"/>
    <cellStyle name="Note 4 12 5" xfId="47262"/>
    <cellStyle name="Note 4 13" xfId="6662"/>
    <cellStyle name="Note 4 13 2" xfId="13408"/>
    <cellStyle name="Note 4 13 2 2" xfId="40713"/>
    <cellStyle name="Note 4 13 3" xfId="23756"/>
    <cellStyle name="Note 4 13 4" xfId="40712"/>
    <cellStyle name="Note 4 13 5" xfId="47263"/>
    <cellStyle name="Note 4 14" xfId="6663"/>
    <cellStyle name="Note 4 14 2" xfId="13409"/>
    <cellStyle name="Note 4 14 2 2" xfId="40715"/>
    <cellStyle name="Note 4 14 3" xfId="23757"/>
    <cellStyle name="Note 4 14 4" xfId="40714"/>
    <cellStyle name="Note 4 14 5" xfId="47264"/>
    <cellStyle name="Note 4 15" xfId="6658"/>
    <cellStyle name="Note 4 15 2" xfId="13410"/>
    <cellStyle name="Note 4 15 2 2" xfId="40717"/>
    <cellStyle name="Note 4 15 3" xfId="23758"/>
    <cellStyle name="Note 4 15 4" xfId="40716"/>
    <cellStyle name="Note 4 16" xfId="13404"/>
    <cellStyle name="Note 4 16 2" xfId="40718"/>
    <cellStyle name="Note 4 17" xfId="40705"/>
    <cellStyle name="Note 4 18" xfId="47259"/>
    <cellStyle name="Note 4 2" xfId="469"/>
    <cellStyle name="Note 4 2 2" xfId="6664"/>
    <cellStyle name="Note 4 2 3" xfId="13411"/>
    <cellStyle name="Note 4 2 3 2" xfId="40720"/>
    <cellStyle name="Note 4 2 4" xfId="40719"/>
    <cellStyle name="Note 4 3" xfId="674"/>
    <cellStyle name="Note 4 3 10" xfId="6666"/>
    <cellStyle name="Note 4 3 10 2" xfId="13413"/>
    <cellStyle name="Note 4 3 10 2 2" xfId="40723"/>
    <cellStyle name="Note 4 3 10 3" xfId="40722"/>
    <cellStyle name="Note 4 3 10 4" xfId="47266"/>
    <cellStyle name="Note 4 3 11" xfId="6667"/>
    <cellStyle name="Note 4 3 11 2" xfId="13414"/>
    <cellStyle name="Note 4 3 11 2 2" xfId="40725"/>
    <cellStyle name="Note 4 3 11 3" xfId="40724"/>
    <cellStyle name="Note 4 3 11 4" xfId="47267"/>
    <cellStyle name="Note 4 3 12" xfId="6665"/>
    <cellStyle name="Note 4 3 12 2" xfId="13415"/>
    <cellStyle name="Note 4 3 12 2 2" xfId="40727"/>
    <cellStyle name="Note 4 3 12 3" xfId="40726"/>
    <cellStyle name="Note 4 3 13" xfId="13412"/>
    <cellStyle name="Note 4 3 13 2" xfId="40728"/>
    <cellStyle name="Note 4 3 14" xfId="40721"/>
    <cellStyle name="Note 4 3 15" xfId="47265"/>
    <cellStyle name="Note 4 3 2" xfId="6668"/>
    <cellStyle name="Note 4 3 2 2" xfId="6669"/>
    <cellStyle name="Note 4 3 2 2 2" xfId="13417"/>
    <cellStyle name="Note 4 3 2 2 2 2" xfId="40731"/>
    <cellStyle name="Note 4 3 2 2 3" xfId="40730"/>
    <cellStyle name="Note 4 3 2 2 4" xfId="47269"/>
    <cellStyle name="Note 4 3 2 3" xfId="13416"/>
    <cellStyle name="Note 4 3 2 3 2" xfId="40732"/>
    <cellStyle name="Note 4 3 2 4" xfId="40729"/>
    <cellStyle name="Note 4 3 2 5" xfId="47268"/>
    <cellStyle name="Note 4 3 3" xfId="6670"/>
    <cellStyle name="Note 4 3 3 2" xfId="13418"/>
    <cellStyle name="Note 4 3 3 2 2" xfId="40734"/>
    <cellStyle name="Note 4 3 3 3" xfId="40733"/>
    <cellStyle name="Note 4 3 3 4" xfId="47270"/>
    <cellStyle name="Note 4 3 4" xfId="6671"/>
    <cellStyle name="Note 4 3 4 2" xfId="13419"/>
    <cellStyle name="Note 4 3 4 2 2" xfId="40736"/>
    <cellStyle name="Note 4 3 4 3" xfId="40735"/>
    <cellStyle name="Note 4 3 4 4" xfId="47271"/>
    <cellStyle name="Note 4 3 5" xfId="6672"/>
    <cellStyle name="Note 4 3 5 2" xfId="13420"/>
    <cellStyle name="Note 4 3 5 2 2" xfId="40738"/>
    <cellStyle name="Note 4 3 5 3" xfId="40737"/>
    <cellStyle name="Note 4 3 5 4" xfId="47272"/>
    <cellStyle name="Note 4 3 6" xfId="6673"/>
    <cellStyle name="Note 4 3 6 2" xfId="13421"/>
    <cellStyle name="Note 4 3 6 2 2" xfId="40740"/>
    <cellStyle name="Note 4 3 6 3" xfId="40739"/>
    <cellStyle name="Note 4 3 6 4" xfId="47273"/>
    <cellStyle name="Note 4 3 7" xfId="6674"/>
    <cellStyle name="Note 4 3 7 2" xfId="13422"/>
    <cellStyle name="Note 4 3 7 2 2" xfId="40742"/>
    <cellStyle name="Note 4 3 7 3" xfId="40741"/>
    <cellStyle name="Note 4 3 7 4" xfId="47274"/>
    <cellStyle name="Note 4 3 8" xfId="6675"/>
    <cellStyle name="Note 4 3 9" xfId="6676"/>
    <cellStyle name="Note 4 3 9 2" xfId="13423"/>
    <cellStyle name="Note 4 3 9 2 2" xfId="40744"/>
    <cellStyle name="Note 4 3 9 3" xfId="40743"/>
    <cellStyle name="Note 4 3 9 4" xfId="47275"/>
    <cellStyle name="Note 4 4" xfId="760"/>
    <cellStyle name="Note 4 4 2" xfId="6678"/>
    <cellStyle name="Note 4 4 2 2" xfId="13425"/>
    <cellStyle name="Note 4 4 2 2 2" xfId="40747"/>
    <cellStyle name="Note 4 4 2 3" xfId="40746"/>
    <cellStyle name="Note 4 4 2 4" xfId="47277"/>
    <cellStyle name="Note 4 4 3" xfId="6679"/>
    <cellStyle name="Note 4 4 3 2" xfId="13426"/>
    <cellStyle name="Note 4 4 3 2 2" xfId="40749"/>
    <cellStyle name="Note 4 4 3 3" xfId="40748"/>
    <cellStyle name="Note 4 4 3 4" xfId="47278"/>
    <cellStyle name="Note 4 4 4" xfId="6677"/>
    <cellStyle name="Note 4 4 4 2" xfId="13427"/>
    <cellStyle name="Note 4 4 4 2 2" xfId="40751"/>
    <cellStyle name="Note 4 4 4 3" xfId="40750"/>
    <cellStyle name="Note 4 4 5" xfId="13424"/>
    <cellStyle name="Note 4 4 5 2" xfId="40752"/>
    <cellStyle name="Note 4 4 6" xfId="23759"/>
    <cellStyle name="Note 4 4 7" xfId="40745"/>
    <cellStyle name="Note 4 4 8" xfId="47276"/>
    <cellStyle name="Note 4 5" xfId="6680"/>
    <cellStyle name="Note 4 5 2" xfId="6681"/>
    <cellStyle name="Note 4 5 2 2" xfId="13429"/>
    <cellStyle name="Note 4 5 2 2 2" xfId="40755"/>
    <cellStyle name="Note 4 5 2 3" xfId="23761"/>
    <cellStyle name="Note 4 5 2 4" xfId="40754"/>
    <cellStyle name="Note 4 5 2 5" xfId="47280"/>
    <cellStyle name="Note 4 5 3" xfId="13428"/>
    <cellStyle name="Note 4 5 3 2" xfId="40756"/>
    <cellStyle name="Note 4 5 4" xfId="23760"/>
    <cellStyle name="Note 4 5 5" xfId="40753"/>
    <cellStyle name="Note 4 5 6" xfId="47279"/>
    <cellStyle name="Note 4 6" xfId="6682"/>
    <cellStyle name="Note 4 6 2" xfId="6683"/>
    <cellStyle name="Note 4 6 2 2" xfId="13431"/>
    <cellStyle name="Note 4 6 2 2 2" xfId="40759"/>
    <cellStyle name="Note 4 6 2 3" xfId="23763"/>
    <cellStyle name="Note 4 6 2 4" xfId="40758"/>
    <cellStyle name="Note 4 6 2 5" xfId="47282"/>
    <cellStyle name="Note 4 6 3" xfId="13430"/>
    <cellStyle name="Note 4 6 3 2" xfId="40760"/>
    <cellStyle name="Note 4 6 4" xfId="23762"/>
    <cellStyle name="Note 4 6 5" xfId="40757"/>
    <cellStyle name="Note 4 6 6" xfId="47281"/>
    <cellStyle name="Note 4 7" xfId="6684"/>
    <cellStyle name="Note 4 7 2" xfId="13432"/>
    <cellStyle name="Note 4 7 2 2" xfId="23765"/>
    <cellStyle name="Note 4 7 2 3" xfId="40762"/>
    <cellStyle name="Note 4 7 3" xfId="23764"/>
    <cellStyle name="Note 4 7 4" xfId="40761"/>
    <cellStyle name="Note 4 7 5" xfId="47283"/>
    <cellStyle name="Note 4 8" xfId="6685"/>
    <cellStyle name="Note 4 8 2" xfId="13433"/>
    <cellStyle name="Note 4 8 2 2" xfId="23767"/>
    <cellStyle name="Note 4 8 2 3" xfId="40764"/>
    <cellStyle name="Note 4 8 3" xfId="23766"/>
    <cellStyle name="Note 4 8 4" xfId="40763"/>
    <cellStyle name="Note 4 8 5" xfId="47284"/>
    <cellStyle name="Note 4 9" xfId="6686"/>
    <cellStyle name="Note 4 9 2" xfId="13434"/>
    <cellStyle name="Note 4 9 2 2" xfId="23769"/>
    <cellStyle name="Note 4 9 2 3" xfId="40766"/>
    <cellStyle name="Note 4 9 3" xfId="23768"/>
    <cellStyle name="Note 4 9 4" xfId="40765"/>
    <cellStyle name="Note 4 9 5" xfId="47285"/>
    <cellStyle name="Note 40" xfId="28121"/>
    <cellStyle name="Note 40 2" xfId="28168"/>
    <cellStyle name="Note 41" xfId="28122"/>
    <cellStyle name="Note 41 2" xfId="28169"/>
    <cellStyle name="Note 42" xfId="28123"/>
    <cellStyle name="Note 42 2" xfId="28170"/>
    <cellStyle name="Note 43" xfId="28124"/>
    <cellStyle name="Note 43 2" xfId="28171"/>
    <cellStyle name="Note 44" xfId="28125"/>
    <cellStyle name="Note 44 2" xfId="28172"/>
    <cellStyle name="Note 45" xfId="28126"/>
    <cellStyle name="Note 45 2" xfId="28173"/>
    <cellStyle name="Note 46" xfId="28127"/>
    <cellStyle name="Note 46 2" xfId="28174"/>
    <cellStyle name="Note 47" xfId="28128"/>
    <cellStyle name="Note 47 2" xfId="28175"/>
    <cellStyle name="Note 48" xfId="28129"/>
    <cellStyle name="Note 48 2" xfId="28176"/>
    <cellStyle name="Note 49" xfId="28130"/>
    <cellStyle name="Note 49 2" xfId="28177"/>
    <cellStyle name="Note 5" xfId="279"/>
    <cellStyle name="Note 5 10" xfId="6688"/>
    <cellStyle name="Note 5 10 2" xfId="13436"/>
    <cellStyle name="Note 5 10 2 2" xfId="40769"/>
    <cellStyle name="Note 5 10 3" xfId="23771"/>
    <cellStyle name="Note 5 10 4" xfId="40768"/>
    <cellStyle name="Note 5 10 5" xfId="47287"/>
    <cellStyle name="Note 5 11" xfId="6689"/>
    <cellStyle name="Note 5 11 2" xfId="13437"/>
    <cellStyle name="Note 5 11 2 2" xfId="40771"/>
    <cellStyle name="Note 5 11 3" xfId="23772"/>
    <cellStyle name="Note 5 11 4" xfId="40770"/>
    <cellStyle name="Note 5 11 5" xfId="47288"/>
    <cellStyle name="Note 5 12" xfId="6690"/>
    <cellStyle name="Note 5 12 2" xfId="13438"/>
    <cellStyle name="Note 5 12 2 2" xfId="40773"/>
    <cellStyle name="Note 5 12 3" xfId="40772"/>
    <cellStyle name="Note 5 12 4" xfId="47289"/>
    <cellStyle name="Note 5 13" xfId="6687"/>
    <cellStyle name="Note 5 13 2" xfId="13439"/>
    <cellStyle name="Note 5 13 2 2" xfId="40775"/>
    <cellStyle name="Note 5 13 3" xfId="40774"/>
    <cellStyle name="Note 5 14" xfId="13435"/>
    <cellStyle name="Note 5 14 2" xfId="40776"/>
    <cellStyle name="Note 5 15" xfId="23770"/>
    <cellStyle name="Note 5 16" xfId="40767"/>
    <cellStyle name="Note 5 17" xfId="47286"/>
    <cellStyle name="Note 5 2" xfId="470"/>
    <cellStyle name="Note 5 2 10" xfId="6691"/>
    <cellStyle name="Note 5 2 10 2" xfId="13441"/>
    <cellStyle name="Note 5 2 10 2 2" xfId="40779"/>
    <cellStyle name="Note 5 2 10 3" xfId="40778"/>
    <cellStyle name="Note 5 2 11" xfId="13440"/>
    <cellStyle name="Note 5 2 11 2" xfId="40780"/>
    <cellStyle name="Note 5 2 12" xfId="23773"/>
    <cellStyle name="Note 5 2 13" xfId="40777"/>
    <cellStyle name="Note 5 2 14" xfId="47290"/>
    <cellStyle name="Note 5 2 2" xfId="6692"/>
    <cellStyle name="Note 5 2 2 10" xfId="23774"/>
    <cellStyle name="Note 5 2 2 11" xfId="40781"/>
    <cellStyle name="Note 5 2 2 12" xfId="47291"/>
    <cellStyle name="Note 5 2 2 2" xfId="6693"/>
    <cellStyle name="Note 5 2 2 2 2" xfId="6694"/>
    <cellStyle name="Note 5 2 2 2 2 2" xfId="13444"/>
    <cellStyle name="Note 5 2 2 2 2 2 2" xfId="40784"/>
    <cellStyle name="Note 5 2 2 2 2 3" xfId="40783"/>
    <cellStyle name="Note 5 2 2 2 2 4" xfId="47293"/>
    <cellStyle name="Note 5 2 2 2 3" xfId="13443"/>
    <cellStyle name="Note 5 2 2 2 3 2" xfId="40785"/>
    <cellStyle name="Note 5 2 2 2 4" xfId="40782"/>
    <cellStyle name="Note 5 2 2 2 5" xfId="47292"/>
    <cellStyle name="Note 5 2 2 3" xfId="6695"/>
    <cellStyle name="Note 5 2 2 3 2" xfId="6696"/>
    <cellStyle name="Note 5 2 2 3 2 2" xfId="13446"/>
    <cellStyle name="Note 5 2 2 3 2 2 2" xfId="40788"/>
    <cellStyle name="Note 5 2 2 3 2 3" xfId="40787"/>
    <cellStyle name="Note 5 2 2 3 2 4" xfId="47295"/>
    <cellStyle name="Note 5 2 2 3 3" xfId="13445"/>
    <cellStyle name="Note 5 2 2 3 3 2" xfId="40789"/>
    <cellStyle name="Note 5 2 2 3 4" xfId="40786"/>
    <cellStyle name="Note 5 2 2 3 5" xfId="47294"/>
    <cellStyle name="Note 5 2 2 4" xfId="6697"/>
    <cellStyle name="Note 5 2 2 4 2" xfId="13447"/>
    <cellStyle name="Note 5 2 2 4 2 2" xfId="40791"/>
    <cellStyle name="Note 5 2 2 4 3" xfId="40790"/>
    <cellStyle name="Note 5 2 2 4 4" xfId="47296"/>
    <cellStyle name="Note 5 2 2 5" xfId="6698"/>
    <cellStyle name="Note 5 2 2 5 2" xfId="13448"/>
    <cellStyle name="Note 5 2 2 5 2 2" xfId="40793"/>
    <cellStyle name="Note 5 2 2 5 3" xfId="40792"/>
    <cellStyle name="Note 5 2 2 5 4" xfId="47297"/>
    <cellStyle name="Note 5 2 2 6" xfId="6699"/>
    <cellStyle name="Note 5 2 2 6 2" xfId="13449"/>
    <cellStyle name="Note 5 2 2 6 2 2" xfId="40795"/>
    <cellStyle name="Note 5 2 2 6 3" xfId="40794"/>
    <cellStyle name="Note 5 2 2 6 4" xfId="47298"/>
    <cellStyle name="Note 5 2 2 7" xfId="6700"/>
    <cellStyle name="Note 5 2 2 7 2" xfId="13450"/>
    <cellStyle name="Note 5 2 2 7 2 2" xfId="40797"/>
    <cellStyle name="Note 5 2 2 7 3" xfId="40796"/>
    <cellStyle name="Note 5 2 2 7 4" xfId="47299"/>
    <cellStyle name="Note 5 2 2 8" xfId="6701"/>
    <cellStyle name="Note 5 2 2 8 2" xfId="13451"/>
    <cellStyle name="Note 5 2 2 8 2 2" xfId="40799"/>
    <cellStyle name="Note 5 2 2 8 3" xfId="40798"/>
    <cellStyle name="Note 5 2 2 8 4" xfId="47300"/>
    <cellStyle name="Note 5 2 2 9" xfId="13442"/>
    <cellStyle name="Note 5 2 2 9 2" xfId="40800"/>
    <cellStyle name="Note 5 2 3" xfId="6702"/>
    <cellStyle name="Note 5 2 3 2" xfId="6703"/>
    <cellStyle name="Note 5 2 3 2 2" xfId="13453"/>
    <cellStyle name="Note 5 2 3 2 2 2" xfId="40803"/>
    <cellStyle name="Note 5 2 3 2 3" xfId="40802"/>
    <cellStyle name="Note 5 2 3 2 4" xfId="47302"/>
    <cellStyle name="Note 5 2 3 3" xfId="13452"/>
    <cellStyle name="Note 5 2 3 3 2" xfId="40804"/>
    <cellStyle name="Note 5 2 3 4" xfId="40801"/>
    <cellStyle name="Note 5 2 3 5" xfId="47301"/>
    <cellStyle name="Note 5 2 4" xfId="6704"/>
    <cellStyle name="Note 5 2 4 2" xfId="6705"/>
    <cellStyle name="Note 5 2 4 2 2" xfId="13455"/>
    <cellStyle name="Note 5 2 4 2 2 2" xfId="40807"/>
    <cellStyle name="Note 5 2 4 2 3" xfId="40806"/>
    <cellStyle name="Note 5 2 4 2 4" xfId="47304"/>
    <cellStyle name="Note 5 2 4 3" xfId="13454"/>
    <cellStyle name="Note 5 2 4 3 2" xfId="40808"/>
    <cellStyle name="Note 5 2 4 4" xfId="40805"/>
    <cellStyle name="Note 5 2 4 5" xfId="47303"/>
    <cellStyle name="Note 5 2 5" xfId="6706"/>
    <cellStyle name="Note 5 2 5 2" xfId="13456"/>
    <cellStyle name="Note 5 2 5 2 2" xfId="40810"/>
    <cellStyle name="Note 5 2 5 3" xfId="40809"/>
    <cellStyle name="Note 5 2 5 4" xfId="47305"/>
    <cellStyle name="Note 5 2 6" xfId="6707"/>
    <cellStyle name="Note 5 2 6 2" xfId="13457"/>
    <cellStyle name="Note 5 2 6 2 2" xfId="40812"/>
    <cellStyle name="Note 5 2 6 3" xfId="40811"/>
    <cellStyle name="Note 5 2 6 4" xfId="47306"/>
    <cellStyle name="Note 5 2 7" xfId="6708"/>
    <cellStyle name="Note 5 2 7 2" xfId="13458"/>
    <cellStyle name="Note 5 2 7 2 2" xfId="40814"/>
    <cellStyle name="Note 5 2 7 3" xfId="40813"/>
    <cellStyle name="Note 5 2 7 4" xfId="47307"/>
    <cellStyle name="Note 5 2 8" xfId="6709"/>
    <cellStyle name="Note 5 2 8 2" xfId="13459"/>
    <cellStyle name="Note 5 2 8 2 2" xfId="40816"/>
    <cellStyle name="Note 5 2 8 3" xfId="40815"/>
    <cellStyle name="Note 5 2 8 4" xfId="47308"/>
    <cellStyle name="Note 5 2 9" xfId="6710"/>
    <cellStyle name="Note 5 2 9 2" xfId="13460"/>
    <cellStyle name="Note 5 2 9 2 2" xfId="40818"/>
    <cellStyle name="Note 5 2 9 3" xfId="40817"/>
    <cellStyle name="Note 5 2 9 4" xfId="47309"/>
    <cellStyle name="Note 5 3" xfId="675"/>
    <cellStyle name="Note 5 3 10" xfId="13461"/>
    <cellStyle name="Note 5 3 10 2" xfId="40820"/>
    <cellStyle name="Note 5 3 11" xfId="23775"/>
    <cellStyle name="Note 5 3 12" xfId="40819"/>
    <cellStyle name="Note 5 3 13" xfId="47310"/>
    <cellStyle name="Note 5 3 2" xfId="6712"/>
    <cellStyle name="Note 5 3 2 2" xfId="6713"/>
    <cellStyle name="Note 5 3 2 2 2" xfId="13463"/>
    <cellStyle name="Note 5 3 2 2 2 2" xfId="40823"/>
    <cellStyle name="Note 5 3 2 2 3" xfId="40822"/>
    <cellStyle name="Note 5 3 2 2 4" xfId="47312"/>
    <cellStyle name="Note 5 3 2 3" xfId="13462"/>
    <cellStyle name="Note 5 3 2 3 2" xfId="40824"/>
    <cellStyle name="Note 5 3 2 4" xfId="23776"/>
    <cellStyle name="Note 5 3 2 5" xfId="40821"/>
    <cellStyle name="Note 5 3 2 6" xfId="47311"/>
    <cellStyle name="Note 5 3 3" xfId="6714"/>
    <cellStyle name="Note 5 3 3 2" xfId="6715"/>
    <cellStyle name="Note 5 3 3 2 2" xfId="13465"/>
    <cellStyle name="Note 5 3 3 2 2 2" xfId="40827"/>
    <cellStyle name="Note 5 3 3 2 3" xfId="40826"/>
    <cellStyle name="Note 5 3 3 2 4" xfId="47314"/>
    <cellStyle name="Note 5 3 3 3" xfId="13464"/>
    <cellStyle name="Note 5 3 3 3 2" xfId="40828"/>
    <cellStyle name="Note 5 3 3 4" xfId="40825"/>
    <cellStyle name="Note 5 3 3 5" xfId="47313"/>
    <cellStyle name="Note 5 3 4" xfId="6716"/>
    <cellStyle name="Note 5 3 4 2" xfId="13466"/>
    <cellStyle name="Note 5 3 4 2 2" xfId="40830"/>
    <cellStyle name="Note 5 3 4 3" xfId="40829"/>
    <cellStyle name="Note 5 3 4 4" xfId="47315"/>
    <cellStyle name="Note 5 3 5" xfId="6717"/>
    <cellStyle name="Note 5 3 5 2" xfId="13467"/>
    <cellStyle name="Note 5 3 5 2 2" xfId="40832"/>
    <cellStyle name="Note 5 3 5 3" xfId="40831"/>
    <cellStyle name="Note 5 3 5 4" xfId="47316"/>
    <cellStyle name="Note 5 3 6" xfId="6718"/>
    <cellStyle name="Note 5 3 6 2" xfId="13468"/>
    <cellStyle name="Note 5 3 6 2 2" xfId="40834"/>
    <cellStyle name="Note 5 3 6 3" xfId="40833"/>
    <cellStyle name="Note 5 3 6 4" xfId="47317"/>
    <cellStyle name="Note 5 3 7" xfId="6719"/>
    <cellStyle name="Note 5 3 7 2" xfId="13469"/>
    <cellStyle name="Note 5 3 7 2 2" xfId="40836"/>
    <cellStyle name="Note 5 3 7 3" xfId="40835"/>
    <cellStyle name="Note 5 3 7 4" xfId="47318"/>
    <cellStyle name="Note 5 3 8" xfId="6720"/>
    <cellStyle name="Note 5 3 8 2" xfId="13470"/>
    <cellStyle name="Note 5 3 8 2 2" xfId="40838"/>
    <cellStyle name="Note 5 3 8 3" xfId="40837"/>
    <cellStyle name="Note 5 3 8 4" xfId="47319"/>
    <cellStyle name="Note 5 3 9" xfId="6711"/>
    <cellStyle name="Note 5 3 9 2" xfId="13471"/>
    <cellStyle name="Note 5 3 9 2 2" xfId="40840"/>
    <cellStyle name="Note 5 3 9 3" xfId="40839"/>
    <cellStyle name="Note 5 4" xfId="761"/>
    <cellStyle name="Note 5 4 10" xfId="13472"/>
    <cellStyle name="Note 5 4 10 2" xfId="40842"/>
    <cellStyle name="Note 5 4 11" xfId="23777"/>
    <cellStyle name="Note 5 4 12" xfId="40841"/>
    <cellStyle name="Note 5 4 13" xfId="47320"/>
    <cellStyle name="Note 5 4 2" xfId="6722"/>
    <cellStyle name="Note 5 4 2 2" xfId="13473"/>
    <cellStyle name="Note 5 4 2 2 2" xfId="40844"/>
    <cellStyle name="Note 5 4 2 3" xfId="23778"/>
    <cellStyle name="Note 5 4 2 4" xfId="40843"/>
    <cellStyle name="Note 5 4 2 5" xfId="47321"/>
    <cellStyle name="Note 5 4 3" xfId="6723"/>
    <cellStyle name="Note 5 4 3 2" xfId="13474"/>
    <cellStyle name="Note 5 4 3 2 2" xfId="40846"/>
    <cellStyle name="Note 5 4 3 3" xfId="40845"/>
    <cellStyle name="Note 5 4 3 4" xfId="47322"/>
    <cellStyle name="Note 5 4 4" xfId="6724"/>
    <cellStyle name="Note 5 4 4 2" xfId="13475"/>
    <cellStyle name="Note 5 4 4 2 2" xfId="40848"/>
    <cellStyle name="Note 5 4 4 3" xfId="40847"/>
    <cellStyle name="Note 5 4 4 4" xfId="47323"/>
    <cellStyle name="Note 5 4 5" xfId="6725"/>
    <cellStyle name="Note 5 4 5 2" xfId="13476"/>
    <cellStyle name="Note 5 4 5 2 2" xfId="40850"/>
    <cellStyle name="Note 5 4 5 3" xfId="40849"/>
    <cellStyle name="Note 5 4 5 4" xfId="47324"/>
    <cellStyle name="Note 5 4 6" xfId="6726"/>
    <cellStyle name="Note 5 4 6 2" xfId="13477"/>
    <cellStyle name="Note 5 4 6 2 2" xfId="40852"/>
    <cellStyle name="Note 5 4 6 3" xfId="40851"/>
    <cellStyle name="Note 5 4 6 4" xfId="47325"/>
    <cellStyle name="Note 5 4 7" xfId="6727"/>
    <cellStyle name="Note 5 4 7 2" xfId="13478"/>
    <cellStyle name="Note 5 4 7 2 2" xfId="40854"/>
    <cellStyle name="Note 5 4 7 3" xfId="40853"/>
    <cellStyle name="Note 5 4 7 4" xfId="47326"/>
    <cellStyle name="Note 5 4 8" xfId="6728"/>
    <cellStyle name="Note 5 4 8 2" xfId="13479"/>
    <cellStyle name="Note 5 4 8 2 2" xfId="40856"/>
    <cellStyle name="Note 5 4 8 3" xfId="40855"/>
    <cellStyle name="Note 5 4 8 4" xfId="47327"/>
    <cellStyle name="Note 5 4 9" xfId="6721"/>
    <cellStyle name="Note 5 4 9 2" xfId="13480"/>
    <cellStyle name="Note 5 4 9 2 2" xfId="40858"/>
    <cellStyle name="Note 5 4 9 3" xfId="40857"/>
    <cellStyle name="Note 5 5" xfId="6729"/>
    <cellStyle name="Note 5 5 2" xfId="6730"/>
    <cellStyle name="Note 5 5 2 2" xfId="13482"/>
    <cellStyle name="Note 5 5 2 2 2" xfId="40861"/>
    <cellStyle name="Note 5 5 2 3" xfId="23780"/>
    <cellStyle name="Note 5 5 2 4" xfId="40860"/>
    <cellStyle name="Note 5 5 2 5" xfId="47329"/>
    <cellStyle name="Note 5 5 3" xfId="13481"/>
    <cellStyle name="Note 5 5 3 2" xfId="40862"/>
    <cellStyle name="Note 5 5 4" xfId="23779"/>
    <cellStyle name="Note 5 5 5" xfId="40859"/>
    <cellStyle name="Note 5 5 6" xfId="47328"/>
    <cellStyle name="Note 5 6" xfId="6731"/>
    <cellStyle name="Note 5 6 2" xfId="6732"/>
    <cellStyle name="Note 5 6 2 2" xfId="13484"/>
    <cellStyle name="Note 5 6 2 2 2" xfId="40865"/>
    <cellStyle name="Note 5 6 2 3" xfId="23782"/>
    <cellStyle name="Note 5 6 2 4" xfId="40864"/>
    <cellStyle name="Note 5 6 2 5" xfId="47331"/>
    <cellStyle name="Note 5 6 3" xfId="13483"/>
    <cellStyle name="Note 5 6 3 2" xfId="40866"/>
    <cellStyle name="Note 5 6 4" xfId="23781"/>
    <cellStyle name="Note 5 6 5" xfId="40863"/>
    <cellStyle name="Note 5 6 6" xfId="47330"/>
    <cellStyle name="Note 5 7" xfId="6733"/>
    <cellStyle name="Note 5 7 2" xfId="13485"/>
    <cellStyle name="Note 5 7 2 2" xfId="23784"/>
    <cellStyle name="Note 5 7 2 3" xfId="40868"/>
    <cellStyle name="Note 5 7 3" xfId="23783"/>
    <cellStyle name="Note 5 7 4" xfId="40867"/>
    <cellStyle name="Note 5 7 5" xfId="47332"/>
    <cellStyle name="Note 5 8" xfId="6734"/>
    <cellStyle name="Note 5 8 2" xfId="13486"/>
    <cellStyle name="Note 5 8 2 2" xfId="23786"/>
    <cellStyle name="Note 5 8 2 3" xfId="40870"/>
    <cellStyle name="Note 5 8 3" xfId="23785"/>
    <cellStyle name="Note 5 8 4" xfId="40869"/>
    <cellStyle name="Note 5 8 5" xfId="47333"/>
    <cellStyle name="Note 5 9" xfId="6735"/>
    <cellStyle name="Note 5 9 2" xfId="13487"/>
    <cellStyle name="Note 5 9 2 2" xfId="40872"/>
    <cellStyle name="Note 5 9 3" xfId="23787"/>
    <cellStyle name="Note 5 9 4" xfId="40871"/>
    <cellStyle name="Note 5 9 5" xfId="47334"/>
    <cellStyle name="Note 50" xfId="28131"/>
    <cellStyle name="Note 50 2" xfId="28178"/>
    <cellStyle name="Note 51" xfId="28132"/>
    <cellStyle name="Note 51 2" xfId="28179"/>
    <cellStyle name="Note 52" xfId="28133"/>
    <cellStyle name="Note 52 2" xfId="28180"/>
    <cellStyle name="Note 53" xfId="28181"/>
    <cellStyle name="Note 53 2" xfId="28182"/>
    <cellStyle name="Note 54" xfId="28183"/>
    <cellStyle name="Note 54 2" xfId="28184"/>
    <cellStyle name="Note 55" xfId="28185"/>
    <cellStyle name="Note 55 2" xfId="28186"/>
    <cellStyle name="Note 56" xfId="28187"/>
    <cellStyle name="Note 56 2" xfId="28188"/>
    <cellStyle name="Note 57" xfId="28189"/>
    <cellStyle name="Note 57 2" xfId="28190"/>
    <cellStyle name="Note 58" xfId="28191"/>
    <cellStyle name="Note 58 2" xfId="28192"/>
    <cellStyle name="Note 59" xfId="28193"/>
    <cellStyle name="Note 59 2" xfId="28194"/>
    <cellStyle name="Note 6" xfId="280"/>
    <cellStyle name="Note 6 10" xfId="6737"/>
    <cellStyle name="Note 6 10 2" xfId="13489"/>
    <cellStyle name="Note 6 10 2 2" xfId="40875"/>
    <cellStyle name="Note 6 10 3" xfId="23789"/>
    <cellStyle name="Note 6 10 4" xfId="40874"/>
    <cellStyle name="Note 6 10 5" xfId="47336"/>
    <cellStyle name="Note 6 11" xfId="6738"/>
    <cellStyle name="Note 6 11 2" xfId="13490"/>
    <cellStyle name="Note 6 11 2 2" xfId="40877"/>
    <cellStyle name="Note 6 11 3" xfId="40876"/>
    <cellStyle name="Note 6 11 4" xfId="47337"/>
    <cellStyle name="Note 6 12" xfId="6739"/>
    <cellStyle name="Note 6 12 2" xfId="13491"/>
    <cellStyle name="Note 6 12 2 2" xfId="40879"/>
    <cellStyle name="Note 6 12 3" xfId="40878"/>
    <cellStyle name="Note 6 12 4" xfId="47338"/>
    <cellStyle name="Note 6 13" xfId="6736"/>
    <cellStyle name="Note 6 13 2" xfId="13492"/>
    <cellStyle name="Note 6 13 2 2" xfId="40881"/>
    <cellStyle name="Note 6 13 3" xfId="40880"/>
    <cellStyle name="Note 6 14" xfId="13488"/>
    <cellStyle name="Note 6 14 2" xfId="40882"/>
    <cellStyle name="Note 6 15" xfId="23788"/>
    <cellStyle name="Note 6 16" xfId="40873"/>
    <cellStyle name="Note 6 17" xfId="47335"/>
    <cellStyle name="Note 6 2" xfId="471"/>
    <cellStyle name="Note 6 2 10" xfId="6740"/>
    <cellStyle name="Note 6 2 10 2" xfId="13494"/>
    <cellStyle name="Note 6 2 10 2 2" xfId="40885"/>
    <cellStyle name="Note 6 2 10 3" xfId="40884"/>
    <cellStyle name="Note 6 2 11" xfId="13493"/>
    <cellStyle name="Note 6 2 11 2" xfId="40886"/>
    <cellStyle name="Note 6 2 12" xfId="23790"/>
    <cellStyle name="Note 6 2 13" xfId="40883"/>
    <cellStyle name="Note 6 2 14" xfId="47339"/>
    <cellStyle name="Note 6 2 2" xfId="6741"/>
    <cellStyle name="Note 6 2 2 2" xfId="6742"/>
    <cellStyle name="Note 6 2 2 2 2" xfId="13496"/>
    <cellStyle name="Note 6 2 2 2 2 2" xfId="40889"/>
    <cellStyle name="Note 6 2 2 2 3" xfId="40888"/>
    <cellStyle name="Note 6 2 2 2 4" xfId="47341"/>
    <cellStyle name="Note 6 2 2 3" xfId="13495"/>
    <cellStyle name="Note 6 2 2 3 2" xfId="40890"/>
    <cellStyle name="Note 6 2 2 4" xfId="23791"/>
    <cellStyle name="Note 6 2 2 5" xfId="40887"/>
    <cellStyle name="Note 6 2 2 6" xfId="47340"/>
    <cellStyle name="Note 6 2 3" xfId="6743"/>
    <cellStyle name="Note 6 2 3 2" xfId="6744"/>
    <cellStyle name="Note 6 2 3 2 2" xfId="13498"/>
    <cellStyle name="Note 6 2 3 2 2 2" xfId="40893"/>
    <cellStyle name="Note 6 2 3 2 3" xfId="40892"/>
    <cellStyle name="Note 6 2 3 2 4" xfId="47343"/>
    <cellStyle name="Note 6 2 3 3" xfId="13497"/>
    <cellStyle name="Note 6 2 3 3 2" xfId="40894"/>
    <cellStyle name="Note 6 2 3 4" xfId="40891"/>
    <cellStyle name="Note 6 2 3 5" xfId="47342"/>
    <cellStyle name="Note 6 2 4" xfId="6745"/>
    <cellStyle name="Note 6 2 4 2" xfId="13499"/>
    <cellStyle name="Note 6 2 4 2 2" xfId="40896"/>
    <cellStyle name="Note 6 2 4 3" xfId="40895"/>
    <cellStyle name="Note 6 2 4 4" xfId="47344"/>
    <cellStyle name="Note 6 2 5" xfId="6746"/>
    <cellStyle name="Note 6 2 5 2" xfId="13500"/>
    <cellStyle name="Note 6 2 5 2 2" xfId="40898"/>
    <cellStyle name="Note 6 2 5 3" xfId="40897"/>
    <cellStyle name="Note 6 2 5 4" xfId="47345"/>
    <cellStyle name="Note 6 2 6" xfId="6747"/>
    <cellStyle name="Note 6 2 6 2" xfId="13501"/>
    <cellStyle name="Note 6 2 6 2 2" xfId="40900"/>
    <cellStyle name="Note 6 2 6 3" xfId="40899"/>
    <cellStyle name="Note 6 2 6 4" xfId="47346"/>
    <cellStyle name="Note 6 2 7" xfId="6748"/>
    <cellStyle name="Note 6 2 7 2" xfId="13502"/>
    <cellStyle name="Note 6 2 7 2 2" xfId="40902"/>
    <cellStyle name="Note 6 2 7 3" xfId="40901"/>
    <cellStyle name="Note 6 2 7 4" xfId="47347"/>
    <cellStyle name="Note 6 2 8" xfId="6749"/>
    <cellStyle name="Note 6 2 8 2" xfId="13503"/>
    <cellStyle name="Note 6 2 8 2 2" xfId="40904"/>
    <cellStyle name="Note 6 2 8 3" xfId="40903"/>
    <cellStyle name="Note 6 2 8 4" xfId="47348"/>
    <cellStyle name="Note 6 2 9" xfId="6750"/>
    <cellStyle name="Note 6 2 9 2" xfId="13504"/>
    <cellStyle name="Note 6 2 9 2 2" xfId="40906"/>
    <cellStyle name="Note 6 2 9 3" xfId="40905"/>
    <cellStyle name="Note 6 2 9 4" xfId="47349"/>
    <cellStyle name="Note 6 3" xfId="676"/>
    <cellStyle name="Note 6 3 10" xfId="13505"/>
    <cellStyle name="Note 6 3 10 2" xfId="40908"/>
    <cellStyle name="Note 6 3 11" xfId="23792"/>
    <cellStyle name="Note 6 3 12" xfId="40907"/>
    <cellStyle name="Note 6 3 13" xfId="47350"/>
    <cellStyle name="Note 6 3 2" xfId="6752"/>
    <cellStyle name="Note 6 3 2 2" xfId="13506"/>
    <cellStyle name="Note 6 3 2 2 2" xfId="40910"/>
    <cellStyle name="Note 6 3 2 3" xfId="23793"/>
    <cellStyle name="Note 6 3 2 4" xfId="40909"/>
    <cellStyle name="Note 6 3 2 5" xfId="47351"/>
    <cellStyle name="Note 6 3 3" xfId="6753"/>
    <cellStyle name="Note 6 3 3 2" xfId="13507"/>
    <cellStyle name="Note 6 3 3 2 2" xfId="40912"/>
    <cellStyle name="Note 6 3 3 3" xfId="40911"/>
    <cellStyle name="Note 6 3 3 4" xfId="47352"/>
    <cellStyle name="Note 6 3 4" xfId="6754"/>
    <cellStyle name="Note 6 3 4 2" xfId="13508"/>
    <cellStyle name="Note 6 3 4 2 2" xfId="40914"/>
    <cellStyle name="Note 6 3 4 3" xfId="40913"/>
    <cellStyle name="Note 6 3 4 4" xfId="47353"/>
    <cellStyle name="Note 6 3 5" xfId="6755"/>
    <cellStyle name="Note 6 3 5 2" xfId="13509"/>
    <cellStyle name="Note 6 3 5 2 2" xfId="40916"/>
    <cellStyle name="Note 6 3 5 3" xfId="40915"/>
    <cellStyle name="Note 6 3 5 4" xfId="47354"/>
    <cellStyle name="Note 6 3 6" xfId="6756"/>
    <cellStyle name="Note 6 3 6 2" xfId="13510"/>
    <cellStyle name="Note 6 3 6 2 2" xfId="40918"/>
    <cellStyle name="Note 6 3 6 3" xfId="40917"/>
    <cellStyle name="Note 6 3 6 4" xfId="47355"/>
    <cellStyle name="Note 6 3 7" xfId="6757"/>
    <cellStyle name="Note 6 3 7 2" xfId="13511"/>
    <cellStyle name="Note 6 3 7 2 2" xfId="40920"/>
    <cellStyle name="Note 6 3 7 3" xfId="40919"/>
    <cellStyle name="Note 6 3 7 4" xfId="47356"/>
    <cellStyle name="Note 6 3 8" xfId="6758"/>
    <cellStyle name="Note 6 3 8 2" xfId="13512"/>
    <cellStyle name="Note 6 3 8 2 2" xfId="40922"/>
    <cellStyle name="Note 6 3 8 3" xfId="40921"/>
    <cellStyle name="Note 6 3 8 4" xfId="47357"/>
    <cellStyle name="Note 6 3 9" xfId="6751"/>
    <cellStyle name="Note 6 3 9 2" xfId="13513"/>
    <cellStyle name="Note 6 3 9 2 2" xfId="40924"/>
    <cellStyle name="Note 6 3 9 3" xfId="40923"/>
    <cellStyle name="Note 6 4" xfId="762"/>
    <cellStyle name="Note 6 4 2" xfId="6760"/>
    <cellStyle name="Note 6 4 2 2" xfId="13515"/>
    <cellStyle name="Note 6 4 2 2 2" xfId="40927"/>
    <cellStyle name="Note 6 4 2 3" xfId="23795"/>
    <cellStyle name="Note 6 4 2 4" xfId="40926"/>
    <cellStyle name="Note 6 4 2 5" xfId="47359"/>
    <cellStyle name="Note 6 4 3" xfId="6759"/>
    <cellStyle name="Note 6 4 3 2" xfId="13516"/>
    <cellStyle name="Note 6 4 3 2 2" xfId="40929"/>
    <cellStyle name="Note 6 4 3 3" xfId="40928"/>
    <cellStyle name="Note 6 4 4" xfId="13514"/>
    <cellStyle name="Note 6 4 4 2" xfId="40930"/>
    <cellStyle name="Note 6 4 5" xfId="23794"/>
    <cellStyle name="Note 6 4 6" xfId="40925"/>
    <cellStyle name="Note 6 4 7" xfId="47358"/>
    <cellStyle name="Note 6 5" xfId="6761"/>
    <cellStyle name="Note 6 5 2" xfId="6762"/>
    <cellStyle name="Note 6 5 2 2" xfId="13518"/>
    <cellStyle name="Note 6 5 2 2 2" xfId="40933"/>
    <cellStyle name="Note 6 5 2 3" xfId="23797"/>
    <cellStyle name="Note 6 5 2 4" xfId="40932"/>
    <cellStyle name="Note 6 5 2 5" xfId="47361"/>
    <cellStyle name="Note 6 5 3" xfId="13517"/>
    <cellStyle name="Note 6 5 3 2" xfId="40934"/>
    <cellStyle name="Note 6 5 4" xfId="23796"/>
    <cellStyle name="Note 6 5 5" xfId="40931"/>
    <cellStyle name="Note 6 5 6" xfId="47360"/>
    <cellStyle name="Note 6 6" xfId="6763"/>
    <cellStyle name="Note 6 6 2" xfId="13519"/>
    <cellStyle name="Note 6 6 2 2" xfId="23799"/>
    <cellStyle name="Note 6 6 2 3" xfId="40936"/>
    <cellStyle name="Note 6 6 3" xfId="23798"/>
    <cellStyle name="Note 6 6 4" xfId="40935"/>
    <cellStyle name="Note 6 6 5" xfId="47362"/>
    <cellStyle name="Note 6 7" xfId="6764"/>
    <cellStyle name="Note 6 7 2" xfId="13520"/>
    <cellStyle name="Note 6 7 2 2" xfId="23801"/>
    <cellStyle name="Note 6 7 2 3" xfId="40938"/>
    <cellStyle name="Note 6 7 3" xfId="23800"/>
    <cellStyle name="Note 6 7 4" xfId="40937"/>
    <cellStyle name="Note 6 7 5" xfId="47363"/>
    <cellStyle name="Note 6 8" xfId="6765"/>
    <cellStyle name="Note 6 8 2" xfId="13521"/>
    <cellStyle name="Note 6 8 2 2" xfId="40940"/>
    <cellStyle name="Note 6 8 3" xfId="23802"/>
    <cellStyle name="Note 6 8 4" xfId="40939"/>
    <cellStyle name="Note 6 8 5" xfId="47364"/>
    <cellStyle name="Note 6 9" xfId="6766"/>
    <cellStyle name="Note 6 9 2" xfId="13522"/>
    <cellStyle name="Note 6 9 2 2" xfId="40942"/>
    <cellStyle name="Note 6 9 3" xfId="23803"/>
    <cellStyle name="Note 6 9 4" xfId="40941"/>
    <cellStyle name="Note 6 9 5" xfId="47365"/>
    <cellStyle name="Note 60" xfId="28195"/>
    <cellStyle name="Note 60 2" xfId="28196"/>
    <cellStyle name="Note 61" xfId="28197"/>
    <cellStyle name="Note 61 2" xfId="28198"/>
    <cellStyle name="Note 62" xfId="28199"/>
    <cellStyle name="Note 62 2" xfId="28200"/>
    <cellStyle name="Note 63" xfId="28201"/>
    <cellStyle name="Note 63 2" xfId="28202"/>
    <cellStyle name="Note 64" xfId="28203"/>
    <cellStyle name="Note 64 2" xfId="28204"/>
    <cellStyle name="Note 65" xfId="28205"/>
    <cellStyle name="Note 65 2" xfId="28206"/>
    <cellStyle name="Note 66" xfId="28207"/>
    <cellStyle name="Note 66 2" xfId="28208"/>
    <cellStyle name="Note 67" xfId="28209"/>
    <cellStyle name="Note 67 2" xfId="28210"/>
    <cellStyle name="Note 68" xfId="28211"/>
    <cellStyle name="Note 68 2" xfId="28212"/>
    <cellStyle name="Note 69" xfId="28213"/>
    <cellStyle name="Note 69 2" xfId="28214"/>
    <cellStyle name="Note 7" xfId="281"/>
    <cellStyle name="Note 7 10" xfId="13523"/>
    <cellStyle name="Note 7 10 2" xfId="40944"/>
    <cellStyle name="Note 7 11" xfId="23804"/>
    <cellStyle name="Note 7 12" xfId="40943"/>
    <cellStyle name="Note 7 13" xfId="47366"/>
    <cellStyle name="Note 7 2" xfId="472"/>
    <cellStyle name="Note 7 2 10" xfId="23805"/>
    <cellStyle name="Note 7 2 11" xfId="40945"/>
    <cellStyle name="Note 7 2 12" xfId="47367"/>
    <cellStyle name="Note 7 2 2" xfId="6769"/>
    <cellStyle name="Note 7 2 2 2" xfId="13525"/>
    <cellStyle name="Note 7 2 2 2 2" xfId="40947"/>
    <cellStyle name="Note 7 2 2 3" xfId="23806"/>
    <cellStyle name="Note 7 2 2 4" xfId="40946"/>
    <cellStyle name="Note 7 2 2 5" xfId="47368"/>
    <cellStyle name="Note 7 2 3" xfId="6770"/>
    <cellStyle name="Note 7 2 3 2" xfId="13526"/>
    <cellStyle name="Note 7 2 3 2 2" xfId="40949"/>
    <cellStyle name="Note 7 2 3 3" xfId="40948"/>
    <cellStyle name="Note 7 2 3 4" xfId="47369"/>
    <cellStyle name="Note 7 2 4" xfId="6771"/>
    <cellStyle name="Note 7 2 4 2" xfId="13527"/>
    <cellStyle name="Note 7 2 4 2 2" xfId="40951"/>
    <cellStyle name="Note 7 2 4 3" xfId="40950"/>
    <cellStyle name="Note 7 2 4 4" xfId="47370"/>
    <cellStyle name="Note 7 2 5" xfId="6772"/>
    <cellStyle name="Note 7 2 5 2" xfId="13528"/>
    <cellStyle name="Note 7 2 5 2 2" xfId="40953"/>
    <cellStyle name="Note 7 2 5 3" xfId="40952"/>
    <cellStyle name="Note 7 2 5 4" xfId="47371"/>
    <cellStyle name="Note 7 2 6" xfId="6773"/>
    <cellStyle name="Note 7 2 6 2" xfId="13529"/>
    <cellStyle name="Note 7 2 6 2 2" xfId="40955"/>
    <cellStyle name="Note 7 2 6 3" xfId="40954"/>
    <cellStyle name="Note 7 2 6 4" xfId="47372"/>
    <cellStyle name="Note 7 2 7" xfId="6774"/>
    <cellStyle name="Note 7 2 7 2" xfId="13530"/>
    <cellStyle name="Note 7 2 7 2 2" xfId="40957"/>
    <cellStyle name="Note 7 2 7 3" xfId="40956"/>
    <cellStyle name="Note 7 2 7 4" xfId="47373"/>
    <cellStyle name="Note 7 2 8" xfId="6768"/>
    <cellStyle name="Note 7 2 8 2" xfId="13531"/>
    <cellStyle name="Note 7 2 8 2 2" xfId="40959"/>
    <cellStyle name="Note 7 2 8 3" xfId="40958"/>
    <cellStyle name="Note 7 2 9" xfId="13524"/>
    <cellStyle name="Note 7 2 9 2" xfId="40960"/>
    <cellStyle name="Note 7 3" xfId="677"/>
    <cellStyle name="Note 7 3 2" xfId="6776"/>
    <cellStyle name="Note 7 3 2 2" xfId="13533"/>
    <cellStyle name="Note 7 3 2 2 2" xfId="40963"/>
    <cellStyle name="Note 7 3 2 3" xfId="23808"/>
    <cellStyle name="Note 7 3 2 4" xfId="40962"/>
    <cellStyle name="Note 7 3 2 5" xfId="47375"/>
    <cellStyle name="Note 7 3 3" xfId="6775"/>
    <cellStyle name="Note 7 3 3 2" xfId="13534"/>
    <cellStyle name="Note 7 3 3 2 2" xfId="40965"/>
    <cellStyle name="Note 7 3 3 3" xfId="40964"/>
    <cellStyle name="Note 7 3 4" xfId="13532"/>
    <cellStyle name="Note 7 3 4 2" xfId="40966"/>
    <cellStyle name="Note 7 3 5" xfId="23807"/>
    <cellStyle name="Note 7 3 6" xfId="40961"/>
    <cellStyle name="Note 7 3 7" xfId="47374"/>
    <cellStyle name="Note 7 4" xfId="763"/>
    <cellStyle name="Note 7 4 2" xfId="6777"/>
    <cellStyle name="Note 7 4 2 2" xfId="13536"/>
    <cellStyle name="Note 7 4 2 2 2" xfId="40969"/>
    <cellStyle name="Note 7 4 2 3" xfId="23810"/>
    <cellStyle name="Note 7 4 2 4" xfId="40968"/>
    <cellStyle name="Note 7 4 3" xfId="13535"/>
    <cellStyle name="Note 7 4 3 2" xfId="40970"/>
    <cellStyle name="Note 7 4 4" xfId="23809"/>
    <cellStyle name="Note 7 4 5" xfId="40967"/>
    <cellStyle name="Note 7 4 6" xfId="47376"/>
    <cellStyle name="Note 7 5" xfId="6778"/>
    <cellStyle name="Note 7 5 2" xfId="13537"/>
    <cellStyle name="Note 7 5 2 2" xfId="23812"/>
    <cellStyle name="Note 7 5 2 3" xfId="40972"/>
    <cellStyle name="Note 7 5 3" xfId="23811"/>
    <cellStyle name="Note 7 5 4" xfId="40971"/>
    <cellStyle name="Note 7 5 5" xfId="47377"/>
    <cellStyle name="Note 7 6" xfId="6779"/>
    <cellStyle name="Note 7 6 2" xfId="13538"/>
    <cellStyle name="Note 7 6 2 2" xfId="23814"/>
    <cellStyle name="Note 7 6 2 3" xfId="40974"/>
    <cellStyle name="Note 7 6 3" xfId="23813"/>
    <cellStyle name="Note 7 6 4" xfId="40973"/>
    <cellStyle name="Note 7 6 5" xfId="47378"/>
    <cellStyle name="Note 7 7" xfId="6780"/>
    <cellStyle name="Note 7 7 2" xfId="13539"/>
    <cellStyle name="Note 7 7 2 2" xfId="23816"/>
    <cellStyle name="Note 7 7 2 3" xfId="40976"/>
    <cellStyle name="Note 7 7 3" xfId="23815"/>
    <cellStyle name="Note 7 7 4" xfId="40975"/>
    <cellStyle name="Note 7 7 5" xfId="47379"/>
    <cellStyle name="Note 7 8" xfId="6781"/>
    <cellStyle name="Note 7 8 2" xfId="13540"/>
    <cellStyle name="Note 7 8 2 2" xfId="40978"/>
    <cellStyle name="Note 7 8 3" xfId="28134"/>
    <cellStyle name="Note 7 8 4" xfId="40977"/>
    <cellStyle name="Note 7 8 5" xfId="47380"/>
    <cellStyle name="Note 7 9" xfId="6767"/>
    <cellStyle name="Note 7 9 2" xfId="13541"/>
    <cellStyle name="Note 7 9 2 2" xfId="40980"/>
    <cellStyle name="Note 7 9 3" xfId="40979"/>
    <cellStyle name="Note 70" xfId="28215"/>
    <cellStyle name="Note 70 2" xfId="28216"/>
    <cellStyle name="Note 71" xfId="28217"/>
    <cellStyle name="Note 71 2" xfId="28218"/>
    <cellStyle name="Note 72" xfId="28219"/>
    <cellStyle name="Note 72 2" xfId="28220"/>
    <cellStyle name="Note 73" xfId="28221"/>
    <cellStyle name="Note 73 2" xfId="28222"/>
    <cellStyle name="Note 74" xfId="28223"/>
    <cellStyle name="Note 74 2" xfId="28224"/>
    <cellStyle name="Note 75" xfId="28225"/>
    <cellStyle name="Note 75 2" xfId="28226"/>
    <cellStyle name="Note 76" xfId="28227"/>
    <cellStyle name="Note 76 2" xfId="28228"/>
    <cellStyle name="Note 77" xfId="28229"/>
    <cellStyle name="Note 77 2" xfId="28230"/>
    <cellStyle name="Note 78" xfId="28231"/>
    <cellStyle name="Note 78 2" xfId="28232"/>
    <cellStyle name="Note 79" xfId="28233"/>
    <cellStyle name="Note 79 2" xfId="28234"/>
    <cellStyle name="Note 8" xfId="282"/>
    <cellStyle name="Note 8 10" xfId="23817"/>
    <cellStyle name="Note 8 11" xfId="40981"/>
    <cellStyle name="Note 8 12" xfId="47381"/>
    <cellStyle name="Note 8 2" xfId="473"/>
    <cellStyle name="Note 8 2 2" xfId="6784"/>
    <cellStyle name="Note 8 2 2 2" xfId="13544"/>
    <cellStyle name="Note 8 2 2 2 2" xfId="40984"/>
    <cellStyle name="Note 8 2 2 3" xfId="23819"/>
    <cellStyle name="Note 8 2 2 4" xfId="40983"/>
    <cellStyle name="Note 8 2 2 5" xfId="47383"/>
    <cellStyle name="Note 8 2 3" xfId="6783"/>
    <cellStyle name="Note 8 2 3 2" xfId="13545"/>
    <cellStyle name="Note 8 2 3 2 2" xfId="40986"/>
    <cellStyle name="Note 8 2 3 3" xfId="40985"/>
    <cellStyle name="Note 8 2 4" xfId="13543"/>
    <cellStyle name="Note 8 2 4 2" xfId="40987"/>
    <cellStyle name="Note 8 2 5" xfId="23818"/>
    <cellStyle name="Note 8 2 6" xfId="40982"/>
    <cellStyle name="Note 8 2 7" xfId="47382"/>
    <cellStyle name="Note 8 3" xfId="678"/>
    <cellStyle name="Note 8 3 2" xfId="6786"/>
    <cellStyle name="Note 8 3 2 2" xfId="13547"/>
    <cellStyle name="Note 8 3 2 2 2" xfId="40990"/>
    <cellStyle name="Note 8 3 2 3" xfId="23821"/>
    <cellStyle name="Note 8 3 2 4" xfId="40989"/>
    <cellStyle name="Note 8 3 2 5" xfId="47385"/>
    <cellStyle name="Note 8 3 3" xfId="6785"/>
    <cellStyle name="Note 8 3 3 2" xfId="13548"/>
    <cellStyle name="Note 8 3 3 2 2" xfId="40992"/>
    <cellStyle name="Note 8 3 3 3" xfId="40991"/>
    <cellStyle name="Note 8 3 4" xfId="13546"/>
    <cellStyle name="Note 8 3 4 2" xfId="40993"/>
    <cellStyle name="Note 8 3 5" xfId="23820"/>
    <cellStyle name="Note 8 3 6" xfId="40988"/>
    <cellStyle name="Note 8 3 7" xfId="47384"/>
    <cellStyle name="Note 8 4" xfId="764"/>
    <cellStyle name="Note 8 4 2" xfId="6787"/>
    <cellStyle name="Note 8 4 2 2" xfId="13550"/>
    <cellStyle name="Note 8 4 2 2 2" xfId="40996"/>
    <cellStyle name="Note 8 4 2 3" xfId="23823"/>
    <cellStyle name="Note 8 4 2 4" xfId="40995"/>
    <cellStyle name="Note 8 4 3" xfId="13549"/>
    <cellStyle name="Note 8 4 3 2" xfId="40997"/>
    <cellStyle name="Note 8 4 4" xfId="23822"/>
    <cellStyle name="Note 8 4 5" xfId="40994"/>
    <cellStyle name="Note 8 4 6" xfId="47386"/>
    <cellStyle name="Note 8 5" xfId="6788"/>
    <cellStyle name="Note 8 5 2" xfId="13551"/>
    <cellStyle name="Note 8 5 2 2" xfId="23825"/>
    <cellStyle name="Note 8 5 2 3" xfId="40999"/>
    <cellStyle name="Note 8 5 3" xfId="23824"/>
    <cellStyle name="Note 8 5 4" xfId="40998"/>
    <cellStyle name="Note 8 5 5" xfId="47387"/>
    <cellStyle name="Note 8 6" xfId="6789"/>
    <cellStyle name="Note 8 6 2" xfId="13552"/>
    <cellStyle name="Note 8 6 2 2" xfId="23827"/>
    <cellStyle name="Note 8 6 2 3" xfId="41001"/>
    <cellStyle name="Note 8 6 3" xfId="23826"/>
    <cellStyle name="Note 8 6 4" xfId="41000"/>
    <cellStyle name="Note 8 6 5" xfId="47388"/>
    <cellStyle name="Note 8 7" xfId="6790"/>
    <cellStyle name="Note 8 7 2" xfId="13553"/>
    <cellStyle name="Note 8 7 2 2" xfId="41003"/>
    <cellStyle name="Note 8 7 3" xfId="28135"/>
    <cellStyle name="Note 8 7 4" xfId="41002"/>
    <cellStyle name="Note 8 7 5" xfId="47389"/>
    <cellStyle name="Note 8 8" xfId="6782"/>
    <cellStyle name="Note 8 8 2" xfId="13554"/>
    <cellStyle name="Note 8 8 2 2" xfId="41005"/>
    <cellStyle name="Note 8 8 3" xfId="41004"/>
    <cellStyle name="Note 8 9" xfId="13542"/>
    <cellStyle name="Note 8 9 2" xfId="41006"/>
    <cellStyle name="Note 80" xfId="28235"/>
    <cellStyle name="Note 80 2" xfId="28236"/>
    <cellStyle name="Note 81" xfId="28237"/>
    <cellStyle name="Note 81 2" xfId="28238"/>
    <cellStyle name="Note 82" xfId="28239"/>
    <cellStyle name="Note 82 2" xfId="28240"/>
    <cellStyle name="Note 83" xfId="28241"/>
    <cellStyle name="Note 83 2" xfId="28242"/>
    <cellStyle name="Note 84" xfId="28243"/>
    <cellStyle name="Note 84 2" xfId="28244"/>
    <cellStyle name="Note 85" xfId="28245"/>
    <cellStyle name="Note 85 2" xfId="28246"/>
    <cellStyle name="Note 86" xfId="28247"/>
    <cellStyle name="Note 86 2" xfId="28248"/>
    <cellStyle name="Note 87" xfId="28249"/>
    <cellStyle name="Note 87 2" xfId="28250"/>
    <cellStyle name="Note 88" xfId="28251"/>
    <cellStyle name="Note 88 2" xfId="28252"/>
    <cellStyle name="Note 89" xfId="28253"/>
    <cellStyle name="Note 89 2" xfId="28254"/>
    <cellStyle name="Note 9" xfId="346"/>
    <cellStyle name="Note 9 2" xfId="6792"/>
    <cellStyle name="Note 9 2 2" xfId="13555"/>
    <cellStyle name="Note 9 2 2 2" xfId="23830"/>
    <cellStyle name="Note 9 2 2 3" xfId="41008"/>
    <cellStyle name="Note 9 2 3" xfId="23829"/>
    <cellStyle name="Note 9 2 4" xfId="41007"/>
    <cellStyle name="Note 9 2 5" xfId="47391"/>
    <cellStyle name="Note 9 3" xfId="6793"/>
    <cellStyle name="Note 9 3 2" xfId="13556"/>
    <cellStyle name="Note 9 3 2 2" xfId="23832"/>
    <cellStyle name="Note 9 3 2 3" xfId="41010"/>
    <cellStyle name="Note 9 3 3" xfId="23831"/>
    <cellStyle name="Note 9 3 4" xfId="41009"/>
    <cellStyle name="Note 9 3 5" xfId="47392"/>
    <cellStyle name="Note 9 4" xfId="6791"/>
    <cellStyle name="Note 9 4 2" xfId="13557"/>
    <cellStyle name="Note 9 4 2 2" xfId="23834"/>
    <cellStyle name="Note 9 4 2 3" xfId="41012"/>
    <cellStyle name="Note 9 4 3" xfId="23833"/>
    <cellStyle name="Note 9 4 4" xfId="41011"/>
    <cellStyle name="Note 9 5" xfId="28136"/>
    <cellStyle name="Note 9 6" xfId="23828"/>
    <cellStyle name="Note 9 7" xfId="47390"/>
    <cellStyle name="Note 90" xfId="28255"/>
    <cellStyle name="Note 90 2" xfId="28256"/>
    <cellStyle name="Note 91" xfId="28257"/>
    <cellStyle name="Note 91 2" xfId="28258"/>
    <cellStyle name="Note 92" xfId="28259"/>
    <cellStyle name="Note 93" xfId="28260"/>
    <cellStyle name="Note 94" xfId="28261"/>
    <cellStyle name="Note 95" xfId="28262"/>
    <cellStyle name="Note 96" xfId="28052"/>
    <cellStyle name="Notes#Total" xfId="23835"/>
    <cellStyle name="Nuevo" xfId="23836"/>
    <cellStyle name="numbers $ (no lines)" xfId="23837"/>
    <cellStyle name="numbers $ double line" xfId="23838"/>
    <cellStyle name="numbers only" xfId="23839"/>
    <cellStyle name="numbers single line" xfId="23840"/>
    <cellStyle name="nvision" xfId="23841"/>
    <cellStyle name="nvision 2" xfId="23842"/>
    <cellStyle name="nvision 3" xfId="23843"/>
    <cellStyle name="o - Style1" xfId="23844"/>
    <cellStyle name="OCR12" xfId="23845"/>
    <cellStyle name="Œ…‹???‚è [0.00]_Sheet1" xfId="23846"/>
    <cellStyle name="Œ…‹???‚è_Sheet1" xfId="23847"/>
    <cellStyle name="Œ…‹æØ‚è [0.00]_!!!GO" xfId="23848"/>
    <cellStyle name="Œ…‹æØ‚è_!!!GO" xfId="23849"/>
    <cellStyle name="Other" xfId="23850"/>
    <cellStyle name="Other light table shading" xfId="23851"/>
    <cellStyle name="OtherSheet" xfId="23852"/>
    <cellStyle name="OtherSheet 2" xfId="23853"/>
    <cellStyle name="OtherSheet 3" xfId="23854"/>
    <cellStyle name="OthSh" xfId="23855"/>
    <cellStyle name="Output" xfId="46" builtinId="21" customBuiltin="1"/>
    <cellStyle name="Output 10" xfId="23856"/>
    <cellStyle name="Output 10 2" xfId="23857"/>
    <cellStyle name="Output 10 2 2" xfId="23858"/>
    <cellStyle name="Output 10 3" xfId="23859"/>
    <cellStyle name="Output 10 3 2" xfId="23860"/>
    <cellStyle name="Output 10 4" xfId="23861"/>
    <cellStyle name="Output 10 4 2" xfId="23862"/>
    <cellStyle name="Output 10 5" xfId="23863"/>
    <cellStyle name="Output 11" xfId="23864"/>
    <cellStyle name="Output 11 2" xfId="23865"/>
    <cellStyle name="Output 11 2 2" xfId="23866"/>
    <cellStyle name="Output 11 3" xfId="23867"/>
    <cellStyle name="Output 11 3 2" xfId="23868"/>
    <cellStyle name="Output 11 4" xfId="23869"/>
    <cellStyle name="Output 11 4 2" xfId="23870"/>
    <cellStyle name="Output 11 5" xfId="23871"/>
    <cellStyle name="Output 12" xfId="23872"/>
    <cellStyle name="Output 12 2" xfId="23873"/>
    <cellStyle name="Output 12 2 2" xfId="23874"/>
    <cellStyle name="Output 12 3" xfId="23875"/>
    <cellStyle name="Output 12 3 2" xfId="23876"/>
    <cellStyle name="Output 12 4" xfId="23877"/>
    <cellStyle name="Output 12 4 2" xfId="23878"/>
    <cellStyle name="Output 13" xfId="23879"/>
    <cellStyle name="Output 14" xfId="23880"/>
    <cellStyle name="Output 14 2" xfId="23881"/>
    <cellStyle name="Output 15" xfId="23882"/>
    <cellStyle name="Output 15 2" xfId="23883"/>
    <cellStyle name="Output 16" xfId="23884"/>
    <cellStyle name="Output 16 2" xfId="23885"/>
    <cellStyle name="Output 17" xfId="23886"/>
    <cellStyle name="Output 17 2" xfId="23887"/>
    <cellStyle name="Output 18" xfId="23888"/>
    <cellStyle name="Output 18 2" xfId="23889"/>
    <cellStyle name="Output 19" xfId="23890"/>
    <cellStyle name="Output 19 2" xfId="23891"/>
    <cellStyle name="Output 2" xfId="94"/>
    <cellStyle name="Output 2 10" xfId="23892"/>
    <cellStyle name="Output 2 11" xfId="23893"/>
    <cellStyle name="Output 2 12" xfId="23894"/>
    <cellStyle name="Output 2 13" xfId="23895"/>
    <cellStyle name="Output 2 14" xfId="23896"/>
    <cellStyle name="Output 2 14 2" xfId="23897"/>
    <cellStyle name="Output 2 15" xfId="23898"/>
    <cellStyle name="Output 2 15 2" xfId="23899"/>
    <cellStyle name="Output 2 2" xfId="283"/>
    <cellStyle name="Output 2 2 2" xfId="6794"/>
    <cellStyle name="Output 2 2 3" xfId="23900"/>
    <cellStyle name="Output 2 3" xfId="6795"/>
    <cellStyle name="Output 2 3 2" xfId="23902"/>
    <cellStyle name="Output 2 3 3" xfId="23903"/>
    <cellStyle name="Output 2 3 4" xfId="23904"/>
    <cellStyle name="Output 2 3 5" xfId="23905"/>
    <cellStyle name="Output 2 3 6" xfId="23906"/>
    <cellStyle name="Output 2 3 7" xfId="23907"/>
    <cellStyle name="Output 2 3 8" xfId="23908"/>
    <cellStyle name="Output 2 3 9" xfId="23901"/>
    <cellStyle name="Output 2 4" xfId="23909"/>
    <cellStyle name="Output 2 4 2" xfId="23910"/>
    <cellStyle name="Output 2 4 3" xfId="23911"/>
    <cellStyle name="Output 2 4 4" xfId="23912"/>
    <cellStyle name="Output 2 4 5" xfId="23913"/>
    <cellStyle name="Output 2 4 6" xfId="23914"/>
    <cellStyle name="Output 2 4 7" xfId="23915"/>
    <cellStyle name="Output 2 4 8" xfId="23916"/>
    <cellStyle name="Output 2 5" xfId="23917"/>
    <cellStyle name="Output 2 5 2" xfId="23918"/>
    <cellStyle name="Output 2 5 3" xfId="23919"/>
    <cellStyle name="Output 2 5 4" xfId="23920"/>
    <cellStyle name="Output 2 5 5" xfId="23921"/>
    <cellStyle name="Output 2 5 6" xfId="23922"/>
    <cellStyle name="Output 2 5 7" xfId="23923"/>
    <cellStyle name="Output 2 5 8" xfId="23924"/>
    <cellStyle name="Output 2 6" xfId="23925"/>
    <cellStyle name="Output 2 7" xfId="23926"/>
    <cellStyle name="Output 2 8" xfId="23927"/>
    <cellStyle name="Output 2 9" xfId="23928"/>
    <cellStyle name="Output 20" xfId="23929"/>
    <cellStyle name="Output 3" xfId="347"/>
    <cellStyle name="Output 3 10" xfId="23930"/>
    <cellStyle name="Output 3 11" xfId="23931"/>
    <cellStyle name="Output 3 12" xfId="23932"/>
    <cellStyle name="Output 3 13" xfId="23933"/>
    <cellStyle name="Output 3 14" xfId="23934"/>
    <cellStyle name="Output 3 14 2" xfId="23935"/>
    <cellStyle name="Output 3 15" xfId="23936"/>
    <cellStyle name="Output 3 15 2" xfId="23937"/>
    <cellStyle name="Output 3 16" xfId="23938"/>
    <cellStyle name="Output 3 2" xfId="23939"/>
    <cellStyle name="Output 3 3" xfId="23940"/>
    <cellStyle name="Output 3 3 2" xfId="23941"/>
    <cellStyle name="Output 3 3 3" xfId="23942"/>
    <cellStyle name="Output 3 3 4" xfId="23943"/>
    <cellStyle name="Output 3 3 5" xfId="23944"/>
    <cellStyle name="Output 3 3 6" xfId="23945"/>
    <cellStyle name="Output 3 3 7" xfId="23946"/>
    <cellStyle name="Output 3 3 8" xfId="23947"/>
    <cellStyle name="Output 3 4" xfId="23948"/>
    <cellStyle name="Output 3 4 2" xfId="23949"/>
    <cellStyle name="Output 3 4 3" xfId="23950"/>
    <cellStyle name="Output 3 4 4" xfId="23951"/>
    <cellStyle name="Output 3 4 5" xfId="23952"/>
    <cellStyle name="Output 3 4 6" xfId="23953"/>
    <cellStyle name="Output 3 4 7" xfId="23954"/>
    <cellStyle name="Output 3 4 8" xfId="23955"/>
    <cellStyle name="Output 3 5" xfId="23956"/>
    <cellStyle name="Output 3 5 2" xfId="23957"/>
    <cellStyle name="Output 3 5 3" xfId="23958"/>
    <cellStyle name="Output 3 5 4" xfId="23959"/>
    <cellStyle name="Output 3 5 5" xfId="23960"/>
    <cellStyle name="Output 3 5 6" xfId="23961"/>
    <cellStyle name="Output 3 5 7" xfId="23962"/>
    <cellStyle name="Output 3 5 8" xfId="23963"/>
    <cellStyle name="Output 3 6" xfId="23964"/>
    <cellStyle name="Output 3 7" xfId="23965"/>
    <cellStyle name="Output 3 8" xfId="23966"/>
    <cellStyle name="Output 3 9" xfId="23967"/>
    <cellStyle name="Output 4" xfId="23968"/>
    <cellStyle name="Output 4 2" xfId="23969"/>
    <cellStyle name="Output 4 2 2" xfId="23970"/>
    <cellStyle name="Output 4 3" xfId="23971"/>
    <cellStyle name="Output 4 3 2" xfId="23972"/>
    <cellStyle name="Output 4 4" xfId="23973"/>
    <cellStyle name="Output 4 4 2" xfId="23974"/>
    <cellStyle name="Output 4 5" xfId="23975"/>
    <cellStyle name="Output 5" xfId="23976"/>
    <cellStyle name="Output 5 2" xfId="23977"/>
    <cellStyle name="Output 5 2 2" xfId="23978"/>
    <cellStyle name="Output 5 3" xfId="23979"/>
    <cellStyle name="Output 5 3 2" xfId="23980"/>
    <cellStyle name="Output 5 4" xfId="23981"/>
    <cellStyle name="Output 5 4 2" xfId="23982"/>
    <cellStyle name="Output 5 5" xfId="23983"/>
    <cellStyle name="Output 6" xfId="23984"/>
    <cellStyle name="Output 6 2" xfId="23985"/>
    <cellStyle name="Output 6 2 2" xfId="23986"/>
    <cellStyle name="Output 6 3" xfId="23987"/>
    <cellStyle name="Output 6 3 2" xfId="23988"/>
    <cellStyle name="Output 6 4" xfId="23989"/>
    <cellStyle name="Output 6 4 2" xfId="23990"/>
    <cellStyle name="Output 6 5" xfId="23991"/>
    <cellStyle name="Output 7" xfId="23992"/>
    <cellStyle name="Output 7 2" xfId="23993"/>
    <cellStyle name="Output 7 2 2" xfId="23994"/>
    <cellStyle name="Output 7 3" xfId="23995"/>
    <cellStyle name="Output 7 3 2" xfId="23996"/>
    <cellStyle name="Output 7 4" xfId="23997"/>
    <cellStyle name="Output 7 4 2" xfId="23998"/>
    <cellStyle name="Output 7 5" xfId="23999"/>
    <cellStyle name="Output 8" xfId="24000"/>
    <cellStyle name="Output 8 2" xfId="24001"/>
    <cellStyle name="Output 8 2 2" xfId="24002"/>
    <cellStyle name="Output 8 3" xfId="24003"/>
    <cellStyle name="Output 8 3 2" xfId="24004"/>
    <cellStyle name="Output 8 4" xfId="24005"/>
    <cellStyle name="Output 8 4 2" xfId="24006"/>
    <cellStyle name="Output 8 5" xfId="24007"/>
    <cellStyle name="Output 9" xfId="24008"/>
    <cellStyle name="Output 9 2" xfId="24009"/>
    <cellStyle name="Output 9 2 2" xfId="24010"/>
    <cellStyle name="Output 9 3" xfId="24011"/>
    <cellStyle name="Output 9 3 2" xfId="24012"/>
    <cellStyle name="Output 9 4" xfId="24013"/>
    <cellStyle name="Output 9 4 2" xfId="24014"/>
    <cellStyle name="Output 9 5" xfId="24015"/>
    <cellStyle name="Output Amounts" xfId="24016"/>
    <cellStyle name="Output Amounts 10" xfId="24017"/>
    <cellStyle name="Output Amounts 10 10" xfId="24018"/>
    <cellStyle name="Output Amounts 10 11" xfId="24019"/>
    <cellStyle name="Output Amounts 10 12" xfId="24020"/>
    <cellStyle name="Output Amounts 10 13" xfId="24021"/>
    <cellStyle name="Output Amounts 10 14" xfId="24022"/>
    <cellStyle name="Output Amounts 10 15" xfId="24023"/>
    <cellStyle name="Output Amounts 10 16" xfId="24024"/>
    <cellStyle name="Output Amounts 10 17" xfId="24025"/>
    <cellStyle name="Output Amounts 10 18" xfId="24026"/>
    <cellStyle name="Output Amounts 10 19" xfId="24027"/>
    <cellStyle name="Output Amounts 10 2" xfId="24028"/>
    <cellStyle name="Output Amounts 10 2 10" xfId="24029"/>
    <cellStyle name="Output Amounts 10 2 2" xfId="24030"/>
    <cellStyle name="Output Amounts 10 2 3" xfId="24031"/>
    <cellStyle name="Output Amounts 10 2 4" xfId="24032"/>
    <cellStyle name="Output Amounts 10 2 5" xfId="24033"/>
    <cellStyle name="Output Amounts 10 2 6" xfId="24034"/>
    <cellStyle name="Output Amounts 10 2 7" xfId="24035"/>
    <cellStyle name="Output Amounts 10 2 8" xfId="24036"/>
    <cellStyle name="Output Amounts 10 2 9" xfId="24037"/>
    <cellStyle name="Output Amounts 10 20" xfId="24038"/>
    <cellStyle name="Output Amounts 10 21" xfId="24039"/>
    <cellStyle name="Output Amounts 10 22" xfId="24040"/>
    <cellStyle name="Output Amounts 10 23" xfId="24041"/>
    <cellStyle name="Output Amounts 10 24" xfId="24042"/>
    <cellStyle name="Output Amounts 10 25" xfId="24043"/>
    <cellStyle name="Output Amounts 10 26" xfId="24044"/>
    <cellStyle name="Output Amounts 10 27" xfId="24045"/>
    <cellStyle name="Output Amounts 10 28" xfId="24046"/>
    <cellStyle name="Output Amounts 10 29" xfId="24047"/>
    <cellStyle name="Output Amounts 10 3" xfId="24048"/>
    <cellStyle name="Output Amounts 10 3 2" xfId="24049"/>
    <cellStyle name="Output Amounts 10 3 3" xfId="24050"/>
    <cellStyle name="Output Amounts 10 30" xfId="24051"/>
    <cellStyle name="Output Amounts 10 31" xfId="24052"/>
    <cellStyle name="Output Amounts 10 32" xfId="24053"/>
    <cellStyle name="Output Amounts 10 33" xfId="24054"/>
    <cellStyle name="Output Amounts 10 34" xfId="24055"/>
    <cellStyle name="Output Amounts 10 35" xfId="24056"/>
    <cellStyle name="Output Amounts 10 36" xfId="24057"/>
    <cellStyle name="Output Amounts 10 37" xfId="24058"/>
    <cellStyle name="Output Amounts 10 38" xfId="24059"/>
    <cellStyle name="Output Amounts 10 4" xfId="24060"/>
    <cellStyle name="Output Amounts 10 4 2" xfId="24061"/>
    <cellStyle name="Output Amounts 10 4 3" xfId="24062"/>
    <cellStyle name="Output Amounts 10 5" xfId="24063"/>
    <cellStyle name="Output Amounts 10 5 2" xfId="24064"/>
    <cellStyle name="Output Amounts 10 5 3" xfId="24065"/>
    <cellStyle name="Output Amounts 10 6" xfId="24066"/>
    <cellStyle name="Output Amounts 10 6 2" xfId="24067"/>
    <cellStyle name="Output Amounts 10 6 3" xfId="24068"/>
    <cellStyle name="Output Amounts 10 7" xfId="24069"/>
    <cellStyle name="Output Amounts 10 7 2" xfId="24070"/>
    <cellStyle name="Output Amounts 10 7 3" xfId="24071"/>
    <cellStyle name="Output Amounts 10 8" xfId="24072"/>
    <cellStyle name="Output Amounts 10 8 2" xfId="24073"/>
    <cellStyle name="Output Amounts 10 8 3" xfId="24074"/>
    <cellStyle name="Output Amounts 10 9" xfId="24075"/>
    <cellStyle name="Output Amounts 11" xfId="24076"/>
    <cellStyle name="Output Amounts 11 2" xfId="24077"/>
    <cellStyle name="Output Amounts 11 2 2" xfId="24078"/>
    <cellStyle name="Output Amounts 11 2 3" xfId="24079"/>
    <cellStyle name="Output Amounts 11 3" xfId="24080"/>
    <cellStyle name="Output Amounts 12" xfId="24081"/>
    <cellStyle name="Output Amounts 12 2" xfId="24082"/>
    <cellStyle name="Output Amounts 12 2 2" xfId="24083"/>
    <cellStyle name="Output Amounts 12 2 3" xfId="24084"/>
    <cellStyle name="Output Amounts 12 3" xfId="24085"/>
    <cellStyle name="Output Amounts 13" xfId="24086"/>
    <cellStyle name="Output Amounts 13 10" xfId="24087"/>
    <cellStyle name="Output Amounts 13 2" xfId="24088"/>
    <cellStyle name="Output Amounts 13 3" xfId="24089"/>
    <cellStyle name="Output Amounts 13 4" xfId="24090"/>
    <cellStyle name="Output Amounts 13 5" xfId="24091"/>
    <cellStyle name="Output Amounts 13 6" xfId="24092"/>
    <cellStyle name="Output Amounts 13 7" xfId="24093"/>
    <cellStyle name="Output Amounts 13 8" xfId="24094"/>
    <cellStyle name="Output Amounts 13 9" xfId="24095"/>
    <cellStyle name="Output Amounts 14" xfId="24096"/>
    <cellStyle name="Output Amounts 14 10" xfId="24097"/>
    <cellStyle name="Output Amounts 14 2" xfId="24098"/>
    <cellStyle name="Output Amounts 14 3" xfId="24099"/>
    <cellStyle name="Output Amounts 14 4" xfId="24100"/>
    <cellStyle name="Output Amounts 14 5" xfId="24101"/>
    <cellStyle name="Output Amounts 14 6" xfId="24102"/>
    <cellStyle name="Output Amounts 14 7" xfId="24103"/>
    <cellStyle name="Output Amounts 14 8" xfId="24104"/>
    <cellStyle name="Output Amounts 14 9" xfId="24105"/>
    <cellStyle name="Output Amounts 15" xfId="24106"/>
    <cellStyle name="Output Amounts 15 2" xfId="24107"/>
    <cellStyle name="Output Amounts 15 3" xfId="24108"/>
    <cellStyle name="Output Amounts 16" xfId="24109"/>
    <cellStyle name="Output Amounts 17" xfId="24110"/>
    <cellStyle name="Output Amounts 18" xfId="24111"/>
    <cellStyle name="Output Amounts 19" xfId="24112"/>
    <cellStyle name="Output Amounts 2" xfId="24113"/>
    <cellStyle name="Output Amounts 2 2" xfId="24114"/>
    <cellStyle name="Output Amounts 2 2 10" xfId="24115"/>
    <cellStyle name="Output Amounts 2 2 2" xfId="24116"/>
    <cellStyle name="Output Amounts 2 2 3" xfId="24117"/>
    <cellStyle name="Output Amounts 2 2 4" xfId="24118"/>
    <cellStyle name="Output Amounts 2 2 5" xfId="24119"/>
    <cellStyle name="Output Amounts 2 2 6" xfId="24120"/>
    <cellStyle name="Output Amounts 2 2 7" xfId="24121"/>
    <cellStyle name="Output Amounts 2 2 8" xfId="24122"/>
    <cellStyle name="Output Amounts 2 2 9" xfId="24123"/>
    <cellStyle name="Output Amounts 2 3" xfId="24124"/>
    <cellStyle name="Output Amounts 2 3 10" xfId="24125"/>
    <cellStyle name="Output Amounts 2 3 2" xfId="24126"/>
    <cellStyle name="Output Amounts 2 3 3" xfId="24127"/>
    <cellStyle name="Output Amounts 2 3 4" xfId="24128"/>
    <cellStyle name="Output Amounts 2 3 5" xfId="24129"/>
    <cellStyle name="Output Amounts 2 3 6" xfId="24130"/>
    <cellStyle name="Output Amounts 2 3 7" xfId="24131"/>
    <cellStyle name="Output Amounts 2 3 8" xfId="24132"/>
    <cellStyle name="Output Amounts 2 3 9" xfId="24133"/>
    <cellStyle name="Output Amounts 2 4" xfId="24134"/>
    <cellStyle name="Output Amounts 2 4 10" xfId="24135"/>
    <cellStyle name="Output Amounts 2 4 2" xfId="24136"/>
    <cellStyle name="Output Amounts 2 4 3" xfId="24137"/>
    <cellStyle name="Output Amounts 2 4 4" xfId="24138"/>
    <cellStyle name="Output Amounts 2 4 5" xfId="24139"/>
    <cellStyle name="Output Amounts 2 4 6" xfId="24140"/>
    <cellStyle name="Output Amounts 2 4 7" xfId="24141"/>
    <cellStyle name="Output Amounts 2 4 8" xfId="24142"/>
    <cellStyle name="Output Amounts 2 4 9" xfId="24143"/>
    <cellStyle name="Output Amounts 2 5" xfId="24144"/>
    <cellStyle name="Output Amounts 2 6" xfId="24145"/>
    <cellStyle name="Output Amounts 2 6 2" xfId="24146"/>
    <cellStyle name="Output Amounts 2 6 3" xfId="24147"/>
    <cellStyle name="Output Amounts 2 7" xfId="24148"/>
    <cellStyle name="Output Amounts 20" xfId="24149"/>
    <cellStyle name="Output Amounts 21" xfId="24150"/>
    <cellStyle name="Output Amounts 22" xfId="24151"/>
    <cellStyle name="Output Amounts 3" xfId="24152"/>
    <cellStyle name="Output Amounts 3 2" xfId="24153"/>
    <cellStyle name="Output Amounts 3 2 10" xfId="24154"/>
    <cellStyle name="Output Amounts 3 2 2" xfId="24155"/>
    <cellStyle name="Output Amounts 3 2 3" xfId="24156"/>
    <cellStyle name="Output Amounts 3 2 4" xfId="24157"/>
    <cellStyle name="Output Amounts 3 2 5" xfId="24158"/>
    <cellStyle name="Output Amounts 3 2 6" xfId="24159"/>
    <cellStyle name="Output Amounts 3 2 7" xfId="24160"/>
    <cellStyle name="Output Amounts 3 2 8" xfId="24161"/>
    <cellStyle name="Output Amounts 3 2 9" xfId="24162"/>
    <cellStyle name="Output Amounts 3 3" xfId="24163"/>
    <cellStyle name="Output Amounts 3 3 10" xfId="24164"/>
    <cellStyle name="Output Amounts 3 3 2" xfId="24165"/>
    <cellStyle name="Output Amounts 3 3 3" xfId="24166"/>
    <cellStyle name="Output Amounts 3 3 4" xfId="24167"/>
    <cellStyle name="Output Amounts 3 3 5" xfId="24168"/>
    <cellStyle name="Output Amounts 3 3 6" xfId="24169"/>
    <cellStyle name="Output Amounts 3 3 7" xfId="24170"/>
    <cellStyle name="Output Amounts 3 3 8" xfId="24171"/>
    <cellStyle name="Output Amounts 3 3 9" xfId="24172"/>
    <cellStyle name="Output Amounts 3 4" xfId="24173"/>
    <cellStyle name="Output Amounts 3 4 10" xfId="24174"/>
    <cellStyle name="Output Amounts 3 4 2" xfId="24175"/>
    <cellStyle name="Output Amounts 3 4 3" xfId="24176"/>
    <cellStyle name="Output Amounts 3 4 4" xfId="24177"/>
    <cellStyle name="Output Amounts 3 4 5" xfId="24178"/>
    <cellStyle name="Output Amounts 3 4 6" xfId="24179"/>
    <cellStyle name="Output Amounts 3 4 7" xfId="24180"/>
    <cellStyle name="Output Amounts 3 4 8" xfId="24181"/>
    <cellStyle name="Output Amounts 3 4 9" xfId="24182"/>
    <cellStyle name="Output Amounts 3 5" xfId="24183"/>
    <cellStyle name="Output Amounts 3 6" xfId="24184"/>
    <cellStyle name="Output Amounts 3 6 2" xfId="24185"/>
    <cellStyle name="Output Amounts 3 6 3" xfId="24186"/>
    <cellStyle name="Output Amounts 3 7" xfId="24187"/>
    <cellStyle name="Output Amounts 4" xfId="24188"/>
    <cellStyle name="Output Amounts 4 10" xfId="24189"/>
    <cellStyle name="Output Amounts 4 10 2" xfId="24190"/>
    <cellStyle name="Output Amounts 4 10 3" xfId="24191"/>
    <cellStyle name="Output Amounts 4 11" xfId="24192"/>
    <cellStyle name="Output Amounts 4 11 2" xfId="24193"/>
    <cellStyle name="Output Amounts 4 11 3" xfId="24194"/>
    <cellStyle name="Output Amounts 4 12" xfId="24195"/>
    <cellStyle name="Output Amounts 4 13" xfId="24196"/>
    <cellStyle name="Output Amounts 4 14" xfId="24197"/>
    <cellStyle name="Output Amounts 4 15" xfId="24198"/>
    <cellStyle name="Output Amounts 4 16" xfId="24199"/>
    <cellStyle name="Output Amounts 4 17" xfId="24200"/>
    <cellStyle name="Output Amounts 4 18" xfId="24201"/>
    <cellStyle name="Output Amounts 4 19" xfId="24202"/>
    <cellStyle name="Output Amounts 4 2" xfId="24203"/>
    <cellStyle name="Output Amounts 4 2 10" xfId="24204"/>
    <cellStyle name="Output Amounts 4 2 11" xfId="24205"/>
    <cellStyle name="Output Amounts 4 2 12" xfId="24206"/>
    <cellStyle name="Output Amounts 4 2 13" xfId="24207"/>
    <cellStyle name="Output Amounts 4 2 14" xfId="24208"/>
    <cellStyle name="Output Amounts 4 2 15" xfId="24209"/>
    <cellStyle name="Output Amounts 4 2 16" xfId="24210"/>
    <cellStyle name="Output Amounts 4 2 17" xfId="24211"/>
    <cellStyle name="Output Amounts 4 2 18" xfId="24212"/>
    <cellStyle name="Output Amounts 4 2 19" xfId="24213"/>
    <cellStyle name="Output Amounts 4 2 2" xfId="24214"/>
    <cellStyle name="Output Amounts 4 2 20" xfId="24215"/>
    <cellStyle name="Output Amounts 4 2 21" xfId="24216"/>
    <cellStyle name="Output Amounts 4 2 22" xfId="24217"/>
    <cellStyle name="Output Amounts 4 2 23" xfId="24218"/>
    <cellStyle name="Output Amounts 4 2 24" xfId="24219"/>
    <cellStyle name="Output Amounts 4 2 25" xfId="24220"/>
    <cellStyle name="Output Amounts 4 2 26" xfId="24221"/>
    <cellStyle name="Output Amounts 4 2 27" xfId="24222"/>
    <cellStyle name="Output Amounts 4 2 28" xfId="24223"/>
    <cellStyle name="Output Amounts 4 2 29" xfId="24224"/>
    <cellStyle name="Output Amounts 4 2 3" xfId="24225"/>
    <cellStyle name="Output Amounts 4 2 30" xfId="24226"/>
    <cellStyle name="Output Amounts 4 2 31" xfId="24227"/>
    <cellStyle name="Output Amounts 4 2 32" xfId="24228"/>
    <cellStyle name="Output Amounts 4 2 33" xfId="24229"/>
    <cellStyle name="Output Amounts 4 2 34" xfId="24230"/>
    <cellStyle name="Output Amounts 4 2 35" xfId="24231"/>
    <cellStyle name="Output Amounts 4 2 36" xfId="24232"/>
    <cellStyle name="Output Amounts 4 2 4" xfId="24233"/>
    <cellStyle name="Output Amounts 4 2 5" xfId="24234"/>
    <cellStyle name="Output Amounts 4 2 6" xfId="24235"/>
    <cellStyle name="Output Amounts 4 2 7" xfId="24236"/>
    <cellStyle name="Output Amounts 4 2 8" xfId="24237"/>
    <cellStyle name="Output Amounts 4 2 9" xfId="24238"/>
    <cellStyle name="Output Amounts 4 20" xfId="24239"/>
    <cellStyle name="Output Amounts 4 21" xfId="24240"/>
    <cellStyle name="Output Amounts 4 22" xfId="24241"/>
    <cellStyle name="Output Amounts 4 23" xfId="24242"/>
    <cellStyle name="Output Amounts 4 24" xfId="24243"/>
    <cellStyle name="Output Amounts 4 25" xfId="24244"/>
    <cellStyle name="Output Amounts 4 26" xfId="24245"/>
    <cellStyle name="Output Amounts 4 27" xfId="24246"/>
    <cellStyle name="Output Amounts 4 28" xfId="24247"/>
    <cellStyle name="Output Amounts 4 29" xfId="24248"/>
    <cellStyle name="Output Amounts 4 3" xfId="24249"/>
    <cellStyle name="Output Amounts 4 30" xfId="24250"/>
    <cellStyle name="Output Amounts 4 31" xfId="24251"/>
    <cellStyle name="Output Amounts 4 32" xfId="24252"/>
    <cellStyle name="Output Amounts 4 33" xfId="24253"/>
    <cellStyle name="Output Amounts 4 34" xfId="24254"/>
    <cellStyle name="Output Amounts 4 35" xfId="24255"/>
    <cellStyle name="Output Amounts 4 36" xfId="24256"/>
    <cellStyle name="Output Amounts 4 37" xfId="24257"/>
    <cellStyle name="Output Amounts 4 38" xfId="24258"/>
    <cellStyle name="Output Amounts 4 39" xfId="24259"/>
    <cellStyle name="Output Amounts 4 4" xfId="24260"/>
    <cellStyle name="Output Amounts 4 40" xfId="24261"/>
    <cellStyle name="Output Amounts 4 5" xfId="24262"/>
    <cellStyle name="Output Amounts 4 5 2" xfId="24263"/>
    <cellStyle name="Output Amounts 4 5 3" xfId="24264"/>
    <cellStyle name="Output Amounts 4 6" xfId="24265"/>
    <cellStyle name="Output Amounts 4 6 2" xfId="24266"/>
    <cellStyle name="Output Amounts 4 6 3" xfId="24267"/>
    <cellStyle name="Output Amounts 4 7" xfId="24268"/>
    <cellStyle name="Output Amounts 4 7 2" xfId="24269"/>
    <cellStyle name="Output Amounts 4 7 3" xfId="24270"/>
    <cellStyle name="Output Amounts 4 8" xfId="24271"/>
    <cellStyle name="Output Amounts 4 8 2" xfId="24272"/>
    <cellStyle name="Output Amounts 4 8 3" xfId="24273"/>
    <cellStyle name="Output Amounts 4 9" xfId="24274"/>
    <cellStyle name="Output Amounts 4 9 2" xfId="24275"/>
    <cellStyle name="Output Amounts 4 9 3" xfId="24276"/>
    <cellStyle name="Output Amounts 5" xfId="24277"/>
    <cellStyle name="Output Amounts 5 10" xfId="24278"/>
    <cellStyle name="Output Amounts 5 10 2" xfId="24279"/>
    <cellStyle name="Output Amounts 5 10 3" xfId="24280"/>
    <cellStyle name="Output Amounts 5 11" xfId="24281"/>
    <cellStyle name="Output Amounts 5 11 2" xfId="24282"/>
    <cellStyle name="Output Amounts 5 11 3" xfId="24283"/>
    <cellStyle name="Output Amounts 5 12" xfId="24284"/>
    <cellStyle name="Output Amounts 5 13" xfId="24285"/>
    <cellStyle name="Output Amounts 5 14" xfId="24286"/>
    <cellStyle name="Output Amounts 5 15" xfId="24287"/>
    <cellStyle name="Output Amounts 5 16" xfId="24288"/>
    <cellStyle name="Output Amounts 5 17" xfId="24289"/>
    <cellStyle name="Output Amounts 5 18" xfId="24290"/>
    <cellStyle name="Output Amounts 5 19" xfId="24291"/>
    <cellStyle name="Output Amounts 5 2" xfId="24292"/>
    <cellStyle name="Output Amounts 5 2 10" xfId="24293"/>
    <cellStyle name="Output Amounts 5 2 11" xfId="24294"/>
    <cellStyle name="Output Amounts 5 2 12" xfId="24295"/>
    <cellStyle name="Output Amounts 5 2 13" xfId="24296"/>
    <cellStyle name="Output Amounts 5 2 14" xfId="24297"/>
    <cellStyle name="Output Amounts 5 2 15" xfId="24298"/>
    <cellStyle name="Output Amounts 5 2 16" xfId="24299"/>
    <cellStyle name="Output Amounts 5 2 17" xfId="24300"/>
    <cellStyle name="Output Amounts 5 2 18" xfId="24301"/>
    <cellStyle name="Output Amounts 5 2 19" xfId="24302"/>
    <cellStyle name="Output Amounts 5 2 2" xfId="24303"/>
    <cellStyle name="Output Amounts 5 2 20" xfId="24304"/>
    <cellStyle name="Output Amounts 5 2 21" xfId="24305"/>
    <cellStyle name="Output Amounts 5 2 22" xfId="24306"/>
    <cellStyle name="Output Amounts 5 2 23" xfId="24307"/>
    <cellStyle name="Output Amounts 5 2 24" xfId="24308"/>
    <cellStyle name="Output Amounts 5 2 25" xfId="24309"/>
    <cellStyle name="Output Amounts 5 2 26" xfId="24310"/>
    <cellStyle name="Output Amounts 5 2 27" xfId="24311"/>
    <cellStyle name="Output Amounts 5 2 28" xfId="24312"/>
    <cellStyle name="Output Amounts 5 2 29" xfId="24313"/>
    <cellStyle name="Output Amounts 5 2 3" xfId="24314"/>
    <cellStyle name="Output Amounts 5 2 30" xfId="24315"/>
    <cellStyle name="Output Amounts 5 2 31" xfId="24316"/>
    <cellStyle name="Output Amounts 5 2 32" xfId="24317"/>
    <cellStyle name="Output Amounts 5 2 33" xfId="24318"/>
    <cellStyle name="Output Amounts 5 2 34" xfId="24319"/>
    <cellStyle name="Output Amounts 5 2 35" xfId="24320"/>
    <cellStyle name="Output Amounts 5 2 36" xfId="24321"/>
    <cellStyle name="Output Amounts 5 2 4" xfId="24322"/>
    <cellStyle name="Output Amounts 5 2 5" xfId="24323"/>
    <cellStyle name="Output Amounts 5 2 6" xfId="24324"/>
    <cellStyle name="Output Amounts 5 2 7" xfId="24325"/>
    <cellStyle name="Output Amounts 5 2 8" xfId="24326"/>
    <cellStyle name="Output Amounts 5 2 9" xfId="24327"/>
    <cellStyle name="Output Amounts 5 20" xfId="24328"/>
    <cellStyle name="Output Amounts 5 21" xfId="24329"/>
    <cellStyle name="Output Amounts 5 22" xfId="24330"/>
    <cellStyle name="Output Amounts 5 23" xfId="24331"/>
    <cellStyle name="Output Amounts 5 24" xfId="24332"/>
    <cellStyle name="Output Amounts 5 25" xfId="24333"/>
    <cellStyle name="Output Amounts 5 26" xfId="24334"/>
    <cellStyle name="Output Amounts 5 27" xfId="24335"/>
    <cellStyle name="Output Amounts 5 28" xfId="24336"/>
    <cellStyle name="Output Amounts 5 29" xfId="24337"/>
    <cellStyle name="Output Amounts 5 3" xfId="24338"/>
    <cellStyle name="Output Amounts 5 30" xfId="24339"/>
    <cellStyle name="Output Amounts 5 31" xfId="24340"/>
    <cellStyle name="Output Amounts 5 32" xfId="24341"/>
    <cellStyle name="Output Amounts 5 33" xfId="24342"/>
    <cellStyle name="Output Amounts 5 34" xfId="24343"/>
    <cellStyle name="Output Amounts 5 35" xfId="24344"/>
    <cellStyle name="Output Amounts 5 36" xfId="24345"/>
    <cellStyle name="Output Amounts 5 37" xfId="24346"/>
    <cellStyle name="Output Amounts 5 38" xfId="24347"/>
    <cellStyle name="Output Amounts 5 39" xfId="24348"/>
    <cellStyle name="Output Amounts 5 4" xfId="24349"/>
    <cellStyle name="Output Amounts 5 40" xfId="24350"/>
    <cellStyle name="Output Amounts 5 5" xfId="24351"/>
    <cellStyle name="Output Amounts 5 5 2" xfId="24352"/>
    <cellStyle name="Output Amounts 5 5 3" xfId="24353"/>
    <cellStyle name="Output Amounts 5 6" xfId="24354"/>
    <cellStyle name="Output Amounts 5 6 2" xfId="24355"/>
    <cellStyle name="Output Amounts 5 6 3" xfId="24356"/>
    <cellStyle name="Output Amounts 5 7" xfId="24357"/>
    <cellStyle name="Output Amounts 5 7 2" xfId="24358"/>
    <cellStyle name="Output Amounts 5 7 3" xfId="24359"/>
    <cellStyle name="Output Amounts 5 8" xfId="24360"/>
    <cellStyle name="Output Amounts 5 8 2" xfId="24361"/>
    <cellStyle name="Output Amounts 5 8 3" xfId="24362"/>
    <cellStyle name="Output Amounts 5 9" xfId="24363"/>
    <cellStyle name="Output Amounts 5 9 2" xfId="24364"/>
    <cellStyle name="Output Amounts 5 9 3" xfId="24365"/>
    <cellStyle name="Output Amounts 6" xfId="24366"/>
    <cellStyle name="Output Amounts 6 10" xfId="24367"/>
    <cellStyle name="Output Amounts 6 10 2" xfId="24368"/>
    <cellStyle name="Output Amounts 6 10 3" xfId="24369"/>
    <cellStyle name="Output Amounts 6 11" xfId="24370"/>
    <cellStyle name="Output Amounts 6 11 2" xfId="24371"/>
    <cellStyle name="Output Amounts 6 11 3" xfId="24372"/>
    <cellStyle name="Output Amounts 6 12" xfId="24373"/>
    <cellStyle name="Output Amounts 6 13" xfId="24374"/>
    <cellStyle name="Output Amounts 6 14" xfId="24375"/>
    <cellStyle name="Output Amounts 6 15" xfId="24376"/>
    <cellStyle name="Output Amounts 6 16" xfId="24377"/>
    <cellStyle name="Output Amounts 6 17" xfId="24378"/>
    <cellStyle name="Output Amounts 6 18" xfId="24379"/>
    <cellStyle name="Output Amounts 6 19" xfId="24380"/>
    <cellStyle name="Output Amounts 6 2" xfId="24381"/>
    <cellStyle name="Output Amounts 6 2 10" xfId="24382"/>
    <cellStyle name="Output Amounts 6 2 11" xfId="24383"/>
    <cellStyle name="Output Amounts 6 2 12" xfId="24384"/>
    <cellStyle name="Output Amounts 6 2 13" xfId="24385"/>
    <cellStyle name="Output Amounts 6 2 14" xfId="24386"/>
    <cellStyle name="Output Amounts 6 2 15" xfId="24387"/>
    <cellStyle name="Output Amounts 6 2 16" xfId="24388"/>
    <cellStyle name="Output Amounts 6 2 17" xfId="24389"/>
    <cellStyle name="Output Amounts 6 2 18" xfId="24390"/>
    <cellStyle name="Output Amounts 6 2 19" xfId="24391"/>
    <cellStyle name="Output Amounts 6 2 2" xfId="24392"/>
    <cellStyle name="Output Amounts 6 2 20" xfId="24393"/>
    <cellStyle name="Output Amounts 6 2 21" xfId="24394"/>
    <cellStyle name="Output Amounts 6 2 22" xfId="24395"/>
    <cellStyle name="Output Amounts 6 2 23" xfId="24396"/>
    <cellStyle name="Output Amounts 6 2 24" xfId="24397"/>
    <cellStyle name="Output Amounts 6 2 25" xfId="24398"/>
    <cellStyle name="Output Amounts 6 2 26" xfId="24399"/>
    <cellStyle name="Output Amounts 6 2 27" xfId="24400"/>
    <cellStyle name="Output Amounts 6 2 28" xfId="24401"/>
    <cellStyle name="Output Amounts 6 2 29" xfId="24402"/>
    <cellStyle name="Output Amounts 6 2 3" xfId="24403"/>
    <cellStyle name="Output Amounts 6 2 30" xfId="24404"/>
    <cellStyle name="Output Amounts 6 2 31" xfId="24405"/>
    <cellStyle name="Output Amounts 6 2 32" xfId="24406"/>
    <cellStyle name="Output Amounts 6 2 33" xfId="24407"/>
    <cellStyle name="Output Amounts 6 2 34" xfId="24408"/>
    <cellStyle name="Output Amounts 6 2 35" xfId="24409"/>
    <cellStyle name="Output Amounts 6 2 36" xfId="24410"/>
    <cellStyle name="Output Amounts 6 2 4" xfId="24411"/>
    <cellStyle name="Output Amounts 6 2 5" xfId="24412"/>
    <cellStyle name="Output Amounts 6 2 6" xfId="24413"/>
    <cellStyle name="Output Amounts 6 2 7" xfId="24414"/>
    <cellStyle name="Output Amounts 6 2 8" xfId="24415"/>
    <cellStyle name="Output Amounts 6 2 9" xfId="24416"/>
    <cellStyle name="Output Amounts 6 20" xfId="24417"/>
    <cellStyle name="Output Amounts 6 21" xfId="24418"/>
    <cellStyle name="Output Amounts 6 22" xfId="24419"/>
    <cellStyle name="Output Amounts 6 23" xfId="24420"/>
    <cellStyle name="Output Amounts 6 24" xfId="24421"/>
    <cellStyle name="Output Amounts 6 25" xfId="24422"/>
    <cellStyle name="Output Amounts 6 26" xfId="24423"/>
    <cellStyle name="Output Amounts 6 27" xfId="24424"/>
    <cellStyle name="Output Amounts 6 28" xfId="24425"/>
    <cellStyle name="Output Amounts 6 29" xfId="24426"/>
    <cellStyle name="Output Amounts 6 3" xfId="24427"/>
    <cellStyle name="Output Amounts 6 30" xfId="24428"/>
    <cellStyle name="Output Amounts 6 31" xfId="24429"/>
    <cellStyle name="Output Amounts 6 32" xfId="24430"/>
    <cellStyle name="Output Amounts 6 33" xfId="24431"/>
    <cellStyle name="Output Amounts 6 34" xfId="24432"/>
    <cellStyle name="Output Amounts 6 35" xfId="24433"/>
    <cellStyle name="Output Amounts 6 36" xfId="24434"/>
    <cellStyle name="Output Amounts 6 37" xfId="24435"/>
    <cellStyle name="Output Amounts 6 38" xfId="24436"/>
    <cellStyle name="Output Amounts 6 39" xfId="24437"/>
    <cellStyle name="Output Amounts 6 4" xfId="24438"/>
    <cellStyle name="Output Amounts 6 40" xfId="24439"/>
    <cellStyle name="Output Amounts 6 5" xfId="24440"/>
    <cellStyle name="Output Amounts 6 5 2" xfId="24441"/>
    <cellStyle name="Output Amounts 6 5 3" xfId="24442"/>
    <cellStyle name="Output Amounts 6 6" xfId="24443"/>
    <cellStyle name="Output Amounts 6 6 2" xfId="24444"/>
    <cellStyle name="Output Amounts 6 6 3" xfId="24445"/>
    <cellStyle name="Output Amounts 6 7" xfId="24446"/>
    <cellStyle name="Output Amounts 6 7 2" xfId="24447"/>
    <cellStyle name="Output Amounts 6 7 3" xfId="24448"/>
    <cellStyle name="Output Amounts 6 8" xfId="24449"/>
    <cellStyle name="Output Amounts 6 8 2" xfId="24450"/>
    <cellStyle name="Output Amounts 6 8 3" xfId="24451"/>
    <cellStyle name="Output Amounts 6 9" xfId="24452"/>
    <cellStyle name="Output Amounts 6 9 2" xfId="24453"/>
    <cellStyle name="Output Amounts 6 9 3" xfId="24454"/>
    <cellStyle name="Output Amounts 7" xfId="24455"/>
    <cellStyle name="Output Amounts 7 10" xfId="24456"/>
    <cellStyle name="Output Amounts 7 10 2" xfId="24457"/>
    <cellStyle name="Output Amounts 7 10 3" xfId="24458"/>
    <cellStyle name="Output Amounts 7 11" xfId="24459"/>
    <cellStyle name="Output Amounts 7 11 2" xfId="24460"/>
    <cellStyle name="Output Amounts 7 11 3" xfId="24461"/>
    <cellStyle name="Output Amounts 7 12" xfId="24462"/>
    <cellStyle name="Output Amounts 7 13" xfId="24463"/>
    <cellStyle name="Output Amounts 7 14" xfId="24464"/>
    <cellStyle name="Output Amounts 7 15" xfId="24465"/>
    <cellStyle name="Output Amounts 7 16" xfId="24466"/>
    <cellStyle name="Output Amounts 7 17" xfId="24467"/>
    <cellStyle name="Output Amounts 7 18" xfId="24468"/>
    <cellStyle name="Output Amounts 7 19" xfId="24469"/>
    <cellStyle name="Output Amounts 7 2" xfId="24470"/>
    <cellStyle name="Output Amounts 7 2 10" xfId="24471"/>
    <cellStyle name="Output Amounts 7 2 11" xfId="24472"/>
    <cellStyle name="Output Amounts 7 2 12" xfId="24473"/>
    <cellStyle name="Output Amounts 7 2 13" xfId="24474"/>
    <cellStyle name="Output Amounts 7 2 14" xfId="24475"/>
    <cellStyle name="Output Amounts 7 2 15" xfId="24476"/>
    <cellStyle name="Output Amounts 7 2 16" xfId="24477"/>
    <cellStyle name="Output Amounts 7 2 17" xfId="24478"/>
    <cellStyle name="Output Amounts 7 2 18" xfId="24479"/>
    <cellStyle name="Output Amounts 7 2 19" xfId="24480"/>
    <cellStyle name="Output Amounts 7 2 2" xfId="24481"/>
    <cellStyle name="Output Amounts 7 2 20" xfId="24482"/>
    <cellStyle name="Output Amounts 7 2 21" xfId="24483"/>
    <cellStyle name="Output Amounts 7 2 22" xfId="24484"/>
    <cellStyle name="Output Amounts 7 2 23" xfId="24485"/>
    <cellStyle name="Output Amounts 7 2 24" xfId="24486"/>
    <cellStyle name="Output Amounts 7 2 25" xfId="24487"/>
    <cellStyle name="Output Amounts 7 2 26" xfId="24488"/>
    <cellStyle name="Output Amounts 7 2 27" xfId="24489"/>
    <cellStyle name="Output Amounts 7 2 28" xfId="24490"/>
    <cellStyle name="Output Amounts 7 2 29" xfId="24491"/>
    <cellStyle name="Output Amounts 7 2 3" xfId="24492"/>
    <cellStyle name="Output Amounts 7 2 30" xfId="24493"/>
    <cellStyle name="Output Amounts 7 2 31" xfId="24494"/>
    <cellStyle name="Output Amounts 7 2 32" xfId="24495"/>
    <cellStyle name="Output Amounts 7 2 33" xfId="24496"/>
    <cellStyle name="Output Amounts 7 2 34" xfId="24497"/>
    <cellStyle name="Output Amounts 7 2 35" xfId="24498"/>
    <cellStyle name="Output Amounts 7 2 36" xfId="24499"/>
    <cellStyle name="Output Amounts 7 2 4" xfId="24500"/>
    <cellStyle name="Output Amounts 7 2 5" xfId="24501"/>
    <cellStyle name="Output Amounts 7 2 6" xfId="24502"/>
    <cellStyle name="Output Amounts 7 2 7" xfId="24503"/>
    <cellStyle name="Output Amounts 7 2 8" xfId="24504"/>
    <cellStyle name="Output Amounts 7 2 9" xfId="24505"/>
    <cellStyle name="Output Amounts 7 20" xfId="24506"/>
    <cellStyle name="Output Amounts 7 21" xfId="24507"/>
    <cellStyle name="Output Amounts 7 22" xfId="24508"/>
    <cellStyle name="Output Amounts 7 23" xfId="24509"/>
    <cellStyle name="Output Amounts 7 24" xfId="24510"/>
    <cellStyle name="Output Amounts 7 25" xfId="24511"/>
    <cellStyle name="Output Amounts 7 26" xfId="24512"/>
    <cellStyle name="Output Amounts 7 27" xfId="24513"/>
    <cellStyle name="Output Amounts 7 28" xfId="24514"/>
    <cellStyle name="Output Amounts 7 29" xfId="24515"/>
    <cellStyle name="Output Amounts 7 3" xfId="24516"/>
    <cellStyle name="Output Amounts 7 30" xfId="24517"/>
    <cellStyle name="Output Amounts 7 31" xfId="24518"/>
    <cellStyle name="Output Amounts 7 32" xfId="24519"/>
    <cellStyle name="Output Amounts 7 33" xfId="24520"/>
    <cellStyle name="Output Amounts 7 34" xfId="24521"/>
    <cellStyle name="Output Amounts 7 35" xfId="24522"/>
    <cellStyle name="Output Amounts 7 36" xfId="24523"/>
    <cellStyle name="Output Amounts 7 37" xfId="24524"/>
    <cellStyle name="Output Amounts 7 38" xfId="24525"/>
    <cellStyle name="Output Amounts 7 39" xfId="24526"/>
    <cellStyle name="Output Amounts 7 4" xfId="24527"/>
    <cellStyle name="Output Amounts 7 40" xfId="24528"/>
    <cellStyle name="Output Amounts 7 5" xfId="24529"/>
    <cellStyle name="Output Amounts 7 5 2" xfId="24530"/>
    <cellStyle name="Output Amounts 7 5 3" xfId="24531"/>
    <cellStyle name="Output Amounts 7 6" xfId="24532"/>
    <cellStyle name="Output Amounts 7 6 2" xfId="24533"/>
    <cellStyle name="Output Amounts 7 6 3" xfId="24534"/>
    <cellStyle name="Output Amounts 7 7" xfId="24535"/>
    <cellStyle name="Output Amounts 7 7 2" xfId="24536"/>
    <cellStyle name="Output Amounts 7 7 3" xfId="24537"/>
    <cellStyle name="Output Amounts 7 8" xfId="24538"/>
    <cellStyle name="Output Amounts 7 8 2" xfId="24539"/>
    <cellStyle name="Output Amounts 7 8 3" xfId="24540"/>
    <cellStyle name="Output Amounts 7 9" xfId="24541"/>
    <cellStyle name="Output Amounts 7 9 2" xfId="24542"/>
    <cellStyle name="Output Amounts 7 9 3" xfId="24543"/>
    <cellStyle name="Output Amounts 8" xfId="24544"/>
    <cellStyle name="Output Amounts 8 10" xfId="24545"/>
    <cellStyle name="Output Amounts 8 10 2" xfId="24546"/>
    <cellStyle name="Output Amounts 8 10 3" xfId="24547"/>
    <cellStyle name="Output Amounts 8 11" xfId="24548"/>
    <cellStyle name="Output Amounts 8 11 2" xfId="24549"/>
    <cellStyle name="Output Amounts 8 11 3" xfId="24550"/>
    <cellStyle name="Output Amounts 8 12" xfId="24551"/>
    <cellStyle name="Output Amounts 8 13" xfId="24552"/>
    <cellStyle name="Output Amounts 8 14" xfId="24553"/>
    <cellStyle name="Output Amounts 8 15" xfId="24554"/>
    <cellStyle name="Output Amounts 8 16" xfId="24555"/>
    <cellStyle name="Output Amounts 8 17" xfId="24556"/>
    <cellStyle name="Output Amounts 8 18" xfId="24557"/>
    <cellStyle name="Output Amounts 8 19" xfId="24558"/>
    <cellStyle name="Output Amounts 8 2" xfId="24559"/>
    <cellStyle name="Output Amounts 8 2 10" xfId="24560"/>
    <cellStyle name="Output Amounts 8 2 11" xfId="24561"/>
    <cellStyle name="Output Amounts 8 2 12" xfId="24562"/>
    <cellStyle name="Output Amounts 8 2 13" xfId="24563"/>
    <cellStyle name="Output Amounts 8 2 14" xfId="24564"/>
    <cellStyle name="Output Amounts 8 2 15" xfId="24565"/>
    <cellStyle name="Output Amounts 8 2 16" xfId="24566"/>
    <cellStyle name="Output Amounts 8 2 17" xfId="24567"/>
    <cellStyle name="Output Amounts 8 2 18" xfId="24568"/>
    <cellStyle name="Output Amounts 8 2 19" xfId="24569"/>
    <cellStyle name="Output Amounts 8 2 2" xfId="24570"/>
    <cellStyle name="Output Amounts 8 2 20" xfId="24571"/>
    <cellStyle name="Output Amounts 8 2 21" xfId="24572"/>
    <cellStyle name="Output Amounts 8 2 22" xfId="24573"/>
    <cellStyle name="Output Amounts 8 2 23" xfId="24574"/>
    <cellStyle name="Output Amounts 8 2 24" xfId="24575"/>
    <cellStyle name="Output Amounts 8 2 25" xfId="24576"/>
    <cellStyle name="Output Amounts 8 2 26" xfId="24577"/>
    <cellStyle name="Output Amounts 8 2 27" xfId="24578"/>
    <cellStyle name="Output Amounts 8 2 28" xfId="24579"/>
    <cellStyle name="Output Amounts 8 2 29" xfId="24580"/>
    <cellStyle name="Output Amounts 8 2 3" xfId="24581"/>
    <cellStyle name="Output Amounts 8 2 30" xfId="24582"/>
    <cellStyle name="Output Amounts 8 2 31" xfId="24583"/>
    <cellStyle name="Output Amounts 8 2 32" xfId="24584"/>
    <cellStyle name="Output Amounts 8 2 33" xfId="24585"/>
    <cellStyle name="Output Amounts 8 2 34" xfId="24586"/>
    <cellStyle name="Output Amounts 8 2 35" xfId="24587"/>
    <cellStyle name="Output Amounts 8 2 36" xfId="24588"/>
    <cellStyle name="Output Amounts 8 2 4" xfId="24589"/>
    <cellStyle name="Output Amounts 8 2 5" xfId="24590"/>
    <cellStyle name="Output Amounts 8 2 6" xfId="24591"/>
    <cellStyle name="Output Amounts 8 2 7" xfId="24592"/>
    <cellStyle name="Output Amounts 8 2 8" xfId="24593"/>
    <cellStyle name="Output Amounts 8 2 9" xfId="24594"/>
    <cellStyle name="Output Amounts 8 20" xfId="24595"/>
    <cellStyle name="Output Amounts 8 21" xfId="24596"/>
    <cellStyle name="Output Amounts 8 22" xfId="24597"/>
    <cellStyle name="Output Amounts 8 23" xfId="24598"/>
    <cellStyle name="Output Amounts 8 24" xfId="24599"/>
    <cellStyle name="Output Amounts 8 25" xfId="24600"/>
    <cellStyle name="Output Amounts 8 26" xfId="24601"/>
    <cellStyle name="Output Amounts 8 27" xfId="24602"/>
    <cellStyle name="Output Amounts 8 28" xfId="24603"/>
    <cellStyle name="Output Amounts 8 29" xfId="24604"/>
    <cellStyle name="Output Amounts 8 3" xfId="24605"/>
    <cellStyle name="Output Amounts 8 30" xfId="24606"/>
    <cellStyle name="Output Amounts 8 31" xfId="24607"/>
    <cellStyle name="Output Amounts 8 32" xfId="24608"/>
    <cellStyle name="Output Amounts 8 33" xfId="24609"/>
    <cellStyle name="Output Amounts 8 34" xfId="24610"/>
    <cellStyle name="Output Amounts 8 35" xfId="24611"/>
    <cellStyle name="Output Amounts 8 36" xfId="24612"/>
    <cellStyle name="Output Amounts 8 37" xfId="24613"/>
    <cellStyle name="Output Amounts 8 38" xfId="24614"/>
    <cellStyle name="Output Amounts 8 39" xfId="24615"/>
    <cellStyle name="Output Amounts 8 4" xfId="24616"/>
    <cellStyle name="Output Amounts 8 40" xfId="24617"/>
    <cellStyle name="Output Amounts 8 5" xfId="24618"/>
    <cellStyle name="Output Amounts 8 5 2" xfId="24619"/>
    <cellStyle name="Output Amounts 8 5 3" xfId="24620"/>
    <cellStyle name="Output Amounts 8 6" xfId="24621"/>
    <cellStyle name="Output Amounts 8 6 2" xfId="24622"/>
    <cellStyle name="Output Amounts 8 6 3" xfId="24623"/>
    <cellStyle name="Output Amounts 8 7" xfId="24624"/>
    <cellStyle name="Output Amounts 8 7 2" xfId="24625"/>
    <cellStyle name="Output Amounts 8 7 3" xfId="24626"/>
    <cellStyle name="Output Amounts 8 8" xfId="24627"/>
    <cellStyle name="Output Amounts 8 8 2" xfId="24628"/>
    <cellStyle name="Output Amounts 8 8 3" xfId="24629"/>
    <cellStyle name="Output Amounts 8 9" xfId="24630"/>
    <cellStyle name="Output Amounts 8 9 2" xfId="24631"/>
    <cellStyle name="Output Amounts 8 9 3" xfId="24632"/>
    <cellStyle name="Output Amounts 9" xfId="24633"/>
    <cellStyle name="Output Amounts 9 10" xfId="24634"/>
    <cellStyle name="Output Amounts 9 11" xfId="24635"/>
    <cellStyle name="Output Amounts 9 12" xfId="24636"/>
    <cellStyle name="Output Amounts 9 13" xfId="24637"/>
    <cellStyle name="Output Amounts 9 14" xfId="24638"/>
    <cellStyle name="Output Amounts 9 15" xfId="24639"/>
    <cellStyle name="Output Amounts 9 16" xfId="24640"/>
    <cellStyle name="Output Amounts 9 17" xfId="24641"/>
    <cellStyle name="Output Amounts 9 18" xfId="24642"/>
    <cellStyle name="Output Amounts 9 19" xfId="24643"/>
    <cellStyle name="Output Amounts 9 2" xfId="24644"/>
    <cellStyle name="Output Amounts 9 2 10" xfId="24645"/>
    <cellStyle name="Output Amounts 9 2 2" xfId="24646"/>
    <cellStyle name="Output Amounts 9 2 3" xfId="24647"/>
    <cellStyle name="Output Amounts 9 2 4" xfId="24648"/>
    <cellStyle name="Output Amounts 9 2 5" xfId="24649"/>
    <cellStyle name="Output Amounts 9 2 6" xfId="24650"/>
    <cellStyle name="Output Amounts 9 2 7" xfId="24651"/>
    <cellStyle name="Output Amounts 9 2 8" xfId="24652"/>
    <cellStyle name="Output Amounts 9 2 9" xfId="24653"/>
    <cellStyle name="Output Amounts 9 20" xfId="24654"/>
    <cellStyle name="Output Amounts 9 21" xfId="24655"/>
    <cellStyle name="Output Amounts 9 22" xfId="24656"/>
    <cellStyle name="Output Amounts 9 23" xfId="24657"/>
    <cellStyle name="Output Amounts 9 24" xfId="24658"/>
    <cellStyle name="Output Amounts 9 25" xfId="24659"/>
    <cellStyle name="Output Amounts 9 26" xfId="24660"/>
    <cellStyle name="Output Amounts 9 27" xfId="24661"/>
    <cellStyle name="Output Amounts 9 28" xfId="24662"/>
    <cellStyle name="Output Amounts 9 29" xfId="24663"/>
    <cellStyle name="Output Amounts 9 3" xfId="24664"/>
    <cellStyle name="Output Amounts 9 3 2" xfId="24665"/>
    <cellStyle name="Output Amounts 9 3 3" xfId="24666"/>
    <cellStyle name="Output Amounts 9 30" xfId="24667"/>
    <cellStyle name="Output Amounts 9 31" xfId="24668"/>
    <cellStyle name="Output Amounts 9 32" xfId="24669"/>
    <cellStyle name="Output Amounts 9 33" xfId="24670"/>
    <cellStyle name="Output Amounts 9 34" xfId="24671"/>
    <cellStyle name="Output Amounts 9 35" xfId="24672"/>
    <cellStyle name="Output Amounts 9 36" xfId="24673"/>
    <cellStyle name="Output Amounts 9 37" xfId="24674"/>
    <cellStyle name="Output Amounts 9 38" xfId="24675"/>
    <cellStyle name="Output Amounts 9 4" xfId="24676"/>
    <cellStyle name="Output Amounts 9 4 2" xfId="24677"/>
    <cellStyle name="Output Amounts 9 4 3" xfId="24678"/>
    <cellStyle name="Output Amounts 9 5" xfId="24679"/>
    <cellStyle name="Output Amounts 9 5 2" xfId="24680"/>
    <cellStyle name="Output Amounts 9 5 3" xfId="24681"/>
    <cellStyle name="Output Amounts 9 6" xfId="24682"/>
    <cellStyle name="Output Amounts 9 6 2" xfId="24683"/>
    <cellStyle name="Output Amounts 9 6 3" xfId="24684"/>
    <cellStyle name="Output Amounts 9 7" xfId="24685"/>
    <cellStyle name="Output Amounts 9 7 2" xfId="24686"/>
    <cellStyle name="Output Amounts 9 7 3" xfId="24687"/>
    <cellStyle name="Output Amounts 9 8" xfId="24688"/>
    <cellStyle name="Output Amounts 9 8 2" xfId="24689"/>
    <cellStyle name="Output Amounts 9 8 3" xfId="24690"/>
    <cellStyle name="Output Amounts 9 9" xfId="24691"/>
    <cellStyle name="Output Amounts_PBT Reconciliation (10.23.09 948am)" xfId="24692"/>
    <cellStyle name="Output Column Headings" xfId="24693"/>
    <cellStyle name="Output Column Headings 2" xfId="24694"/>
    <cellStyle name="Output Column Headings 3" xfId="24695"/>
    <cellStyle name="Output Line Items" xfId="24696"/>
    <cellStyle name="Output Line Items 2" xfId="24697"/>
    <cellStyle name="Output Line Items 3" xfId="24698"/>
    <cellStyle name="Output Line Items_PBT Reconciliation (10.23.09 948am)" xfId="24699"/>
    <cellStyle name="Output Report Heading" xfId="24700"/>
    <cellStyle name="Output Report Heading 2" xfId="24701"/>
    <cellStyle name="Output Report Heading 3" xfId="24702"/>
    <cellStyle name="Output Report Title" xfId="24703"/>
    <cellStyle name="Output Report Title 2" xfId="24704"/>
    <cellStyle name="Output Report Title 3" xfId="24705"/>
    <cellStyle name="OUTPUT TEMPORARY" xfId="24706"/>
    <cellStyle name="Override" xfId="24707"/>
    <cellStyle name="Override 2" xfId="24708"/>
    <cellStyle name="Override 3" xfId="24709"/>
    <cellStyle name="Override 4" xfId="24710"/>
    <cellStyle name="Override 5" xfId="24711"/>
    <cellStyle name="Override.prt" xfId="24712"/>
    <cellStyle name="Override.prt 2" xfId="24713"/>
    <cellStyle name="Override.prt 2 2" xfId="24714"/>
    <cellStyle name="Override.prt 3" xfId="24715"/>
    <cellStyle name="Override.prt 3 2" xfId="24716"/>
    <cellStyle name="Override.prt 3 2 2" xfId="24717"/>
    <cellStyle name="Override.prt 3 2 3" xfId="24718"/>
    <cellStyle name="Override.prt 3 3" xfId="24719"/>
    <cellStyle name="Override_1-31-04 Provision as of 7-30-09 - TB 7.15 - JS" xfId="24720"/>
    <cellStyle name="Pattern" xfId="24721"/>
    <cellStyle name="pdb.CompKey" xfId="24722"/>
    <cellStyle name="pdb.CompKeyDyn" xfId="24723"/>
    <cellStyle name="pdb.Control" xfId="24724"/>
    <cellStyle name="pdb.Control 10" xfId="24725"/>
    <cellStyle name="pdb.Control 11" xfId="24726"/>
    <cellStyle name="pdb.Control 12" xfId="24727"/>
    <cellStyle name="pdb.Control 13" xfId="24728"/>
    <cellStyle name="pdb.Control 14" xfId="24729"/>
    <cellStyle name="pdb.Control 15" xfId="24730"/>
    <cellStyle name="pdb.Control 16" xfId="24731"/>
    <cellStyle name="pdb.Control 17" xfId="24732"/>
    <cellStyle name="pdb.Control 18" xfId="24733"/>
    <cellStyle name="pdb.Control 19" xfId="24734"/>
    <cellStyle name="pdb.Control 2" xfId="24735"/>
    <cellStyle name="pdb.Control 2 2" xfId="24736"/>
    <cellStyle name="pdb.Control 20" xfId="24737"/>
    <cellStyle name="pdb.Control 21" xfId="24738"/>
    <cellStyle name="pdb.Control 22" xfId="24739"/>
    <cellStyle name="pdb.Control 23" xfId="24740"/>
    <cellStyle name="pdb.Control 24" xfId="24741"/>
    <cellStyle name="pdb.Control 25" xfId="24742"/>
    <cellStyle name="pdb.Control 26" xfId="24743"/>
    <cellStyle name="pdb.Control 27" xfId="24744"/>
    <cellStyle name="pdb.Control 28" xfId="24745"/>
    <cellStyle name="pdb.Control 29" xfId="24746"/>
    <cellStyle name="pdb.Control 3" xfId="24747"/>
    <cellStyle name="pdb.Control 3 10" xfId="24748"/>
    <cellStyle name="pdb.Control 3 11" xfId="24749"/>
    <cellStyle name="pdb.Control 3 12" xfId="24750"/>
    <cellStyle name="pdb.Control 3 13" xfId="24751"/>
    <cellStyle name="pdb.Control 3 14" xfId="24752"/>
    <cellStyle name="pdb.Control 3 15" xfId="24753"/>
    <cellStyle name="pdb.Control 3 16" xfId="24754"/>
    <cellStyle name="pdb.Control 3 2" xfId="24755"/>
    <cellStyle name="pdb.Control 3 2 2" xfId="24756"/>
    <cellStyle name="pdb.Control 3 2 3" xfId="24757"/>
    <cellStyle name="pdb.Control 3 2 4" xfId="24758"/>
    <cellStyle name="pdb.Control 3 2 5" xfId="24759"/>
    <cellStyle name="pdb.Control 3 2 6" xfId="24760"/>
    <cellStyle name="pdb.Control 3 2 7" xfId="24761"/>
    <cellStyle name="pdb.Control 3 2 8" xfId="24762"/>
    <cellStyle name="pdb.Control 3 3" xfId="24763"/>
    <cellStyle name="pdb.Control 3 4" xfId="24764"/>
    <cellStyle name="pdb.Control 3 5" xfId="24765"/>
    <cellStyle name="pdb.Control 3 6" xfId="24766"/>
    <cellStyle name="pdb.Control 3 7" xfId="24767"/>
    <cellStyle name="pdb.Control 3 8" xfId="24768"/>
    <cellStyle name="pdb.Control 3 9" xfId="24769"/>
    <cellStyle name="pdb.Control 30" xfId="24770"/>
    <cellStyle name="pdb.Control 31" xfId="24771"/>
    <cellStyle name="pdb.Control 32" xfId="24772"/>
    <cellStyle name="pdb.Control 33" xfId="24773"/>
    <cellStyle name="pdb.Control 34" xfId="24774"/>
    <cellStyle name="pdb.Control 35" xfId="24775"/>
    <cellStyle name="pdb.Control 36" xfId="24776"/>
    <cellStyle name="pdb.Control 37" xfId="24777"/>
    <cellStyle name="pdb.Control 38" xfId="24778"/>
    <cellStyle name="pdb.Control 39" xfId="24779"/>
    <cellStyle name="pdb.Control 4" xfId="24780"/>
    <cellStyle name="pdb.Control 40" xfId="24781"/>
    <cellStyle name="pdb.Control 41" xfId="24782"/>
    <cellStyle name="pdb.Control 5" xfId="24783"/>
    <cellStyle name="pdb.Control 6" xfId="24784"/>
    <cellStyle name="pdb.Control 7" xfId="24785"/>
    <cellStyle name="pdb.Control 8" xfId="24786"/>
    <cellStyle name="pdb.Control 9" xfId="24787"/>
    <cellStyle name="pdb.Control.prt" xfId="24788"/>
    <cellStyle name="pdb.Control.prt 2" xfId="24789"/>
    <cellStyle name="pdb.Control.prt 2 2" xfId="24790"/>
    <cellStyle name="pdb.Control.prt 3" xfId="24791"/>
    <cellStyle name="pdb.Control.prt 3 2" xfId="24792"/>
    <cellStyle name="pdb.Control.prt 3 2 2" xfId="24793"/>
    <cellStyle name="pdb.Control.prt 3 2 3" xfId="24794"/>
    <cellStyle name="pdb.Control.prt 3 3" xfId="24795"/>
    <cellStyle name="pdb.Control_Apport &amp; Look-through" xfId="24796"/>
    <cellStyle name="pdb.Dyn" xfId="24797"/>
    <cellStyle name="pdb.Heading" xfId="24798"/>
    <cellStyle name="pdb.InputO" xfId="24799"/>
    <cellStyle name="pdb.Marker" xfId="24800"/>
    <cellStyle name="pdb.MarkerCut" xfId="24801"/>
    <cellStyle name="pdb.MarkerDyn" xfId="24802"/>
    <cellStyle name="pdb.PlaceHolder" xfId="24803"/>
    <cellStyle name="per.style" xfId="24804"/>
    <cellStyle name="Percen - Style1" xfId="24805"/>
    <cellStyle name="Percent (0)" xfId="24806"/>
    <cellStyle name="Percent (0) 10" xfId="24807"/>
    <cellStyle name="Percent (0) 11" xfId="24808"/>
    <cellStyle name="Percent (0) 12" xfId="24809"/>
    <cellStyle name="Percent (0) 13" xfId="24810"/>
    <cellStyle name="Percent (0) 14" xfId="24811"/>
    <cellStyle name="Percent (0) 15" xfId="24812"/>
    <cellStyle name="Percent (0) 16" xfId="24813"/>
    <cellStyle name="Percent (0) 17" xfId="24814"/>
    <cellStyle name="Percent (0) 18" xfId="24815"/>
    <cellStyle name="Percent (0) 19" xfId="24816"/>
    <cellStyle name="Percent (0) 2" xfId="24817"/>
    <cellStyle name="Percent (0) 2 2" xfId="24818"/>
    <cellStyle name="Percent (0) 20" xfId="24819"/>
    <cellStyle name="Percent (0) 21" xfId="24820"/>
    <cellStyle name="Percent (0) 22" xfId="24821"/>
    <cellStyle name="Percent (0) 23" xfId="24822"/>
    <cellStyle name="Percent (0) 24" xfId="24823"/>
    <cellStyle name="Percent (0) 25" xfId="24824"/>
    <cellStyle name="Percent (0) 26" xfId="24825"/>
    <cellStyle name="Percent (0) 27" xfId="24826"/>
    <cellStyle name="Percent (0) 28" xfId="24827"/>
    <cellStyle name="Percent (0) 29" xfId="24828"/>
    <cellStyle name="Percent (0) 3" xfId="24829"/>
    <cellStyle name="Percent (0) 3 10" xfId="24830"/>
    <cellStyle name="Percent (0) 3 11" xfId="24831"/>
    <cellStyle name="Percent (0) 3 12" xfId="24832"/>
    <cellStyle name="Percent (0) 3 13" xfId="24833"/>
    <cellStyle name="Percent (0) 3 14" xfId="24834"/>
    <cellStyle name="Percent (0) 3 15" xfId="24835"/>
    <cellStyle name="Percent (0) 3 16" xfId="24836"/>
    <cellStyle name="Percent (0) 3 2" xfId="24837"/>
    <cellStyle name="Percent (0) 3 2 2" xfId="24838"/>
    <cellStyle name="Percent (0) 3 2 3" xfId="24839"/>
    <cellStyle name="Percent (0) 3 2 4" xfId="24840"/>
    <cellStyle name="Percent (0) 3 2 5" xfId="24841"/>
    <cellStyle name="Percent (0) 3 2 6" xfId="24842"/>
    <cellStyle name="Percent (0) 3 2 7" xfId="24843"/>
    <cellStyle name="Percent (0) 3 2 8" xfId="24844"/>
    <cellStyle name="Percent (0) 3 3" xfId="24845"/>
    <cellStyle name="Percent (0) 3 4" xfId="24846"/>
    <cellStyle name="Percent (0) 3 5" xfId="24847"/>
    <cellStyle name="Percent (0) 3 6" xfId="24848"/>
    <cellStyle name="Percent (0) 3 7" xfId="24849"/>
    <cellStyle name="Percent (0) 3 8" xfId="24850"/>
    <cellStyle name="Percent (0) 3 9" xfId="24851"/>
    <cellStyle name="Percent (0) 30" xfId="24852"/>
    <cellStyle name="Percent (0) 31" xfId="24853"/>
    <cellStyle name="Percent (0) 32" xfId="24854"/>
    <cellStyle name="Percent (0) 33" xfId="24855"/>
    <cellStyle name="Percent (0) 34" xfId="24856"/>
    <cellStyle name="Percent (0) 35" xfId="24857"/>
    <cellStyle name="Percent (0) 36" xfId="24858"/>
    <cellStyle name="Percent (0) 37" xfId="24859"/>
    <cellStyle name="Percent (0) 38" xfId="24860"/>
    <cellStyle name="Percent (0) 39" xfId="24861"/>
    <cellStyle name="Percent (0) 4" xfId="24862"/>
    <cellStyle name="Percent (0) 40" xfId="24863"/>
    <cellStyle name="Percent (0) 41" xfId="24864"/>
    <cellStyle name="Percent (0) 5" xfId="24865"/>
    <cellStyle name="Percent (0) 6" xfId="24866"/>
    <cellStyle name="Percent (0) 7" xfId="24867"/>
    <cellStyle name="Percent (0) 8" xfId="24868"/>
    <cellStyle name="Percent (0) 9" xfId="24869"/>
    <cellStyle name="Percent [0]" xfId="24870"/>
    <cellStyle name="Percent [0] 10" xfId="24871"/>
    <cellStyle name="Percent [0] 11" xfId="24872"/>
    <cellStyle name="Percent [0] 12" xfId="24873"/>
    <cellStyle name="Percent [0] 13" xfId="24874"/>
    <cellStyle name="Percent [0] 14" xfId="24875"/>
    <cellStyle name="Percent [0] 15" xfId="24876"/>
    <cellStyle name="Percent [0] 16" xfId="24877"/>
    <cellStyle name="Percent [0] 17" xfId="24878"/>
    <cellStyle name="Percent [0] 18" xfId="24879"/>
    <cellStyle name="Percent [0] 19" xfId="24880"/>
    <cellStyle name="Percent [0] 2" xfId="24881"/>
    <cellStyle name="Percent [0] 2 2" xfId="24882"/>
    <cellStyle name="Percent [0] 20" xfId="24883"/>
    <cellStyle name="Percent [0] 21" xfId="24884"/>
    <cellStyle name="Percent [0] 22" xfId="24885"/>
    <cellStyle name="Percent [0] 23" xfId="24886"/>
    <cellStyle name="Percent [0] 24" xfId="24887"/>
    <cellStyle name="Percent [0] 25" xfId="24888"/>
    <cellStyle name="Percent [0] 26" xfId="24889"/>
    <cellStyle name="Percent [0] 27" xfId="24890"/>
    <cellStyle name="Percent [0] 28" xfId="24891"/>
    <cellStyle name="Percent [0] 29" xfId="24892"/>
    <cellStyle name="Percent [0] 3" xfId="24893"/>
    <cellStyle name="Percent [0] 3 10" xfId="24894"/>
    <cellStyle name="Percent [0] 3 11" xfId="24895"/>
    <cellStyle name="Percent [0] 3 12" xfId="24896"/>
    <cellStyle name="Percent [0] 3 13" xfId="24897"/>
    <cellStyle name="Percent [0] 3 14" xfId="24898"/>
    <cellStyle name="Percent [0] 3 15" xfId="24899"/>
    <cellStyle name="Percent [0] 3 16" xfId="24900"/>
    <cellStyle name="Percent [0] 3 2" xfId="24901"/>
    <cellStyle name="Percent [0] 3 2 2" xfId="24902"/>
    <cellStyle name="Percent [0] 3 2 3" xfId="24903"/>
    <cellStyle name="Percent [0] 3 2 4" xfId="24904"/>
    <cellStyle name="Percent [0] 3 2 5" xfId="24905"/>
    <cellStyle name="Percent [0] 3 2 6" xfId="24906"/>
    <cellStyle name="Percent [0] 3 2 7" xfId="24907"/>
    <cellStyle name="Percent [0] 3 2 8" xfId="24908"/>
    <cellStyle name="Percent [0] 3 3" xfId="24909"/>
    <cellStyle name="Percent [0] 3 4" xfId="24910"/>
    <cellStyle name="Percent [0] 3 5" xfId="24911"/>
    <cellStyle name="Percent [0] 3 6" xfId="24912"/>
    <cellStyle name="Percent [0] 3 7" xfId="24913"/>
    <cellStyle name="Percent [0] 3 8" xfId="24914"/>
    <cellStyle name="Percent [0] 3 9" xfId="24915"/>
    <cellStyle name="Percent [0] 30" xfId="24916"/>
    <cellStyle name="Percent [0] 31" xfId="24917"/>
    <cellStyle name="Percent [0] 32" xfId="24918"/>
    <cellStyle name="Percent [0] 33" xfId="24919"/>
    <cellStyle name="Percent [0] 34" xfId="24920"/>
    <cellStyle name="Percent [0] 35" xfId="24921"/>
    <cellStyle name="Percent [0] 36" xfId="24922"/>
    <cellStyle name="Percent [0] 37" xfId="24923"/>
    <cellStyle name="Percent [0] 38" xfId="24924"/>
    <cellStyle name="Percent [0] 39" xfId="24925"/>
    <cellStyle name="Percent [0] 4" xfId="24926"/>
    <cellStyle name="Percent [0] 40" xfId="24927"/>
    <cellStyle name="Percent [0] 41" xfId="24928"/>
    <cellStyle name="Percent [0] 5" xfId="24929"/>
    <cellStyle name="Percent [0] 6" xfId="24930"/>
    <cellStyle name="Percent [0] 7" xfId="24931"/>
    <cellStyle name="Percent [0] 8" xfId="24932"/>
    <cellStyle name="Percent [0] 9" xfId="24933"/>
    <cellStyle name="Percent [00]" xfId="24934"/>
    <cellStyle name="Percent [1]" xfId="24935"/>
    <cellStyle name="Percent [2]" xfId="74"/>
    <cellStyle name="Percent [2] 10" xfId="24936"/>
    <cellStyle name="Percent [2] 11" xfId="24937"/>
    <cellStyle name="Percent [2] 12" xfId="24938"/>
    <cellStyle name="Percent [2] 13" xfId="24939"/>
    <cellStyle name="Percent [2] 14" xfId="24940"/>
    <cellStyle name="Percent [2] 15" xfId="24941"/>
    <cellStyle name="Percent [2] 16" xfId="24942"/>
    <cellStyle name="Percent [2] 17" xfId="24943"/>
    <cellStyle name="Percent [2] 18" xfId="24944"/>
    <cellStyle name="Percent [2] 19" xfId="24945"/>
    <cellStyle name="Percent [2] 2" xfId="24946"/>
    <cellStyle name="Percent [2] 2 2" xfId="24947"/>
    <cellStyle name="Percent [2] 20" xfId="24948"/>
    <cellStyle name="Percent [2] 21" xfId="24949"/>
    <cellStyle name="Percent [2] 22" xfId="24950"/>
    <cellStyle name="Percent [2] 23" xfId="24951"/>
    <cellStyle name="Percent [2] 24" xfId="24952"/>
    <cellStyle name="Percent [2] 25" xfId="24953"/>
    <cellStyle name="Percent [2] 26" xfId="24954"/>
    <cellStyle name="Percent [2] 27" xfId="24955"/>
    <cellStyle name="Percent [2] 28" xfId="24956"/>
    <cellStyle name="Percent [2] 29" xfId="24957"/>
    <cellStyle name="Percent [2] 3" xfId="24958"/>
    <cellStyle name="Percent [2] 3 10" xfId="24959"/>
    <cellStyle name="Percent [2] 3 11" xfId="24960"/>
    <cellStyle name="Percent [2] 3 12" xfId="24961"/>
    <cellStyle name="Percent [2] 3 13" xfId="24962"/>
    <cellStyle name="Percent [2] 3 14" xfId="24963"/>
    <cellStyle name="Percent [2] 3 15" xfId="24964"/>
    <cellStyle name="Percent [2] 3 16" xfId="24965"/>
    <cellStyle name="Percent [2] 3 2" xfId="24966"/>
    <cellStyle name="Percent [2] 3 2 2" xfId="24967"/>
    <cellStyle name="Percent [2] 3 2 3" xfId="24968"/>
    <cellStyle name="Percent [2] 3 2 4" xfId="24969"/>
    <cellStyle name="Percent [2] 3 2 5" xfId="24970"/>
    <cellStyle name="Percent [2] 3 2 6" xfId="24971"/>
    <cellStyle name="Percent [2] 3 2 7" xfId="24972"/>
    <cellStyle name="Percent [2] 3 2 8" xfId="24973"/>
    <cellStyle name="Percent [2] 3 3" xfId="24974"/>
    <cellStyle name="Percent [2] 3 4" xfId="24975"/>
    <cellStyle name="Percent [2] 3 5" xfId="24976"/>
    <cellStyle name="Percent [2] 3 6" xfId="24977"/>
    <cellStyle name="Percent [2] 3 7" xfId="24978"/>
    <cellStyle name="Percent [2] 3 8" xfId="24979"/>
    <cellStyle name="Percent [2] 3 9" xfId="24980"/>
    <cellStyle name="Percent [2] 30" xfId="24981"/>
    <cellStyle name="Percent [2] 31" xfId="24982"/>
    <cellStyle name="Percent [2] 32" xfId="24983"/>
    <cellStyle name="Percent [2] 33" xfId="24984"/>
    <cellStyle name="Percent [2] 34" xfId="24985"/>
    <cellStyle name="Percent [2] 35" xfId="24986"/>
    <cellStyle name="Percent [2] 36" xfId="24987"/>
    <cellStyle name="Percent [2] 37" xfId="24988"/>
    <cellStyle name="Percent [2] 38" xfId="24989"/>
    <cellStyle name="Percent [2] 39" xfId="24990"/>
    <cellStyle name="Percent [2] 4" xfId="24991"/>
    <cellStyle name="Percent [2] 40" xfId="24992"/>
    <cellStyle name="Percent [2] 41" xfId="24993"/>
    <cellStyle name="Percent [2] 5" xfId="24994"/>
    <cellStyle name="Percent [2] 6" xfId="24995"/>
    <cellStyle name="Percent [2] 7" xfId="24996"/>
    <cellStyle name="Percent [2] 8" xfId="24997"/>
    <cellStyle name="Percent [2] 9" xfId="24998"/>
    <cellStyle name="Percent 10" xfId="6796"/>
    <cellStyle name="Percent 10 2" xfId="25000"/>
    <cellStyle name="Percent 10 3" xfId="24999"/>
    <cellStyle name="Percent 11" xfId="25001"/>
    <cellStyle name="Percent 11 2" xfId="25002"/>
    <cellStyle name="Percent 12" xfId="25003"/>
    <cellStyle name="Percent 12 2" xfId="25004"/>
    <cellStyle name="Percent 12 2 2" xfId="25005"/>
    <cellStyle name="Percent 13" xfId="25006"/>
    <cellStyle name="Percent 14" xfId="25007"/>
    <cellStyle name="Percent 14 10" xfId="25008"/>
    <cellStyle name="Percent 14 11" xfId="25009"/>
    <cellStyle name="Percent 14 12" xfId="25010"/>
    <cellStyle name="Percent 14 13" xfId="25011"/>
    <cellStyle name="Percent 14 14" xfId="25012"/>
    <cellStyle name="Percent 14 15" xfId="25013"/>
    <cellStyle name="Percent 14 16" xfId="25014"/>
    <cellStyle name="Percent 14 17" xfId="25015"/>
    <cellStyle name="Percent 14 18" xfId="25016"/>
    <cellStyle name="Percent 14 19" xfId="25017"/>
    <cellStyle name="Percent 14 2" xfId="25018"/>
    <cellStyle name="Percent 14 20" xfId="25019"/>
    <cellStyle name="Percent 14 21" xfId="25020"/>
    <cellStyle name="Percent 14 22" xfId="25021"/>
    <cellStyle name="Percent 14 23" xfId="25022"/>
    <cellStyle name="Percent 14 24" xfId="25023"/>
    <cellStyle name="Percent 14 3" xfId="25024"/>
    <cellStyle name="Percent 14 4" xfId="25025"/>
    <cellStyle name="Percent 14 5" xfId="25026"/>
    <cellStyle name="Percent 14 6" xfId="25027"/>
    <cellStyle name="Percent 14 7" xfId="25028"/>
    <cellStyle name="Percent 14 8" xfId="25029"/>
    <cellStyle name="Percent 14 9" xfId="25030"/>
    <cellStyle name="Percent 15" xfId="6797"/>
    <cellStyle name="Percent 15 2" xfId="25031"/>
    <cellStyle name="Percent 16" xfId="25032"/>
    <cellStyle name="Percent 16 2" xfId="25033"/>
    <cellStyle name="Percent 16 2 2" xfId="25034"/>
    <cellStyle name="Percent 17" xfId="25035"/>
    <cellStyle name="Percent 18" xfId="25036"/>
    <cellStyle name="Percent 19" xfId="25037"/>
    <cellStyle name="Percent 2" xfId="75"/>
    <cellStyle name="Percent 2 10" xfId="25039"/>
    <cellStyle name="Percent 2 10 2" xfId="25040"/>
    <cellStyle name="Percent 2 10 2 2" xfId="25041"/>
    <cellStyle name="Percent 2 10 2 3" xfId="25042"/>
    <cellStyle name="Percent 2 10 3" xfId="25043"/>
    <cellStyle name="Percent 2 11" xfId="25044"/>
    <cellStyle name="Percent 2 11 2" xfId="25045"/>
    <cellStyle name="Percent 2 11 2 2" xfId="25046"/>
    <cellStyle name="Percent 2 11 2 3" xfId="25047"/>
    <cellStyle name="Percent 2 11 3" xfId="25048"/>
    <cellStyle name="Percent 2 12" xfId="25049"/>
    <cellStyle name="Percent 2 12 2" xfId="25050"/>
    <cellStyle name="Percent 2 13" xfId="25051"/>
    <cellStyle name="Percent 2 13 2" xfId="25052"/>
    <cellStyle name="Percent 2 14" xfId="25053"/>
    <cellStyle name="Percent 2 14 2" xfId="25054"/>
    <cellStyle name="Percent 2 15" xfId="25055"/>
    <cellStyle name="Percent 2 15 2" xfId="25056"/>
    <cellStyle name="Percent 2 16" xfId="25057"/>
    <cellStyle name="Percent 2 16 2" xfId="25058"/>
    <cellStyle name="Percent 2 17" xfId="25059"/>
    <cellStyle name="Percent 2 17 2" xfId="25060"/>
    <cellStyle name="Percent 2 18" xfId="25061"/>
    <cellStyle name="Percent 2 18 2" xfId="25062"/>
    <cellStyle name="Percent 2 19" xfId="25063"/>
    <cellStyle name="Percent 2 19 2" xfId="25064"/>
    <cellStyle name="Percent 2 2" xfId="138"/>
    <cellStyle name="Percent 2 2 10" xfId="25065"/>
    <cellStyle name="Percent 2 2 11" xfId="25066"/>
    <cellStyle name="Percent 2 2 12" xfId="25067"/>
    <cellStyle name="Percent 2 2 13" xfId="25068"/>
    <cellStyle name="Percent 2 2 14" xfId="25069"/>
    <cellStyle name="Percent 2 2 15" xfId="25070"/>
    <cellStyle name="Percent 2 2 16" xfId="25071"/>
    <cellStyle name="Percent 2 2 17" xfId="25072"/>
    <cellStyle name="Percent 2 2 18" xfId="25073"/>
    <cellStyle name="Percent 2 2 19" xfId="25074"/>
    <cellStyle name="Percent 2 2 2" xfId="285"/>
    <cellStyle name="Percent 2 2 2 10" xfId="6800"/>
    <cellStyle name="Percent 2 2 2 10 2" xfId="13559"/>
    <cellStyle name="Percent 2 2 2 10 2 2" xfId="41014"/>
    <cellStyle name="Percent 2 2 2 10 3" xfId="25076"/>
    <cellStyle name="Percent 2 2 2 10 4" xfId="41013"/>
    <cellStyle name="Percent 2 2 2 10 5" xfId="47394"/>
    <cellStyle name="Percent 2 2 2 11" xfId="6801"/>
    <cellStyle name="Percent 2 2 2 11 2" xfId="13560"/>
    <cellStyle name="Percent 2 2 2 11 2 2" xfId="41016"/>
    <cellStyle name="Percent 2 2 2 11 3" xfId="25077"/>
    <cellStyle name="Percent 2 2 2 11 4" xfId="41015"/>
    <cellStyle name="Percent 2 2 2 11 5" xfId="47395"/>
    <cellStyle name="Percent 2 2 2 12" xfId="6799"/>
    <cellStyle name="Percent 2 2 2 12 2" xfId="13561"/>
    <cellStyle name="Percent 2 2 2 12 2 2" xfId="41018"/>
    <cellStyle name="Percent 2 2 2 12 3" xfId="25078"/>
    <cellStyle name="Percent 2 2 2 12 4" xfId="41017"/>
    <cellStyle name="Percent 2 2 2 13" xfId="25079"/>
    <cellStyle name="Percent 2 2 2 14" xfId="25080"/>
    <cellStyle name="Percent 2 2 2 15" xfId="25081"/>
    <cellStyle name="Percent 2 2 2 16" xfId="25082"/>
    <cellStyle name="Percent 2 2 2 17" xfId="25083"/>
    <cellStyle name="Percent 2 2 2 18" xfId="25084"/>
    <cellStyle name="Percent 2 2 2 19" xfId="25085"/>
    <cellStyle name="Percent 2 2 2 2" xfId="6802"/>
    <cellStyle name="Percent 2 2 2 2 10" xfId="13562"/>
    <cellStyle name="Percent 2 2 2 2 10 2" xfId="25087"/>
    <cellStyle name="Percent 2 2 2 2 10 3" xfId="41020"/>
    <cellStyle name="Percent 2 2 2 2 11" xfId="25088"/>
    <cellStyle name="Percent 2 2 2 2 12" xfId="25089"/>
    <cellStyle name="Percent 2 2 2 2 13" xfId="25090"/>
    <cellStyle name="Percent 2 2 2 2 14" xfId="25091"/>
    <cellStyle name="Percent 2 2 2 2 15" xfId="25092"/>
    <cellStyle name="Percent 2 2 2 2 16" xfId="25093"/>
    <cellStyle name="Percent 2 2 2 2 17" xfId="25094"/>
    <cellStyle name="Percent 2 2 2 2 18" xfId="25095"/>
    <cellStyle name="Percent 2 2 2 2 19" xfId="25096"/>
    <cellStyle name="Percent 2 2 2 2 2" xfId="6803"/>
    <cellStyle name="Percent 2 2 2 2 2 10" xfId="25097"/>
    <cellStyle name="Percent 2 2 2 2 2 11" xfId="41021"/>
    <cellStyle name="Percent 2 2 2 2 2 12" xfId="47397"/>
    <cellStyle name="Percent 2 2 2 2 2 2" xfId="6804"/>
    <cellStyle name="Percent 2 2 2 2 2 2 2" xfId="6805"/>
    <cellStyle name="Percent 2 2 2 2 2 2 2 2" xfId="13565"/>
    <cellStyle name="Percent 2 2 2 2 2 2 2 2 2" xfId="41024"/>
    <cellStyle name="Percent 2 2 2 2 2 2 2 3" xfId="41023"/>
    <cellStyle name="Percent 2 2 2 2 2 2 2 4" xfId="47399"/>
    <cellStyle name="Percent 2 2 2 2 2 2 3" xfId="13564"/>
    <cellStyle name="Percent 2 2 2 2 2 2 3 2" xfId="41025"/>
    <cellStyle name="Percent 2 2 2 2 2 2 4" xfId="41022"/>
    <cellStyle name="Percent 2 2 2 2 2 2 5" xfId="47398"/>
    <cellStyle name="Percent 2 2 2 2 2 3" xfId="6806"/>
    <cellStyle name="Percent 2 2 2 2 2 3 2" xfId="6807"/>
    <cellStyle name="Percent 2 2 2 2 2 3 2 2" xfId="13567"/>
    <cellStyle name="Percent 2 2 2 2 2 3 2 2 2" xfId="41028"/>
    <cellStyle name="Percent 2 2 2 2 2 3 2 3" xfId="41027"/>
    <cellStyle name="Percent 2 2 2 2 2 3 2 4" xfId="47401"/>
    <cellStyle name="Percent 2 2 2 2 2 3 3" xfId="13566"/>
    <cellStyle name="Percent 2 2 2 2 2 3 3 2" xfId="41029"/>
    <cellStyle name="Percent 2 2 2 2 2 3 4" xfId="41026"/>
    <cellStyle name="Percent 2 2 2 2 2 3 5" xfId="47400"/>
    <cellStyle name="Percent 2 2 2 2 2 4" xfId="6808"/>
    <cellStyle name="Percent 2 2 2 2 2 4 2" xfId="13568"/>
    <cellStyle name="Percent 2 2 2 2 2 4 2 2" xfId="41031"/>
    <cellStyle name="Percent 2 2 2 2 2 4 3" xfId="41030"/>
    <cellStyle name="Percent 2 2 2 2 2 4 4" xfId="47402"/>
    <cellStyle name="Percent 2 2 2 2 2 5" xfId="6809"/>
    <cellStyle name="Percent 2 2 2 2 2 5 2" xfId="13569"/>
    <cellStyle name="Percent 2 2 2 2 2 5 2 2" xfId="41033"/>
    <cellStyle name="Percent 2 2 2 2 2 5 3" xfId="41032"/>
    <cellStyle name="Percent 2 2 2 2 2 5 4" xfId="47403"/>
    <cellStyle name="Percent 2 2 2 2 2 6" xfId="6810"/>
    <cellStyle name="Percent 2 2 2 2 2 6 2" xfId="13570"/>
    <cellStyle name="Percent 2 2 2 2 2 6 2 2" xfId="41035"/>
    <cellStyle name="Percent 2 2 2 2 2 6 3" xfId="41034"/>
    <cellStyle name="Percent 2 2 2 2 2 6 4" xfId="47404"/>
    <cellStyle name="Percent 2 2 2 2 2 7" xfId="6811"/>
    <cellStyle name="Percent 2 2 2 2 2 7 2" xfId="13571"/>
    <cellStyle name="Percent 2 2 2 2 2 7 2 2" xfId="41037"/>
    <cellStyle name="Percent 2 2 2 2 2 7 3" xfId="41036"/>
    <cellStyle name="Percent 2 2 2 2 2 7 4" xfId="47405"/>
    <cellStyle name="Percent 2 2 2 2 2 8" xfId="6812"/>
    <cellStyle name="Percent 2 2 2 2 2 8 2" xfId="13572"/>
    <cellStyle name="Percent 2 2 2 2 2 8 2 2" xfId="41039"/>
    <cellStyle name="Percent 2 2 2 2 2 8 3" xfId="41038"/>
    <cellStyle name="Percent 2 2 2 2 2 8 4" xfId="47406"/>
    <cellStyle name="Percent 2 2 2 2 2 9" xfId="13563"/>
    <cellStyle name="Percent 2 2 2 2 2 9 2" xfId="41040"/>
    <cellStyle name="Percent 2 2 2 2 20" xfId="25098"/>
    <cellStyle name="Percent 2 2 2 2 21" xfId="25099"/>
    <cellStyle name="Percent 2 2 2 2 22" xfId="25100"/>
    <cellStyle name="Percent 2 2 2 2 23" xfId="25101"/>
    <cellStyle name="Percent 2 2 2 2 24" xfId="25086"/>
    <cellStyle name="Percent 2 2 2 2 25" xfId="41019"/>
    <cellStyle name="Percent 2 2 2 2 26" xfId="47396"/>
    <cellStyle name="Percent 2 2 2 2 3" xfId="6813"/>
    <cellStyle name="Percent 2 2 2 2 3 2" xfId="6814"/>
    <cellStyle name="Percent 2 2 2 2 3 2 2" xfId="13574"/>
    <cellStyle name="Percent 2 2 2 2 3 2 2 2" xfId="41043"/>
    <cellStyle name="Percent 2 2 2 2 3 2 3" xfId="41042"/>
    <cellStyle name="Percent 2 2 2 2 3 2 4" xfId="47408"/>
    <cellStyle name="Percent 2 2 2 2 3 3" xfId="13573"/>
    <cellStyle name="Percent 2 2 2 2 3 3 2" xfId="41044"/>
    <cellStyle name="Percent 2 2 2 2 3 4" xfId="25102"/>
    <cellStyle name="Percent 2 2 2 2 3 5" xfId="41041"/>
    <cellStyle name="Percent 2 2 2 2 3 6" xfId="47407"/>
    <cellStyle name="Percent 2 2 2 2 4" xfId="6815"/>
    <cellStyle name="Percent 2 2 2 2 4 2" xfId="6816"/>
    <cellStyle name="Percent 2 2 2 2 4 2 2" xfId="13576"/>
    <cellStyle name="Percent 2 2 2 2 4 2 2 2" xfId="41047"/>
    <cellStyle name="Percent 2 2 2 2 4 2 3" xfId="41046"/>
    <cellStyle name="Percent 2 2 2 2 4 2 4" xfId="47410"/>
    <cellStyle name="Percent 2 2 2 2 4 3" xfId="13575"/>
    <cellStyle name="Percent 2 2 2 2 4 3 2" xfId="41048"/>
    <cellStyle name="Percent 2 2 2 2 4 4" xfId="25103"/>
    <cellStyle name="Percent 2 2 2 2 4 5" xfId="41045"/>
    <cellStyle name="Percent 2 2 2 2 4 6" xfId="47409"/>
    <cellStyle name="Percent 2 2 2 2 5" xfId="6817"/>
    <cellStyle name="Percent 2 2 2 2 5 2" xfId="13577"/>
    <cellStyle name="Percent 2 2 2 2 5 2 2" xfId="41050"/>
    <cellStyle name="Percent 2 2 2 2 5 3" xfId="25104"/>
    <cellStyle name="Percent 2 2 2 2 5 4" xfId="41049"/>
    <cellStyle name="Percent 2 2 2 2 5 5" xfId="47411"/>
    <cellStyle name="Percent 2 2 2 2 6" xfId="6818"/>
    <cellStyle name="Percent 2 2 2 2 6 2" xfId="13578"/>
    <cellStyle name="Percent 2 2 2 2 6 2 2" xfId="41052"/>
    <cellStyle name="Percent 2 2 2 2 6 3" xfId="25105"/>
    <cellStyle name="Percent 2 2 2 2 6 4" xfId="41051"/>
    <cellStyle name="Percent 2 2 2 2 6 5" xfId="47412"/>
    <cellStyle name="Percent 2 2 2 2 7" xfId="6819"/>
    <cellStyle name="Percent 2 2 2 2 7 2" xfId="13579"/>
    <cellStyle name="Percent 2 2 2 2 7 2 2" xfId="41054"/>
    <cellStyle name="Percent 2 2 2 2 7 3" xfId="25106"/>
    <cellStyle name="Percent 2 2 2 2 7 4" xfId="41053"/>
    <cellStyle name="Percent 2 2 2 2 7 5" xfId="47413"/>
    <cellStyle name="Percent 2 2 2 2 8" xfId="6820"/>
    <cellStyle name="Percent 2 2 2 2 8 2" xfId="13580"/>
    <cellStyle name="Percent 2 2 2 2 8 2 2" xfId="41056"/>
    <cellStyle name="Percent 2 2 2 2 8 3" xfId="25107"/>
    <cellStyle name="Percent 2 2 2 2 8 4" xfId="41055"/>
    <cellStyle name="Percent 2 2 2 2 8 5" xfId="47414"/>
    <cellStyle name="Percent 2 2 2 2 9" xfId="6821"/>
    <cellStyle name="Percent 2 2 2 2 9 2" xfId="13581"/>
    <cellStyle name="Percent 2 2 2 2 9 2 2" xfId="41058"/>
    <cellStyle name="Percent 2 2 2 2 9 3" xfId="25108"/>
    <cellStyle name="Percent 2 2 2 2 9 4" xfId="41057"/>
    <cellStyle name="Percent 2 2 2 2 9 5" xfId="47415"/>
    <cellStyle name="Percent 2 2 2 20" xfId="25109"/>
    <cellStyle name="Percent 2 2 2 21" xfId="25110"/>
    <cellStyle name="Percent 2 2 2 22" xfId="25111"/>
    <cellStyle name="Percent 2 2 2 23" xfId="25112"/>
    <cellStyle name="Percent 2 2 2 24" xfId="25075"/>
    <cellStyle name="Percent 2 2 2 25" xfId="47393"/>
    <cellStyle name="Percent 2 2 2 3" xfId="6822"/>
    <cellStyle name="Percent 2 2 2 3 10" xfId="25113"/>
    <cellStyle name="Percent 2 2 2 3 11" xfId="41059"/>
    <cellStyle name="Percent 2 2 2 3 12" xfId="47416"/>
    <cellStyle name="Percent 2 2 2 3 2" xfId="6823"/>
    <cellStyle name="Percent 2 2 2 3 2 2" xfId="6824"/>
    <cellStyle name="Percent 2 2 2 3 2 2 2" xfId="13584"/>
    <cellStyle name="Percent 2 2 2 3 2 2 2 2" xfId="41062"/>
    <cellStyle name="Percent 2 2 2 3 2 2 3" xfId="41061"/>
    <cellStyle name="Percent 2 2 2 3 2 2 4" xfId="47418"/>
    <cellStyle name="Percent 2 2 2 3 2 3" xfId="13583"/>
    <cellStyle name="Percent 2 2 2 3 2 3 2" xfId="41063"/>
    <cellStyle name="Percent 2 2 2 3 2 4" xfId="41060"/>
    <cellStyle name="Percent 2 2 2 3 2 5" xfId="47417"/>
    <cellStyle name="Percent 2 2 2 3 3" xfId="6825"/>
    <cellStyle name="Percent 2 2 2 3 3 2" xfId="6826"/>
    <cellStyle name="Percent 2 2 2 3 3 2 2" xfId="13586"/>
    <cellStyle name="Percent 2 2 2 3 3 2 2 2" xfId="41066"/>
    <cellStyle name="Percent 2 2 2 3 3 2 3" xfId="41065"/>
    <cellStyle name="Percent 2 2 2 3 3 2 4" xfId="47420"/>
    <cellStyle name="Percent 2 2 2 3 3 3" xfId="13585"/>
    <cellStyle name="Percent 2 2 2 3 3 3 2" xfId="41067"/>
    <cellStyle name="Percent 2 2 2 3 3 4" xfId="41064"/>
    <cellStyle name="Percent 2 2 2 3 3 5" xfId="47419"/>
    <cellStyle name="Percent 2 2 2 3 4" xfId="6827"/>
    <cellStyle name="Percent 2 2 2 3 4 2" xfId="13587"/>
    <cellStyle name="Percent 2 2 2 3 4 2 2" xfId="41069"/>
    <cellStyle name="Percent 2 2 2 3 4 3" xfId="41068"/>
    <cellStyle name="Percent 2 2 2 3 4 4" xfId="47421"/>
    <cellStyle name="Percent 2 2 2 3 5" xfId="6828"/>
    <cellStyle name="Percent 2 2 2 3 5 2" xfId="13588"/>
    <cellStyle name="Percent 2 2 2 3 5 2 2" xfId="41071"/>
    <cellStyle name="Percent 2 2 2 3 5 3" xfId="41070"/>
    <cellStyle name="Percent 2 2 2 3 5 4" xfId="47422"/>
    <cellStyle name="Percent 2 2 2 3 6" xfId="6829"/>
    <cellStyle name="Percent 2 2 2 3 6 2" xfId="13589"/>
    <cellStyle name="Percent 2 2 2 3 6 2 2" xfId="41073"/>
    <cellStyle name="Percent 2 2 2 3 6 3" xfId="41072"/>
    <cellStyle name="Percent 2 2 2 3 6 4" xfId="47423"/>
    <cellStyle name="Percent 2 2 2 3 7" xfId="6830"/>
    <cellStyle name="Percent 2 2 2 3 7 2" xfId="13590"/>
    <cellStyle name="Percent 2 2 2 3 7 2 2" xfId="41075"/>
    <cellStyle name="Percent 2 2 2 3 7 3" xfId="41074"/>
    <cellStyle name="Percent 2 2 2 3 7 4" xfId="47424"/>
    <cellStyle name="Percent 2 2 2 3 8" xfId="6831"/>
    <cellStyle name="Percent 2 2 2 3 8 2" xfId="13591"/>
    <cellStyle name="Percent 2 2 2 3 8 2 2" xfId="41077"/>
    <cellStyle name="Percent 2 2 2 3 8 3" xfId="41076"/>
    <cellStyle name="Percent 2 2 2 3 8 4" xfId="47425"/>
    <cellStyle name="Percent 2 2 2 3 9" xfId="13582"/>
    <cellStyle name="Percent 2 2 2 3 9 2" xfId="41078"/>
    <cellStyle name="Percent 2 2 2 4" xfId="6832"/>
    <cellStyle name="Percent 2 2 2 4 10" xfId="25114"/>
    <cellStyle name="Percent 2 2 2 4 11" xfId="41079"/>
    <cellStyle name="Percent 2 2 2 4 12" xfId="47426"/>
    <cellStyle name="Percent 2 2 2 4 2" xfId="6833"/>
    <cellStyle name="Percent 2 2 2 4 2 2" xfId="13593"/>
    <cellStyle name="Percent 2 2 2 4 2 2 2" xfId="41081"/>
    <cellStyle name="Percent 2 2 2 4 2 3" xfId="41080"/>
    <cellStyle name="Percent 2 2 2 4 2 4" xfId="47427"/>
    <cellStyle name="Percent 2 2 2 4 3" xfId="6834"/>
    <cellStyle name="Percent 2 2 2 4 3 2" xfId="13594"/>
    <cellStyle name="Percent 2 2 2 4 3 2 2" xfId="41083"/>
    <cellStyle name="Percent 2 2 2 4 3 3" xfId="41082"/>
    <cellStyle name="Percent 2 2 2 4 3 4" xfId="47428"/>
    <cellStyle name="Percent 2 2 2 4 4" xfId="6835"/>
    <cellStyle name="Percent 2 2 2 4 4 2" xfId="13595"/>
    <cellStyle name="Percent 2 2 2 4 4 2 2" xfId="41085"/>
    <cellStyle name="Percent 2 2 2 4 4 3" xfId="41084"/>
    <cellStyle name="Percent 2 2 2 4 4 4" xfId="47429"/>
    <cellStyle name="Percent 2 2 2 4 5" xfId="6836"/>
    <cellStyle name="Percent 2 2 2 4 5 2" xfId="13596"/>
    <cellStyle name="Percent 2 2 2 4 5 2 2" xfId="41087"/>
    <cellStyle name="Percent 2 2 2 4 5 3" xfId="41086"/>
    <cellStyle name="Percent 2 2 2 4 5 4" xfId="47430"/>
    <cellStyle name="Percent 2 2 2 4 6" xfId="6837"/>
    <cellStyle name="Percent 2 2 2 4 6 2" xfId="13597"/>
    <cellStyle name="Percent 2 2 2 4 6 2 2" xfId="41089"/>
    <cellStyle name="Percent 2 2 2 4 6 3" xfId="41088"/>
    <cellStyle name="Percent 2 2 2 4 6 4" xfId="47431"/>
    <cellStyle name="Percent 2 2 2 4 7" xfId="6838"/>
    <cellStyle name="Percent 2 2 2 4 7 2" xfId="13598"/>
    <cellStyle name="Percent 2 2 2 4 7 2 2" xfId="41091"/>
    <cellStyle name="Percent 2 2 2 4 7 3" xfId="41090"/>
    <cellStyle name="Percent 2 2 2 4 7 4" xfId="47432"/>
    <cellStyle name="Percent 2 2 2 4 8" xfId="6839"/>
    <cellStyle name="Percent 2 2 2 4 8 2" xfId="13599"/>
    <cellStyle name="Percent 2 2 2 4 8 2 2" xfId="41093"/>
    <cellStyle name="Percent 2 2 2 4 8 3" xfId="41092"/>
    <cellStyle name="Percent 2 2 2 4 8 4" xfId="47433"/>
    <cellStyle name="Percent 2 2 2 4 9" xfId="13592"/>
    <cellStyle name="Percent 2 2 2 4 9 2" xfId="41094"/>
    <cellStyle name="Percent 2 2 2 5" xfId="6840"/>
    <cellStyle name="Percent 2 2 2 5 2" xfId="6841"/>
    <cellStyle name="Percent 2 2 2 5 2 2" xfId="13601"/>
    <cellStyle name="Percent 2 2 2 5 2 2 2" xfId="41097"/>
    <cellStyle name="Percent 2 2 2 5 2 3" xfId="41096"/>
    <cellStyle name="Percent 2 2 2 5 2 4" xfId="47435"/>
    <cellStyle name="Percent 2 2 2 5 3" xfId="13600"/>
    <cellStyle name="Percent 2 2 2 5 3 2" xfId="41098"/>
    <cellStyle name="Percent 2 2 2 5 4" xfId="25115"/>
    <cellStyle name="Percent 2 2 2 5 5" xfId="41095"/>
    <cellStyle name="Percent 2 2 2 5 6" xfId="47434"/>
    <cellStyle name="Percent 2 2 2 6" xfId="6842"/>
    <cellStyle name="Percent 2 2 2 6 2" xfId="13602"/>
    <cellStyle name="Percent 2 2 2 6 2 2" xfId="41100"/>
    <cellStyle name="Percent 2 2 2 6 3" xfId="25116"/>
    <cellStyle name="Percent 2 2 2 6 4" xfId="41099"/>
    <cellStyle name="Percent 2 2 2 6 5" xfId="47436"/>
    <cellStyle name="Percent 2 2 2 7" xfId="6843"/>
    <cellStyle name="Percent 2 2 2 7 2" xfId="13603"/>
    <cellStyle name="Percent 2 2 2 7 2 2" xfId="41102"/>
    <cellStyle name="Percent 2 2 2 7 3" xfId="25117"/>
    <cellStyle name="Percent 2 2 2 7 4" xfId="41101"/>
    <cellStyle name="Percent 2 2 2 7 5" xfId="47437"/>
    <cellStyle name="Percent 2 2 2 8" xfId="6844"/>
    <cellStyle name="Percent 2 2 2 8 2" xfId="13604"/>
    <cellStyle name="Percent 2 2 2 8 2 2" xfId="41104"/>
    <cellStyle name="Percent 2 2 2 8 3" xfId="25118"/>
    <cellStyle name="Percent 2 2 2 8 4" xfId="41103"/>
    <cellStyle name="Percent 2 2 2 8 5" xfId="47438"/>
    <cellStyle name="Percent 2 2 2 9" xfId="6845"/>
    <cellStyle name="Percent 2 2 2 9 2" xfId="13605"/>
    <cellStyle name="Percent 2 2 2 9 2 2" xfId="41106"/>
    <cellStyle name="Percent 2 2 2 9 3" xfId="25119"/>
    <cellStyle name="Percent 2 2 2 9 4" xfId="41105"/>
    <cellStyle name="Percent 2 2 2 9 5" xfId="47439"/>
    <cellStyle name="Percent 2 2 20" xfId="25120"/>
    <cellStyle name="Percent 2 2 21" xfId="25121"/>
    <cellStyle name="Percent 2 2 22" xfId="25122"/>
    <cellStyle name="Percent 2 2 23" xfId="25123"/>
    <cellStyle name="Percent 2 2 24" xfId="25124"/>
    <cellStyle name="Percent 2 2 25" xfId="25125"/>
    <cellStyle name="Percent 2 2 26" xfId="25126"/>
    <cellStyle name="Percent 2 2 27" xfId="25127"/>
    <cellStyle name="Percent 2 2 28" xfId="25128"/>
    <cellStyle name="Percent 2 2 29" xfId="25129"/>
    <cellStyle name="Percent 2 2 3" xfId="6798"/>
    <cellStyle name="Percent 2 2 30" xfId="25130"/>
    <cellStyle name="Percent 2 2 4" xfId="25131"/>
    <cellStyle name="Percent 2 2 5" xfId="25132"/>
    <cellStyle name="Percent 2 2 6" xfId="25133"/>
    <cellStyle name="Percent 2 2 7" xfId="25134"/>
    <cellStyle name="Percent 2 2 8" xfId="25135"/>
    <cellStyle name="Percent 2 2 9" xfId="25136"/>
    <cellStyle name="Percent 2 20" xfId="25137"/>
    <cellStyle name="Percent 2 20 2" xfId="25138"/>
    <cellStyle name="Percent 2 21" xfId="25139"/>
    <cellStyle name="Percent 2 22" xfId="25140"/>
    <cellStyle name="Percent 2 23" xfId="25141"/>
    <cellStyle name="Percent 2 24" xfId="25142"/>
    <cellStyle name="Percent 2 25" xfId="25143"/>
    <cellStyle name="Percent 2 26" xfId="25144"/>
    <cellStyle name="Percent 2 27" xfId="25145"/>
    <cellStyle name="Percent 2 28" xfId="25146"/>
    <cellStyle name="Percent 2 29" xfId="25147"/>
    <cellStyle name="Percent 2 3" xfId="286"/>
    <cellStyle name="Percent 2 3 2" xfId="6847"/>
    <cellStyle name="Percent 2 3 3" xfId="6846"/>
    <cellStyle name="Percent 2 30" xfId="25148"/>
    <cellStyle name="Percent 2 31" xfId="25038"/>
    <cellStyle name="Percent 2 32" xfId="41618"/>
    <cellStyle name="Percent 2 4" xfId="284"/>
    <cellStyle name="Percent 2 4 2" xfId="6849"/>
    <cellStyle name="Percent 2 4 3" xfId="6848"/>
    <cellStyle name="Percent 2 5" xfId="357"/>
    <cellStyle name="Percent 2 5 2" xfId="6850"/>
    <cellStyle name="Percent 2 5 3" xfId="13606"/>
    <cellStyle name="Percent 2 5 3 2" xfId="41108"/>
    <cellStyle name="Percent 2 5 4" xfId="41107"/>
    <cellStyle name="Percent 2 6" xfId="500"/>
    <cellStyle name="Percent 2 6 2" xfId="7173"/>
    <cellStyle name="Percent 2 6 2 2" xfId="13608"/>
    <cellStyle name="Percent 2 6 2 2 2" xfId="41111"/>
    <cellStyle name="Percent 2 6 2 3" xfId="25150"/>
    <cellStyle name="Percent 2 6 2 4" xfId="41110"/>
    <cellStyle name="Percent 2 6 3" xfId="13607"/>
    <cellStyle name="Percent 2 6 3 2" xfId="41112"/>
    <cellStyle name="Percent 2 6 4" xfId="25149"/>
    <cellStyle name="Percent 2 6 5" xfId="41109"/>
    <cellStyle name="Percent 2 7" xfId="527"/>
    <cellStyle name="Percent 2 7 2" xfId="7174"/>
    <cellStyle name="Percent 2 7 2 2" xfId="13610"/>
    <cellStyle name="Percent 2 7 2 2 2" xfId="41115"/>
    <cellStyle name="Percent 2 7 2 3" xfId="25152"/>
    <cellStyle name="Percent 2 7 2 4" xfId="41114"/>
    <cellStyle name="Percent 2 7 3" xfId="13609"/>
    <cellStyle name="Percent 2 7 3 2" xfId="41116"/>
    <cellStyle name="Percent 2 7 4" xfId="25151"/>
    <cellStyle name="Percent 2 7 5" xfId="41113"/>
    <cellStyle name="Percent 2 8" xfId="13558"/>
    <cellStyle name="Percent 2 8 2" xfId="25154"/>
    <cellStyle name="Percent 2 8 2 2" xfId="25155"/>
    <cellStyle name="Percent 2 8 2 3" xfId="25156"/>
    <cellStyle name="Percent 2 8 3" xfId="25157"/>
    <cellStyle name="Percent 2 8 4" xfId="25153"/>
    <cellStyle name="Percent 2 8 5" xfId="41117"/>
    <cellStyle name="Percent 2 9" xfId="25158"/>
    <cellStyle name="Percent 2 9 2" xfId="25159"/>
    <cellStyle name="Percent 2 9 2 2" xfId="25160"/>
    <cellStyle name="Percent 2 9 2 3" xfId="25161"/>
    <cellStyle name="Percent 2 9 3" xfId="25162"/>
    <cellStyle name="Percent 20" xfId="25163"/>
    <cellStyle name="Percent 21" xfId="25164"/>
    <cellStyle name="Percent 22" xfId="25165"/>
    <cellStyle name="Percent 23" xfId="25166"/>
    <cellStyle name="Percent 24" xfId="25167"/>
    <cellStyle name="Percent 25" xfId="25168"/>
    <cellStyle name="Percent 26" xfId="25169"/>
    <cellStyle name="Percent 27" xfId="25170"/>
    <cellStyle name="Percent 28" xfId="25171"/>
    <cellStyle name="Percent 29" xfId="25172"/>
    <cellStyle name="Percent 3" xfId="76"/>
    <cellStyle name="Percent 3 2" xfId="287"/>
    <cellStyle name="Percent 3 2 2" xfId="6851"/>
    <cellStyle name="Percent 3 2 3" xfId="25174"/>
    <cellStyle name="Percent 3 3" xfId="560"/>
    <cellStyle name="Percent 3 3 2" xfId="6852"/>
    <cellStyle name="Percent 3 3 3" xfId="25175"/>
    <cellStyle name="Percent 3 4" xfId="6853"/>
    <cellStyle name="Percent 3 4 2" xfId="6854"/>
    <cellStyle name="Percent 3 4 2 2" xfId="13612"/>
    <cellStyle name="Percent 3 4 2 2 2" xfId="41120"/>
    <cellStyle name="Percent 3 4 2 3" xfId="41119"/>
    <cellStyle name="Percent 3 4 2 4" xfId="47441"/>
    <cellStyle name="Percent 3 4 3" xfId="13611"/>
    <cellStyle name="Percent 3 4 3 2" xfId="41121"/>
    <cellStyle name="Percent 3 4 4" xfId="25176"/>
    <cellStyle name="Percent 3 4 5" xfId="41118"/>
    <cellStyle name="Percent 3 4 6" xfId="47440"/>
    <cellStyle name="Percent 3 5" xfId="25177"/>
    <cellStyle name="Percent 3 6" xfId="25173"/>
    <cellStyle name="Percent 30" xfId="25178"/>
    <cellStyle name="Percent 31" xfId="25179"/>
    <cellStyle name="Percent 32" xfId="25180"/>
    <cellStyle name="Percent 4" xfId="77"/>
    <cellStyle name="Percent 4 2" xfId="6855"/>
    <cellStyle name="Percent 5" xfId="78"/>
    <cellStyle name="Percent 5 10" xfId="6857"/>
    <cellStyle name="Percent 5 10 2" xfId="13613"/>
    <cellStyle name="Percent 5 10 2 2" xfId="41123"/>
    <cellStyle name="Percent 5 10 3" xfId="25182"/>
    <cellStyle name="Percent 5 10 4" xfId="41122"/>
    <cellStyle name="Percent 5 10 5" xfId="47442"/>
    <cellStyle name="Percent 5 11" xfId="6858"/>
    <cellStyle name="Percent 5 11 2" xfId="13614"/>
    <cellStyle name="Percent 5 11 2 2" xfId="41125"/>
    <cellStyle name="Percent 5 11 3" xfId="25183"/>
    <cellStyle name="Percent 5 11 4" xfId="41124"/>
    <cellStyle name="Percent 5 11 5" xfId="47443"/>
    <cellStyle name="Percent 5 12" xfId="6856"/>
    <cellStyle name="Percent 5 12 2" xfId="13615"/>
    <cellStyle name="Percent 5 12 2 2" xfId="41127"/>
    <cellStyle name="Percent 5 12 3" xfId="25184"/>
    <cellStyle name="Percent 5 12 4" xfId="41126"/>
    <cellStyle name="Percent 5 13" xfId="25185"/>
    <cellStyle name="Percent 5 14" xfId="25186"/>
    <cellStyle name="Percent 5 15" xfId="25187"/>
    <cellStyle name="Percent 5 16" xfId="25188"/>
    <cellStyle name="Percent 5 17" xfId="25189"/>
    <cellStyle name="Percent 5 18" xfId="25190"/>
    <cellStyle name="Percent 5 19" xfId="25191"/>
    <cellStyle name="Percent 5 2" xfId="6859"/>
    <cellStyle name="Percent 5 2 10" xfId="13616"/>
    <cellStyle name="Percent 5 2 10 2" xfId="41129"/>
    <cellStyle name="Percent 5 2 11" xfId="25192"/>
    <cellStyle name="Percent 5 2 12" xfId="41128"/>
    <cellStyle name="Percent 5 2 13" xfId="47444"/>
    <cellStyle name="Percent 5 2 2" xfId="6860"/>
    <cellStyle name="Percent 5 2 2 10" xfId="25193"/>
    <cellStyle name="Percent 5 2 2 11" xfId="41130"/>
    <cellStyle name="Percent 5 2 2 12" xfId="47445"/>
    <cellStyle name="Percent 5 2 2 2" xfId="6861"/>
    <cellStyle name="Percent 5 2 2 2 2" xfId="6862"/>
    <cellStyle name="Percent 5 2 2 2 2 2" xfId="13619"/>
    <cellStyle name="Percent 5 2 2 2 2 2 2" xfId="41133"/>
    <cellStyle name="Percent 5 2 2 2 2 3" xfId="41132"/>
    <cellStyle name="Percent 5 2 2 2 2 4" xfId="47447"/>
    <cellStyle name="Percent 5 2 2 2 3" xfId="13618"/>
    <cellStyle name="Percent 5 2 2 2 3 2" xfId="41134"/>
    <cellStyle name="Percent 5 2 2 2 4" xfId="41131"/>
    <cellStyle name="Percent 5 2 2 2 5" xfId="47446"/>
    <cellStyle name="Percent 5 2 2 3" xfId="6863"/>
    <cellStyle name="Percent 5 2 2 3 2" xfId="6864"/>
    <cellStyle name="Percent 5 2 2 3 2 2" xfId="13621"/>
    <cellStyle name="Percent 5 2 2 3 2 2 2" xfId="41137"/>
    <cellStyle name="Percent 5 2 2 3 2 3" xfId="41136"/>
    <cellStyle name="Percent 5 2 2 3 2 4" xfId="47449"/>
    <cellStyle name="Percent 5 2 2 3 3" xfId="13620"/>
    <cellStyle name="Percent 5 2 2 3 3 2" xfId="41138"/>
    <cellStyle name="Percent 5 2 2 3 4" xfId="41135"/>
    <cellStyle name="Percent 5 2 2 3 5" xfId="47448"/>
    <cellStyle name="Percent 5 2 2 4" xfId="6865"/>
    <cellStyle name="Percent 5 2 2 4 2" xfId="13622"/>
    <cellStyle name="Percent 5 2 2 4 2 2" xfId="41140"/>
    <cellStyle name="Percent 5 2 2 4 3" xfId="41139"/>
    <cellStyle name="Percent 5 2 2 4 4" xfId="47450"/>
    <cellStyle name="Percent 5 2 2 5" xfId="6866"/>
    <cellStyle name="Percent 5 2 2 5 2" xfId="13623"/>
    <cellStyle name="Percent 5 2 2 5 2 2" xfId="41142"/>
    <cellStyle name="Percent 5 2 2 5 3" xfId="41141"/>
    <cellStyle name="Percent 5 2 2 5 4" xfId="47451"/>
    <cellStyle name="Percent 5 2 2 6" xfId="6867"/>
    <cellStyle name="Percent 5 2 2 6 2" xfId="13624"/>
    <cellStyle name="Percent 5 2 2 6 2 2" xfId="41144"/>
    <cellStyle name="Percent 5 2 2 6 3" xfId="41143"/>
    <cellStyle name="Percent 5 2 2 6 4" xfId="47452"/>
    <cellStyle name="Percent 5 2 2 7" xfId="6868"/>
    <cellStyle name="Percent 5 2 2 7 2" xfId="13625"/>
    <cellStyle name="Percent 5 2 2 7 2 2" xfId="41146"/>
    <cellStyle name="Percent 5 2 2 7 3" xfId="41145"/>
    <cellStyle name="Percent 5 2 2 7 4" xfId="47453"/>
    <cellStyle name="Percent 5 2 2 8" xfId="6869"/>
    <cellStyle name="Percent 5 2 2 8 2" xfId="13626"/>
    <cellStyle name="Percent 5 2 2 8 2 2" xfId="41148"/>
    <cellStyle name="Percent 5 2 2 8 3" xfId="41147"/>
    <cellStyle name="Percent 5 2 2 8 4" xfId="47454"/>
    <cellStyle name="Percent 5 2 2 9" xfId="13617"/>
    <cellStyle name="Percent 5 2 2 9 2" xfId="41149"/>
    <cellStyle name="Percent 5 2 3" xfId="6870"/>
    <cellStyle name="Percent 5 2 3 2" xfId="6871"/>
    <cellStyle name="Percent 5 2 3 2 2" xfId="13628"/>
    <cellStyle name="Percent 5 2 3 2 2 2" xfId="41152"/>
    <cellStyle name="Percent 5 2 3 2 3" xfId="41151"/>
    <cellStyle name="Percent 5 2 3 2 4" xfId="47456"/>
    <cellStyle name="Percent 5 2 3 3" xfId="13627"/>
    <cellStyle name="Percent 5 2 3 3 2" xfId="41153"/>
    <cellStyle name="Percent 5 2 3 4" xfId="25194"/>
    <cellStyle name="Percent 5 2 3 5" xfId="41150"/>
    <cellStyle name="Percent 5 2 3 6" xfId="47455"/>
    <cellStyle name="Percent 5 2 4" xfId="6872"/>
    <cellStyle name="Percent 5 2 4 2" xfId="6873"/>
    <cellStyle name="Percent 5 2 4 2 2" xfId="13630"/>
    <cellStyle name="Percent 5 2 4 2 2 2" xfId="41156"/>
    <cellStyle name="Percent 5 2 4 2 3" xfId="41155"/>
    <cellStyle name="Percent 5 2 4 2 4" xfId="47458"/>
    <cellStyle name="Percent 5 2 4 3" xfId="13629"/>
    <cellStyle name="Percent 5 2 4 3 2" xfId="41157"/>
    <cellStyle name="Percent 5 2 4 4" xfId="25195"/>
    <cellStyle name="Percent 5 2 4 5" xfId="41154"/>
    <cellStyle name="Percent 5 2 4 6" xfId="47457"/>
    <cellStyle name="Percent 5 2 5" xfId="6874"/>
    <cellStyle name="Percent 5 2 5 2" xfId="13631"/>
    <cellStyle name="Percent 5 2 5 2 2" xfId="41159"/>
    <cellStyle name="Percent 5 2 5 3" xfId="25196"/>
    <cellStyle name="Percent 5 2 5 4" xfId="41158"/>
    <cellStyle name="Percent 5 2 5 5" xfId="47459"/>
    <cellStyle name="Percent 5 2 6" xfId="6875"/>
    <cellStyle name="Percent 5 2 6 2" xfId="13632"/>
    <cellStyle name="Percent 5 2 6 2 2" xfId="41161"/>
    <cellStyle name="Percent 5 2 6 3" xfId="25197"/>
    <cellStyle name="Percent 5 2 6 4" xfId="41160"/>
    <cellStyle name="Percent 5 2 6 5" xfId="47460"/>
    <cellStyle name="Percent 5 2 7" xfId="6876"/>
    <cellStyle name="Percent 5 2 7 2" xfId="13633"/>
    <cellStyle name="Percent 5 2 7 2 2" xfId="41163"/>
    <cellStyle name="Percent 5 2 7 3" xfId="25198"/>
    <cellStyle name="Percent 5 2 7 4" xfId="41162"/>
    <cellStyle name="Percent 5 2 7 5" xfId="47461"/>
    <cellStyle name="Percent 5 2 8" xfId="6877"/>
    <cellStyle name="Percent 5 2 8 2" xfId="13634"/>
    <cellStyle name="Percent 5 2 8 2 2" xfId="41165"/>
    <cellStyle name="Percent 5 2 8 3" xfId="25199"/>
    <cellStyle name="Percent 5 2 8 4" xfId="41164"/>
    <cellStyle name="Percent 5 2 8 5" xfId="47462"/>
    <cellStyle name="Percent 5 2 9" xfId="6878"/>
    <cellStyle name="Percent 5 2 9 2" xfId="13635"/>
    <cellStyle name="Percent 5 2 9 2 2" xfId="41167"/>
    <cellStyle name="Percent 5 2 9 3" xfId="41166"/>
    <cellStyle name="Percent 5 2 9 4" xfId="47463"/>
    <cellStyle name="Percent 5 20" xfId="25181"/>
    <cellStyle name="Percent 5 3" xfId="6879"/>
    <cellStyle name="Percent 5 3 10" xfId="25200"/>
    <cellStyle name="Percent 5 3 11" xfId="41168"/>
    <cellStyle name="Percent 5 3 12" xfId="47464"/>
    <cellStyle name="Percent 5 3 2" xfId="6880"/>
    <cellStyle name="Percent 5 3 2 2" xfId="6881"/>
    <cellStyle name="Percent 5 3 2 2 2" xfId="13638"/>
    <cellStyle name="Percent 5 3 2 2 2 2" xfId="41171"/>
    <cellStyle name="Percent 5 3 2 2 3" xfId="41170"/>
    <cellStyle name="Percent 5 3 2 2 4" xfId="47466"/>
    <cellStyle name="Percent 5 3 2 3" xfId="13637"/>
    <cellStyle name="Percent 5 3 2 3 2" xfId="41172"/>
    <cellStyle name="Percent 5 3 2 4" xfId="25201"/>
    <cellStyle name="Percent 5 3 2 5" xfId="41169"/>
    <cellStyle name="Percent 5 3 2 6" xfId="47465"/>
    <cellStyle name="Percent 5 3 3" xfId="6882"/>
    <cellStyle name="Percent 5 3 3 2" xfId="6883"/>
    <cellStyle name="Percent 5 3 3 2 2" xfId="13640"/>
    <cellStyle name="Percent 5 3 3 2 2 2" xfId="41175"/>
    <cellStyle name="Percent 5 3 3 2 3" xfId="41174"/>
    <cellStyle name="Percent 5 3 3 2 4" xfId="47468"/>
    <cellStyle name="Percent 5 3 3 3" xfId="13639"/>
    <cellStyle name="Percent 5 3 3 3 2" xfId="41176"/>
    <cellStyle name="Percent 5 3 3 4" xfId="25202"/>
    <cellStyle name="Percent 5 3 3 5" xfId="41173"/>
    <cellStyle name="Percent 5 3 3 6" xfId="47467"/>
    <cellStyle name="Percent 5 3 4" xfId="6884"/>
    <cellStyle name="Percent 5 3 4 2" xfId="13641"/>
    <cellStyle name="Percent 5 3 4 2 2" xfId="41178"/>
    <cellStyle name="Percent 5 3 4 3" xfId="25203"/>
    <cellStyle name="Percent 5 3 4 4" xfId="41177"/>
    <cellStyle name="Percent 5 3 4 5" xfId="47469"/>
    <cellStyle name="Percent 5 3 5" xfId="6885"/>
    <cellStyle name="Percent 5 3 5 2" xfId="13642"/>
    <cellStyle name="Percent 5 3 5 2 2" xfId="41180"/>
    <cellStyle name="Percent 5 3 5 3" xfId="25204"/>
    <cellStyle name="Percent 5 3 5 4" xfId="41179"/>
    <cellStyle name="Percent 5 3 5 5" xfId="47470"/>
    <cellStyle name="Percent 5 3 6" xfId="6886"/>
    <cellStyle name="Percent 5 3 6 2" xfId="13643"/>
    <cellStyle name="Percent 5 3 6 2 2" xfId="41182"/>
    <cellStyle name="Percent 5 3 6 3" xfId="25205"/>
    <cellStyle name="Percent 5 3 6 4" xfId="41181"/>
    <cellStyle name="Percent 5 3 6 5" xfId="47471"/>
    <cellStyle name="Percent 5 3 7" xfId="6887"/>
    <cellStyle name="Percent 5 3 7 2" xfId="13644"/>
    <cellStyle name="Percent 5 3 7 2 2" xfId="41184"/>
    <cellStyle name="Percent 5 3 7 3" xfId="25206"/>
    <cellStyle name="Percent 5 3 7 4" xfId="41183"/>
    <cellStyle name="Percent 5 3 7 5" xfId="47472"/>
    <cellStyle name="Percent 5 3 8" xfId="6888"/>
    <cellStyle name="Percent 5 3 8 2" xfId="13645"/>
    <cellStyle name="Percent 5 3 8 2 2" xfId="41186"/>
    <cellStyle name="Percent 5 3 8 3" xfId="25207"/>
    <cellStyle name="Percent 5 3 8 4" xfId="41185"/>
    <cellStyle name="Percent 5 3 8 5" xfId="47473"/>
    <cellStyle name="Percent 5 3 9" xfId="13636"/>
    <cellStyle name="Percent 5 3 9 2" xfId="41187"/>
    <cellStyle name="Percent 5 4" xfId="6889"/>
    <cellStyle name="Percent 5 4 10" xfId="25208"/>
    <cellStyle name="Percent 5 4 11" xfId="41188"/>
    <cellStyle name="Percent 5 4 12" xfId="47474"/>
    <cellStyle name="Percent 5 4 2" xfId="6890"/>
    <cellStyle name="Percent 5 4 2 2" xfId="13647"/>
    <cellStyle name="Percent 5 4 2 2 2" xfId="41190"/>
    <cellStyle name="Percent 5 4 2 3" xfId="25209"/>
    <cellStyle name="Percent 5 4 2 4" xfId="41189"/>
    <cellStyle name="Percent 5 4 2 5" xfId="47475"/>
    <cellStyle name="Percent 5 4 3" xfId="6891"/>
    <cellStyle name="Percent 5 4 3 2" xfId="13648"/>
    <cellStyle name="Percent 5 4 3 2 2" xfId="41192"/>
    <cellStyle name="Percent 5 4 3 3" xfId="25210"/>
    <cellStyle name="Percent 5 4 3 4" xfId="41191"/>
    <cellStyle name="Percent 5 4 3 5" xfId="47476"/>
    <cellStyle name="Percent 5 4 4" xfId="6892"/>
    <cellStyle name="Percent 5 4 4 2" xfId="13649"/>
    <cellStyle name="Percent 5 4 4 2 2" xfId="41194"/>
    <cellStyle name="Percent 5 4 4 3" xfId="25211"/>
    <cellStyle name="Percent 5 4 4 4" xfId="41193"/>
    <cellStyle name="Percent 5 4 4 5" xfId="47477"/>
    <cellStyle name="Percent 5 4 5" xfId="6893"/>
    <cellStyle name="Percent 5 4 5 2" xfId="13650"/>
    <cellStyle name="Percent 5 4 5 2 2" xfId="41196"/>
    <cellStyle name="Percent 5 4 5 3" xfId="25212"/>
    <cellStyle name="Percent 5 4 5 4" xfId="41195"/>
    <cellStyle name="Percent 5 4 5 5" xfId="47478"/>
    <cellStyle name="Percent 5 4 6" xfId="6894"/>
    <cellStyle name="Percent 5 4 6 2" xfId="13651"/>
    <cellStyle name="Percent 5 4 6 2 2" xfId="41198"/>
    <cellStyle name="Percent 5 4 6 3" xfId="25213"/>
    <cellStyle name="Percent 5 4 6 4" xfId="41197"/>
    <cellStyle name="Percent 5 4 6 5" xfId="47479"/>
    <cellStyle name="Percent 5 4 7" xfId="6895"/>
    <cellStyle name="Percent 5 4 7 2" xfId="13652"/>
    <cellStyle name="Percent 5 4 7 2 2" xfId="41200"/>
    <cellStyle name="Percent 5 4 7 3" xfId="25214"/>
    <cellStyle name="Percent 5 4 7 4" xfId="41199"/>
    <cellStyle name="Percent 5 4 7 5" xfId="47480"/>
    <cellStyle name="Percent 5 4 8" xfId="6896"/>
    <cellStyle name="Percent 5 4 8 2" xfId="13653"/>
    <cellStyle name="Percent 5 4 8 2 2" xfId="41202"/>
    <cellStyle name="Percent 5 4 8 3" xfId="25215"/>
    <cellStyle name="Percent 5 4 8 4" xfId="41201"/>
    <cellStyle name="Percent 5 4 8 5" xfId="47481"/>
    <cellStyle name="Percent 5 4 9" xfId="13646"/>
    <cellStyle name="Percent 5 4 9 2" xfId="41203"/>
    <cellStyle name="Percent 5 5" xfId="6897"/>
    <cellStyle name="Percent 5 5 10" xfId="41204"/>
    <cellStyle name="Percent 5 5 11" xfId="47482"/>
    <cellStyle name="Percent 5 5 2" xfId="6898"/>
    <cellStyle name="Percent 5 5 2 2" xfId="13655"/>
    <cellStyle name="Percent 5 5 2 2 2" xfId="41206"/>
    <cellStyle name="Percent 5 5 2 3" xfId="25217"/>
    <cellStyle name="Percent 5 5 2 4" xfId="41205"/>
    <cellStyle name="Percent 5 5 2 5" xfId="47483"/>
    <cellStyle name="Percent 5 5 3" xfId="13654"/>
    <cellStyle name="Percent 5 5 3 2" xfId="25218"/>
    <cellStyle name="Percent 5 5 3 3" xfId="41207"/>
    <cellStyle name="Percent 5 5 4" xfId="25219"/>
    <cellStyle name="Percent 5 5 5" xfId="25220"/>
    <cellStyle name="Percent 5 5 6" xfId="25221"/>
    <cellStyle name="Percent 5 5 7" xfId="25222"/>
    <cellStyle name="Percent 5 5 8" xfId="25223"/>
    <cellStyle name="Percent 5 5 9" xfId="25216"/>
    <cellStyle name="Percent 5 6" xfId="6899"/>
    <cellStyle name="Percent 5 6 10" xfId="41208"/>
    <cellStyle name="Percent 5 6 11" xfId="47484"/>
    <cellStyle name="Percent 5 6 2" xfId="13656"/>
    <cellStyle name="Percent 5 6 2 2" xfId="25225"/>
    <cellStyle name="Percent 5 6 2 3" xfId="41209"/>
    <cellStyle name="Percent 5 6 3" xfId="25226"/>
    <cellStyle name="Percent 5 6 4" xfId="25227"/>
    <cellStyle name="Percent 5 6 5" xfId="25228"/>
    <cellStyle name="Percent 5 6 6" xfId="25229"/>
    <cellStyle name="Percent 5 6 7" xfId="25230"/>
    <cellStyle name="Percent 5 6 8" xfId="25231"/>
    <cellStyle name="Percent 5 6 9" xfId="25224"/>
    <cellStyle name="Percent 5 7" xfId="6900"/>
    <cellStyle name="Percent 5 7 2" xfId="13657"/>
    <cellStyle name="Percent 5 7 2 2" xfId="41211"/>
    <cellStyle name="Percent 5 7 3" xfId="25232"/>
    <cellStyle name="Percent 5 7 4" xfId="41210"/>
    <cellStyle name="Percent 5 7 5" xfId="47485"/>
    <cellStyle name="Percent 5 8" xfId="6901"/>
    <cellStyle name="Percent 5 8 2" xfId="13658"/>
    <cellStyle name="Percent 5 8 2 2" xfId="41213"/>
    <cellStyle name="Percent 5 8 3" xfId="25233"/>
    <cellStyle name="Percent 5 8 4" xfId="41212"/>
    <cellStyle name="Percent 5 8 5" xfId="47486"/>
    <cellStyle name="Percent 5 9" xfId="6902"/>
    <cellStyle name="Percent 5 9 2" xfId="13659"/>
    <cellStyle name="Percent 5 9 2 2" xfId="41215"/>
    <cellStyle name="Percent 5 9 3" xfId="25234"/>
    <cellStyle name="Percent 5 9 4" xfId="41214"/>
    <cellStyle name="Percent 5 9 5" xfId="47487"/>
    <cellStyle name="Percent 6" xfId="79"/>
    <cellStyle name="Percent 6 10" xfId="6904"/>
    <cellStyle name="Percent 6 10 2" xfId="13660"/>
    <cellStyle name="Percent 6 10 2 2" xfId="41217"/>
    <cellStyle name="Percent 6 10 3" xfId="41216"/>
    <cellStyle name="Percent 6 10 4" xfId="47488"/>
    <cellStyle name="Percent 6 11" xfId="6905"/>
    <cellStyle name="Percent 6 11 2" xfId="13661"/>
    <cellStyle name="Percent 6 11 2 2" xfId="41219"/>
    <cellStyle name="Percent 6 11 3" xfId="41218"/>
    <cellStyle name="Percent 6 11 4" xfId="47489"/>
    <cellStyle name="Percent 6 12" xfId="6903"/>
    <cellStyle name="Percent 6 12 2" xfId="13662"/>
    <cellStyle name="Percent 6 12 2 2" xfId="41221"/>
    <cellStyle name="Percent 6 12 3" xfId="41220"/>
    <cellStyle name="Percent 6 2" xfId="6906"/>
    <cellStyle name="Percent 6 2 10" xfId="13663"/>
    <cellStyle name="Percent 6 2 10 2" xfId="41223"/>
    <cellStyle name="Percent 6 2 11" xfId="25235"/>
    <cellStyle name="Percent 6 2 12" xfId="41222"/>
    <cellStyle name="Percent 6 2 13" xfId="47490"/>
    <cellStyle name="Percent 6 2 2" xfId="6907"/>
    <cellStyle name="Percent 6 2 2 10" xfId="41224"/>
    <cellStyle name="Percent 6 2 2 11" xfId="47491"/>
    <cellStyle name="Percent 6 2 2 2" xfId="6908"/>
    <cellStyle name="Percent 6 2 2 2 2" xfId="6909"/>
    <cellStyle name="Percent 6 2 2 2 2 2" xfId="13666"/>
    <cellStyle name="Percent 6 2 2 2 2 2 2" xfId="41227"/>
    <cellStyle name="Percent 6 2 2 2 2 3" xfId="41226"/>
    <cellStyle name="Percent 6 2 2 2 2 4" xfId="47493"/>
    <cellStyle name="Percent 6 2 2 2 3" xfId="13665"/>
    <cellStyle name="Percent 6 2 2 2 3 2" xfId="41228"/>
    <cellStyle name="Percent 6 2 2 2 4" xfId="41225"/>
    <cellStyle name="Percent 6 2 2 2 5" xfId="47492"/>
    <cellStyle name="Percent 6 2 2 3" xfId="6910"/>
    <cellStyle name="Percent 6 2 2 3 2" xfId="6911"/>
    <cellStyle name="Percent 6 2 2 3 2 2" xfId="13668"/>
    <cellStyle name="Percent 6 2 2 3 2 2 2" xfId="41231"/>
    <cellStyle name="Percent 6 2 2 3 2 3" xfId="41230"/>
    <cellStyle name="Percent 6 2 2 3 2 4" xfId="47495"/>
    <cellStyle name="Percent 6 2 2 3 3" xfId="13667"/>
    <cellStyle name="Percent 6 2 2 3 3 2" xfId="41232"/>
    <cellStyle name="Percent 6 2 2 3 4" xfId="41229"/>
    <cellStyle name="Percent 6 2 2 3 5" xfId="47494"/>
    <cellStyle name="Percent 6 2 2 4" xfId="6912"/>
    <cellStyle name="Percent 6 2 2 4 2" xfId="13669"/>
    <cellStyle name="Percent 6 2 2 4 2 2" xfId="41234"/>
    <cellStyle name="Percent 6 2 2 4 3" xfId="41233"/>
    <cellStyle name="Percent 6 2 2 4 4" xfId="47496"/>
    <cellStyle name="Percent 6 2 2 5" xfId="6913"/>
    <cellStyle name="Percent 6 2 2 5 2" xfId="13670"/>
    <cellStyle name="Percent 6 2 2 5 2 2" xfId="41236"/>
    <cellStyle name="Percent 6 2 2 5 3" xfId="41235"/>
    <cellStyle name="Percent 6 2 2 5 4" xfId="47497"/>
    <cellStyle name="Percent 6 2 2 6" xfId="6914"/>
    <cellStyle name="Percent 6 2 2 6 2" xfId="13671"/>
    <cellStyle name="Percent 6 2 2 6 2 2" xfId="41238"/>
    <cellStyle name="Percent 6 2 2 6 3" xfId="41237"/>
    <cellStyle name="Percent 6 2 2 6 4" xfId="47498"/>
    <cellStyle name="Percent 6 2 2 7" xfId="6915"/>
    <cellStyle name="Percent 6 2 2 7 2" xfId="13672"/>
    <cellStyle name="Percent 6 2 2 7 2 2" xfId="41240"/>
    <cellStyle name="Percent 6 2 2 7 3" xfId="41239"/>
    <cellStyle name="Percent 6 2 2 7 4" xfId="47499"/>
    <cellStyle name="Percent 6 2 2 8" xfId="6916"/>
    <cellStyle name="Percent 6 2 2 8 2" xfId="13673"/>
    <cellStyle name="Percent 6 2 2 8 2 2" xfId="41242"/>
    <cellStyle name="Percent 6 2 2 8 3" xfId="41241"/>
    <cellStyle name="Percent 6 2 2 8 4" xfId="47500"/>
    <cellStyle name="Percent 6 2 2 9" xfId="13664"/>
    <cellStyle name="Percent 6 2 2 9 2" xfId="41243"/>
    <cellStyle name="Percent 6 2 3" xfId="6917"/>
    <cellStyle name="Percent 6 2 3 2" xfId="6918"/>
    <cellStyle name="Percent 6 2 3 2 2" xfId="13675"/>
    <cellStyle name="Percent 6 2 3 2 2 2" xfId="41246"/>
    <cellStyle name="Percent 6 2 3 2 3" xfId="41245"/>
    <cellStyle name="Percent 6 2 3 2 4" xfId="47502"/>
    <cellStyle name="Percent 6 2 3 3" xfId="13674"/>
    <cellStyle name="Percent 6 2 3 3 2" xfId="41247"/>
    <cellStyle name="Percent 6 2 3 4" xfId="41244"/>
    <cellStyle name="Percent 6 2 3 5" xfId="47501"/>
    <cellStyle name="Percent 6 2 4" xfId="6919"/>
    <cellStyle name="Percent 6 2 4 2" xfId="6920"/>
    <cellStyle name="Percent 6 2 4 2 2" xfId="13677"/>
    <cellStyle name="Percent 6 2 4 2 2 2" xfId="41250"/>
    <cellStyle name="Percent 6 2 4 2 3" xfId="41249"/>
    <cellStyle name="Percent 6 2 4 2 4" xfId="47504"/>
    <cellStyle name="Percent 6 2 4 3" xfId="13676"/>
    <cellStyle name="Percent 6 2 4 3 2" xfId="41251"/>
    <cellStyle name="Percent 6 2 4 4" xfId="41248"/>
    <cellStyle name="Percent 6 2 4 5" xfId="47503"/>
    <cellStyle name="Percent 6 2 5" xfId="6921"/>
    <cellStyle name="Percent 6 2 5 2" xfId="13678"/>
    <cellStyle name="Percent 6 2 5 2 2" xfId="41253"/>
    <cellStyle name="Percent 6 2 5 3" xfId="41252"/>
    <cellStyle name="Percent 6 2 5 4" xfId="47505"/>
    <cellStyle name="Percent 6 2 6" xfId="6922"/>
    <cellStyle name="Percent 6 2 6 2" xfId="13679"/>
    <cellStyle name="Percent 6 2 6 2 2" xfId="41255"/>
    <cellStyle name="Percent 6 2 6 3" xfId="41254"/>
    <cellStyle name="Percent 6 2 6 4" xfId="47506"/>
    <cellStyle name="Percent 6 2 7" xfId="6923"/>
    <cellStyle name="Percent 6 2 7 2" xfId="13680"/>
    <cellStyle name="Percent 6 2 7 2 2" xfId="41257"/>
    <cellStyle name="Percent 6 2 7 3" xfId="41256"/>
    <cellStyle name="Percent 6 2 7 4" xfId="47507"/>
    <cellStyle name="Percent 6 2 8" xfId="6924"/>
    <cellStyle name="Percent 6 2 8 2" xfId="13681"/>
    <cellStyle name="Percent 6 2 8 2 2" xfId="41259"/>
    <cellStyle name="Percent 6 2 8 3" xfId="41258"/>
    <cellStyle name="Percent 6 2 8 4" xfId="47508"/>
    <cellStyle name="Percent 6 2 9" xfId="6925"/>
    <cellStyle name="Percent 6 2 9 2" xfId="13682"/>
    <cellStyle name="Percent 6 2 9 2 2" xfId="41261"/>
    <cellStyle name="Percent 6 2 9 3" xfId="41260"/>
    <cellStyle name="Percent 6 2 9 4" xfId="47509"/>
    <cellStyle name="Percent 6 3" xfId="6926"/>
    <cellStyle name="Percent 6 3 10" xfId="25236"/>
    <cellStyle name="Percent 6 3 11" xfId="41262"/>
    <cellStyle name="Percent 6 3 12" xfId="47510"/>
    <cellStyle name="Percent 6 3 2" xfId="6927"/>
    <cellStyle name="Percent 6 3 2 2" xfId="6928"/>
    <cellStyle name="Percent 6 3 2 2 2" xfId="13685"/>
    <cellStyle name="Percent 6 3 2 2 2 2" xfId="41265"/>
    <cellStyle name="Percent 6 3 2 2 3" xfId="41264"/>
    <cellStyle name="Percent 6 3 2 2 4" xfId="47512"/>
    <cellStyle name="Percent 6 3 2 3" xfId="13684"/>
    <cellStyle name="Percent 6 3 2 3 2" xfId="41266"/>
    <cellStyle name="Percent 6 3 2 4" xfId="41263"/>
    <cellStyle name="Percent 6 3 2 5" xfId="47511"/>
    <cellStyle name="Percent 6 3 3" xfId="6929"/>
    <cellStyle name="Percent 6 3 3 2" xfId="6930"/>
    <cellStyle name="Percent 6 3 3 2 2" xfId="13687"/>
    <cellStyle name="Percent 6 3 3 2 2 2" xfId="41269"/>
    <cellStyle name="Percent 6 3 3 2 3" xfId="41268"/>
    <cellStyle name="Percent 6 3 3 2 4" xfId="47514"/>
    <cellStyle name="Percent 6 3 3 3" xfId="13686"/>
    <cellStyle name="Percent 6 3 3 3 2" xfId="41270"/>
    <cellStyle name="Percent 6 3 3 4" xfId="41267"/>
    <cellStyle name="Percent 6 3 3 5" xfId="47513"/>
    <cellStyle name="Percent 6 3 4" xfId="6931"/>
    <cellStyle name="Percent 6 3 4 2" xfId="13688"/>
    <cellStyle name="Percent 6 3 4 2 2" xfId="41272"/>
    <cellStyle name="Percent 6 3 4 3" xfId="41271"/>
    <cellStyle name="Percent 6 3 4 4" xfId="47515"/>
    <cellStyle name="Percent 6 3 5" xfId="6932"/>
    <cellStyle name="Percent 6 3 5 2" xfId="13689"/>
    <cellStyle name="Percent 6 3 5 2 2" xfId="41274"/>
    <cellStyle name="Percent 6 3 5 3" xfId="41273"/>
    <cellStyle name="Percent 6 3 5 4" xfId="47516"/>
    <cellStyle name="Percent 6 3 6" xfId="6933"/>
    <cellStyle name="Percent 6 3 6 2" xfId="13690"/>
    <cellStyle name="Percent 6 3 6 2 2" xfId="41276"/>
    <cellStyle name="Percent 6 3 6 3" xfId="41275"/>
    <cellStyle name="Percent 6 3 6 4" xfId="47517"/>
    <cellStyle name="Percent 6 3 7" xfId="6934"/>
    <cellStyle name="Percent 6 3 7 2" xfId="13691"/>
    <cellStyle name="Percent 6 3 7 2 2" xfId="41278"/>
    <cellStyle name="Percent 6 3 7 3" xfId="41277"/>
    <cellStyle name="Percent 6 3 7 4" xfId="47518"/>
    <cellStyle name="Percent 6 3 8" xfId="6935"/>
    <cellStyle name="Percent 6 3 8 2" xfId="13692"/>
    <cellStyle name="Percent 6 3 8 2 2" xfId="41280"/>
    <cellStyle name="Percent 6 3 8 3" xfId="41279"/>
    <cellStyle name="Percent 6 3 8 4" xfId="47519"/>
    <cellStyle name="Percent 6 3 9" xfId="13683"/>
    <cellStyle name="Percent 6 3 9 2" xfId="41281"/>
    <cellStyle name="Percent 6 4" xfId="6936"/>
    <cellStyle name="Percent 6 4 10" xfId="25237"/>
    <cellStyle name="Percent 6 4 11" xfId="41282"/>
    <cellStyle name="Percent 6 4 12" xfId="47520"/>
    <cellStyle name="Percent 6 4 2" xfId="6937"/>
    <cellStyle name="Percent 6 4 2 2" xfId="13694"/>
    <cellStyle name="Percent 6 4 2 2 2" xfId="41284"/>
    <cellStyle name="Percent 6 4 2 3" xfId="41283"/>
    <cellStyle name="Percent 6 4 2 4" xfId="47521"/>
    <cellStyle name="Percent 6 4 3" xfId="6938"/>
    <cellStyle name="Percent 6 4 3 2" xfId="13695"/>
    <cellStyle name="Percent 6 4 3 2 2" xfId="41286"/>
    <cellStyle name="Percent 6 4 3 3" xfId="41285"/>
    <cellStyle name="Percent 6 4 3 4" xfId="47522"/>
    <cellStyle name="Percent 6 4 4" xfId="6939"/>
    <cellStyle name="Percent 6 4 4 2" xfId="13696"/>
    <cellStyle name="Percent 6 4 4 2 2" xfId="41288"/>
    <cellStyle name="Percent 6 4 4 3" xfId="41287"/>
    <cellStyle name="Percent 6 4 4 4" xfId="47523"/>
    <cellStyle name="Percent 6 4 5" xfId="6940"/>
    <cellStyle name="Percent 6 4 5 2" xfId="13697"/>
    <cellStyle name="Percent 6 4 5 2 2" xfId="41290"/>
    <cellStyle name="Percent 6 4 5 3" xfId="41289"/>
    <cellStyle name="Percent 6 4 5 4" xfId="47524"/>
    <cellStyle name="Percent 6 4 6" xfId="6941"/>
    <cellStyle name="Percent 6 4 6 2" xfId="13698"/>
    <cellStyle name="Percent 6 4 6 2 2" xfId="41292"/>
    <cellStyle name="Percent 6 4 6 3" xfId="41291"/>
    <cellStyle name="Percent 6 4 6 4" xfId="47525"/>
    <cellStyle name="Percent 6 4 7" xfId="6942"/>
    <cellStyle name="Percent 6 4 7 2" xfId="13699"/>
    <cellStyle name="Percent 6 4 7 2 2" xfId="41294"/>
    <cellStyle name="Percent 6 4 7 3" xfId="41293"/>
    <cellStyle name="Percent 6 4 7 4" xfId="47526"/>
    <cellStyle name="Percent 6 4 8" xfId="6943"/>
    <cellStyle name="Percent 6 4 8 2" xfId="13700"/>
    <cellStyle name="Percent 6 4 8 2 2" xfId="41296"/>
    <cellStyle name="Percent 6 4 8 3" xfId="41295"/>
    <cellStyle name="Percent 6 4 8 4" xfId="47527"/>
    <cellStyle name="Percent 6 4 9" xfId="13693"/>
    <cellStyle name="Percent 6 4 9 2" xfId="41297"/>
    <cellStyle name="Percent 6 5" xfId="6944"/>
    <cellStyle name="Percent 6 5 2" xfId="6945"/>
    <cellStyle name="Percent 6 5 2 2" xfId="13702"/>
    <cellStyle name="Percent 6 5 2 2 2" xfId="41300"/>
    <cellStyle name="Percent 6 5 2 3" xfId="41299"/>
    <cellStyle name="Percent 6 5 2 4" xfId="47529"/>
    <cellStyle name="Percent 6 5 3" xfId="13701"/>
    <cellStyle name="Percent 6 5 3 2" xfId="41301"/>
    <cellStyle name="Percent 6 5 4" xfId="25238"/>
    <cellStyle name="Percent 6 5 5" xfId="41298"/>
    <cellStyle name="Percent 6 5 6" xfId="47528"/>
    <cellStyle name="Percent 6 6" xfId="6946"/>
    <cellStyle name="Percent 6 6 2" xfId="13703"/>
    <cellStyle name="Percent 6 6 2 2" xfId="41303"/>
    <cellStyle name="Percent 6 6 3" xfId="25239"/>
    <cellStyle name="Percent 6 6 4" xfId="41302"/>
    <cellStyle name="Percent 6 6 5" xfId="47530"/>
    <cellStyle name="Percent 6 7" xfId="6947"/>
    <cellStyle name="Percent 6 7 2" xfId="13704"/>
    <cellStyle name="Percent 6 7 2 2" xfId="41305"/>
    <cellStyle name="Percent 6 7 3" xfId="25240"/>
    <cellStyle name="Percent 6 7 4" xfId="41304"/>
    <cellStyle name="Percent 6 7 5" xfId="47531"/>
    <cellStyle name="Percent 6 8" xfId="6948"/>
    <cellStyle name="Percent 6 8 2" xfId="13705"/>
    <cellStyle name="Percent 6 8 2 2" xfId="41307"/>
    <cellStyle name="Percent 6 8 3" xfId="41306"/>
    <cellStyle name="Percent 6 8 4" xfId="47532"/>
    <cellStyle name="Percent 6 9" xfId="6949"/>
    <cellStyle name="Percent 6 9 2" xfId="13706"/>
    <cellStyle name="Percent 6 9 2 2" xfId="41309"/>
    <cellStyle name="Percent 6 9 3" xfId="41308"/>
    <cellStyle name="Percent 6 9 4" xfId="47533"/>
    <cellStyle name="Percent 7" xfId="6950"/>
    <cellStyle name="Percent 7 10" xfId="6951"/>
    <cellStyle name="Percent 7 10 2" xfId="13708"/>
    <cellStyle name="Percent 7 10 2 2" xfId="41312"/>
    <cellStyle name="Percent 7 10 3" xfId="41311"/>
    <cellStyle name="Percent 7 10 4" xfId="47535"/>
    <cellStyle name="Percent 7 11" xfId="6952"/>
    <cellStyle name="Percent 7 11 2" xfId="13709"/>
    <cellStyle name="Percent 7 11 2 2" xfId="41314"/>
    <cellStyle name="Percent 7 11 3" xfId="41313"/>
    <cellStyle name="Percent 7 11 4" xfId="47536"/>
    <cellStyle name="Percent 7 12" xfId="13707"/>
    <cellStyle name="Percent 7 12 2" xfId="41315"/>
    <cellStyle name="Percent 7 13" xfId="25241"/>
    <cellStyle name="Percent 7 14" xfId="41310"/>
    <cellStyle name="Percent 7 15" xfId="47534"/>
    <cellStyle name="Percent 7 2" xfId="6953"/>
    <cellStyle name="Percent 7 2 10" xfId="13710"/>
    <cellStyle name="Percent 7 2 10 2" xfId="41317"/>
    <cellStyle name="Percent 7 2 11" xfId="25242"/>
    <cellStyle name="Percent 7 2 12" xfId="41316"/>
    <cellStyle name="Percent 7 2 13" xfId="47537"/>
    <cellStyle name="Percent 7 2 2" xfId="6954"/>
    <cellStyle name="Percent 7 2 2 10" xfId="41318"/>
    <cellStyle name="Percent 7 2 2 11" xfId="47538"/>
    <cellStyle name="Percent 7 2 2 2" xfId="6955"/>
    <cellStyle name="Percent 7 2 2 2 2" xfId="6956"/>
    <cellStyle name="Percent 7 2 2 2 2 2" xfId="13713"/>
    <cellStyle name="Percent 7 2 2 2 2 2 2" xfId="41321"/>
    <cellStyle name="Percent 7 2 2 2 2 3" xfId="41320"/>
    <cellStyle name="Percent 7 2 2 2 2 4" xfId="47540"/>
    <cellStyle name="Percent 7 2 2 2 3" xfId="13712"/>
    <cellStyle name="Percent 7 2 2 2 3 2" xfId="41322"/>
    <cellStyle name="Percent 7 2 2 2 4" xfId="41319"/>
    <cellStyle name="Percent 7 2 2 2 5" xfId="47539"/>
    <cellStyle name="Percent 7 2 2 3" xfId="6957"/>
    <cellStyle name="Percent 7 2 2 3 2" xfId="6958"/>
    <cellStyle name="Percent 7 2 2 3 2 2" xfId="13715"/>
    <cellStyle name="Percent 7 2 2 3 2 2 2" xfId="41325"/>
    <cellStyle name="Percent 7 2 2 3 2 3" xfId="41324"/>
    <cellStyle name="Percent 7 2 2 3 2 4" xfId="47542"/>
    <cellStyle name="Percent 7 2 2 3 3" xfId="13714"/>
    <cellStyle name="Percent 7 2 2 3 3 2" xfId="41326"/>
    <cellStyle name="Percent 7 2 2 3 4" xfId="41323"/>
    <cellStyle name="Percent 7 2 2 3 5" xfId="47541"/>
    <cellStyle name="Percent 7 2 2 4" xfId="6959"/>
    <cellStyle name="Percent 7 2 2 4 2" xfId="13716"/>
    <cellStyle name="Percent 7 2 2 4 2 2" xfId="41328"/>
    <cellStyle name="Percent 7 2 2 4 3" xfId="41327"/>
    <cellStyle name="Percent 7 2 2 4 4" xfId="47543"/>
    <cellStyle name="Percent 7 2 2 5" xfId="6960"/>
    <cellStyle name="Percent 7 2 2 5 2" xfId="13717"/>
    <cellStyle name="Percent 7 2 2 5 2 2" xfId="41330"/>
    <cellStyle name="Percent 7 2 2 5 3" xfId="41329"/>
    <cellStyle name="Percent 7 2 2 5 4" xfId="47544"/>
    <cellStyle name="Percent 7 2 2 6" xfId="6961"/>
    <cellStyle name="Percent 7 2 2 6 2" xfId="13718"/>
    <cellStyle name="Percent 7 2 2 6 2 2" xfId="41332"/>
    <cellStyle name="Percent 7 2 2 6 3" xfId="41331"/>
    <cellStyle name="Percent 7 2 2 6 4" xfId="47545"/>
    <cellStyle name="Percent 7 2 2 7" xfId="6962"/>
    <cellStyle name="Percent 7 2 2 7 2" xfId="13719"/>
    <cellStyle name="Percent 7 2 2 7 2 2" xfId="41334"/>
    <cellStyle name="Percent 7 2 2 7 3" xfId="41333"/>
    <cellStyle name="Percent 7 2 2 7 4" xfId="47546"/>
    <cellStyle name="Percent 7 2 2 8" xfId="6963"/>
    <cellStyle name="Percent 7 2 2 8 2" xfId="13720"/>
    <cellStyle name="Percent 7 2 2 8 2 2" xfId="41336"/>
    <cellStyle name="Percent 7 2 2 8 3" xfId="41335"/>
    <cellStyle name="Percent 7 2 2 8 4" xfId="47547"/>
    <cellStyle name="Percent 7 2 2 9" xfId="13711"/>
    <cellStyle name="Percent 7 2 2 9 2" xfId="41337"/>
    <cellStyle name="Percent 7 2 3" xfId="6964"/>
    <cellStyle name="Percent 7 2 3 2" xfId="6965"/>
    <cellStyle name="Percent 7 2 3 2 2" xfId="13722"/>
    <cellStyle name="Percent 7 2 3 2 2 2" xfId="41340"/>
    <cellStyle name="Percent 7 2 3 2 3" xfId="41339"/>
    <cellStyle name="Percent 7 2 3 2 4" xfId="47549"/>
    <cellStyle name="Percent 7 2 3 3" xfId="13721"/>
    <cellStyle name="Percent 7 2 3 3 2" xfId="41341"/>
    <cellStyle name="Percent 7 2 3 4" xfId="41338"/>
    <cellStyle name="Percent 7 2 3 5" xfId="47548"/>
    <cellStyle name="Percent 7 2 4" xfId="6966"/>
    <cellStyle name="Percent 7 2 4 2" xfId="6967"/>
    <cellStyle name="Percent 7 2 4 2 2" xfId="13724"/>
    <cellStyle name="Percent 7 2 4 2 2 2" xfId="41344"/>
    <cellStyle name="Percent 7 2 4 2 3" xfId="41343"/>
    <cellStyle name="Percent 7 2 4 2 4" xfId="47551"/>
    <cellStyle name="Percent 7 2 4 3" xfId="13723"/>
    <cellStyle name="Percent 7 2 4 3 2" xfId="41345"/>
    <cellStyle name="Percent 7 2 4 4" xfId="41342"/>
    <cellStyle name="Percent 7 2 4 5" xfId="47550"/>
    <cellStyle name="Percent 7 2 5" xfId="6968"/>
    <cellStyle name="Percent 7 2 5 2" xfId="13725"/>
    <cellStyle name="Percent 7 2 5 2 2" xfId="41347"/>
    <cellStyle name="Percent 7 2 5 3" xfId="41346"/>
    <cellStyle name="Percent 7 2 5 4" xfId="47552"/>
    <cellStyle name="Percent 7 2 6" xfId="6969"/>
    <cellStyle name="Percent 7 2 6 2" xfId="13726"/>
    <cellStyle name="Percent 7 2 6 2 2" xfId="41349"/>
    <cellStyle name="Percent 7 2 6 3" xfId="41348"/>
    <cellStyle name="Percent 7 2 6 4" xfId="47553"/>
    <cellStyle name="Percent 7 2 7" xfId="6970"/>
    <cellStyle name="Percent 7 2 7 2" xfId="13727"/>
    <cellStyle name="Percent 7 2 7 2 2" xfId="41351"/>
    <cellStyle name="Percent 7 2 7 3" xfId="41350"/>
    <cellStyle name="Percent 7 2 7 4" xfId="47554"/>
    <cellStyle name="Percent 7 2 8" xfId="6971"/>
    <cellStyle name="Percent 7 2 8 2" xfId="13728"/>
    <cellStyle name="Percent 7 2 8 2 2" xfId="41353"/>
    <cellStyle name="Percent 7 2 8 3" xfId="41352"/>
    <cellStyle name="Percent 7 2 8 4" xfId="47555"/>
    <cellStyle name="Percent 7 2 9" xfId="6972"/>
    <cellStyle name="Percent 7 2 9 2" xfId="13729"/>
    <cellStyle name="Percent 7 2 9 2 2" xfId="41355"/>
    <cellStyle name="Percent 7 2 9 3" xfId="41354"/>
    <cellStyle name="Percent 7 2 9 4" xfId="47556"/>
    <cellStyle name="Percent 7 3" xfId="6973"/>
    <cellStyle name="Percent 7 3 10" xfId="25243"/>
    <cellStyle name="Percent 7 3 11" xfId="41356"/>
    <cellStyle name="Percent 7 3 12" xfId="47557"/>
    <cellStyle name="Percent 7 3 2" xfId="6974"/>
    <cellStyle name="Percent 7 3 2 2" xfId="6975"/>
    <cellStyle name="Percent 7 3 2 2 2" xfId="13732"/>
    <cellStyle name="Percent 7 3 2 2 2 2" xfId="41359"/>
    <cellStyle name="Percent 7 3 2 2 3" xfId="41358"/>
    <cellStyle name="Percent 7 3 2 2 4" xfId="47559"/>
    <cellStyle name="Percent 7 3 2 3" xfId="13731"/>
    <cellStyle name="Percent 7 3 2 3 2" xfId="41360"/>
    <cellStyle name="Percent 7 3 2 4" xfId="41357"/>
    <cellStyle name="Percent 7 3 2 5" xfId="47558"/>
    <cellStyle name="Percent 7 3 3" xfId="6976"/>
    <cellStyle name="Percent 7 3 3 2" xfId="6977"/>
    <cellStyle name="Percent 7 3 3 2 2" xfId="13734"/>
    <cellStyle name="Percent 7 3 3 2 2 2" xfId="41363"/>
    <cellStyle name="Percent 7 3 3 2 3" xfId="41362"/>
    <cellStyle name="Percent 7 3 3 2 4" xfId="47561"/>
    <cellStyle name="Percent 7 3 3 3" xfId="13733"/>
    <cellStyle name="Percent 7 3 3 3 2" xfId="41364"/>
    <cellStyle name="Percent 7 3 3 4" xfId="41361"/>
    <cellStyle name="Percent 7 3 3 5" xfId="47560"/>
    <cellStyle name="Percent 7 3 4" xfId="6978"/>
    <cellStyle name="Percent 7 3 4 2" xfId="13735"/>
    <cellStyle name="Percent 7 3 4 2 2" xfId="41366"/>
    <cellStyle name="Percent 7 3 4 3" xfId="41365"/>
    <cellStyle name="Percent 7 3 4 4" xfId="47562"/>
    <cellStyle name="Percent 7 3 5" xfId="6979"/>
    <cellStyle name="Percent 7 3 5 2" xfId="13736"/>
    <cellStyle name="Percent 7 3 5 2 2" xfId="41368"/>
    <cellStyle name="Percent 7 3 5 3" xfId="41367"/>
    <cellStyle name="Percent 7 3 5 4" xfId="47563"/>
    <cellStyle name="Percent 7 3 6" xfId="6980"/>
    <cellStyle name="Percent 7 3 6 2" xfId="13737"/>
    <cellStyle name="Percent 7 3 6 2 2" xfId="41370"/>
    <cellStyle name="Percent 7 3 6 3" xfId="41369"/>
    <cellStyle name="Percent 7 3 6 4" xfId="47564"/>
    <cellStyle name="Percent 7 3 7" xfId="6981"/>
    <cellStyle name="Percent 7 3 7 2" xfId="13738"/>
    <cellStyle name="Percent 7 3 7 2 2" xfId="41372"/>
    <cellStyle name="Percent 7 3 7 3" xfId="41371"/>
    <cellStyle name="Percent 7 3 7 4" xfId="47565"/>
    <cellStyle name="Percent 7 3 8" xfId="6982"/>
    <cellStyle name="Percent 7 3 8 2" xfId="13739"/>
    <cellStyle name="Percent 7 3 8 2 2" xfId="41374"/>
    <cellStyle name="Percent 7 3 8 3" xfId="41373"/>
    <cellStyle name="Percent 7 3 8 4" xfId="47566"/>
    <cellStyle name="Percent 7 3 9" xfId="13730"/>
    <cellStyle name="Percent 7 3 9 2" xfId="41375"/>
    <cellStyle name="Percent 7 4" xfId="6983"/>
    <cellStyle name="Percent 7 4 10" xfId="25244"/>
    <cellStyle name="Percent 7 4 11" xfId="41376"/>
    <cellStyle name="Percent 7 4 12" xfId="47567"/>
    <cellStyle name="Percent 7 4 2" xfId="6984"/>
    <cellStyle name="Percent 7 4 2 2" xfId="13741"/>
    <cellStyle name="Percent 7 4 2 2 2" xfId="41378"/>
    <cellStyle name="Percent 7 4 2 3" xfId="41377"/>
    <cellStyle name="Percent 7 4 2 4" xfId="47568"/>
    <cellStyle name="Percent 7 4 3" xfId="6985"/>
    <cellStyle name="Percent 7 4 3 2" xfId="13742"/>
    <cellStyle name="Percent 7 4 3 2 2" xfId="41380"/>
    <cellStyle name="Percent 7 4 3 3" xfId="41379"/>
    <cellStyle name="Percent 7 4 3 4" xfId="47569"/>
    <cellStyle name="Percent 7 4 4" xfId="6986"/>
    <cellStyle name="Percent 7 4 4 2" xfId="13743"/>
    <cellStyle name="Percent 7 4 4 2 2" xfId="41382"/>
    <cellStyle name="Percent 7 4 4 3" xfId="41381"/>
    <cellStyle name="Percent 7 4 4 4" xfId="47570"/>
    <cellStyle name="Percent 7 4 5" xfId="6987"/>
    <cellStyle name="Percent 7 4 5 2" xfId="13744"/>
    <cellStyle name="Percent 7 4 5 2 2" xfId="41384"/>
    <cellStyle name="Percent 7 4 5 3" xfId="41383"/>
    <cellStyle name="Percent 7 4 5 4" xfId="47571"/>
    <cellStyle name="Percent 7 4 6" xfId="6988"/>
    <cellStyle name="Percent 7 4 6 2" xfId="13745"/>
    <cellStyle name="Percent 7 4 6 2 2" xfId="41386"/>
    <cellStyle name="Percent 7 4 6 3" xfId="41385"/>
    <cellStyle name="Percent 7 4 6 4" xfId="47572"/>
    <cellStyle name="Percent 7 4 7" xfId="6989"/>
    <cellStyle name="Percent 7 4 7 2" xfId="13746"/>
    <cellStyle name="Percent 7 4 7 2 2" xfId="41388"/>
    <cellStyle name="Percent 7 4 7 3" xfId="41387"/>
    <cellStyle name="Percent 7 4 7 4" xfId="47573"/>
    <cellStyle name="Percent 7 4 8" xfId="6990"/>
    <cellStyle name="Percent 7 4 8 2" xfId="13747"/>
    <cellStyle name="Percent 7 4 8 2 2" xfId="41390"/>
    <cellStyle name="Percent 7 4 8 3" xfId="41389"/>
    <cellStyle name="Percent 7 4 8 4" xfId="47574"/>
    <cellStyle name="Percent 7 4 9" xfId="13740"/>
    <cellStyle name="Percent 7 4 9 2" xfId="41391"/>
    <cellStyle name="Percent 7 5" xfId="6991"/>
    <cellStyle name="Percent 7 5 2" xfId="6992"/>
    <cellStyle name="Percent 7 5 2 2" xfId="13749"/>
    <cellStyle name="Percent 7 5 2 2 2" xfId="41394"/>
    <cellStyle name="Percent 7 5 2 3" xfId="41393"/>
    <cellStyle name="Percent 7 5 2 4" xfId="47576"/>
    <cellStyle name="Percent 7 5 3" xfId="13748"/>
    <cellStyle name="Percent 7 5 3 2" xfId="41395"/>
    <cellStyle name="Percent 7 5 4" xfId="41392"/>
    <cellStyle name="Percent 7 5 5" xfId="47575"/>
    <cellStyle name="Percent 7 6" xfId="6993"/>
    <cellStyle name="Percent 7 6 2" xfId="13750"/>
    <cellStyle name="Percent 7 6 2 2" xfId="41397"/>
    <cellStyle name="Percent 7 6 3" xfId="41396"/>
    <cellStyle name="Percent 7 6 4" xfId="47577"/>
    <cellStyle name="Percent 7 7" xfId="6994"/>
    <cellStyle name="Percent 7 7 2" xfId="13751"/>
    <cellStyle name="Percent 7 7 2 2" xfId="41399"/>
    <cellStyle name="Percent 7 7 3" xfId="41398"/>
    <cellStyle name="Percent 7 7 4" xfId="47578"/>
    <cellStyle name="Percent 7 8" xfId="6995"/>
    <cellStyle name="Percent 7 8 2" xfId="13752"/>
    <cellStyle name="Percent 7 8 2 2" xfId="41401"/>
    <cellStyle name="Percent 7 8 3" xfId="41400"/>
    <cellStyle name="Percent 7 8 4" xfId="47579"/>
    <cellStyle name="Percent 7 9" xfId="6996"/>
    <cellStyle name="Percent 7 9 2" xfId="13753"/>
    <cellStyle name="Percent 7 9 2 2" xfId="41403"/>
    <cellStyle name="Percent 7 9 3" xfId="41402"/>
    <cellStyle name="Percent 7 9 4" xfId="47580"/>
    <cellStyle name="Percent 8" xfId="6997"/>
    <cellStyle name="Percent 8 10" xfId="6998"/>
    <cellStyle name="Percent 8 10 2" xfId="13755"/>
    <cellStyle name="Percent 8 10 2 2" xfId="41406"/>
    <cellStyle name="Percent 8 10 3" xfId="41405"/>
    <cellStyle name="Percent 8 10 4" xfId="47582"/>
    <cellStyle name="Percent 8 11" xfId="6999"/>
    <cellStyle name="Percent 8 11 2" xfId="13756"/>
    <cellStyle name="Percent 8 11 2 2" xfId="41408"/>
    <cellStyle name="Percent 8 11 3" xfId="41407"/>
    <cellStyle name="Percent 8 11 4" xfId="47583"/>
    <cellStyle name="Percent 8 12" xfId="13754"/>
    <cellStyle name="Percent 8 12 2" xfId="41409"/>
    <cellStyle name="Percent 8 13" xfId="25245"/>
    <cellStyle name="Percent 8 14" xfId="41404"/>
    <cellStyle name="Percent 8 15" xfId="47581"/>
    <cellStyle name="Percent 8 2" xfId="7000"/>
    <cellStyle name="Percent 8 2 10" xfId="13757"/>
    <cellStyle name="Percent 8 2 10 2" xfId="41411"/>
    <cellStyle name="Percent 8 2 11" xfId="25246"/>
    <cellStyle name="Percent 8 2 12" xfId="41410"/>
    <cellStyle name="Percent 8 2 13" xfId="47584"/>
    <cellStyle name="Percent 8 2 2" xfId="7001"/>
    <cellStyle name="Percent 8 2 2 10" xfId="41412"/>
    <cellStyle name="Percent 8 2 2 11" xfId="47585"/>
    <cellStyle name="Percent 8 2 2 2" xfId="7002"/>
    <cellStyle name="Percent 8 2 2 2 2" xfId="7003"/>
    <cellStyle name="Percent 8 2 2 2 2 2" xfId="13760"/>
    <cellStyle name="Percent 8 2 2 2 2 2 2" xfId="41415"/>
    <cellStyle name="Percent 8 2 2 2 2 3" xfId="41414"/>
    <cellStyle name="Percent 8 2 2 2 2 4" xfId="47587"/>
    <cellStyle name="Percent 8 2 2 2 3" xfId="13759"/>
    <cellStyle name="Percent 8 2 2 2 3 2" xfId="41416"/>
    <cellStyle name="Percent 8 2 2 2 4" xfId="41413"/>
    <cellStyle name="Percent 8 2 2 2 5" xfId="47586"/>
    <cellStyle name="Percent 8 2 2 3" xfId="7004"/>
    <cellStyle name="Percent 8 2 2 3 2" xfId="7005"/>
    <cellStyle name="Percent 8 2 2 3 2 2" xfId="13762"/>
    <cellStyle name="Percent 8 2 2 3 2 2 2" xfId="41419"/>
    <cellStyle name="Percent 8 2 2 3 2 3" xfId="41418"/>
    <cellStyle name="Percent 8 2 2 3 2 4" xfId="47589"/>
    <cellStyle name="Percent 8 2 2 3 3" xfId="13761"/>
    <cellStyle name="Percent 8 2 2 3 3 2" xfId="41420"/>
    <cellStyle name="Percent 8 2 2 3 4" xfId="41417"/>
    <cellStyle name="Percent 8 2 2 3 5" xfId="47588"/>
    <cellStyle name="Percent 8 2 2 4" xfId="7006"/>
    <cellStyle name="Percent 8 2 2 4 2" xfId="13763"/>
    <cellStyle name="Percent 8 2 2 4 2 2" xfId="41422"/>
    <cellStyle name="Percent 8 2 2 4 3" xfId="41421"/>
    <cellStyle name="Percent 8 2 2 4 4" xfId="47590"/>
    <cellStyle name="Percent 8 2 2 5" xfId="7007"/>
    <cellStyle name="Percent 8 2 2 5 2" xfId="13764"/>
    <cellStyle name="Percent 8 2 2 5 2 2" xfId="41424"/>
    <cellStyle name="Percent 8 2 2 5 3" xfId="41423"/>
    <cellStyle name="Percent 8 2 2 5 4" xfId="47591"/>
    <cellStyle name="Percent 8 2 2 6" xfId="7008"/>
    <cellStyle name="Percent 8 2 2 6 2" xfId="13765"/>
    <cellStyle name="Percent 8 2 2 6 2 2" xfId="41426"/>
    <cellStyle name="Percent 8 2 2 6 3" xfId="41425"/>
    <cellStyle name="Percent 8 2 2 6 4" xfId="47592"/>
    <cellStyle name="Percent 8 2 2 7" xfId="7009"/>
    <cellStyle name="Percent 8 2 2 7 2" xfId="13766"/>
    <cellStyle name="Percent 8 2 2 7 2 2" xfId="41428"/>
    <cellStyle name="Percent 8 2 2 7 3" xfId="41427"/>
    <cellStyle name="Percent 8 2 2 7 4" xfId="47593"/>
    <cellStyle name="Percent 8 2 2 8" xfId="7010"/>
    <cellStyle name="Percent 8 2 2 8 2" xfId="13767"/>
    <cellStyle name="Percent 8 2 2 8 2 2" xfId="41430"/>
    <cellStyle name="Percent 8 2 2 8 3" xfId="41429"/>
    <cellStyle name="Percent 8 2 2 8 4" xfId="47594"/>
    <cellStyle name="Percent 8 2 2 9" xfId="13758"/>
    <cellStyle name="Percent 8 2 2 9 2" xfId="41431"/>
    <cellStyle name="Percent 8 2 3" xfId="7011"/>
    <cellStyle name="Percent 8 2 3 2" xfId="7012"/>
    <cellStyle name="Percent 8 2 3 2 2" xfId="13769"/>
    <cellStyle name="Percent 8 2 3 2 2 2" xfId="41434"/>
    <cellStyle name="Percent 8 2 3 2 3" xfId="41433"/>
    <cellStyle name="Percent 8 2 3 2 4" xfId="47596"/>
    <cellStyle name="Percent 8 2 3 3" xfId="13768"/>
    <cellStyle name="Percent 8 2 3 3 2" xfId="41435"/>
    <cellStyle name="Percent 8 2 3 4" xfId="41432"/>
    <cellStyle name="Percent 8 2 3 5" xfId="47595"/>
    <cellStyle name="Percent 8 2 4" xfId="7013"/>
    <cellStyle name="Percent 8 2 4 2" xfId="7014"/>
    <cellStyle name="Percent 8 2 4 2 2" xfId="13771"/>
    <cellStyle name="Percent 8 2 4 2 2 2" xfId="41438"/>
    <cellStyle name="Percent 8 2 4 2 3" xfId="41437"/>
    <cellStyle name="Percent 8 2 4 2 4" xfId="47598"/>
    <cellStyle name="Percent 8 2 4 3" xfId="13770"/>
    <cellStyle name="Percent 8 2 4 3 2" xfId="41439"/>
    <cellStyle name="Percent 8 2 4 4" xfId="41436"/>
    <cellStyle name="Percent 8 2 4 5" xfId="47597"/>
    <cellStyle name="Percent 8 2 5" xfId="7015"/>
    <cellStyle name="Percent 8 2 5 2" xfId="13772"/>
    <cellStyle name="Percent 8 2 5 2 2" xfId="41441"/>
    <cellStyle name="Percent 8 2 5 3" xfId="41440"/>
    <cellStyle name="Percent 8 2 5 4" xfId="47599"/>
    <cellStyle name="Percent 8 2 6" xfId="7016"/>
    <cellStyle name="Percent 8 2 6 2" xfId="13773"/>
    <cellStyle name="Percent 8 2 6 2 2" xfId="41443"/>
    <cellStyle name="Percent 8 2 6 3" xfId="41442"/>
    <cellStyle name="Percent 8 2 6 4" xfId="47600"/>
    <cellStyle name="Percent 8 2 7" xfId="7017"/>
    <cellStyle name="Percent 8 2 7 2" xfId="13774"/>
    <cellStyle name="Percent 8 2 7 2 2" xfId="41445"/>
    <cellStyle name="Percent 8 2 7 3" xfId="41444"/>
    <cellStyle name="Percent 8 2 7 4" xfId="47601"/>
    <cellStyle name="Percent 8 2 8" xfId="7018"/>
    <cellStyle name="Percent 8 2 8 2" xfId="13775"/>
    <cellStyle name="Percent 8 2 8 2 2" xfId="41447"/>
    <cellStyle name="Percent 8 2 8 3" xfId="41446"/>
    <cellStyle name="Percent 8 2 8 4" xfId="47602"/>
    <cellStyle name="Percent 8 2 9" xfId="7019"/>
    <cellStyle name="Percent 8 2 9 2" xfId="13776"/>
    <cellStyle name="Percent 8 2 9 2 2" xfId="41449"/>
    <cellStyle name="Percent 8 2 9 3" xfId="41448"/>
    <cellStyle name="Percent 8 2 9 4" xfId="47603"/>
    <cellStyle name="Percent 8 3" xfId="7020"/>
    <cellStyle name="Percent 8 3 10" xfId="25247"/>
    <cellStyle name="Percent 8 3 11" xfId="41450"/>
    <cellStyle name="Percent 8 3 12" xfId="47604"/>
    <cellStyle name="Percent 8 3 2" xfId="7021"/>
    <cellStyle name="Percent 8 3 2 2" xfId="7022"/>
    <cellStyle name="Percent 8 3 2 2 2" xfId="13779"/>
    <cellStyle name="Percent 8 3 2 2 2 2" xfId="41453"/>
    <cellStyle name="Percent 8 3 2 2 3" xfId="41452"/>
    <cellStyle name="Percent 8 3 2 2 4" xfId="47606"/>
    <cellStyle name="Percent 8 3 2 3" xfId="13778"/>
    <cellStyle name="Percent 8 3 2 3 2" xfId="41454"/>
    <cellStyle name="Percent 8 3 2 4" xfId="41451"/>
    <cellStyle name="Percent 8 3 2 5" xfId="47605"/>
    <cellStyle name="Percent 8 3 3" xfId="7023"/>
    <cellStyle name="Percent 8 3 3 2" xfId="7024"/>
    <cellStyle name="Percent 8 3 3 2 2" xfId="13781"/>
    <cellStyle name="Percent 8 3 3 2 2 2" xfId="41457"/>
    <cellStyle name="Percent 8 3 3 2 3" xfId="41456"/>
    <cellStyle name="Percent 8 3 3 2 4" xfId="47608"/>
    <cellStyle name="Percent 8 3 3 3" xfId="13780"/>
    <cellStyle name="Percent 8 3 3 3 2" xfId="41458"/>
    <cellStyle name="Percent 8 3 3 4" xfId="41455"/>
    <cellStyle name="Percent 8 3 3 5" xfId="47607"/>
    <cellStyle name="Percent 8 3 4" xfId="7025"/>
    <cellStyle name="Percent 8 3 4 2" xfId="13782"/>
    <cellStyle name="Percent 8 3 4 2 2" xfId="41460"/>
    <cellStyle name="Percent 8 3 4 3" xfId="41459"/>
    <cellStyle name="Percent 8 3 4 4" xfId="47609"/>
    <cellStyle name="Percent 8 3 5" xfId="7026"/>
    <cellStyle name="Percent 8 3 5 2" xfId="13783"/>
    <cellStyle name="Percent 8 3 5 2 2" xfId="41462"/>
    <cellStyle name="Percent 8 3 5 3" xfId="41461"/>
    <cellStyle name="Percent 8 3 5 4" xfId="47610"/>
    <cellStyle name="Percent 8 3 6" xfId="7027"/>
    <cellStyle name="Percent 8 3 6 2" xfId="13784"/>
    <cellStyle name="Percent 8 3 6 2 2" xfId="41464"/>
    <cellStyle name="Percent 8 3 6 3" xfId="41463"/>
    <cellStyle name="Percent 8 3 6 4" xfId="47611"/>
    <cellStyle name="Percent 8 3 7" xfId="7028"/>
    <cellStyle name="Percent 8 3 7 2" xfId="13785"/>
    <cellStyle name="Percent 8 3 7 2 2" xfId="41466"/>
    <cellStyle name="Percent 8 3 7 3" xfId="41465"/>
    <cellStyle name="Percent 8 3 7 4" xfId="47612"/>
    <cellStyle name="Percent 8 3 8" xfId="7029"/>
    <cellStyle name="Percent 8 3 8 2" xfId="13786"/>
    <cellStyle name="Percent 8 3 8 2 2" xfId="41468"/>
    <cellStyle name="Percent 8 3 8 3" xfId="41467"/>
    <cellStyle name="Percent 8 3 8 4" xfId="47613"/>
    <cellStyle name="Percent 8 3 9" xfId="13777"/>
    <cellStyle name="Percent 8 3 9 2" xfId="41469"/>
    <cellStyle name="Percent 8 4" xfId="7030"/>
    <cellStyle name="Percent 8 4 10" xfId="25248"/>
    <cellStyle name="Percent 8 4 11" xfId="41470"/>
    <cellStyle name="Percent 8 4 12" xfId="47614"/>
    <cellStyle name="Percent 8 4 2" xfId="7031"/>
    <cellStyle name="Percent 8 4 2 2" xfId="13788"/>
    <cellStyle name="Percent 8 4 2 2 2" xfId="41472"/>
    <cellStyle name="Percent 8 4 2 3" xfId="41471"/>
    <cellStyle name="Percent 8 4 2 4" xfId="47615"/>
    <cellStyle name="Percent 8 4 3" xfId="7032"/>
    <cellStyle name="Percent 8 4 3 2" xfId="13789"/>
    <cellStyle name="Percent 8 4 3 2 2" xfId="41474"/>
    <cellStyle name="Percent 8 4 3 3" xfId="41473"/>
    <cellStyle name="Percent 8 4 3 4" xfId="47616"/>
    <cellStyle name="Percent 8 4 4" xfId="7033"/>
    <cellStyle name="Percent 8 4 4 2" xfId="13790"/>
    <cellStyle name="Percent 8 4 4 2 2" xfId="41476"/>
    <cellStyle name="Percent 8 4 4 3" xfId="41475"/>
    <cellStyle name="Percent 8 4 4 4" xfId="47617"/>
    <cellStyle name="Percent 8 4 5" xfId="7034"/>
    <cellStyle name="Percent 8 4 5 2" xfId="13791"/>
    <cellStyle name="Percent 8 4 5 2 2" xfId="41478"/>
    <cellStyle name="Percent 8 4 5 3" xfId="41477"/>
    <cellStyle name="Percent 8 4 5 4" xfId="47618"/>
    <cellStyle name="Percent 8 4 6" xfId="7035"/>
    <cellStyle name="Percent 8 4 6 2" xfId="13792"/>
    <cellStyle name="Percent 8 4 6 2 2" xfId="41480"/>
    <cellStyle name="Percent 8 4 6 3" xfId="41479"/>
    <cellStyle name="Percent 8 4 6 4" xfId="47619"/>
    <cellStyle name="Percent 8 4 7" xfId="7036"/>
    <cellStyle name="Percent 8 4 7 2" xfId="13793"/>
    <cellStyle name="Percent 8 4 7 2 2" xfId="41482"/>
    <cellStyle name="Percent 8 4 7 3" xfId="41481"/>
    <cellStyle name="Percent 8 4 7 4" xfId="47620"/>
    <cellStyle name="Percent 8 4 8" xfId="7037"/>
    <cellStyle name="Percent 8 4 8 2" xfId="13794"/>
    <cellStyle name="Percent 8 4 8 2 2" xfId="41484"/>
    <cellStyle name="Percent 8 4 8 3" xfId="41483"/>
    <cellStyle name="Percent 8 4 8 4" xfId="47621"/>
    <cellStyle name="Percent 8 4 9" xfId="13787"/>
    <cellStyle name="Percent 8 4 9 2" xfId="41485"/>
    <cellStyle name="Percent 8 5" xfId="7038"/>
    <cellStyle name="Percent 8 5 2" xfId="7039"/>
    <cellStyle name="Percent 8 5 2 2" xfId="13796"/>
    <cellStyle name="Percent 8 5 2 2 2" xfId="41488"/>
    <cellStyle name="Percent 8 5 2 3" xfId="41487"/>
    <cellStyle name="Percent 8 5 2 4" xfId="47623"/>
    <cellStyle name="Percent 8 5 3" xfId="13795"/>
    <cellStyle name="Percent 8 5 3 2" xfId="41489"/>
    <cellStyle name="Percent 8 5 4" xfId="41486"/>
    <cellStyle name="Percent 8 5 5" xfId="47622"/>
    <cellStyle name="Percent 8 6" xfId="7040"/>
    <cellStyle name="Percent 8 6 2" xfId="13797"/>
    <cellStyle name="Percent 8 6 2 2" xfId="41491"/>
    <cellStyle name="Percent 8 6 3" xfId="41490"/>
    <cellStyle name="Percent 8 6 4" xfId="47624"/>
    <cellStyle name="Percent 8 7" xfId="7041"/>
    <cellStyle name="Percent 8 7 2" xfId="13798"/>
    <cellStyle name="Percent 8 7 2 2" xfId="41493"/>
    <cellStyle name="Percent 8 7 3" xfId="41492"/>
    <cellStyle name="Percent 8 7 4" xfId="47625"/>
    <cellStyle name="Percent 8 8" xfId="7042"/>
    <cellStyle name="Percent 8 8 2" xfId="13799"/>
    <cellStyle name="Percent 8 8 2 2" xfId="41495"/>
    <cellStyle name="Percent 8 8 3" xfId="41494"/>
    <cellStyle name="Percent 8 8 4" xfId="47626"/>
    <cellStyle name="Percent 8 9" xfId="7043"/>
    <cellStyle name="Percent 8 9 2" xfId="13800"/>
    <cellStyle name="Percent 8 9 2 2" xfId="41497"/>
    <cellStyle name="Percent 8 9 3" xfId="41496"/>
    <cellStyle name="Percent 8 9 4" xfId="47627"/>
    <cellStyle name="Percent 9" xfId="7044"/>
    <cellStyle name="Percent 9 10" xfId="7045"/>
    <cellStyle name="Percent 9 10 2" xfId="13802"/>
    <cellStyle name="Percent 9 10 2 2" xfId="41500"/>
    <cellStyle name="Percent 9 10 3" xfId="41499"/>
    <cellStyle name="Percent 9 10 4" xfId="47629"/>
    <cellStyle name="Percent 9 11" xfId="7046"/>
    <cellStyle name="Percent 9 11 2" xfId="13803"/>
    <cellStyle name="Percent 9 11 2 2" xfId="41502"/>
    <cellStyle name="Percent 9 11 3" xfId="41501"/>
    <cellStyle name="Percent 9 11 4" xfId="47630"/>
    <cellStyle name="Percent 9 12" xfId="13801"/>
    <cellStyle name="Percent 9 12 2" xfId="41503"/>
    <cellStyle name="Percent 9 13" xfId="25249"/>
    <cellStyle name="Percent 9 14" xfId="41498"/>
    <cellStyle name="Percent 9 15" xfId="47628"/>
    <cellStyle name="Percent 9 2" xfId="7047"/>
    <cellStyle name="Percent 9 2 10" xfId="13804"/>
    <cellStyle name="Percent 9 2 10 2" xfId="41505"/>
    <cellStyle name="Percent 9 2 11" xfId="25250"/>
    <cellStyle name="Percent 9 2 12" xfId="41504"/>
    <cellStyle name="Percent 9 2 13" xfId="47631"/>
    <cellStyle name="Percent 9 2 2" xfId="7048"/>
    <cellStyle name="Percent 9 2 2 10" xfId="41506"/>
    <cellStyle name="Percent 9 2 2 11" xfId="47632"/>
    <cellStyle name="Percent 9 2 2 2" xfId="7049"/>
    <cellStyle name="Percent 9 2 2 2 2" xfId="7050"/>
    <cellStyle name="Percent 9 2 2 2 2 2" xfId="13807"/>
    <cellStyle name="Percent 9 2 2 2 2 2 2" xfId="41509"/>
    <cellStyle name="Percent 9 2 2 2 2 3" xfId="41508"/>
    <cellStyle name="Percent 9 2 2 2 2 4" xfId="47634"/>
    <cellStyle name="Percent 9 2 2 2 3" xfId="13806"/>
    <cellStyle name="Percent 9 2 2 2 3 2" xfId="41510"/>
    <cellStyle name="Percent 9 2 2 2 4" xfId="41507"/>
    <cellStyle name="Percent 9 2 2 2 5" xfId="47633"/>
    <cellStyle name="Percent 9 2 2 3" xfId="7051"/>
    <cellStyle name="Percent 9 2 2 3 2" xfId="7052"/>
    <cellStyle name="Percent 9 2 2 3 2 2" xfId="13809"/>
    <cellStyle name="Percent 9 2 2 3 2 2 2" xfId="41513"/>
    <cellStyle name="Percent 9 2 2 3 2 3" xfId="41512"/>
    <cellStyle name="Percent 9 2 2 3 2 4" xfId="47636"/>
    <cellStyle name="Percent 9 2 2 3 3" xfId="13808"/>
    <cellStyle name="Percent 9 2 2 3 3 2" xfId="41514"/>
    <cellStyle name="Percent 9 2 2 3 4" xfId="41511"/>
    <cellStyle name="Percent 9 2 2 3 5" xfId="47635"/>
    <cellStyle name="Percent 9 2 2 4" xfId="7053"/>
    <cellStyle name="Percent 9 2 2 4 2" xfId="13810"/>
    <cellStyle name="Percent 9 2 2 4 2 2" xfId="41516"/>
    <cellStyle name="Percent 9 2 2 4 3" xfId="41515"/>
    <cellStyle name="Percent 9 2 2 4 4" xfId="47637"/>
    <cellStyle name="Percent 9 2 2 5" xfId="7054"/>
    <cellStyle name="Percent 9 2 2 5 2" xfId="13811"/>
    <cellStyle name="Percent 9 2 2 5 2 2" xfId="41518"/>
    <cellStyle name="Percent 9 2 2 5 3" xfId="41517"/>
    <cellStyle name="Percent 9 2 2 5 4" xfId="47638"/>
    <cellStyle name="Percent 9 2 2 6" xfId="7055"/>
    <cellStyle name="Percent 9 2 2 6 2" xfId="13812"/>
    <cellStyle name="Percent 9 2 2 6 2 2" xfId="41520"/>
    <cellStyle name="Percent 9 2 2 6 3" xfId="41519"/>
    <cellStyle name="Percent 9 2 2 6 4" xfId="47639"/>
    <cellStyle name="Percent 9 2 2 7" xfId="7056"/>
    <cellStyle name="Percent 9 2 2 7 2" xfId="13813"/>
    <cellStyle name="Percent 9 2 2 7 2 2" xfId="41522"/>
    <cellStyle name="Percent 9 2 2 7 3" xfId="41521"/>
    <cellStyle name="Percent 9 2 2 7 4" xfId="47640"/>
    <cellStyle name="Percent 9 2 2 8" xfId="7057"/>
    <cellStyle name="Percent 9 2 2 8 2" xfId="13814"/>
    <cellStyle name="Percent 9 2 2 8 2 2" xfId="41524"/>
    <cellStyle name="Percent 9 2 2 8 3" xfId="41523"/>
    <cellStyle name="Percent 9 2 2 8 4" xfId="47641"/>
    <cellStyle name="Percent 9 2 2 9" xfId="13805"/>
    <cellStyle name="Percent 9 2 2 9 2" xfId="41525"/>
    <cellStyle name="Percent 9 2 3" xfId="7058"/>
    <cellStyle name="Percent 9 2 3 2" xfId="7059"/>
    <cellStyle name="Percent 9 2 3 2 2" xfId="13816"/>
    <cellStyle name="Percent 9 2 3 2 2 2" xfId="41528"/>
    <cellStyle name="Percent 9 2 3 2 3" xfId="41527"/>
    <cellStyle name="Percent 9 2 3 2 4" xfId="47643"/>
    <cellStyle name="Percent 9 2 3 3" xfId="13815"/>
    <cellStyle name="Percent 9 2 3 3 2" xfId="41529"/>
    <cellStyle name="Percent 9 2 3 4" xfId="41526"/>
    <cellStyle name="Percent 9 2 3 5" xfId="47642"/>
    <cellStyle name="Percent 9 2 4" xfId="7060"/>
    <cellStyle name="Percent 9 2 4 2" xfId="7061"/>
    <cellStyle name="Percent 9 2 4 2 2" xfId="13818"/>
    <cellStyle name="Percent 9 2 4 2 2 2" xfId="41532"/>
    <cellStyle name="Percent 9 2 4 2 3" xfId="41531"/>
    <cellStyle name="Percent 9 2 4 2 4" xfId="47645"/>
    <cellStyle name="Percent 9 2 4 3" xfId="13817"/>
    <cellStyle name="Percent 9 2 4 3 2" xfId="41533"/>
    <cellStyle name="Percent 9 2 4 4" xfId="41530"/>
    <cellStyle name="Percent 9 2 4 5" xfId="47644"/>
    <cellStyle name="Percent 9 2 5" xfId="7062"/>
    <cellStyle name="Percent 9 2 5 2" xfId="13819"/>
    <cellStyle name="Percent 9 2 5 2 2" xfId="41535"/>
    <cellStyle name="Percent 9 2 5 3" xfId="41534"/>
    <cellStyle name="Percent 9 2 5 4" xfId="47646"/>
    <cellStyle name="Percent 9 2 6" xfId="7063"/>
    <cellStyle name="Percent 9 2 6 2" xfId="13820"/>
    <cellStyle name="Percent 9 2 6 2 2" xfId="41537"/>
    <cellStyle name="Percent 9 2 6 3" xfId="41536"/>
    <cellStyle name="Percent 9 2 6 4" xfId="47647"/>
    <cellStyle name="Percent 9 2 7" xfId="7064"/>
    <cellStyle name="Percent 9 2 7 2" xfId="13821"/>
    <cellStyle name="Percent 9 2 7 2 2" xfId="41539"/>
    <cellStyle name="Percent 9 2 7 3" xfId="41538"/>
    <cellStyle name="Percent 9 2 7 4" xfId="47648"/>
    <cellStyle name="Percent 9 2 8" xfId="7065"/>
    <cellStyle name="Percent 9 2 8 2" xfId="13822"/>
    <cellStyle name="Percent 9 2 8 2 2" xfId="41541"/>
    <cellStyle name="Percent 9 2 8 3" xfId="41540"/>
    <cellStyle name="Percent 9 2 8 4" xfId="47649"/>
    <cellStyle name="Percent 9 2 9" xfId="7066"/>
    <cellStyle name="Percent 9 2 9 2" xfId="13823"/>
    <cellStyle name="Percent 9 2 9 2 2" xfId="41543"/>
    <cellStyle name="Percent 9 2 9 3" xfId="41542"/>
    <cellStyle name="Percent 9 2 9 4" xfId="47650"/>
    <cellStyle name="Percent 9 3" xfId="7067"/>
    <cellStyle name="Percent 9 3 10" xfId="25251"/>
    <cellStyle name="Percent 9 3 11" xfId="41544"/>
    <cellStyle name="Percent 9 3 12" xfId="47651"/>
    <cellStyle name="Percent 9 3 2" xfId="7068"/>
    <cellStyle name="Percent 9 3 2 2" xfId="7069"/>
    <cellStyle name="Percent 9 3 2 2 2" xfId="13826"/>
    <cellStyle name="Percent 9 3 2 2 2 2" xfId="41547"/>
    <cellStyle name="Percent 9 3 2 2 3" xfId="41546"/>
    <cellStyle name="Percent 9 3 2 2 4" xfId="47653"/>
    <cellStyle name="Percent 9 3 2 3" xfId="13825"/>
    <cellStyle name="Percent 9 3 2 3 2" xfId="41548"/>
    <cellStyle name="Percent 9 3 2 4" xfId="41545"/>
    <cellStyle name="Percent 9 3 2 5" xfId="47652"/>
    <cellStyle name="Percent 9 3 3" xfId="7070"/>
    <cellStyle name="Percent 9 3 3 2" xfId="7071"/>
    <cellStyle name="Percent 9 3 3 2 2" xfId="13828"/>
    <cellStyle name="Percent 9 3 3 2 2 2" xfId="41551"/>
    <cellStyle name="Percent 9 3 3 2 3" xfId="41550"/>
    <cellStyle name="Percent 9 3 3 2 4" xfId="47655"/>
    <cellStyle name="Percent 9 3 3 3" xfId="13827"/>
    <cellStyle name="Percent 9 3 3 3 2" xfId="41552"/>
    <cellStyle name="Percent 9 3 3 4" xfId="41549"/>
    <cellStyle name="Percent 9 3 3 5" xfId="47654"/>
    <cellStyle name="Percent 9 3 4" xfId="7072"/>
    <cellStyle name="Percent 9 3 4 2" xfId="13829"/>
    <cellStyle name="Percent 9 3 4 2 2" xfId="41554"/>
    <cellStyle name="Percent 9 3 4 3" xfId="41553"/>
    <cellStyle name="Percent 9 3 4 4" xfId="47656"/>
    <cellStyle name="Percent 9 3 5" xfId="7073"/>
    <cellStyle name="Percent 9 3 5 2" xfId="13830"/>
    <cellStyle name="Percent 9 3 5 2 2" xfId="41556"/>
    <cellStyle name="Percent 9 3 5 3" xfId="41555"/>
    <cellStyle name="Percent 9 3 5 4" xfId="47657"/>
    <cellStyle name="Percent 9 3 6" xfId="7074"/>
    <cellStyle name="Percent 9 3 6 2" xfId="13831"/>
    <cellStyle name="Percent 9 3 6 2 2" xfId="41558"/>
    <cellStyle name="Percent 9 3 6 3" xfId="41557"/>
    <cellStyle name="Percent 9 3 6 4" xfId="47658"/>
    <cellStyle name="Percent 9 3 7" xfId="7075"/>
    <cellStyle name="Percent 9 3 7 2" xfId="13832"/>
    <cellStyle name="Percent 9 3 7 2 2" xfId="41560"/>
    <cellStyle name="Percent 9 3 7 3" xfId="41559"/>
    <cellStyle name="Percent 9 3 7 4" xfId="47659"/>
    <cellStyle name="Percent 9 3 8" xfId="7076"/>
    <cellStyle name="Percent 9 3 8 2" xfId="13833"/>
    <cellStyle name="Percent 9 3 8 2 2" xfId="41562"/>
    <cellStyle name="Percent 9 3 8 3" xfId="41561"/>
    <cellStyle name="Percent 9 3 8 4" xfId="47660"/>
    <cellStyle name="Percent 9 3 9" xfId="13824"/>
    <cellStyle name="Percent 9 3 9 2" xfId="41563"/>
    <cellStyle name="Percent 9 4" xfId="7077"/>
    <cellStyle name="Percent 9 4 10" xfId="25252"/>
    <cellStyle name="Percent 9 4 11" xfId="41564"/>
    <cellStyle name="Percent 9 4 12" xfId="47661"/>
    <cellStyle name="Percent 9 4 2" xfId="7078"/>
    <cellStyle name="Percent 9 4 2 2" xfId="13835"/>
    <cellStyle name="Percent 9 4 2 2 2" xfId="41566"/>
    <cellStyle name="Percent 9 4 2 3" xfId="41565"/>
    <cellStyle name="Percent 9 4 2 4" xfId="47662"/>
    <cellStyle name="Percent 9 4 3" xfId="7079"/>
    <cellStyle name="Percent 9 4 3 2" xfId="13836"/>
    <cellStyle name="Percent 9 4 3 2 2" xfId="41568"/>
    <cellStyle name="Percent 9 4 3 3" xfId="41567"/>
    <cellStyle name="Percent 9 4 3 4" xfId="47663"/>
    <cellStyle name="Percent 9 4 4" xfId="7080"/>
    <cellStyle name="Percent 9 4 4 2" xfId="13837"/>
    <cellStyle name="Percent 9 4 4 2 2" xfId="41570"/>
    <cellStyle name="Percent 9 4 4 3" xfId="41569"/>
    <cellStyle name="Percent 9 4 4 4" xfId="47664"/>
    <cellStyle name="Percent 9 4 5" xfId="7081"/>
    <cellStyle name="Percent 9 4 5 2" xfId="13838"/>
    <cellStyle name="Percent 9 4 5 2 2" xfId="41572"/>
    <cellStyle name="Percent 9 4 5 3" xfId="41571"/>
    <cellStyle name="Percent 9 4 5 4" xfId="47665"/>
    <cellStyle name="Percent 9 4 6" xfId="7082"/>
    <cellStyle name="Percent 9 4 6 2" xfId="13839"/>
    <cellStyle name="Percent 9 4 6 2 2" xfId="41574"/>
    <cellStyle name="Percent 9 4 6 3" xfId="41573"/>
    <cellStyle name="Percent 9 4 6 4" xfId="47666"/>
    <cellStyle name="Percent 9 4 7" xfId="7083"/>
    <cellStyle name="Percent 9 4 7 2" xfId="13840"/>
    <cellStyle name="Percent 9 4 7 2 2" xfId="41576"/>
    <cellStyle name="Percent 9 4 7 3" xfId="41575"/>
    <cellStyle name="Percent 9 4 7 4" xfId="47667"/>
    <cellStyle name="Percent 9 4 8" xfId="7084"/>
    <cellStyle name="Percent 9 4 8 2" xfId="13841"/>
    <cellStyle name="Percent 9 4 8 2 2" xfId="41578"/>
    <cellStyle name="Percent 9 4 8 3" xfId="41577"/>
    <cellStyle name="Percent 9 4 8 4" xfId="47668"/>
    <cellStyle name="Percent 9 4 9" xfId="13834"/>
    <cellStyle name="Percent 9 4 9 2" xfId="41579"/>
    <cellStyle name="Percent 9 5" xfId="7085"/>
    <cellStyle name="Percent 9 5 2" xfId="7086"/>
    <cellStyle name="Percent 9 5 2 2" xfId="13843"/>
    <cellStyle name="Percent 9 5 2 2 2" xfId="41582"/>
    <cellStyle name="Percent 9 5 2 3" xfId="41581"/>
    <cellStyle name="Percent 9 5 2 4" xfId="47670"/>
    <cellStyle name="Percent 9 5 3" xfId="13842"/>
    <cellStyle name="Percent 9 5 3 2" xfId="41583"/>
    <cellStyle name="Percent 9 5 4" xfId="41580"/>
    <cellStyle name="Percent 9 5 5" xfId="47669"/>
    <cellStyle name="Percent 9 6" xfId="7087"/>
    <cellStyle name="Percent 9 6 2" xfId="13844"/>
    <cellStyle name="Percent 9 6 2 2" xfId="41585"/>
    <cellStyle name="Percent 9 6 3" xfId="41584"/>
    <cellStyle name="Percent 9 6 4" xfId="47671"/>
    <cellStyle name="Percent 9 7" xfId="7088"/>
    <cellStyle name="Percent 9 7 2" xfId="13845"/>
    <cellStyle name="Percent 9 7 2 2" xfId="41587"/>
    <cellStyle name="Percent 9 7 3" xfId="41586"/>
    <cellStyle name="Percent 9 7 4" xfId="47672"/>
    <cellStyle name="Percent 9 8" xfId="7089"/>
    <cellStyle name="Percent 9 8 2" xfId="13846"/>
    <cellStyle name="Percent 9 8 2 2" xfId="41589"/>
    <cellStyle name="Percent 9 8 3" xfId="41588"/>
    <cellStyle name="Percent 9 8 4" xfId="47673"/>
    <cellStyle name="Percent 9 9" xfId="7090"/>
    <cellStyle name="Percent 9 9 2" xfId="13847"/>
    <cellStyle name="Percent 9 9 2 2" xfId="41591"/>
    <cellStyle name="Percent 9 9 3" xfId="41590"/>
    <cellStyle name="Percent 9 9 4" xfId="47674"/>
    <cellStyle name="Percent[0]" xfId="25253"/>
    <cellStyle name="Percent[2]" xfId="25254"/>
    <cellStyle name="Percent2" xfId="25255"/>
    <cellStyle name="Percent2 2" xfId="25256"/>
    <cellStyle name="Percent2 2 2" xfId="25257"/>
    <cellStyle name="Percent2 3" xfId="25258"/>
    <cellStyle name="Percent2 3 2" xfId="25259"/>
    <cellStyle name="Percent2 4" xfId="25260"/>
    <cellStyle name="Percent2 4 2" xfId="25261"/>
    <cellStyle name="Percent2 5" xfId="25262"/>
    <cellStyle name="Percent2 5 2" xfId="25263"/>
    <cellStyle name="Percent2 6" xfId="25264"/>
    <cellStyle name="Percent2 6 2" xfId="25265"/>
    <cellStyle name="Percent2 7" xfId="25266"/>
    <cellStyle name="Percent2 7 2" xfId="25267"/>
    <cellStyle name="Percent2 8" xfId="25268"/>
    <cellStyle name="Percent2 8 2" xfId="25269"/>
    <cellStyle name="Percent2 9" xfId="25270"/>
    <cellStyle name="PERCENTAGE" xfId="25271"/>
    <cellStyle name="PERCENTAGE 2" xfId="25272"/>
    <cellStyle name="PERCENTAGE 3" xfId="25273"/>
    <cellStyle name="Percentage change" xfId="25274"/>
    <cellStyle name="Percentage change 10" xfId="25275"/>
    <cellStyle name="Percentage change 11" xfId="25276"/>
    <cellStyle name="Percentage change 12" xfId="25277"/>
    <cellStyle name="Percentage change 13" xfId="25278"/>
    <cellStyle name="Percentage change 14" xfId="25279"/>
    <cellStyle name="Percentage change 15" xfId="25280"/>
    <cellStyle name="Percentage change 16" xfId="25281"/>
    <cellStyle name="Percentage change 17" xfId="25282"/>
    <cellStyle name="Percentage change 18" xfId="25283"/>
    <cellStyle name="Percentage change 19" xfId="25284"/>
    <cellStyle name="Percentage change 2" xfId="25285"/>
    <cellStyle name="Percentage change 2 2" xfId="25286"/>
    <cellStyle name="Percentage change 20" xfId="25287"/>
    <cellStyle name="Percentage change 21" xfId="25288"/>
    <cellStyle name="Percentage change 22" xfId="25289"/>
    <cellStyle name="Percentage change 23" xfId="25290"/>
    <cellStyle name="Percentage change 24" xfId="25291"/>
    <cellStyle name="Percentage change 25" xfId="25292"/>
    <cellStyle name="Percentage change 26" xfId="25293"/>
    <cellStyle name="Percentage change 27" xfId="25294"/>
    <cellStyle name="Percentage change 28" xfId="25295"/>
    <cellStyle name="Percentage change 29" xfId="25296"/>
    <cellStyle name="Percentage change 3" xfId="25297"/>
    <cellStyle name="Percentage change 3 10" xfId="25298"/>
    <cellStyle name="Percentage change 3 11" xfId="25299"/>
    <cellStyle name="Percentage change 3 12" xfId="25300"/>
    <cellStyle name="Percentage change 3 13" xfId="25301"/>
    <cellStyle name="Percentage change 3 14" xfId="25302"/>
    <cellStyle name="Percentage change 3 15" xfId="25303"/>
    <cellStyle name="Percentage change 3 16" xfId="25304"/>
    <cellStyle name="Percentage change 3 2" xfId="25305"/>
    <cellStyle name="Percentage change 3 2 2" xfId="25306"/>
    <cellStyle name="Percentage change 3 2 3" xfId="25307"/>
    <cellStyle name="Percentage change 3 2 4" xfId="25308"/>
    <cellStyle name="Percentage change 3 2 5" xfId="25309"/>
    <cellStyle name="Percentage change 3 2 6" xfId="25310"/>
    <cellStyle name="Percentage change 3 2 7" xfId="25311"/>
    <cellStyle name="Percentage change 3 2 8" xfId="25312"/>
    <cellStyle name="Percentage change 3 3" xfId="25313"/>
    <cellStyle name="Percentage change 3 4" xfId="25314"/>
    <cellStyle name="Percentage change 3 5" xfId="25315"/>
    <cellStyle name="Percentage change 3 6" xfId="25316"/>
    <cellStyle name="Percentage change 3 7" xfId="25317"/>
    <cellStyle name="Percentage change 3 8" xfId="25318"/>
    <cellStyle name="Percentage change 3 9" xfId="25319"/>
    <cellStyle name="Percentage change 30" xfId="25320"/>
    <cellStyle name="Percentage change 31" xfId="25321"/>
    <cellStyle name="Percentage change 32" xfId="25322"/>
    <cellStyle name="Percentage change 33" xfId="25323"/>
    <cellStyle name="Percentage change 34" xfId="25324"/>
    <cellStyle name="Percentage change 35" xfId="25325"/>
    <cellStyle name="Percentage change 36" xfId="25326"/>
    <cellStyle name="Percentage change 37" xfId="25327"/>
    <cellStyle name="Percentage change 38" xfId="25328"/>
    <cellStyle name="Percentage change 39" xfId="25329"/>
    <cellStyle name="Percentage change 4" xfId="25330"/>
    <cellStyle name="Percentage change 40" xfId="25331"/>
    <cellStyle name="Percentage change 41" xfId="25332"/>
    <cellStyle name="Percentage change 5" xfId="25333"/>
    <cellStyle name="Percentage change 6" xfId="25334"/>
    <cellStyle name="Percentage change 7" xfId="25335"/>
    <cellStyle name="Percentage change 8" xfId="25336"/>
    <cellStyle name="Percentage change 9" xfId="25337"/>
    <cellStyle name="PERCENTAGE_Comverse 2004 Income Tax Review Wkbk 02 03" xfId="25338"/>
    <cellStyle name="Porcentagem_Combined Cash Flow" xfId="25339"/>
    <cellStyle name="Porcentaje" xfId="25340"/>
    <cellStyle name="Porcentual_book" xfId="25341"/>
    <cellStyle name="Precent" xfId="25342"/>
    <cellStyle name="PrePop Currency (0)" xfId="25343"/>
    <cellStyle name="PrePop Currency (0) 10" xfId="25344"/>
    <cellStyle name="PrePop Currency (0) 11" xfId="25345"/>
    <cellStyle name="PrePop Currency (0) 12" xfId="25346"/>
    <cellStyle name="PrePop Currency (0) 13" xfId="25347"/>
    <cellStyle name="PrePop Currency (0) 14" xfId="25348"/>
    <cellStyle name="PrePop Currency (0) 15" xfId="25349"/>
    <cellStyle name="PrePop Currency (0) 16" xfId="25350"/>
    <cellStyle name="PrePop Currency (0) 17" xfId="25351"/>
    <cellStyle name="PrePop Currency (0) 18" xfId="25352"/>
    <cellStyle name="PrePop Currency (0) 19" xfId="25353"/>
    <cellStyle name="PrePop Currency (0) 2" xfId="25354"/>
    <cellStyle name="PrePop Currency (0) 2 2" xfId="25355"/>
    <cellStyle name="PrePop Currency (0) 20" xfId="25356"/>
    <cellStyle name="PrePop Currency (0) 21" xfId="25357"/>
    <cellStyle name="PrePop Currency (0) 22" xfId="25358"/>
    <cellStyle name="PrePop Currency (0) 23" xfId="25359"/>
    <cellStyle name="PrePop Currency (0) 24" xfId="25360"/>
    <cellStyle name="PrePop Currency (0) 25" xfId="25361"/>
    <cellStyle name="PrePop Currency (0) 26" xfId="25362"/>
    <cellStyle name="PrePop Currency (0) 27" xfId="25363"/>
    <cellStyle name="PrePop Currency (0) 28" xfId="25364"/>
    <cellStyle name="PrePop Currency (0) 29" xfId="25365"/>
    <cellStyle name="PrePop Currency (0) 3" xfId="25366"/>
    <cellStyle name="PrePop Currency (0) 3 10" xfId="25367"/>
    <cellStyle name="PrePop Currency (0) 3 11" xfId="25368"/>
    <cellStyle name="PrePop Currency (0) 3 12" xfId="25369"/>
    <cellStyle name="PrePop Currency (0) 3 13" xfId="25370"/>
    <cellStyle name="PrePop Currency (0) 3 14" xfId="25371"/>
    <cellStyle name="PrePop Currency (0) 3 15" xfId="25372"/>
    <cellStyle name="PrePop Currency (0) 3 16" xfId="25373"/>
    <cellStyle name="PrePop Currency (0) 3 2" xfId="25374"/>
    <cellStyle name="PrePop Currency (0) 3 2 2" xfId="25375"/>
    <cellStyle name="PrePop Currency (0) 3 2 3" xfId="25376"/>
    <cellStyle name="PrePop Currency (0) 3 2 4" xfId="25377"/>
    <cellStyle name="PrePop Currency (0) 3 2 5" xfId="25378"/>
    <cellStyle name="PrePop Currency (0) 3 2 6" xfId="25379"/>
    <cellStyle name="PrePop Currency (0) 3 2 7" xfId="25380"/>
    <cellStyle name="PrePop Currency (0) 3 2 8" xfId="25381"/>
    <cellStyle name="PrePop Currency (0) 3 3" xfId="25382"/>
    <cellStyle name="PrePop Currency (0) 3 4" xfId="25383"/>
    <cellStyle name="PrePop Currency (0) 3 5" xfId="25384"/>
    <cellStyle name="PrePop Currency (0) 3 6" xfId="25385"/>
    <cellStyle name="PrePop Currency (0) 3 7" xfId="25386"/>
    <cellStyle name="PrePop Currency (0) 3 8" xfId="25387"/>
    <cellStyle name="PrePop Currency (0) 3 9" xfId="25388"/>
    <cellStyle name="PrePop Currency (0) 30" xfId="25389"/>
    <cellStyle name="PrePop Currency (0) 31" xfId="25390"/>
    <cellStyle name="PrePop Currency (0) 32" xfId="25391"/>
    <cellStyle name="PrePop Currency (0) 33" xfId="25392"/>
    <cellStyle name="PrePop Currency (0) 34" xfId="25393"/>
    <cellStyle name="PrePop Currency (0) 35" xfId="25394"/>
    <cellStyle name="PrePop Currency (0) 36" xfId="25395"/>
    <cellStyle name="PrePop Currency (0) 37" xfId="25396"/>
    <cellStyle name="PrePop Currency (0) 38" xfId="25397"/>
    <cellStyle name="PrePop Currency (0) 39" xfId="25398"/>
    <cellStyle name="PrePop Currency (0) 4" xfId="25399"/>
    <cellStyle name="PrePop Currency (0) 40" xfId="25400"/>
    <cellStyle name="PrePop Currency (0) 41" xfId="25401"/>
    <cellStyle name="PrePop Currency (0) 5" xfId="25402"/>
    <cellStyle name="PrePop Currency (0) 6" xfId="25403"/>
    <cellStyle name="PrePop Currency (0) 7" xfId="25404"/>
    <cellStyle name="PrePop Currency (0) 8" xfId="25405"/>
    <cellStyle name="PrePop Currency (0) 9" xfId="25406"/>
    <cellStyle name="PrePop Currency (2)" xfId="25407"/>
    <cellStyle name="PrePop Currency (2) 10" xfId="25408"/>
    <cellStyle name="PrePop Currency (2) 11" xfId="25409"/>
    <cellStyle name="PrePop Currency (2) 12" xfId="25410"/>
    <cellStyle name="PrePop Currency (2) 13" xfId="25411"/>
    <cellStyle name="PrePop Currency (2) 14" xfId="25412"/>
    <cellStyle name="PrePop Currency (2) 15" xfId="25413"/>
    <cellStyle name="PrePop Currency (2) 16" xfId="25414"/>
    <cellStyle name="PrePop Currency (2) 17" xfId="25415"/>
    <cellStyle name="PrePop Currency (2) 18" xfId="25416"/>
    <cellStyle name="PrePop Currency (2) 19" xfId="25417"/>
    <cellStyle name="PrePop Currency (2) 2" xfId="25418"/>
    <cellStyle name="PrePop Currency (2) 2 2" xfId="25419"/>
    <cellStyle name="PrePop Currency (2) 20" xfId="25420"/>
    <cellStyle name="PrePop Currency (2) 21" xfId="25421"/>
    <cellStyle name="PrePop Currency (2) 22" xfId="25422"/>
    <cellStyle name="PrePop Currency (2) 23" xfId="25423"/>
    <cellStyle name="PrePop Currency (2) 24" xfId="25424"/>
    <cellStyle name="PrePop Currency (2) 25" xfId="25425"/>
    <cellStyle name="PrePop Currency (2) 26" xfId="25426"/>
    <cellStyle name="PrePop Currency (2) 27" xfId="25427"/>
    <cellStyle name="PrePop Currency (2) 28" xfId="25428"/>
    <cellStyle name="PrePop Currency (2) 29" xfId="25429"/>
    <cellStyle name="PrePop Currency (2) 3" xfId="25430"/>
    <cellStyle name="PrePop Currency (2) 3 10" xfId="25431"/>
    <cellStyle name="PrePop Currency (2) 3 11" xfId="25432"/>
    <cellStyle name="PrePop Currency (2) 3 12" xfId="25433"/>
    <cellStyle name="PrePop Currency (2) 3 13" xfId="25434"/>
    <cellStyle name="PrePop Currency (2) 3 14" xfId="25435"/>
    <cellStyle name="PrePop Currency (2) 3 15" xfId="25436"/>
    <cellStyle name="PrePop Currency (2) 3 16" xfId="25437"/>
    <cellStyle name="PrePop Currency (2) 3 2" xfId="25438"/>
    <cellStyle name="PrePop Currency (2) 3 2 2" xfId="25439"/>
    <cellStyle name="PrePop Currency (2) 3 2 3" xfId="25440"/>
    <cellStyle name="PrePop Currency (2) 3 2 4" xfId="25441"/>
    <cellStyle name="PrePop Currency (2) 3 2 5" xfId="25442"/>
    <cellStyle name="PrePop Currency (2) 3 2 6" xfId="25443"/>
    <cellStyle name="PrePop Currency (2) 3 2 7" xfId="25444"/>
    <cellStyle name="PrePop Currency (2) 3 2 8" xfId="25445"/>
    <cellStyle name="PrePop Currency (2) 3 3" xfId="25446"/>
    <cellStyle name="PrePop Currency (2) 3 4" xfId="25447"/>
    <cellStyle name="PrePop Currency (2) 3 5" xfId="25448"/>
    <cellStyle name="PrePop Currency (2) 3 6" xfId="25449"/>
    <cellStyle name="PrePop Currency (2) 3 7" xfId="25450"/>
    <cellStyle name="PrePop Currency (2) 3 8" xfId="25451"/>
    <cellStyle name="PrePop Currency (2) 3 9" xfId="25452"/>
    <cellStyle name="PrePop Currency (2) 30" xfId="25453"/>
    <cellStyle name="PrePop Currency (2) 31" xfId="25454"/>
    <cellStyle name="PrePop Currency (2) 32" xfId="25455"/>
    <cellStyle name="PrePop Currency (2) 33" xfId="25456"/>
    <cellStyle name="PrePop Currency (2) 34" xfId="25457"/>
    <cellStyle name="PrePop Currency (2) 35" xfId="25458"/>
    <cellStyle name="PrePop Currency (2) 36" xfId="25459"/>
    <cellStyle name="PrePop Currency (2) 37" xfId="25460"/>
    <cellStyle name="PrePop Currency (2) 38" xfId="25461"/>
    <cellStyle name="PrePop Currency (2) 39" xfId="25462"/>
    <cellStyle name="PrePop Currency (2) 4" xfId="25463"/>
    <cellStyle name="PrePop Currency (2) 40" xfId="25464"/>
    <cellStyle name="PrePop Currency (2) 41" xfId="25465"/>
    <cellStyle name="PrePop Currency (2) 5" xfId="25466"/>
    <cellStyle name="PrePop Currency (2) 6" xfId="25467"/>
    <cellStyle name="PrePop Currency (2) 7" xfId="25468"/>
    <cellStyle name="PrePop Currency (2) 8" xfId="25469"/>
    <cellStyle name="PrePop Currency (2) 9" xfId="25470"/>
    <cellStyle name="PrePop Units (0)" xfId="25471"/>
    <cellStyle name="PrePop Units (0) 10" xfId="25472"/>
    <cellStyle name="PrePop Units (0) 11" xfId="25473"/>
    <cellStyle name="PrePop Units (0) 12" xfId="25474"/>
    <cellStyle name="PrePop Units (0) 13" xfId="25475"/>
    <cellStyle name="PrePop Units (0) 14" xfId="25476"/>
    <cellStyle name="PrePop Units (0) 15" xfId="25477"/>
    <cellStyle name="PrePop Units (0) 16" xfId="25478"/>
    <cellStyle name="PrePop Units (0) 17" xfId="25479"/>
    <cellStyle name="PrePop Units (0) 18" xfId="25480"/>
    <cellStyle name="PrePop Units (0) 19" xfId="25481"/>
    <cellStyle name="PrePop Units (0) 2" xfId="25482"/>
    <cellStyle name="PrePop Units (0) 2 2" xfId="25483"/>
    <cellStyle name="PrePop Units (0) 20" xfId="25484"/>
    <cellStyle name="PrePop Units (0) 21" xfId="25485"/>
    <cellStyle name="PrePop Units (0) 22" xfId="25486"/>
    <cellStyle name="PrePop Units (0) 23" xfId="25487"/>
    <cellStyle name="PrePop Units (0) 24" xfId="25488"/>
    <cellStyle name="PrePop Units (0) 25" xfId="25489"/>
    <cellStyle name="PrePop Units (0) 26" xfId="25490"/>
    <cellStyle name="PrePop Units (0) 27" xfId="25491"/>
    <cellStyle name="PrePop Units (0) 28" xfId="25492"/>
    <cellStyle name="PrePop Units (0) 29" xfId="25493"/>
    <cellStyle name="PrePop Units (0) 3" xfId="25494"/>
    <cellStyle name="PrePop Units (0) 3 10" xfId="25495"/>
    <cellStyle name="PrePop Units (0) 3 11" xfId="25496"/>
    <cellStyle name="PrePop Units (0) 3 12" xfId="25497"/>
    <cellStyle name="PrePop Units (0) 3 13" xfId="25498"/>
    <cellStyle name="PrePop Units (0) 3 14" xfId="25499"/>
    <cellStyle name="PrePop Units (0) 3 15" xfId="25500"/>
    <cellStyle name="PrePop Units (0) 3 16" xfId="25501"/>
    <cellStyle name="PrePop Units (0) 3 2" xfId="25502"/>
    <cellStyle name="PrePop Units (0) 3 2 2" xfId="25503"/>
    <cellStyle name="PrePop Units (0) 3 2 3" xfId="25504"/>
    <cellStyle name="PrePop Units (0) 3 2 4" xfId="25505"/>
    <cellStyle name="PrePop Units (0) 3 2 5" xfId="25506"/>
    <cellStyle name="PrePop Units (0) 3 2 6" xfId="25507"/>
    <cellStyle name="PrePop Units (0) 3 2 7" xfId="25508"/>
    <cellStyle name="PrePop Units (0) 3 2 8" xfId="25509"/>
    <cellStyle name="PrePop Units (0) 3 3" xfId="25510"/>
    <cellStyle name="PrePop Units (0) 3 4" xfId="25511"/>
    <cellStyle name="PrePop Units (0) 3 5" xfId="25512"/>
    <cellStyle name="PrePop Units (0) 3 6" xfId="25513"/>
    <cellStyle name="PrePop Units (0) 3 7" xfId="25514"/>
    <cellStyle name="PrePop Units (0) 3 8" xfId="25515"/>
    <cellStyle name="PrePop Units (0) 3 9" xfId="25516"/>
    <cellStyle name="PrePop Units (0) 30" xfId="25517"/>
    <cellStyle name="PrePop Units (0) 31" xfId="25518"/>
    <cellStyle name="PrePop Units (0) 32" xfId="25519"/>
    <cellStyle name="PrePop Units (0) 33" xfId="25520"/>
    <cellStyle name="PrePop Units (0) 34" xfId="25521"/>
    <cellStyle name="PrePop Units (0) 35" xfId="25522"/>
    <cellStyle name="PrePop Units (0) 36" xfId="25523"/>
    <cellStyle name="PrePop Units (0) 37" xfId="25524"/>
    <cellStyle name="PrePop Units (0) 38" xfId="25525"/>
    <cellStyle name="PrePop Units (0) 39" xfId="25526"/>
    <cellStyle name="PrePop Units (0) 4" xfId="25527"/>
    <cellStyle name="PrePop Units (0) 40" xfId="25528"/>
    <cellStyle name="PrePop Units (0) 41" xfId="25529"/>
    <cellStyle name="PrePop Units (0) 5" xfId="25530"/>
    <cellStyle name="PrePop Units (0) 6" xfId="25531"/>
    <cellStyle name="PrePop Units (0) 7" xfId="25532"/>
    <cellStyle name="PrePop Units (0) 8" xfId="25533"/>
    <cellStyle name="PrePop Units (0) 9" xfId="25534"/>
    <cellStyle name="PrePop Units (1)" xfId="25535"/>
    <cellStyle name="PrePop Units (1) 10" xfId="25536"/>
    <cellStyle name="PrePop Units (1) 11" xfId="25537"/>
    <cellStyle name="PrePop Units (1) 12" xfId="25538"/>
    <cellStyle name="PrePop Units (1) 13" xfId="25539"/>
    <cellStyle name="PrePop Units (1) 14" xfId="25540"/>
    <cellStyle name="PrePop Units (1) 15" xfId="25541"/>
    <cellStyle name="PrePop Units (1) 16" xfId="25542"/>
    <cellStyle name="PrePop Units (1) 17" xfId="25543"/>
    <cellStyle name="PrePop Units (1) 18" xfId="25544"/>
    <cellStyle name="PrePop Units (1) 19" xfId="25545"/>
    <cellStyle name="PrePop Units (1) 2" xfId="25546"/>
    <cellStyle name="PrePop Units (1) 2 2" xfId="25547"/>
    <cellStyle name="PrePop Units (1) 20" xfId="25548"/>
    <cellStyle name="PrePop Units (1) 21" xfId="25549"/>
    <cellStyle name="PrePop Units (1) 22" xfId="25550"/>
    <cellStyle name="PrePop Units (1) 23" xfId="25551"/>
    <cellStyle name="PrePop Units (1) 24" xfId="25552"/>
    <cellStyle name="PrePop Units (1) 25" xfId="25553"/>
    <cellStyle name="PrePop Units (1) 26" xfId="25554"/>
    <cellStyle name="PrePop Units (1) 27" xfId="25555"/>
    <cellStyle name="PrePop Units (1) 28" xfId="25556"/>
    <cellStyle name="PrePop Units (1) 29" xfId="25557"/>
    <cellStyle name="PrePop Units (1) 3" xfId="25558"/>
    <cellStyle name="PrePop Units (1) 3 10" xfId="25559"/>
    <cellStyle name="PrePop Units (1) 3 11" xfId="25560"/>
    <cellStyle name="PrePop Units (1) 3 12" xfId="25561"/>
    <cellStyle name="PrePop Units (1) 3 13" xfId="25562"/>
    <cellStyle name="PrePop Units (1) 3 14" xfId="25563"/>
    <cellStyle name="PrePop Units (1) 3 15" xfId="25564"/>
    <cellStyle name="PrePop Units (1) 3 16" xfId="25565"/>
    <cellStyle name="PrePop Units (1) 3 2" xfId="25566"/>
    <cellStyle name="PrePop Units (1) 3 2 2" xfId="25567"/>
    <cellStyle name="PrePop Units (1) 3 2 3" xfId="25568"/>
    <cellStyle name="PrePop Units (1) 3 2 4" xfId="25569"/>
    <cellStyle name="PrePop Units (1) 3 2 5" xfId="25570"/>
    <cellStyle name="PrePop Units (1) 3 2 6" xfId="25571"/>
    <cellStyle name="PrePop Units (1) 3 2 7" xfId="25572"/>
    <cellStyle name="PrePop Units (1) 3 2 8" xfId="25573"/>
    <cellStyle name="PrePop Units (1) 3 3" xfId="25574"/>
    <cellStyle name="PrePop Units (1) 3 4" xfId="25575"/>
    <cellStyle name="PrePop Units (1) 3 5" xfId="25576"/>
    <cellStyle name="PrePop Units (1) 3 6" xfId="25577"/>
    <cellStyle name="PrePop Units (1) 3 7" xfId="25578"/>
    <cellStyle name="PrePop Units (1) 3 8" xfId="25579"/>
    <cellStyle name="PrePop Units (1) 3 9" xfId="25580"/>
    <cellStyle name="PrePop Units (1) 30" xfId="25581"/>
    <cellStyle name="PrePop Units (1) 31" xfId="25582"/>
    <cellStyle name="PrePop Units (1) 32" xfId="25583"/>
    <cellStyle name="PrePop Units (1) 33" xfId="25584"/>
    <cellStyle name="PrePop Units (1) 34" xfId="25585"/>
    <cellStyle name="PrePop Units (1) 35" xfId="25586"/>
    <cellStyle name="PrePop Units (1) 36" xfId="25587"/>
    <cellStyle name="PrePop Units (1) 37" xfId="25588"/>
    <cellStyle name="PrePop Units (1) 38" xfId="25589"/>
    <cellStyle name="PrePop Units (1) 39" xfId="25590"/>
    <cellStyle name="PrePop Units (1) 4" xfId="25591"/>
    <cellStyle name="PrePop Units (1) 40" xfId="25592"/>
    <cellStyle name="PrePop Units (1) 41" xfId="25593"/>
    <cellStyle name="PrePop Units (1) 5" xfId="25594"/>
    <cellStyle name="PrePop Units (1) 6" xfId="25595"/>
    <cellStyle name="PrePop Units (1) 7" xfId="25596"/>
    <cellStyle name="PrePop Units (1) 8" xfId="25597"/>
    <cellStyle name="PrePop Units (1) 9" xfId="25598"/>
    <cellStyle name="PrePop Units (2)" xfId="25599"/>
    <cellStyle name="PrePop Units (2) 10" xfId="25600"/>
    <cellStyle name="PrePop Units (2) 11" xfId="25601"/>
    <cellStyle name="PrePop Units (2) 12" xfId="25602"/>
    <cellStyle name="PrePop Units (2) 13" xfId="25603"/>
    <cellStyle name="PrePop Units (2) 14" xfId="25604"/>
    <cellStyle name="PrePop Units (2) 15" xfId="25605"/>
    <cellStyle name="PrePop Units (2) 16" xfId="25606"/>
    <cellStyle name="PrePop Units (2) 17" xfId="25607"/>
    <cellStyle name="PrePop Units (2) 18" xfId="25608"/>
    <cellStyle name="PrePop Units (2) 19" xfId="25609"/>
    <cellStyle name="PrePop Units (2) 2" xfId="25610"/>
    <cellStyle name="PrePop Units (2) 2 2" xfId="25611"/>
    <cellStyle name="PrePop Units (2) 20" xfId="25612"/>
    <cellStyle name="PrePop Units (2) 21" xfId="25613"/>
    <cellStyle name="PrePop Units (2) 22" xfId="25614"/>
    <cellStyle name="PrePop Units (2) 23" xfId="25615"/>
    <cellStyle name="PrePop Units (2) 24" xfId="25616"/>
    <cellStyle name="PrePop Units (2) 25" xfId="25617"/>
    <cellStyle name="PrePop Units (2) 26" xfId="25618"/>
    <cellStyle name="PrePop Units (2) 27" xfId="25619"/>
    <cellStyle name="PrePop Units (2) 28" xfId="25620"/>
    <cellStyle name="PrePop Units (2) 29" xfId="25621"/>
    <cellStyle name="PrePop Units (2) 3" xfId="25622"/>
    <cellStyle name="PrePop Units (2) 3 10" xfId="25623"/>
    <cellStyle name="PrePop Units (2) 3 11" xfId="25624"/>
    <cellStyle name="PrePop Units (2) 3 12" xfId="25625"/>
    <cellStyle name="PrePop Units (2) 3 13" xfId="25626"/>
    <cellStyle name="PrePop Units (2) 3 14" xfId="25627"/>
    <cellStyle name="PrePop Units (2) 3 15" xfId="25628"/>
    <cellStyle name="PrePop Units (2) 3 16" xfId="25629"/>
    <cellStyle name="PrePop Units (2) 3 2" xfId="25630"/>
    <cellStyle name="PrePop Units (2) 3 2 2" xfId="25631"/>
    <cellStyle name="PrePop Units (2) 3 2 3" xfId="25632"/>
    <cellStyle name="PrePop Units (2) 3 2 4" xfId="25633"/>
    <cellStyle name="PrePop Units (2) 3 2 5" xfId="25634"/>
    <cellStyle name="PrePop Units (2) 3 2 6" xfId="25635"/>
    <cellStyle name="PrePop Units (2) 3 2 7" xfId="25636"/>
    <cellStyle name="PrePop Units (2) 3 2 8" xfId="25637"/>
    <cellStyle name="PrePop Units (2) 3 3" xfId="25638"/>
    <cellStyle name="PrePop Units (2) 3 4" xfId="25639"/>
    <cellStyle name="PrePop Units (2) 3 5" xfId="25640"/>
    <cellStyle name="PrePop Units (2) 3 6" xfId="25641"/>
    <cellStyle name="PrePop Units (2) 3 7" xfId="25642"/>
    <cellStyle name="PrePop Units (2) 3 8" xfId="25643"/>
    <cellStyle name="PrePop Units (2) 3 9" xfId="25644"/>
    <cellStyle name="PrePop Units (2) 30" xfId="25645"/>
    <cellStyle name="PrePop Units (2) 31" xfId="25646"/>
    <cellStyle name="PrePop Units (2) 32" xfId="25647"/>
    <cellStyle name="PrePop Units (2) 33" xfId="25648"/>
    <cellStyle name="PrePop Units (2) 34" xfId="25649"/>
    <cellStyle name="PrePop Units (2) 35" xfId="25650"/>
    <cellStyle name="PrePop Units (2) 36" xfId="25651"/>
    <cellStyle name="PrePop Units (2) 37" xfId="25652"/>
    <cellStyle name="PrePop Units (2) 38" xfId="25653"/>
    <cellStyle name="PrePop Units (2) 39" xfId="25654"/>
    <cellStyle name="PrePop Units (2) 4" xfId="25655"/>
    <cellStyle name="PrePop Units (2) 40" xfId="25656"/>
    <cellStyle name="PrePop Units (2) 41" xfId="25657"/>
    <cellStyle name="PrePop Units (2) 5" xfId="25658"/>
    <cellStyle name="PrePop Units (2) 6" xfId="25659"/>
    <cellStyle name="PrePop Units (2) 7" xfId="25660"/>
    <cellStyle name="PrePop Units (2) 8" xfId="25661"/>
    <cellStyle name="PrePop Units (2) 9" xfId="25662"/>
    <cellStyle name="pricing" xfId="25663"/>
    <cellStyle name="pricing 10" xfId="25664"/>
    <cellStyle name="pricing 11" xfId="25665"/>
    <cellStyle name="pricing 12" xfId="25666"/>
    <cellStyle name="pricing 13" xfId="25667"/>
    <cellStyle name="pricing 14" xfId="25668"/>
    <cellStyle name="pricing 15" xfId="25669"/>
    <cellStyle name="pricing 16" xfId="25670"/>
    <cellStyle name="pricing 17" xfId="25671"/>
    <cellStyle name="pricing 18" xfId="25672"/>
    <cellStyle name="pricing 19" xfId="25673"/>
    <cellStyle name="pricing 2" xfId="25674"/>
    <cellStyle name="pricing 2 2" xfId="25675"/>
    <cellStyle name="pricing 20" xfId="25676"/>
    <cellStyle name="pricing 21" xfId="25677"/>
    <cellStyle name="pricing 22" xfId="25678"/>
    <cellStyle name="pricing 23" xfId="25679"/>
    <cellStyle name="pricing 24" xfId="25680"/>
    <cellStyle name="pricing 25" xfId="25681"/>
    <cellStyle name="pricing 26" xfId="25682"/>
    <cellStyle name="pricing 27" xfId="25683"/>
    <cellStyle name="pricing 28" xfId="25684"/>
    <cellStyle name="pricing 29" xfId="25685"/>
    <cellStyle name="pricing 3" xfId="25686"/>
    <cellStyle name="pricing 3 10" xfId="25687"/>
    <cellStyle name="pricing 3 11" xfId="25688"/>
    <cellStyle name="pricing 3 12" xfId="25689"/>
    <cellStyle name="pricing 3 13" xfId="25690"/>
    <cellStyle name="pricing 3 14" xfId="25691"/>
    <cellStyle name="pricing 3 15" xfId="25692"/>
    <cellStyle name="pricing 3 16" xfId="25693"/>
    <cellStyle name="pricing 3 2" xfId="25694"/>
    <cellStyle name="pricing 3 2 2" xfId="25695"/>
    <cellStyle name="pricing 3 2 3" xfId="25696"/>
    <cellStyle name="pricing 3 2 4" xfId="25697"/>
    <cellStyle name="pricing 3 2 5" xfId="25698"/>
    <cellStyle name="pricing 3 2 6" xfId="25699"/>
    <cellStyle name="pricing 3 2 7" xfId="25700"/>
    <cellStyle name="pricing 3 2 8" xfId="25701"/>
    <cellStyle name="pricing 3 3" xfId="25702"/>
    <cellStyle name="pricing 3 4" xfId="25703"/>
    <cellStyle name="pricing 3 5" xfId="25704"/>
    <cellStyle name="pricing 3 6" xfId="25705"/>
    <cellStyle name="pricing 3 7" xfId="25706"/>
    <cellStyle name="pricing 3 8" xfId="25707"/>
    <cellStyle name="pricing 3 9" xfId="25708"/>
    <cellStyle name="pricing 30" xfId="25709"/>
    <cellStyle name="pricing 31" xfId="25710"/>
    <cellStyle name="pricing 32" xfId="25711"/>
    <cellStyle name="pricing 33" xfId="25712"/>
    <cellStyle name="pricing 34" xfId="25713"/>
    <cellStyle name="pricing 35" xfId="25714"/>
    <cellStyle name="pricing 36" xfId="25715"/>
    <cellStyle name="pricing 37" xfId="25716"/>
    <cellStyle name="pricing 38" xfId="25717"/>
    <cellStyle name="pricing 39" xfId="25718"/>
    <cellStyle name="pricing 4" xfId="25719"/>
    <cellStyle name="pricing 40" xfId="25720"/>
    <cellStyle name="pricing 41" xfId="25721"/>
    <cellStyle name="pricing 5" xfId="25722"/>
    <cellStyle name="pricing 6" xfId="25723"/>
    <cellStyle name="pricing 7" xfId="25724"/>
    <cellStyle name="pricing 8" xfId="25725"/>
    <cellStyle name="pricing 9" xfId="25726"/>
    <cellStyle name="prt_input" xfId="25727"/>
    <cellStyle name="PSChar" xfId="561"/>
    <cellStyle name="PSChar 2" xfId="25728"/>
    <cellStyle name="PSChar 3" xfId="25729"/>
    <cellStyle name="PSChar 4" xfId="25730"/>
    <cellStyle name="PSChar 5" xfId="25731"/>
    <cellStyle name="PSDate" xfId="25732"/>
    <cellStyle name="PSDec" xfId="25733"/>
    <cellStyle name="PSHeading" xfId="25734"/>
    <cellStyle name="PSHeading 2" xfId="25735"/>
    <cellStyle name="PSHeading 3" xfId="25736"/>
    <cellStyle name="PSHeading 4" xfId="25737"/>
    <cellStyle name="PSInt" xfId="25738"/>
    <cellStyle name="PSSpacer" xfId="25739"/>
    <cellStyle name="PSSpacer 2" xfId="25740"/>
    <cellStyle name="PSSpacer 3" xfId="25741"/>
    <cellStyle name="PSSpacer 4" xfId="25742"/>
    <cellStyle name="PSSpacer 5" xfId="25743"/>
    <cellStyle name="pui.Control" xfId="25744"/>
    <cellStyle name="pui.Control.prt" xfId="25745"/>
    <cellStyle name="pui.Control.prt 2" xfId="25746"/>
    <cellStyle name="pui.Control.prt 2 2" xfId="25747"/>
    <cellStyle name="pui.Control.prt 3" xfId="25748"/>
    <cellStyle name="pui.Control.prt 3 2" xfId="25749"/>
    <cellStyle name="pui.Control.prt 3 2 2" xfId="25750"/>
    <cellStyle name="pui.Control.prt 3 2 3" xfId="25751"/>
    <cellStyle name="pui.Control.prt 3 3" xfId="25752"/>
    <cellStyle name="pui.Control.prt_Comverse 2004 Income Tax Review Wkbk 02 03" xfId="25753"/>
    <cellStyle name="pui.Control_Apport &amp; Look-through" xfId="25754"/>
    <cellStyle name="pui.ControlDynShow" xfId="25755"/>
    <cellStyle name="pui.ControlDynShow 2" xfId="25756"/>
    <cellStyle name="pui.ControlDynShow 3" xfId="25757"/>
    <cellStyle name="pui.ControlDynShow_Comverse 2004 Income Tax Review Wkbk 02 03" xfId="25758"/>
    <cellStyle name="Punto" xfId="25759"/>
    <cellStyle name="Punto0" xfId="25760"/>
    <cellStyle name="pwstyle" xfId="25761"/>
    <cellStyle name="Ratios" xfId="25762"/>
    <cellStyle name="Ratios 2" xfId="25763"/>
    <cellStyle name="Ratios 3" xfId="25764"/>
    <cellStyle name="Ratios.prt" xfId="25765"/>
    <cellStyle name="Ratios_Comverse 2004 Income Tax Review Wkbk (Import)" xfId="25766"/>
    <cellStyle name="Reconciliation" xfId="7091"/>
    <cellStyle name="Red Text" xfId="25767"/>
    <cellStyle name="Red Text.prt" xfId="25768"/>
    <cellStyle name="Red Text.prt 2" xfId="25769"/>
    <cellStyle name="Red Text.prt 3" xfId="25770"/>
    <cellStyle name="Red Text.prt_Comverse 2004 Income Tax Review Wkbk 02 03" xfId="25771"/>
    <cellStyle name="Red Text_Convatec Income Tax Review Wkbk (FINAL)" xfId="25772"/>
    <cellStyle name="RedLeftSmall8" xfId="25773"/>
    <cellStyle name="regstoresfromspecstores" xfId="25774"/>
    <cellStyle name="ReportHeading" xfId="25775"/>
    <cellStyle name="ReportHeading 10" xfId="25776"/>
    <cellStyle name="ReportHeading 11" xfId="25777"/>
    <cellStyle name="ReportHeading 12" xfId="25778"/>
    <cellStyle name="ReportHeading 13" xfId="25779"/>
    <cellStyle name="ReportHeading 14" xfId="25780"/>
    <cellStyle name="ReportHeading 15" xfId="25781"/>
    <cellStyle name="ReportHeading 16" xfId="25782"/>
    <cellStyle name="ReportHeading 17" xfId="25783"/>
    <cellStyle name="ReportHeading 18" xfId="25784"/>
    <cellStyle name="ReportHeading 19" xfId="25785"/>
    <cellStyle name="ReportHeading 2" xfId="25786"/>
    <cellStyle name="ReportHeading 2 2" xfId="25787"/>
    <cellStyle name="ReportHeading 20" xfId="25788"/>
    <cellStyle name="ReportHeading 21" xfId="25789"/>
    <cellStyle name="ReportHeading 22" xfId="25790"/>
    <cellStyle name="ReportHeading 23" xfId="25791"/>
    <cellStyle name="ReportHeading 24" xfId="25792"/>
    <cellStyle name="ReportHeading 25" xfId="25793"/>
    <cellStyle name="ReportHeading 26" xfId="25794"/>
    <cellStyle name="ReportHeading 27" xfId="25795"/>
    <cellStyle name="ReportHeading 28" xfId="25796"/>
    <cellStyle name="ReportHeading 29" xfId="25797"/>
    <cellStyle name="ReportHeading 3" xfId="25798"/>
    <cellStyle name="ReportHeading 3 10" xfId="25799"/>
    <cellStyle name="ReportHeading 3 11" xfId="25800"/>
    <cellStyle name="ReportHeading 3 12" xfId="25801"/>
    <cellStyle name="ReportHeading 3 13" xfId="25802"/>
    <cellStyle name="ReportHeading 3 14" xfId="25803"/>
    <cellStyle name="ReportHeading 3 15" xfId="25804"/>
    <cellStyle name="ReportHeading 3 16" xfId="25805"/>
    <cellStyle name="ReportHeading 3 2" xfId="25806"/>
    <cellStyle name="ReportHeading 3 2 2" xfId="25807"/>
    <cellStyle name="ReportHeading 3 2 3" xfId="25808"/>
    <cellStyle name="ReportHeading 3 2 4" xfId="25809"/>
    <cellStyle name="ReportHeading 3 2 5" xfId="25810"/>
    <cellStyle name="ReportHeading 3 2 6" xfId="25811"/>
    <cellStyle name="ReportHeading 3 2 7" xfId="25812"/>
    <cellStyle name="ReportHeading 3 2 8" xfId="25813"/>
    <cellStyle name="ReportHeading 3 3" xfId="25814"/>
    <cellStyle name="ReportHeading 3 4" xfId="25815"/>
    <cellStyle name="ReportHeading 3 5" xfId="25816"/>
    <cellStyle name="ReportHeading 3 6" xfId="25817"/>
    <cellStyle name="ReportHeading 3 7" xfId="25818"/>
    <cellStyle name="ReportHeading 3 8" xfId="25819"/>
    <cellStyle name="ReportHeading 3 9" xfId="25820"/>
    <cellStyle name="ReportHeading 30" xfId="25821"/>
    <cellStyle name="ReportHeading 31" xfId="25822"/>
    <cellStyle name="ReportHeading 32" xfId="25823"/>
    <cellStyle name="ReportHeading 33" xfId="25824"/>
    <cellStyle name="ReportHeading 34" xfId="25825"/>
    <cellStyle name="ReportHeading 35" xfId="25826"/>
    <cellStyle name="ReportHeading 36" xfId="25827"/>
    <cellStyle name="ReportHeading 37" xfId="25828"/>
    <cellStyle name="ReportHeading 38" xfId="25829"/>
    <cellStyle name="ReportHeading 39" xfId="25830"/>
    <cellStyle name="ReportHeading 4" xfId="25831"/>
    <cellStyle name="ReportHeading 40" xfId="25832"/>
    <cellStyle name="ReportHeading 41" xfId="25833"/>
    <cellStyle name="ReportHeading 5" xfId="25834"/>
    <cellStyle name="ReportHeading 6" xfId="25835"/>
    <cellStyle name="ReportHeading 7" xfId="25836"/>
    <cellStyle name="ReportHeading 8" xfId="25837"/>
    <cellStyle name="ReportHeading 9" xfId="25838"/>
    <cellStyle name="ReportHeading.prt" xfId="25839"/>
    <cellStyle name="ReportHeading.prt 2" xfId="25840"/>
    <cellStyle name="ReportHeading.prt 3" xfId="25841"/>
    <cellStyle name="ReportTitlePrompt" xfId="25842"/>
    <cellStyle name="ReportTitleValue" xfId="25843"/>
    <cellStyle name="ReportTitleValue 2" xfId="25844"/>
    <cellStyle name="Review_Date" xfId="25845"/>
    <cellStyle name="Reviewer" xfId="25846"/>
    <cellStyle name="RevList" xfId="25847"/>
    <cellStyle name="RevList 2" xfId="25848"/>
    <cellStyle name="Right" xfId="25849"/>
    <cellStyle name="Right 10" xfId="25850"/>
    <cellStyle name="Right 11" xfId="25851"/>
    <cellStyle name="Right 12" xfId="25852"/>
    <cellStyle name="Right 13" xfId="25853"/>
    <cellStyle name="Right 14" xfId="25854"/>
    <cellStyle name="Right 15" xfId="25855"/>
    <cellStyle name="Right 16" xfId="25856"/>
    <cellStyle name="Right 17" xfId="25857"/>
    <cellStyle name="Right 18" xfId="25858"/>
    <cellStyle name="Right 19" xfId="25859"/>
    <cellStyle name="Right 2" xfId="25860"/>
    <cellStyle name="Right 2 10" xfId="25861"/>
    <cellStyle name="Right 2 11" xfId="25862"/>
    <cellStyle name="Right 2 12" xfId="25863"/>
    <cellStyle name="Right 2 13" xfId="25864"/>
    <cellStyle name="Right 2 14" xfId="25865"/>
    <cellStyle name="Right 2 15" xfId="25866"/>
    <cellStyle name="Right 2 16" xfId="25867"/>
    <cellStyle name="Right 2 2" xfId="25868"/>
    <cellStyle name="Right 2 2 2" xfId="25869"/>
    <cellStyle name="Right 2 2 3" xfId="25870"/>
    <cellStyle name="Right 2 2 4" xfId="25871"/>
    <cellStyle name="Right 2 2 5" xfId="25872"/>
    <cellStyle name="Right 2 2 6" xfId="25873"/>
    <cellStyle name="Right 2 2 7" xfId="25874"/>
    <cellStyle name="Right 2 2 8" xfId="25875"/>
    <cellStyle name="Right 2 3" xfId="25876"/>
    <cellStyle name="Right 2 4" xfId="25877"/>
    <cellStyle name="Right 2 5" xfId="25878"/>
    <cellStyle name="Right 2 6" xfId="25879"/>
    <cellStyle name="Right 2 7" xfId="25880"/>
    <cellStyle name="Right 2 8" xfId="25881"/>
    <cellStyle name="Right 2 9" xfId="25882"/>
    <cellStyle name="Right 20" xfId="25883"/>
    <cellStyle name="Right 21" xfId="25884"/>
    <cellStyle name="Right 22" xfId="25885"/>
    <cellStyle name="Right 23" xfId="25886"/>
    <cellStyle name="Right 24" xfId="25887"/>
    <cellStyle name="Right 25" xfId="25888"/>
    <cellStyle name="Right 26" xfId="25889"/>
    <cellStyle name="Right 27" xfId="25890"/>
    <cellStyle name="Right 28" xfId="25891"/>
    <cellStyle name="Right 29" xfId="25892"/>
    <cellStyle name="Right 3" xfId="25893"/>
    <cellStyle name="Right 30" xfId="25894"/>
    <cellStyle name="Right 31" xfId="25895"/>
    <cellStyle name="Right 32" xfId="25896"/>
    <cellStyle name="Right 33" xfId="25897"/>
    <cellStyle name="Right 34" xfId="25898"/>
    <cellStyle name="Right 35" xfId="25899"/>
    <cellStyle name="Right 36" xfId="25900"/>
    <cellStyle name="Right 37" xfId="25901"/>
    <cellStyle name="Right 38" xfId="25902"/>
    <cellStyle name="Right 39" xfId="25903"/>
    <cellStyle name="Right 4" xfId="25904"/>
    <cellStyle name="Right 40" xfId="25905"/>
    <cellStyle name="Right 41" xfId="25906"/>
    <cellStyle name="Right 42" xfId="25907"/>
    <cellStyle name="Right 43" xfId="25908"/>
    <cellStyle name="Right 5" xfId="25909"/>
    <cellStyle name="Right 6" xfId="25910"/>
    <cellStyle name="Right 7" xfId="25911"/>
    <cellStyle name="Right 8" xfId="25912"/>
    <cellStyle name="Right 9" xfId="25913"/>
    <cellStyle name="Rollover_Date" xfId="25914"/>
    <cellStyle name="round1k" xfId="25915"/>
    <cellStyle name="Row_Level2" xfId="25916"/>
    <cellStyle name="RowAcctAbovePrompt" xfId="25917"/>
    <cellStyle name="RowAcctSOBAbovePrompt" xfId="25918"/>
    <cellStyle name="RowAcctSOBValue" xfId="25919"/>
    <cellStyle name="RowAcctValue" xfId="25920"/>
    <cellStyle name="RowAttrAbovePrompt" xfId="25921"/>
    <cellStyle name="RowAttrValue" xfId="25922"/>
    <cellStyle name="RowColSetAbovePrompt" xfId="25923"/>
    <cellStyle name="RowColSetLeftPrompt" xfId="25924"/>
    <cellStyle name="RowColSetValue" xfId="25925"/>
    <cellStyle name="RowLeftPrompt" xfId="25926"/>
    <cellStyle name="RowLevel_" xfId="25927"/>
    <cellStyle name="Saída" xfId="25928"/>
    <cellStyle name="Saída 2" xfId="25929"/>
    <cellStyle name="Salida" xfId="25930"/>
    <cellStyle name="Salida 2" xfId="25931"/>
    <cellStyle name="SampleUsingFormatMask" xfId="25932"/>
    <cellStyle name="SampleWithNoFormatMask" xfId="25933"/>
    <cellStyle name="SAPBEXaggData" xfId="25934"/>
    <cellStyle name="SAPBEXaggData 2" xfId="25935"/>
    <cellStyle name="SAPBEXaggDataEmph" xfId="25936"/>
    <cellStyle name="SAPBEXaggDataEmph 2" xfId="25937"/>
    <cellStyle name="SAPBEXaggItem" xfId="25938"/>
    <cellStyle name="SAPBEXaggItem 2" xfId="25939"/>
    <cellStyle name="SAPBEXaggItemX" xfId="25940"/>
    <cellStyle name="SAPBEXaggItemX 2" xfId="25941"/>
    <cellStyle name="SAPBEXchaText" xfId="25942"/>
    <cellStyle name="SAPBEXexcBad7" xfId="25943"/>
    <cellStyle name="SAPBEXexcBad7 2" xfId="25944"/>
    <cellStyle name="SAPBEXexcBad7 2 2" xfId="25945"/>
    <cellStyle name="SAPBEXexcBad7 2 3" xfId="25946"/>
    <cellStyle name="SAPBEXexcBad7 3" xfId="25947"/>
    <cellStyle name="SAPBEXexcBad7 3 2" xfId="25948"/>
    <cellStyle name="SAPBEXexcBad7 3 2 2" xfId="25949"/>
    <cellStyle name="SAPBEXexcBad7 3 2 3" xfId="25950"/>
    <cellStyle name="SAPBEXexcBad7 3 2 4" xfId="25951"/>
    <cellStyle name="SAPBEXexcBad7 3 3" xfId="25952"/>
    <cellStyle name="SAPBEXexcBad7 3 3 2" xfId="25953"/>
    <cellStyle name="SAPBEXexcBad7 4" xfId="25954"/>
    <cellStyle name="SAPBEXexcBad7_Comverse 2004 Income Tax Review Wkbk 02 03" xfId="25955"/>
    <cellStyle name="SAPBEXexcBad8" xfId="25956"/>
    <cellStyle name="SAPBEXexcBad8 2" xfId="25957"/>
    <cellStyle name="SAPBEXexcBad8 2 2" xfId="25958"/>
    <cellStyle name="SAPBEXexcBad8 2 3" xfId="25959"/>
    <cellStyle name="SAPBEXexcBad8 3" xfId="25960"/>
    <cellStyle name="SAPBEXexcBad8 3 2" xfId="25961"/>
    <cellStyle name="SAPBEXexcBad8 3 2 2" xfId="25962"/>
    <cellStyle name="SAPBEXexcBad8 3 2 3" xfId="25963"/>
    <cellStyle name="SAPBEXexcBad8 3 2 4" xfId="25964"/>
    <cellStyle name="SAPBEXexcBad8 3 3" xfId="25965"/>
    <cellStyle name="SAPBEXexcBad8 3 3 2" xfId="25966"/>
    <cellStyle name="SAPBEXexcBad8 4" xfId="25967"/>
    <cellStyle name="SAPBEXexcBad8_Comverse 2004 Income Tax Review Wkbk 02 03" xfId="25968"/>
    <cellStyle name="SAPBEXexcBad9" xfId="25969"/>
    <cellStyle name="SAPBEXexcBad9 2" xfId="25970"/>
    <cellStyle name="SAPBEXexcBad9 2 2" xfId="25971"/>
    <cellStyle name="SAPBEXexcBad9 2 3" xfId="25972"/>
    <cellStyle name="SAPBEXexcBad9 3" xfId="25973"/>
    <cellStyle name="SAPBEXexcBad9 3 2" xfId="25974"/>
    <cellStyle name="SAPBEXexcBad9 3 2 2" xfId="25975"/>
    <cellStyle name="SAPBEXexcBad9 3 2 3" xfId="25976"/>
    <cellStyle name="SAPBEXexcBad9 3 2 4" xfId="25977"/>
    <cellStyle name="SAPBEXexcBad9 3 3" xfId="25978"/>
    <cellStyle name="SAPBEXexcBad9 3 3 2" xfId="25979"/>
    <cellStyle name="SAPBEXexcBad9 4" xfId="25980"/>
    <cellStyle name="SAPBEXexcBad9_Comverse 2004 Income Tax Review Wkbk 02 03" xfId="25981"/>
    <cellStyle name="SAPBEXexcCritical4" xfId="25982"/>
    <cellStyle name="SAPBEXexcCritical4 2" xfId="25983"/>
    <cellStyle name="SAPBEXexcCritical4 2 2" xfId="25984"/>
    <cellStyle name="SAPBEXexcCritical4 2 3" xfId="25985"/>
    <cellStyle name="SAPBEXexcCritical4 3" xfId="25986"/>
    <cellStyle name="SAPBEXexcCritical4 3 2" xfId="25987"/>
    <cellStyle name="SAPBEXexcCritical4 3 2 2" xfId="25988"/>
    <cellStyle name="SAPBEXexcCritical4 3 2 3" xfId="25989"/>
    <cellStyle name="SAPBEXexcCritical4 3 2 4" xfId="25990"/>
    <cellStyle name="SAPBEXexcCritical4 3 3" xfId="25991"/>
    <cellStyle name="SAPBEXexcCritical4 3 3 2" xfId="25992"/>
    <cellStyle name="SAPBEXexcCritical4 4" xfId="25993"/>
    <cellStyle name="SAPBEXexcCritical4_Comverse 2004 Income Tax Review Wkbk 02 03" xfId="25994"/>
    <cellStyle name="SAPBEXexcCritical5" xfId="25995"/>
    <cellStyle name="SAPBEXexcCritical5 2" xfId="25996"/>
    <cellStyle name="SAPBEXexcCritical5 2 2" xfId="25997"/>
    <cellStyle name="SAPBEXexcCritical5 2 3" xfId="25998"/>
    <cellStyle name="SAPBEXexcCritical5 3" xfId="25999"/>
    <cellStyle name="SAPBEXexcCritical5 3 2" xfId="26000"/>
    <cellStyle name="SAPBEXexcCritical5 3 2 2" xfId="26001"/>
    <cellStyle name="SAPBEXexcCritical5 3 2 3" xfId="26002"/>
    <cellStyle name="SAPBEXexcCritical5 3 2 4" xfId="26003"/>
    <cellStyle name="SAPBEXexcCritical5 3 3" xfId="26004"/>
    <cellStyle name="SAPBEXexcCritical5 3 3 2" xfId="26005"/>
    <cellStyle name="SAPBEXexcCritical5 4" xfId="26006"/>
    <cellStyle name="SAPBEXexcCritical5_Comverse 2004 Income Tax Review Wkbk 02 03" xfId="26007"/>
    <cellStyle name="SAPBEXexcCritical6" xfId="26008"/>
    <cellStyle name="SAPBEXexcCritical6 2" xfId="26009"/>
    <cellStyle name="SAPBEXexcCritical6 2 2" xfId="26010"/>
    <cellStyle name="SAPBEXexcCritical6 2 3" xfId="26011"/>
    <cellStyle name="SAPBEXexcCritical6 3" xfId="26012"/>
    <cellStyle name="SAPBEXexcCritical6 3 2" xfId="26013"/>
    <cellStyle name="SAPBEXexcCritical6 3 2 2" xfId="26014"/>
    <cellStyle name="SAPBEXexcCritical6 3 2 3" xfId="26015"/>
    <cellStyle name="SAPBEXexcCritical6 3 2 4" xfId="26016"/>
    <cellStyle name="SAPBEXexcCritical6 3 3" xfId="26017"/>
    <cellStyle name="SAPBEXexcCritical6 3 3 2" xfId="26018"/>
    <cellStyle name="SAPBEXexcCritical6 4" xfId="26019"/>
    <cellStyle name="SAPBEXexcCritical6_Comverse 2004 Income Tax Review Wkbk 02 03" xfId="26020"/>
    <cellStyle name="SAPBEXexcGood1" xfId="26021"/>
    <cellStyle name="SAPBEXexcGood1 2" xfId="26022"/>
    <cellStyle name="SAPBEXexcGood1 2 2" xfId="26023"/>
    <cellStyle name="SAPBEXexcGood1 2 3" xfId="26024"/>
    <cellStyle name="SAPBEXexcGood1 3" xfId="26025"/>
    <cellStyle name="SAPBEXexcGood1 3 2" xfId="26026"/>
    <cellStyle name="SAPBEXexcGood1 3 2 2" xfId="26027"/>
    <cellStyle name="SAPBEXexcGood1 3 2 3" xfId="26028"/>
    <cellStyle name="SAPBEXexcGood1 3 2 4" xfId="26029"/>
    <cellStyle name="SAPBEXexcGood1 3 3" xfId="26030"/>
    <cellStyle name="SAPBEXexcGood1 3 3 2" xfId="26031"/>
    <cellStyle name="SAPBEXexcGood1 4" xfId="26032"/>
    <cellStyle name="SAPBEXexcGood1_Comverse 2004 Income Tax Review Wkbk 02 03" xfId="26033"/>
    <cellStyle name="SAPBEXexcGood2" xfId="26034"/>
    <cellStyle name="SAPBEXexcGood2 2" xfId="26035"/>
    <cellStyle name="SAPBEXexcGood2 2 2" xfId="26036"/>
    <cellStyle name="SAPBEXexcGood2 2 3" xfId="26037"/>
    <cellStyle name="SAPBEXexcGood2 3" xfId="26038"/>
    <cellStyle name="SAPBEXexcGood2 3 2" xfId="26039"/>
    <cellStyle name="SAPBEXexcGood2 3 2 2" xfId="26040"/>
    <cellStyle name="SAPBEXexcGood2 3 2 3" xfId="26041"/>
    <cellStyle name="SAPBEXexcGood2 3 2 4" xfId="26042"/>
    <cellStyle name="SAPBEXexcGood2 3 3" xfId="26043"/>
    <cellStyle name="SAPBEXexcGood2 3 3 2" xfId="26044"/>
    <cellStyle name="SAPBEXexcGood2 4" xfId="26045"/>
    <cellStyle name="SAPBEXexcGood2_Comverse 2004 Income Tax Review Wkbk 02 03" xfId="26046"/>
    <cellStyle name="SAPBEXexcGood3" xfId="26047"/>
    <cellStyle name="SAPBEXexcGood3 2" xfId="26048"/>
    <cellStyle name="SAPBEXexcGood3 2 2" xfId="26049"/>
    <cellStyle name="SAPBEXexcGood3 2 3" xfId="26050"/>
    <cellStyle name="SAPBEXexcGood3 3" xfId="26051"/>
    <cellStyle name="SAPBEXexcGood3 3 2" xfId="26052"/>
    <cellStyle name="SAPBEXexcGood3 3 2 2" xfId="26053"/>
    <cellStyle name="SAPBEXexcGood3 3 2 3" xfId="26054"/>
    <cellStyle name="SAPBEXexcGood3 3 2 4" xfId="26055"/>
    <cellStyle name="SAPBEXexcGood3 3 3" xfId="26056"/>
    <cellStyle name="SAPBEXexcGood3 3 3 2" xfId="26057"/>
    <cellStyle name="SAPBEXexcGood3 4" xfId="26058"/>
    <cellStyle name="SAPBEXexcGood3_Comverse 2004 Income Tax Review Wkbk 02 03" xfId="26059"/>
    <cellStyle name="SAPBEXfilterDrill" xfId="26060"/>
    <cellStyle name="SAPBEXfilterItem" xfId="26061"/>
    <cellStyle name="SAPBEXfilterItem 2" xfId="26062"/>
    <cellStyle name="SAPBEXfilterItem 2 2" xfId="26063"/>
    <cellStyle name="SAPBEXfilterItem 3" xfId="26064"/>
    <cellStyle name="SAPBEXfilterItem 3 2" xfId="26065"/>
    <cellStyle name="SAPBEXfilterItem 3 2 2" xfId="26066"/>
    <cellStyle name="SAPBEXfilterItem 3 2 3" xfId="26067"/>
    <cellStyle name="SAPBEXfilterItem 3 3" xfId="26068"/>
    <cellStyle name="SAPBEXfilterItem_Comverse 2004 Income Tax Review Wkbk 02 03" xfId="26069"/>
    <cellStyle name="SAPBEXfilterText" xfId="26070"/>
    <cellStyle name="SAPBEXformats" xfId="26071"/>
    <cellStyle name="SAPBEXformats 2" xfId="26072"/>
    <cellStyle name="SAPBEXformats 2 2" xfId="26073"/>
    <cellStyle name="SAPBEXformats 2 3" xfId="26074"/>
    <cellStyle name="SAPBEXformats 3" xfId="26075"/>
    <cellStyle name="SAPBEXformats 3 2" xfId="26076"/>
    <cellStyle name="SAPBEXformats 3 2 2" xfId="26077"/>
    <cellStyle name="SAPBEXformats 3 2 3" xfId="26078"/>
    <cellStyle name="SAPBEXformats 3 2 4" xfId="26079"/>
    <cellStyle name="SAPBEXformats 3 3" xfId="26080"/>
    <cellStyle name="SAPBEXformats 3 3 2" xfId="26081"/>
    <cellStyle name="SAPBEXformats 4" xfId="26082"/>
    <cellStyle name="SAPBEXformats_Comverse 2004 Income Tax Review Wkbk 02 03" xfId="26083"/>
    <cellStyle name="SAPBEXheaderItem" xfId="26084"/>
    <cellStyle name="SAPBEXheaderItem 2" xfId="26085"/>
    <cellStyle name="SAPBEXheaderItem 2 2" xfId="26086"/>
    <cellStyle name="SAPBEXheaderItem 3" xfId="26087"/>
    <cellStyle name="SAPBEXheaderItem 3 2" xfId="26088"/>
    <cellStyle name="SAPBEXheaderItem 3 2 2" xfId="26089"/>
    <cellStyle name="SAPBEXheaderItem 3 2 3" xfId="26090"/>
    <cellStyle name="SAPBEXheaderItem 3 3" xfId="26091"/>
    <cellStyle name="SAPBEXheaderItem_Comverse 2004 Income Tax Review Wkbk 02 03" xfId="26092"/>
    <cellStyle name="SAPBEXheaderText" xfId="26093"/>
    <cellStyle name="SAPBEXheaderText 2" xfId="26094"/>
    <cellStyle name="SAPBEXheaderText 2 2" xfId="26095"/>
    <cellStyle name="SAPBEXheaderText 3" xfId="26096"/>
    <cellStyle name="SAPBEXheaderText 3 2" xfId="26097"/>
    <cellStyle name="SAPBEXheaderText 3 2 2" xfId="26098"/>
    <cellStyle name="SAPBEXheaderText 3 2 3" xfId="26099"/>
    <cellStyle name="SAPBEXheaderText 3 3" xfId="26100"/>
    <cellStyle name="SAPBEXheaderText_Comverse 2004 Income Tax Review Wkbk 02 03" xfId="26101"/>
    <cellStyle name="SAPBEXHLevel0" xfId="26102"/>
    <cellStyle name="SAPBEXHLevel0 10" xfId="26103"/>
    <cellStyle name="SAPBEXHLevel0 10 2" xfId="26104"/>
    <cellStyle name="SAPBEXHLevel0 11" xfId="26105"/>
    <cellStyle name="SAPBEXHLevel0 11 2" xfId="26106"/>
    <cellStyle name="SAPBEXHLevel0 12" xfId="26107"/>
    <cellStyle name="SAPBEXHLevel0 12 2" xfId="26108"/>
    <cellStyle name="SAPBEXHLevel0 13" xfId="26109"/>
    <cellStyle name="SAPBEXHLevel0 13 2" xfId="26110"/>
    <cellStyle name="SAPBEXHLevel0 14" xfId="26111"/>
    <cellStyle name="SAPBEXHLevel0 14 2" xfId="26112"/>
    <cellStyle name="SAPBEXHLevel0 15" xfId="26113"/>
    <cellStyle name="SAPBEXHLevel0 15 2" xfId="26114"/>
    <cellStyle name="SAPBEXHLevel0 16" xfId="26115"/>
    <cellStyle name="SAPBEXHLevel0 16 2" xfId="26116"/>
    <cellStyle name="SAPBEXHLevel0 17" xfId="26117"/>
    <cellStyle name="SAPBEXHLevel0 17 2" xfId="26118"/>
    <cellStyle name="SAPBEXHLevel0 18" xfId="26119"/>
    <cellStyle name="SAPBEXHLevel0 18 2" xfId="26120"/>
    <cellStyle name="SAPBEXHLevel0 19" xfId="26121"/>
    <cellStyle name="SAPBEXHLevel0 19 2" xfId="26122"/>
    <cellStyle name="SAPBEXHLevel0 2" xfId="26123"/>
    <cellStyle name="SAPBEXHLevel0 2 2" xfId="26124"/>
    <cellStyle name="SAPBEXHLevel0 2 2 2" xfId="26125"/>
    <cellStyle name="SAPBEXHLevel0 2 3" xfId="26126"/>
    <cellStyle name="SAPBEXHLevel0 20" xfId="26127"/>
    <cellStyle name="SAPBEXHLevel0 20 2" xfId="26128"/>
    <cellStyle name="SAPBEXHLevel0 21" xfId="26129"/>
    <cellStyle name="SAPBEXHLevel0 21 2" xfId="26130"/>
    <cellStyle name="SAPBEXHLevel0 22" xfId="26131"/>
    <cellStyle name="SAPBEXHLevel0 22 2" xfId="26132"/>
    <cellStyle name="SAPBEXHLevel0 23" xfId="26133"/>
    <cellStyle name="SAPBEXHLevel0 23 2" xfId="26134"/>
    <cellStyle name="SAPBEXHLevel0 24" xfId="26135"/>
    <cellStyle name="SAPBEXHLevel0 24 2" xfId="26136"/>
    <cellStyle name="SAPBEXHLevel0 25" xfId="26137"/>
    <cellStyle name="SAPBEXHLevel0 25 2" xfId="26138"/>
    <cellStyle name="SAPBEXHLevel0 26" xfId="26139"/>
    <cellStyle name="SAPBEXHLevel0 26 2" xfId="26140"/>
    <cellStyle name="SAPBEXHLevel0 27" xfId="26141"/>
    <cellStyle name="SAPBEXHLevel0 27 2" xfId="26142"/>
    <cellStyle name="SAPBEXHLevel0 28" xfId="26143"/>
    <cellStyle name="SAPBEXHLevel0 28 2" xfId="26144"/>
    <cellStyle name="SAPBEXHLevel0 29" xfId="26145"/>
    <cellStyle name="SAPBEXHLevel0 29 2" xfId="26146"/>
    <cellStyle name="SAPBEXHLevel0 3" xfId="26147"/>
    <cellStyle name="SAPBEXHLevel0 3 10" xfId="26148"/>
    <cellStyle name="SAPBEXHLevel0 3 11" xfId="26149"/>
    <cellStyle name="SAPBEXHLevel0 3 12" xfId="26150"/>
    <cellStyle name="SAPBEXHLevel0 3 13" xfId="26151"/>
    <cellStyle name="SAPBEXHLevel0 3 13 2" xfId="26152"/>
    <cellStyle name="SAPBEXHLevel0 3 14" xfId="26153"/>
    <cellStyle name="SAPBEXHLevel0 3 14 2" xfId="26154"/>
    <cellStyle name="SAPBEXHLevel0 3 15" xfId="26155"/>
    <cellStyle name="SAPBEXHLevel0 3 15 2" xfId="26156"/>
    <cellStyle name="SAPBEXHLevel0 3 16" xfId="26157"/>
    <cellStyle name="SAPBEXHLevel0 3 16 2" xfId="26158"/>
    <cellStyle name="SAPBEXHLevel0 3 17" xfId="26159"/>
    <cellStyle name="SAPBEXHLevel0 3 2" xfId="26160"/>
    <cellStyle name="SAPBEXHLevel0 3 2 2" xfId="26161"/>
    <cellStyle name="SAPBEXHLevel0 3 2 3" xfId="26162"/>
    <cellStyle name="SAPBEXHLevel0 3 2 4" xfId="26163"/>
    <cellStyle name="SAPBEXHLevel0 3 2 5" xfId="26164"/>
    <cellStyle name="SAPBEXHLevel0 3 2 6" xfId="26165"/>
    <cellStyle name="SAPBEXHLevel0 3 2 7" xfId="26166"/>
    <cellStyle name="SAPBEXHLevel0 3 2 8" xfId="26167"/>
    <cellStyle name="SAPBEXHLevel0 3 3" xfId="26168"/>
    <cellStyle name="SAPBEXHLevel0 3 4" xfId="26169"/>
    <cellStyle name="SAPBEXHLevel0 3 5" xfId="26170"/>
    <cellStyle name="SAPBEXHLevel0 3 6" xfId="26171"/>
    <cellStyle name="SAPBEXHLevel0 3 7" xfId="26172"/>
    <cellStyle name="SAPBEXHLevel0 3 8" xfId="26173"/>
    <cellStyle name="SAPBEXHLevel0 3 9" xfId="26174"/>
    <cellStyle name="SAPBEXHLevel0 30" xfId="26175"/>
    <cellStyle name="SAPBEXHLevel0 30 2" xfId="26176"/>
    <cellStyle name="SAPBEXHLevel0 31" xfId="26177"/>
    <cellStyle name="SAPBEXHLevel0 31 2" xfId="26178"/>
    <cellStyle name="SAPBEXHLevel0 32" xfId="26179"/>
    <cellStyle name="SAPBEXHLevel0 32 2" xfId="26180"/>
    <cellStyle name="SAPBEXHLevel0 33" xfId="26181"/>
    <cellStyle name="SAPBEXHLevel0 33 2" xfId="26182"/>
    <cellStyle name="SAPBEXHLevel0 34" xfId="26183"/>
    <cellStyle name="SAPBEXHLevel0 34 2" xfId="26184"/>
    <cellStyle name="SAPBEXHLevel0 35" xfId="26185"/>
    <cellStyle name="SAPBEXHLevel0 35 2" xfId="26186"/>
    <cellStyle name="SAPBEXHLevel0 36" xfId="26187"/>
    <cellStyle name="SAPBEXHLevel0 36 2" xfId="26188"/>
    <cellStyle name="SAPBEXHLevel0 37" xfId="26189"/>
    <cellStyle name="SAPBEXHLevel0 37 2" xfId="26190"/>
    <cellStyle name="SAPBEXHLevel0 38" xfId="26191"/>
    <cellStyle name="SAPBEXHLevel0 38 2" xfId="26192"/>
    <cellStyle name="SAPBEXHLevel0 39" xfId="26193"/>
    <cellStyle name="SAPBEXHLevel0 39 2" xfId="26194"/>
    <cellStyle name="SAPBEXHLevel0 4" xfId="26195"/>
    <cellStyle name="SAPBEXHLevel0 4 2" xfId="26196"/>
    <cellStyle name="SAPBEXHLevel0 40" xfId="26197"/>
    <cellStyle name="SAPBEXHLevel0 40 2" xfId="26198"/>
    <cellStyle name="SAPBEXHLevel0 41" xfId="26199"/>
    <cellStyle name="SAPBEXHLevel0 41 2" xfId="26200"/>
    <cellStyle name="SAPBEXHLevel0 42" xfId="26201"/>
    <cellStyle name="SAPBEXHLevel0 5" xfId="26202"/>
    <cellStyle name="SAPBEXHLevel0 5 2" xfId="26203"/>
    <cellStyle name="SAPBEXHLevel0 6" xfId="26204"/>
    <cellStyle name="SAPBEXHLevel0 6 2" xfId="26205"/>
    <cellStyle name="SAPBEXHLevel0 7" xfId="26206"/>
    <cellStyle name="SAPBEXHLevel0 7 2" xfId="26207"/>
    <cellStyle name="SAPBEXHLevel0 8" xfId="26208"/>
    <cellStyle name="SAPBEXHLevel0 8 2" xfId="26209"/>
    <cellStyle name="SAPBEXHLevel0 9" xfId="26210"/>
    <cellStyle name="SAPBEXHLevel0 9 2" xfId="26211"/>
    <cellStyle name="SAPBEXHLevel0X" xfId="26212"/>
    <cellStyle name="SAPBEXHLevel0X 10" xfId="26213"/>
    <cellStyle name="SAPBEXHLevel0X 10 2" xfId="26214"/>
    <cellStyle name="SAPBEXHLevel0X 11" xfId="26215"/>
    <cellStyle name="SAPBEXHLevel0X 11 2" xfId="26216"/>
    <cellStyle name="SAPBEXHLevel0X 12" xfId="26217"/>
    <cellStyle name="SAPBEXHLevel0X 12 2" xfId="26218"/>
    <cellStyle name="SAPBEXHLevel0X 13" xfId="26219"/>
    <cellStyle name="SAPBEXHLevel0X 13 2" xfId="26220"/>
    <cellStyle name="SAPBEXHLevel0X 14" xfId="26221"/>
    <cellStyle name="SAPBEXHLevel0X 14 2" xfId="26222"/>
    <cellStyle name="SAPBEXHLevel0X 15" xfId="26223"/>
    <cellStyle name="SAPBEXHLevel0X 15 2" xfId="26224"/>
    <cellStyle name="SAPBEXHLevel0X 16" xfId="26225"/>
    <cellStyle name="SAPBEXHLevel0X 16 2" xfId="26226"/>
    <cellStyle name="SAPBEXHLevel0X 17" xfId="26227"/>
    <cellStyle name="SAPBEXHLevel0X 17 2" xfId="26228"/>
    <cellStyle name="SAPBEXHLevel0X 18" xfId="26229"/>
    <cellStyle name="SAPBEXHLevel0X 18 2" xfId="26230"/>
    <cellStyle name="SAPBEXHLevel0X 19" xfId="26231"/>
    <cellStyle name="SAPBEXHLevel0X 19 2" xfId="26232"/>
    <cellStyle name="SAPBEXHLevel0X 2" xfId="26233"/>
    <cellStyle name="SAPBEXHLevel0X 2 2" xfId="26234"/>
    <cellStyle name="SAPBEXHLevel0X 2 2 2" xfId="26235"/>
    <cellStyle name="SAPBEXHLevel0X 2 3" xfId="26236"/>
    <cellStyle name="SAPBEXHLevel0X 20" xfId="26237"/>
    <cellStyle name="SAPBEXHLevel0X 20 2" xfId="26238"/>
    <cellStyle name="SAPBEXHLevel0X 21" xfId="26239"/>
    <cellStyle name="SAPBEXHLevel0X 21 2" xfId="26240"/>
    <cellStyle name="SAPBEXHLevel0X 22" xfId="26241"/>
    <cellStyle name="SAPBEXHLevel0X 22 2" xfId="26242"/>
    <cellStyle name="SAPBEXHLevel0X 23" xfId="26243"/>
    <cellStyle name="SAPBEXHLevel0X 23 2" xfId="26244"/>
    <cellStyle name="SAPBEXHLevel0X 24" xfId="26245"/>
    <cellStyle name="SAPBEXHLevel0X 24 2" xfId="26246"/>
    <cellStyle name="SAPBEXHLevel0X 25" xfId="26247"/>
    <cellStyle name="SAPBEXHLevel0X 25 2" xfId="26248"/>
    <cellStyle name="SAPBEXHLevel0X 26" xfId="26249"/>
    <cellStyle name="SAPBEXHLevel0X 26 2" xfId="26250"/>
    <cellStyle name="SAPBEXHLevel0X 27" xfId="26251"/>
    <cellStyle name="SAPBEXHLevel0X 27 2" xfId="26252"/>
    <cellStyle name="SAPBEXHLevel0X 28" xfId="26253"/>
    <cellStyle name="SAPBEXHLevel0X 28 2" xfId="26254"/>
    <cellStyle name="SAPBEXHLevel0X 29" xfId="26255"/>
    <cellStyle name="SAPBEXHLevel0X 29 2" xfId="26256"/>
    <cellStyle name="SAPBEXHLevel0X 3" xfId="26257"/>
    <cellStyle name="SAPBEXHLevel0X 3 10" xfId="26258"/>
    <cellStyle name="SAPBEXHLevel0X 3 11" xfId="26259"/>
    <cellStyle name="SAPBEXHLevel0X 3 12" xfId="26260"/>
    <cellStyle name="SAPBEXHLevel0X 3 13" xfId="26261"/>
    <cellStyle name="SAPBEXHLevel0X 3 13 2" xfId="26262"/>
    <cellStyle name="SAPBEXHLevel0X 3 14" xfId="26263"/>
    <cellStyle name="SAPBEXHLevel0X 3 14 2" xfId="26264"/>
    <cellStyle name="SAPBEXHLevel0X 3 15" xfId="26265"/>
    <cellStyle name="SAPBEXHLevel0X 3 15 2" xfId="26266"/>
    <cellStyle name="SAPBEXHLevel0X 3 16" xfId="26267"/>
    <cellStyle name="SAPBEXHLevel0X 3 16 2" xfId="26268"/>
    <cellStyle name="SAPBEXHLevel0X 3 17" xfId="26269"/>
    <cellStyle name="SAPBEXHLevel0X 3 2" xfId="26270"/>
    <cellStyle name="SAPBEXHLevel0X 3 2 2" xfId="26271"/>
    <cellStyle name="SAPBEXHLevel0X 3 2 3" xfId="26272"/>
    <cellStyle name="SAPBEXHLevel0X 3 2 4" xfId="26273"/>
    <cellStyle name="SAPBEXHLevel0X 3 2 5" xfId="26274"/>
    <cellStyle name="SAPBEXHLevel0X 3 2 6" xfId="26275"/>
    <cellStyle name="SAPBEXHLevel0X 3 2 7" xfId="26276"/>
    <cellStyle name="SAPBEXHLevel0X 3 2 8" xfId="26277"/>
    <cellStyle name="SAPBEXHLevel0X 3 3" xfId="26278"/>
    <cellStyle name="SAPBEXHLevel0X 3 4" xfId="26279"/>
    <cellStyle name="SAPBEXHLevel0X 3 5" xfId="26280"/>
    <cellStyle name="SAPBEXHLevel0X 3 6" xfId="26281"/>
    <cellStyle name="SAPBEXHLevel0X 3 7" xfId="26282"/>
    <cellStyle name="SAPBEXHLevel0X 3 8" xfId="26283"/>
    <cellStyle name="SAPBEXHLevel0X 3 9" xfId="26284"/>
    <cellStyle name="SAPBEXHLevel0X 30" xfId="26285"/>
    <cellStyle name="SAPBEXHLevel0X 30 2" xfId="26286"/>
    <cellStyle name="SAPBEXHLevel0X 31" xfId="26287"/>
    <cellStyle name="SAPBEXHLevel0X 31 2" xfId="26288"/>
    <cellStyle name="SAPBEXHLevel0X 32" xfId="26289"/>
    <cellStyle name="SAPBEXHLevel0X 32 2" xfId="26290"/>
    <cellStyle name="SAPBEXHLevel0X 33" xfId="26291"/>
    <cellStyle name="SAPBEXHLevel0X 33 2" xfId="26292"/>
    <cellStyle name="SAPBEXHLevel0X 34" xfId="26293"/>
    <cellStyle name="SAPBEXHLevel0X 34 2" xfId="26294"/>
    <cellStyle name="SAPBEXHLevel0X 35" xfId="26295"/>
    <cellStyle name="SAPBEXHLevel0X 35 2" xfId="26296"/>
    <cellStyle name="SAPBEXHLevel0X 36" xfId="26297"/>
    <cellStyle name="SAPBEXHLevel0X 36 2" xfId="26298"/>
    <cellStyle name="SAPBEXHLevel0X 37" xfId="26299"/>
    <cellStyle name="SAPBEXHLevel0X 37 2" xfId="26300"/>
    <cellStyle name="SAPBEXHLevel0X 38" xfId="26301"/>
    <cellStyle name="SAPBEXHLevel0X 38 2" xfId="26302"/>
    <cellStyle name="SAPBEXHLevel0X 39" xfId="26303"/>
    <cellStyle name="SAPBEXHLevel0X 39 2" xfId="26304"/>
    <cellStyle name="SAPBEXHLevel0X 4" xfId="26305"/>
    <cellStyle name="SAPBEXHLevel0X 4 2" xfId="26306"/>
    <cellStyle name="SAPBEXHLevel0X 40" xfId="26307"/>
    <cellStyle name="SAPBEXHLevel0X 40 2" xfId="26308"/>
    <cellStyle name="SAPBEXHLevel0X 41" xfId="26309"/>
    <cellStyle name="SAPBEXHLevel0X 41 2" xfId="26310"/>
    <cellStyle name="SAPBEXHLevel0X 42" xfId="26311"/>
    <cellStyle name="SAPBEXHLevel0X 5" xfId="26312"/>
    <cellStyle name="SAPBEXHLevel0X 5 2" xfId="26313"/>
    <cellStyle name="SAPBEXHLevel0X 6" xfId="26314"/>
    <cellStyle name="SAPBEXHLevel0X 6 2" xfId="26315"/>
    <cellStyle name="SAPBEXHLevel0X 7" xfId="26316"/>
    <cellStyle name="SAPBEXHLevel0X 7 2" xfId="26317"/>
    <cellStyle name="SAPBEXHLevel0X 8" xfId="26318"/>
    <cellStyle name="SAPBEXHLevel0X 8 2" xfId="26319"/>
    <cellStyle name="SAPBEXHLevel0X 9" xfId="26320"/>
    <cellStyle name="SAPBEXHLevel0X 9 2" xfId="26321"/>
    <cellStyle name="SAPBEXHLevel1" xfId="26322"/>
    <cellStyle name="SAPBEXHLevel1 10" xfId="26323"/>
    <cellStyle name="SAPBEXHLevel1 10 2" xfId="26324"/>
    <cellStyle name="SAPBEXHLevel1 11" xfId="26325"/>
    <cellStyle name="SAPBEXHLevel1 11 2" xfId="26326"/>
    <cellStyle name="SAPBEXHLevel1 12" xfId="26327"/>
    <cellStyle name="SAPBEXHLevel1 12 2" xfId="26328"/>
    <cellStyle name="SAPBEXHLevel1 13" xfId="26329"/>
    <cellStyle name="SAPBEXHLevel1 13 2" xfId="26330"/>
    <cellStyle name="SAPBEXHLevel1 14" xfId="26331"/>
    <cellStyle name="SAPBEXHLevel1 14 2" xfId="26332"/>
    <cellStyle name="SAPBEXHLevel1 15" xfId="26333"/>
    <cellStyle name="SAPBEXHLevel1 15 2" xfId="26334"/>
    <cellStyle name="SAPBEXHLevel1 16" xfId="26335"/>
    <cellStyle name="SAPBEXHLevel1 16 2" xfId="26336"/>
    <cellStyle name="SAPBEXHLevel1 17" xfId="26337"/>
    <cellStyle name="SAPBEXHLevel1 17 2" xfId="26338"/>
    <cellStyle name="SAPBEXHLevel1 18" xfId="26339"/>
    <cellStyle name="SAPBEXHLevel1 18 2" xfId="26340"/>
    <cellStyle name="SAPBEXHLevel1 19" xfId="26341"/>
    <cellStyle name="SAPBEXHLevel1 19 2" xfId="26342"/>
    <cellStyle name="SAPBEXHLevel1 2" xfId="26343"/>
    <cellStyle name="SAPBEXHLevel1 2 2" xfId="26344"/>
    <cellStyle name="SAPBEXHLevel1 2 2 2" xfId="26345"/>
    <cellStyle name="SAPBEXHLevel1 2 3" xfId="26346"/>
    <cellStyle name="SAPBEXHLevel1 20" xfId="26347"/>
    <cellStyle name="SAPBEXHLevel1 20 2" xfId="26348"/>
    <cellStyle name="SAPBEXHLevel1 21" xfId="26349"/>
    <cellStyle name="SAPBEXHLevel1 21 2" xfId="26350"/>
    <cellStyle name="SAPBEXHLevel1 22" xfId="26351"/>
    <cellStyle name="SAPBEXHLevel1 22 2" xfId="26352"/>
    <cellStyle name="SAPBEXHLevel1 23" xfId="26353"/>
    <cellStyle name="SAPBEXHLevel1 23 2" xfId="26354"/>
    <cellStyle name="SAPBEXHLevel1 24" xfId="26355"/>
    <cellStyle name="SAPBEXHLevel1 24 2" xfId="26356"/>
    <cellStyle name="SAPBEXHLevel1 25" xfId="26357"/>
    <cellStyle name="SAPBEXHLevel1 25 2" xfId="26358"/>
    <cellStyle name="SAPBEXHLevel1 26" xfId="26359"/>
    <cellStyle name="SAPBEXHLevel1 26 2" xfId="26360"/>
    <cellStyle name="SAPBEXHLevel1 27" xfId="26361"/>
    <cellStyle name="SAPBEXHLevel1 27 2" xfId="26362"/>
    <cellStyle name="SAPBEXHLevel1 28" xfId="26363"/>
    <cellStyle name="SAPBEXHLevel1 28 2" xfId="26364"/>
    <cellStyle name="SAPBEXHLevel1 29" xfId="26365"/>
    <cellStyle name="SAPBEXHLevel1 29 2" xfId="26366"/>
    <cellStyle name="SAPBEXHLevel1 3" xfId="26367"/>
    <cellStyle name="SAPBEXHLevel1 3 10" xfId="26368"/>
    <cellStyle name="SAPBEXHLevel1 3 11" xfId="26369"/>
    <cellStyle name="SAPBEXHLevel1 3 12" xfId="26370"/>
    <cellStyle name="SAPBEXHLevel1 3 13" xfId="26371"/>
    <cellStyle name="SAPBEXHLevel1 3 13 2" xfId="26372"/>
    <cellStyle name="SAPBEXHLevel1 3 14" xfId="26373"/>
    <cellStyle name="SAPBEXHLevel1 3 14 2" xfId="26374"/>
    <cellStyle name="SAPBEXHLevel1 3 15" xfId="26375"/>
    <cellStyle name="SAPBEXHLevel1 3 15 2" xfId="26376"/>
    <cellStyle name="SAPBEXHLevel1 3 16" xfId="26377"/>
    <cellStyle name="SAPBEXHLevel1 3 16 2" xfId="26378"/>
    <cellStyle name="SAPBEXHLevel1 3 17" xfId="26379"/>
    <cellStyle name="SAPBEXHLevel1 3 2" xfId="26380"/>
    <cellStyle name="SAPBEXHLevel1 3 2 2" xfId="26381"/>
    <cellStyle name="SAPBEXHLevel1 3 2 3" xfId="26382"/>
    <cellStyle name="SAPBEXHLevel1 3 2 4" xfId="26383"/>
    <cellStyle name="SAPBEXHLevel1 3 2 5" xfId="26384"/>
    <cellStyle name="SAPBEXHLevel1 3 2 6" xfId="26385"/>
    <cellStyle name="SAPBEXHLevel1 3 2 7" xfId="26386"/>
    <cellStyle name="SAPBEXHLevel1 3 2 8" xfId="26387"/>
    <cellStyle name="SAPBEXHLevel1 3 3" xfId="26388"/>
    <cellStyle name="SAPBEXHLevel1 3 4" xfId="26389"/>
    <cellStyle name="SAPBEXHLevel1 3 5" xfId="26390"/>
    <cellStyle name="SAPBEXHLevel1 3 6" xfId="26391"/>
    <cellStyle name="SAPBEXHLevel1 3 7" xfId="26392"/>
    <cellStyle name="SAPBEXHLevel1 3 8" xfId="26393"/>
    <cellStyle name="SAPBEXHLevel1 3 9" xfId="26394"/>
    <cellStyle name="SAPBEXHLevel1 30" xfId="26395"/>
    <cellStyle name="SAPBEXHLevel1 30 2" xfId="26396"/>
    <cellStyle name="SAPBEXHLevel1 31" xfId="26397"/>
    <cellStyle name="SAPBEXHLevel1 31 2" xfId="26398"/>
    <cellStyle name="SAPBEXHLevel1 32" xfId="26399"/>
    <cellStyle name="SAPBEXHLevel1 32 2" xfId="26400"/>
    <cellStyle name="SAPBEXHLevel1 33" xfId="26401"/>
    <cellStyle name="SAPBEXHLevel1 33 2" xfId="26402"/>
    <cellStyle name="SAPBEXHLevel1 34" xfId="26403"/>
    <cellStyle name="SAPBEXHLevel1 34 2" xfId="26404"/>
    <cellStyle name="SAPBEXHLevel1 35" xfId="26405"/>
    <cellStyle name="SAPBEXHLevel1 35 2" xfId="26406"/>
    <cellStyle name="SAPBEXHLevel1 36" xfId="26407"/>
    <cellStyle name="SAPBEXHLevel1 36 2" xfId="26408"/>
    <cellStyle name="SAPBEXHLevel1 37" xfId="26409"/>
    <cellStyle name="SAPBEXHLevel1 37 2" xfId="26410"/>
    <cellStyle name="SAPBEXHLevel1 38" xfId="26411"/>
    <cellStyle name="SAPBEXHLevel1 38 2" xfId="26412"/>
    <cellStyle name="SAPBEXHLevel1 39" xfId="26413"/>
    <cellStyle name="SAPBEXHLevel1 39 2" xfId="26414"/>
    <cellStyle name="SAPBEXHLevel1 4" xfId="26415"/>
    <cellStyle name="SAPBEXHLevel1 4 2" xfId="26416"/>
    <cellStyle name="SAPBEXHLevel1 40" xfId="26417"/>
    <cellStyle name="SAPBEXHLevel1 40 2" xfId="26418"/>
    <cellStyle name="SAPBEXHLevel1 41" xfId="26419"/>
    <cellStyle name="SAPBEXHLevel1 41 2" xfId="26420"/>
    <cellStyle name="SAPBEXHLevel1 42" xfId="26421"/>
    <cellStyle name="SAPBEXHLevel1 5" xfId="26422"/>
    <cellStyle name="SAPBEXHLevel1 5 2" xfId="26423"/>
    <cellStyle name="SAPBEXHLevel1 6" xfId="26424"/>
    <cellStyle name="SAPBEXHLevel1 6 2" xfId="26425"/>
    <cellStyle name="SAPBEXHLevel1 7" xfId="26426"/>
    <cellStyle name="SAPBEXHLevel1 7 2" xfId="26427"/>
    <cellStyle name="SAPBEXHLevel1 8" xfId="26428"/>
    <cellStyle name="SAPBEXHLevel1 8 2" xfId="26429"/>
    <cellStyle name="SAPBEXHLevel1 9" xfId="26430"/>
    <cellStyle name="SAPBEXHLevel1 9 2" xfId="26431"/>
    <cellStyle name="SAPBEXHLevel1X" xfId="26432"/>
    <cellStyle name="SAPBEXHLevel1X 10" xfId="26433"/>
    <cellStyle name="SAPBEXHLevel1X 10 2" xfId="26434"/>
    <cellStyle name="SAPBEXHLevel1X 11" xfId="26435"/>
    <cellStyle name="SAPBEXHLevel1X 11 2" xfId="26436"/>
    <cellStyle name="SAPBEXHLevel1X 12" xfId="26437"/>
    <cellStyle name="SAPBEXHLevel1X 12 2" xfId="26438"/>
    <cellStyle name="SAPBEXHLevel1X 13" xfId="26439"/>
    <cellStyle name="SAPBEXHLevel1X 13 2" xfId="26440"/>
    <cellStyle name="SAPBEXHLevel1X 14" xfId="26441"/>
    <cellStyle name="SAPBEXHLevel1X 14 2" xfId="26442"/>
    <cellStyle name="SAPBEXHLevel1X 15" xfId="26443"/>
    <cellStyle name="SAPBEXHLevel1X 15 2" xfId="26444"/>
    <cellStyle name="SAPBEXHLevel1X 16" xfId="26445"/>
    <cellStyle name="SAPBEXHLevel1X 16 2" xfId="26446"/>
    <cellStyle name="SAPBEXHLevel1X 17" xfId="26447"/>
    <cellStyle name="SAPBEXHLevel1X 17 2" xfId="26448"/>
    <cellStyle name="SAPBEXHLevel1X 18" xfId="26449"/>
    <cellStyle name="SAPBEXHLevel1X 18 2" xfId="26450"/>
    <cellStyle name="SAPBEXHLevel1X 19" xfId="26451"/>
    <cellStyle name="SAPBEXHLevel1X 19 2" xfId="26452"/>
    <cellStyle name="SAPBEXHLevel1X 2" xfId="26453"/>
    <cellStyle name="SAPBEXHLevel1X 2 2" xfId="26454"/>
    <cellStyle name="SAPBEXHLevel1X 2 2 2" xfId="26455"/>
    <cellStyle name="SAPBEXHLevel1X 2 3" xfId="26456"/>
    <cellStyle name="SAPBEXHLevel1X 20" xfId="26457"/>
    <cellStyle name="SAPBEXHLevel1X 20 2" xfId="26458"/>
    <cellStyle name="SAPBEXHLevel1X 21" xfId="26459"/>
    <cellStyle name="SAPBEXHLevel1X 21 2" xfId="26460"/>
    <cellStyle name="SAPBEXHLevel1X 22" xfId="26461"/>
    <cellStyle name="SAPBEXHLevel1X 22 2" xfId="26462"/>
    <cellStyle name="SAPBEXHLevel1X 23" xfId="26463"/>
    <cellStyle name="SAPBEXHLevel1X 23 2" xfId="26464"/>
    <cellStyle name="SAPBEXHLevel1X 24" xfId="26465"/>
    <cellStyle name="SAPBEXHLevel1X 24 2" xfId="26466"/>
    <cellStyle name="SAPBEXHLevel1X 25" xfId="26467"/>
    <cellStyle name="SAPBEXHLevel1X 25 2" xfId="26468"/>
    <cellStyle name="SAPBEXHLevel1X 26" xfId="26469"/>
    <cellStyle name="SAPBEXHLevel1X 26 2" xfId="26470"/>
    <cellStyle name="SAPBEXHLevel1X 27" xfId="26471"/>
    <cellStyle name="SAPBEXHLevel1X 27 2" xfId="26472"/>
    <cellStyle name="SAPBEXHLevel1X 28" xfId="26473"/>
    <cellStyle name="SAPBEXHLevel1X 28 2" xfId="26474"/>
    <cellStyle name="SAPBEXHLevel1X 29" xfId="26475"/>
    <cellStyle name="SAPBEXHLevel1X 29 2" xfId="26476"/>
    <cellStyle name="SAPBEXHLevel1X 3" xfId="26477"/>
    <cellStyle name="SAPBEXHLevel1X 3 10" xfId="26478"/>
    <cellStyle name="SAPBEXHLevel1X 3 11" xfId="26479"/>
    <cellStyle name="SAPBEXHLevel1X 3 12" xfId="26480"/>
    <cellStyle name="SAPBEXHLevel1X 3 13" xfId="26481"/>
    <cellStyle name="SAPBEXHLevel1X 3 13 2" xfId="26482"/>
    <cellStyle name="SAPBEXHLevel1X 3 14" xfId="26483"/>
    <cellStyle name="SAPBEXHLevel1X 3 14 2" xfId="26484"/>
    <cellStyle name="SAPBEXHLevel1X 3 15" xfId="26485"/>
    <cellStyle name="SAPBEXHLevel1X 3 15 2" xfId="26486"/>
    <cellStyle name="SAPBEXHLevel1X 3 16" xfId="26487"/>
    <cellStyle name="SAPBEXHLevel1X 3 16 2" xfId="26488"/>
    <cellStyle name="SAPBEXHLevel1X 3 17" xfId="26489"/>
    <cellStyle name="SAPBEXHLevel1X 3 2" xfId="26490"/>
    <cellStyle name="SAPBEXHLevel1X 3 2 2" xfId="26491"/>
    <cellStyle name="SAPBEXHLevel1X 3 2 3" xfId="26492"/>
    <cellStyle name="SAPBEXHLevel1X 3 2 4" xfId="26493"/>
    <cellStyle name="SAPBEXHLevel1X 3 2 5" xfId="26494"/>
    <cellStyle name="SAPBEXHLevel1X 3 2 6" xfId="26495"/>
    <cellStyle name="SAPBEXHLevel1X 3 2 7" xfId="26496"/>
    <cellStyle name="SAPBEXHLevel1X 3 2 8" xfId="26497"/>
    <cellStyle name="SAPBEXHLevel1X 3 3" xfId="26498"/>
    <cellStyle name="SAPBEXHLevel1X 3 4" xfId="26499"/>
    <cellStyle name="SAPBEXHLevel1X 3 5" xfId="26500"/>
    <cellStyle name="SAPBEXHLevel1X 3 6" xfId="26501"/>
    <cellStyle name="SAPBEXHLevel1X 3 7" xfId="26502"/>
    <cellStyle name="SAPBEXHLevel1X 3 8" xfId="26503"/>
    <cellStyle name="SAPBEXHLevel1X 3 9" xfId="26504"/>
    <cellStyle name="SAPBEXHLevel1X 30" xfId="26505"/>
    <cellStyle name="SAPBEXHLevel1X 30 2" xfId="26506"/>
    <cellStyle name="SAPBEXHLevel1X 31" xfId="26507"/>
    <cellStyle name="SAPBEXHLevel1X 31 2" xfId="26508"/>
    <cellStyle name="SAPBEXHLevel1X 32" xfId="26509"/>
    <cellStyle name="SAPBEXHLevel1X 32 2" xfId="26510"/>
    <cellStyle name="SAPBEXHLevel1X 33" xfId="26511"/>
    <cellStyle name="SAPBEXHLevel1X 33 2" xfId="26512"/>
    <cellStyle name="SAPBEXHLevel1X 34" xfId="26513"/>
    <cellStyle name="SAPBEXHLevel1X 34 2" xfId="26514"/>
    <cellStyle name="SAPBEXHLevel1X 35" xfId="26515"/>
    <cellStyle name="SAPBEXHLevel1X 35 2" xfId="26516"/>
    <cellStyle name="SAPBEXHLevel1X 36" xfId="26517"/>
    <cellStyle name="SAPBEXHLevel1X 36 2" xfId="26518"/>
    <cellStyle name="SAPBEXHLevel1X 37" xfId="26519"/>
    <cellStyle name="SAPBEXHLevel1X 37 2" xfId="26520"/>
    <cellStyle name="SAPBEXHLevel1X 38" xfId="26521"/>
    <cellStyle name="SAPBEXHLevel1X 38 2" xfId="26522"/>
    <cellStyle name="SAPBEXHLevel1X 39" xfId="26523"/>
    <cellStyle name="SAPBEXHLevel1X 39 2" xfId="26524"/>
    <cellStyle name="SAPBEXHLevel1X 4" xfId="26525"/>
    <cellStyle name="SAPBEXHLevel1X 4 2" xfId="26526"/>
    <cellStyle name="SAPBEXHLevel1X 40" xfId="26527"/>
    <cellStyle name="SAPBEXHLevel1X 40 2" xfId="26528"/>
    <cellStyle name="SAPBEXHLevel1X 41" xfId="26529"/>
    <cellStyle name="SAPBEXHLevel1X 41 2" xfId="26530"/>
    <cellStyle name="SAPBEXHLevel1X 42" xfId="26531"/>
    <cellStyle name="SAPBEXHLevel1X 5" xfId="26532"/>
    <cellStyle name="SAPBEXHLevel1X 5 2" xfId="26533"/>
    <cellStyle name="SAPBEXHLevel1X 6" xfId="26534"/>
    <cellStyle name="SAPBEXHLevel1X 6 2" xfId="26535"/>
    <cellStyle name="SAPBEXHLevel1X 7" xfId="26536"/>
    <cellStyle name="SAPBEXHLevel1X 7 2" xfId="26537"/>
    <cellStyle name="SAPBEXHLevel1X 8" xfId="26538"/>
    <cellStyle name="SAPBEXHLevel1X 8 2" xfId="26539"/>
    <cellStyle name="SAPBEXHLevel1X 9" xfId="26540"/>
    <cellStyle name="SAPBEXHLevel1X 9 2" xfId="26541"/>
    <cellStyle name="SAPBEXHLevel2" xfId="26542"/>
    <cellStyle name="SAPBEXHLevel2 10" xfId="26543"/>
    <cellStyle name="SAPBEXHLevel2 10 2" xfId="26544"/>
    <cellStyle name="SAPBEXHLevel2 11" xfId="26545"/>
    <cellStyle name="SAPBEXHLevel2 11 2" xfId="26546"/>
    <cellStyle name="SAPBEXHLevel2 12" xfId="26547"/>
    <cellStyle name="SAPBEXHLevel2 12 2" xfId="26548"/>
    <cellStyle name="SAPBEXHLevel2 13" xfId="26549"/>
    <cellStyle name="SAPBEXHLevel2 13 2" xfId="26550"/>
    <cellStyle name="SAPBEXHLevel2 14" xfId="26551"/>
    <cellStyle name="SAPBEXHLevel2 14 2" xfId="26552"/>
    <cellStyle name="SAPBEXHLevel2 15" xfId="26553"/>
    <cellStyle name="SAPBEXHLevel2 15 2" xfId="26554"/>
    <cellStyle name="SAPBEXHLevel2 16" xfId="26555"/>
    <cellStyle name="SAPBEXHLevel2 16 2" xfId="26556"/>
    <cellStyle name="SAPBEXHLevel2 17" xfId="26557"/>
    <cellStyle name="SAPBEXHLevel2 17 2" xfId="26558"/>
    <cellStyle name="SAPBEXHLevel2 18" xfId="26559"/>
    <cellStyle name="SAPBEXHLevel2 18 2" xfId="26560"/>
    <cellStyle name="SAPBEXHLevel2 19" xfId="26561"/>
    <cellStyle name="SAPBEXHLevel2 19 2" xfId="26562"/>
    <cellStyle name="SAPBEXHLevel2 2" xfId="26563"/>
    <cellStyle name="SAPBEXHLevel2 2 2" xfId="26564"/>
    <cellStyle name="SAPBEXHLevel2 2 2 2" xfId="26565"/>
    <cellStyle name="SAPBEXHLevel2 2 3" xfId="26566"/>
    <cellStyle name="SAPBEXHLevel2 20" xfId="26567"/>
    <cellStyle name="SAPBEXHLevel2 20 2" xfId="26568"/>
    <cellStyle name="SAPBEXHLevel2 21" xfId="26569"/>
    <cellStyle name="SAPBEXHLevel2 21 2" xfId="26570"/>
    <cellStyle name="SAPBEXHLevel2 22" xfId="26571"/>
    <cellStyle name="SAPBEXHLevel2 22 2" xfId="26572"/>
    <cellStyle name="SAPBEXHLevel2 23" xfId="26573"/>
    <cellStyle name="SAPBEXHLevel2 23 2" xfId="26574"/>
    <cellStyle name="SAPBEXHLevel2 24" xfId="26575"/>
    <cellStyle name="SAPBEXHLevel2 24 2" xfId="26576"/>
    <cellStyle name="SAPBEXHLevel2 25" xfId="26577"/>
    <cellStyle name="SAPBEXHLevel2 25 2" xfId="26578"/>
    <cellStyle name="SAPBEXHLevel2 26" xfId="26579"/>
    <cellStyle name="SAPBEXHLevel2 26 2" xfId="26580"/>
    <cellStyle name="SAPBEXHLevel2 27" xfId="26581"/>
    <cellStyle name="SAPBEXHLevel2 27 2" xfId="26582"/>
    <cellStyle name="SAPBEXHLevel2 28" xfId="26583"/>
    <cellStyle name="SAPBEXHLevel2 28 2" xfId="26584"/>
    <cellStyle name="SAPBEXHLevel2 29" xfId="26585"/>
    <cellStyle name="SAPBEXHLevel2 29 2" xfId="26586"/>
    <cellStyle name="SAPBEXHLevel2 3" xfId="26587"/>
    <cellStyle name="SAPBEXHLevel2 3 10" xfId="26588"/>
    <cellStyle name="SAPBEXHLevel2 3 11" xfId="26589"/>
    <cellStyle name="SAPBEXHLevel2 3 12" xfId="26590"/>
    <cellStyle name="SAPBEXHLevel2 3 13" xfId="26591"/>
    <cellStyle name="SAPBEXHLevel2 3 13 2" xfId="26592"/>
    <cellStyle name="SAPBEXHLevel2 3 14" xfId="26593"/>
    <cellStyle name="SAPBEXHLevel2 3 14 2" xfId="26594"/>
    <cellStyle name="SAPBEXHLevel2 3 15" xfId="26595"/>
    <cellStyle name="SAPBEXHLevel2 3 15 2" xfId="26596"/>
    <cellStyle name="SAPBEXHLevel2 3 16" xfId="26597"/>
    <cellStyle name="SAPBEXHLevel2 3 16 2" xfId="26598"/>
    <cellStyle name="SAPBEXHLevel2 3 17" xfId="26599"/>
    <cellStyle name="SAPBEXHLevel2 3 2" xfId="26600"/>
    <cellStyle name="SAPBEXHLevel2 3 2 2" xfId="26601"/>
    <cellStyle name="SAPBEXHLevel2 3 2 3" xfId="26602"/>
    <cellStyle name="SAPBEXHLevel2 3 2 4" xfId="26603"/>
    <cellStyle name="SAPBEXHLevel2 3 2 5" xfId="26604"/>
    <cellStyle name="SAPBEXHLevel2 3 2 6" xfId="26605"/>
    <cellStyle name="SAPBEXHLevel2 3 2 7" xfId="26606"/>
    <cellStyle name="SAPBEXHLevel2 3 2 8" xfId="26607"/>
    <cellStyle name="SAPBEXHLevel2 3 3" xfId="26608"/>
    <cellStyle name="SAPBEXHLevel2 3 4" xfId="26609"/>
    <cellStyle name="SAPBEXHLevel2 3 5" xfId="26610"/>
    <cellStyle name="SAPBEXHLevel2 3 6" xfId="26611"/>
    <cellStyle name="SAPBEXHLevel2 3 7" xfId="26612"/>
    <cellStyle name="SAPBEXHLevel2 3 8" xfId="26613"/>
    <cellStyle name="SAPBEXHLevel2 3 9" xfId="26614"/>
    <cellStyle name="SAPBEXHLevel2 30" xfId="26615"/>
    <cellStyle name="SAPBEXHLevel2 30 2" xfId="26616"/>
    <cellStyle name="SAPBEXHLevel2 31" xfId="26617"/>
    <cellStyle name="SAPBEXHLevel2 31 2" xfId="26618"/>
    <cellStyle name="SAPBEXHLevel2 32" xfId="26619"/>
    <cellStyle name="SAPBEXHLevel2 32 2" xfId="26620"/>
    <cellStyle name="SAPBEXHLevel2 33" xfId="26621"/>
    <cellStyle name="SAPBEXHLevel2 33 2" xfId="26622"/>
    <cellStyle name="SAPBEXHLevel2 34" xfId="26623"/>
    <cellStyle name="SAPBEXHLevel2 34 2" xfId="26624"/>
    <cellStyle name="SAPBEXHLevel2 35" xfId="26625"/>
    <cellStyle name="SAPBEXHLevel2 35 2" xfId="26626"/>
    <cellStyle name="SAPBEXHLevel2 36" xfId="26627"/>
    <cellStyle name="SAPBEXHLevel2 36 2" xfId="26628"/>
    <cellStyle name="SAPBEXHLevel2 37" xfId="26629"/>
    <cellStyle name="SAPBEXHLevel2 37 2" xfId="26630"/>
    <cellStyle name="SAPBEXHLevel2 38" xfId="26631"/>
    <cellStyle name="SAPBEXHLevel2 38 2" xfId="26632"/>
    <cellStyle name="SAPBEXHLevel2 39" xfId="26633"/>
    <cellStyle name="SAPBEXHLevel2 39 2" xfId="26634"/>
    <cellStyle name="SAPBEXHLevel2 4" xfId="26635"/>
    <cellStyle name="SAPBEXHLevel2 4 2" xfId="26636"/>
    <cellStyle name="SAPBEXHLevel2 40" xfId="26637"/>
    <cellStyle name="SAPBEXHLevel2 40 2" xfId="26638"/>
    <cellStyle name="SAPBEXHLevel2 41" xfId="26639"/>
    <cellStyle name="SAPBEXHLevel2 41 2" xfId="26640"/>
    <cellStyle name="SAPBEXHLevel2 42" xfId="26641"/>
    <cellStyle name="SAPBEXHLevel2 5" xfId="26642"/>
    <cellStyle name="SAPBEXHLevel2 5 2" xfId="26643"/>
    <cellStyle name="SAPBEXHLevel2 6" xfId="26644"/>
    <cellStyle name="SAPBEXHLevel2 6 2" xfId="26645"/>
    <cellStyle name="SAPBEXHLevel2 7" xfId="26646"/>
    <cellStyle name="SAPBEXHLevel2 7 2" xfId="26647"/>
    <cellStyle name="SAPBEXHLevel2 8" xfId="26648"/>
    <cellStyle name="SAPBEXHLevel2 8 2" xfId="26649"/>
    <cellStyle name="SAPBEXHLevel2 9" xfId="26650"/>
    <cellStyle name="SAPBEXHLevel2 9 2" xfId="26651"/>
    <cellStyle name="SAPBEXHLevel2X" xfId="26652"/>
    <cellStyle name="SAPBEXHLevel2X 10" xfId="26653"/>
    <cellStyle name="SAPBEXHLevel2X 10 2" xfId="26654"/>
    <cellStyle name="SAPBEXHLevel2X 11" xfId="26655"/>
    <cellStyle name="SAPBEXHLevel2X 11 2" xfId="26656"/>
    <cellStyle name="SAPBEXHLevel2X 12" xfId="26657"/>
    <cellStyle name="SAPBEXHLevel2X 12 2" xfId="26658"/>
    <cellStyle name="SAPBEXHLevel2X 13" xfId="26659"/>
    <cellStyle name="SAPBEXHLevel2X 13 2" xfId="26660"/>
    <cellStyle name="SAPBEXHLevel2X 14" xfId="26661"/>
    <cellStyle name="SAPBEXHLevel2X 14 2" xfId="26662"/>
    <cellStyle name="SAPBEXHLevel2X 15" xfId="26663"/>
    <cellStyle name="SAPBEXHLevel2X 15 2" xfId="26664"/>
    <cellStyle name="SAPBEXHLevel2X 16" xfId="26665"/>
    <cellStyle name="SAPBEXHLevel2X 16 2" xfId="26666"/>
    <cellStyle name="SAPBEXHLevel2X 17" xfId="26667"/>
    <cellStyle name="SAPBEXHLevel2X 17 2" xfId="26668"/>
    <cellStyle name="SAPBEXHLevel2X 18" xfId="26669"/>
    <cellStyle name="SAPBEXHLevel2X 18 2" xfId="26670"/>
    <cellStyle name="SAPBEXHLevel2X 19" xfId="26671"/>
    <cellStyle name="SAPBEXHLevel2X 19 2" xfId="26672"/>
    <cellStyle name="SAPBEXHLevel2X 2" xfId="26673"/>
    <cellStyle name="SAPBEXHLevel2X 2 2" xfId="26674"/>
    <cellStyle name="SAPBEXHLevel2X 2 2 2" xfId="26675"/>
    <cellStyle name="SAPBEXHLevel2X 2 3" xfId="26676"/>
    <cellStyle name="SAPBEXHLevel2X 20" xfId="26677"/>
    <cellStyle name="SAPBEXHLevel2X 20 2" xfId="26678"/>
    <cellStyle name="SAPBEXHLevel2X 21" xfId="26679"/>
    <cellStyle name="SAPBEXHLevel2X 21 2" xfId="26680"/>
    <cellStyle name="SAPBEXHLevel2X 22" xfId="26681"/>
    <cellStyle name="SAPBEXHLevel2X 22 2" xfId="26682"/>
    <cellStyle name="SAPBEXHLevel2X 23" xfId="26683"/>
    <cellStyle name="SAPBEXHLevel2X 23 2" xfId="26684"/>
    <cellStyle name="SAPBEXHLevel2X 24" xfId="26685"/>
    <cellStyle name="SAPBEXHLevel2X 24 2" xfId="26686"/>
    <cellStyle name="SAPBEXHLevel2X 25" xfId="26687"/>
    <cellStyle name="SAPBEXHLevel2X 25 2" xfId="26688"/>
    <cellStyle name="SAPBEXHLevel2X 26" xfId="26689"/>
    <cellStyle name="SAPBEXHLevel2X 26 2" xfId="26690"/>
    <cellStyle name="SAPBEXHLevel2X 27" xfId="26691"/>
    <cellStyle name="SAPBEXHLevel2X 27 2" xfId="26692"/>
    <cellStyle name="SAPBEXHLevel2X 28" xfId="26693"/>
    <cellStyle name="SAPBEXHLevel2X 28 2" xfId="26694"/>
    <cellStyle name="SAPBEXHLevel2X 29" xfId="26695"/>
    <cellStyle name="SAPBEXHLevel2X 29 2" xfId="26696"/>
    <cellStyle name="SAPBEXHLevel2X 3" xfId="26697"/>
    <cellStyle name="SAPBEXHLevel2X 3 10" xfId="26698"/>
    <cellStyle name="SAPBEXHLevel2X 3 11" xfId="26699"/>
    <cellStyle name="SAPBEXHLevel2X 3 12" xfId="26700"/>
    <cellStyle name="SAPBEXHLevel2X 3 13" xfId="26701"/>
    <cellStyle name="SAPBEXHLevel2X 3 13 2" xfId="26702"/>
    <cellStyle name="SAPBEXHLevel2X 3 14" xfId="26703"/>
    <cellStyle name="SAPBEXHLevel2X 3 14 2" xfId="26704"/>
    <cellStyle name="SAPBEXHLevel2X 3 15" xfId="26705"/>
    <cellStyle name="SAPBEXHLevel2X 3 15 2" xfId="26706"/>
    <cellStyle name="SAPBEXHLevel2X 3 16" xfId="26707"/>
    <cellStyle name="SAPBEXHLevel2X 3 16 2" xfId="26708"/>
    <cellStyle name="SAPBEXHLevel2X 3 17" xfId="26709"/>
    <cellStyle name="SAPBEXHLevel2X 3 2" xfId="26710"/>
    <cellStyle name="SAPBEXHLevel2X 3 2 2" xfId="26711"/>
    <cellStyle name="SAPBEXHLevel2X 3 2 3" xfId="26712"/>
    <cellStyle name="SAPBEXHLevel2X 3 2 4" xfId="26713"/>
    <cellStyle name="SAPBEXHLevel2X 3 2 5" xfId="26714"/>
    <cellStyle name="SAPBEXHLevel2X 3 2 6" xfId="26715"/>
    <cellStyle name="SAPBEXHLevel2X 3 2 7" xfId="26716"/>
    <cellStyle name="SAPBEXHLevel2X 3 2 8" xfId="26717"/>
    <cellStyle name="SAPBEXHLevel2X 3 3" xfId="26718"/>
    <cellStyle name="SAPBEXHLevel2X 3 4" xfId="26719"/>
    <cellStyle name="SAPBEXHLevel2X 3 5" xfId="26720"/>
    <cellStyle name="SAPBEXHLevel2X 3 6" xfId="26721"/>
    <cellStyle name="SAPBEXHLevel2X 3 7" xfId="26722"/>
    <cellStyle name="SAPBEXHLevel2X 3 8" xfId="26723"/>
    <cellStyle name="SAPBEXHLevel2X 3 9" xfId="26724"/>
    <cellStyle name="SAPBEXHLevel2X 30" xfId="26725"/>
    <cellStyle name="SAPBEXHLevel2X 30 2" xfId="26726"/>
    <cellStyle name="SAPBEXHLevel2X 31" xfId="26727"/>
    <cellStyle name="SAPBEXHLevel2X 31 2" xfId="26728"/>
    <cellStyle name="SAPBEXHLevel2X 32" xfId="26729"/>
    <cellStyle name="SAPBEXHLevel2X 32 2" xfId="26730"/>
    <cellStyle name="SAPBEXHLevel2X 33" xfId="26731"/>
    <cellStyle name="SAPBEXHLevel2X 33 2" xfId="26732"/>
    <cellStyle name="SAPBEXHLevel2X 34" xfId="26733"/>
    <cellStyle name="SAPBEXHLevel2X 34 2" xfId="26734"/>
    <cellStyle name="SAPBEXHLevel2X 35" xfId="26735"/>
    <cellStyle name="SAPBEXHLevel2X 35 2" xfId="26736"/>
    <cellStyle name="SAPBEXHLevel2X 36" xfId="26737"/>
    <cellStyle name="SAPBEXHLevel2X 36 2" xfId="26738"/>
    <cellStyle name="SAPBEXHLevel2X 37" xfId="26739"/>
    <cellStyle name="SAPBEXHLevel2X 37 2" xfId="26740"/>
    <cellStyle name="SAPBEXHLevel2X 38" xfId="26741"/>
    <cellStyle name="SAPBEXHLevel2X 38 2" xfId="26742"/>
    <cellStyle name="SAPBEXHLevel2X 39" xfId="26743"/>
    <cellStyle name="SAPBEXHLevel2X 39 2" xfId="26744"/>
    <cellStyle name="SAPBEXHLevel2X 4" xfId="26745"/>
    <cellStyle name="SAPBEXHLevel2X 4 2" xfId="26746"/>
    <cellStyle name="SAPBEXHLevel2X 40" xfId="26747"/>
    <cellStyle name="SAPBEXHLevel2X 40 2" xfId="26748"/>
    <cellStyle name="SAPBEXHLevel2X 41" xfId="26749"/>
    <cellStyle name="SAPBEXHLevel2X 41 2" xfId="26750"/>
    <cellStyle name="SAPBEXHLevel2X 42" xfId="26751"/>
    <cellStyle name="SAPBEXHLevel2X 5" xfId="26752"/>
    <cellStyle name="SAPBEXHLevel2X 5 2" xfId="26753"/>
    <cellStyle name="SAPBEXHLevel2X 6" xfId="26754"/>
    <cellStyle name="SAPBEXHLevel2X 6 2" xfId="26755"/>
    <cellStyle name="SAPBEXHLevel2X 7" xfId="26756"/>
    <cellStyle name="SAPBEXHLevel2X 7 2" xfId="26757"/>
    <cellStyle name="SAPBEXHLevel2X 8" xfId="26758"/>
    <cellStyle name="SAPBEXHLevel2X 8 2" xfId="26759"/>
    <cellStyle name="SAPBEXHLevel2X 9" xfId="26760"/>
    <cellStyle name="SAPBEXHLevel2X 9 2" xfId="26761"/>
    <cellStyle name="SAPBEXHLevel3" xfId="26762"/>
    <cellStyle name="SAPBEXHLevel3 10" xfId="26763"/>
    <cellStyle name="SAPBEXHLevel3 10 2" xfId="26764"/>
    <cellStyle name="SAPBEXHLevel3 11" xfId="26765"/>
    <cellStyle name="SAPBEXHLevel3 11 2" xfId="26766"/>
    <cellStyle name="SAPBEXHLevel3 12" xfId="26767"/>
    <cellStyle name="SAPBEXHLevel3 12 2" xfId="26768"/>
    <cellStyle name="SAPBEXHLevel3 13" xfId="26769"/>
    <cellStyle name="SAPBEXHLevel3 13 2" xfId="26770"/>
    <cellStyle name="SAPBEXHLevel3 14" xfId="26771"/>
    <cellStyle name="SAPBEXHLevel3 14 2" xfId="26772"/>
    <cellStyle name="SAPBEXHLevel3 15" xfId="26773"/>
    <cellStyle name="SAPBEXHLevel3 15 2" xfId="26774"/>
    <cellStyle name="SAPBEXHLevel3 16" xfId="26775"/>
    <cellStyle name="SAPBEXHLevel3 16 2" xfId="26776"/>
    <cellStyle name="SAPBEXHLevel3 17" xfId="26777"/>
    <cellStyle name="SAPBEXHLevel3 17 2" xfId="26778"/>
    <cellStyle name="SAPBEXHLevel3 18" xfId="26779"/>
    <cellStyle name="SAPBEXHLevel3 18 2" xfId="26780"/>
    <cellStyle name="SAPBEXHLevel3 19" xfId="26781"/>
    <cellStyle name="SAPBEXHLevel3 19 2" xfId="26782"/>
    <cellStyle name="SAPBEXHLevel3 2" xfId="26783"/>
    <cellStyle name="SAPBEXHLevel3 2 2" xfId="26784"/>
    <cellStyle name="SAPBEXHLevel3 2 2 2" xfId="26785"/>
    <cellStyle name="SAPBEXHLevel3 2 3" xfId="26786"/>
    <cellStyle name="SAPBEXHLevel3 20" xfId="26787"/>
    <cellStyle name="SAPBEXHLevel3 20 2" xfId="26788"/>
    <cellStyle name="SAPBEXHLevel3 21" xfId="26789"/>
    <cellStyle name="SAPBEXHLevel3 21 2" xfId="26790"/>
    <cellStyle name="SAPBEXHLevel3 22" xfId="26791"/>
    <cellStyle name="SAPBEXHLevel3 22 2" xfId="26792"/>
    <cellStyle name="SAPBEXHLevel3 23" xfId="26793"/>
    <cellStyle name="SAPBEXHLevel3 23 2" xfId="26794"/>
    <cellStyle name="SAPBEXHLevel3 24" xfId="26795"/>
    <cellStyle name="SAPBEXHLevel3 24 2" xfId="26796"/>
    <cellStyle name="SAPBEXHLevel3 25" xfId="26797"/>
    <cellStyle name="SAPBEXHLevel3 25 2" xfId="26798"/>
    <cellStyle name="SAPBEXHLevel3 26" xfId="26799"/>
    <cellStyle name="SAPBEXHLevel3 26 2" xfId="26800"/>
    <cellStyle name="SAPBEXHLevel3 27" xfId="26801"/>
    <cellStyle name="SAPBEXHLevel3 27 2" xfId="26802"/>
    <cellStyle name="SAPBEXHLevel3 28" xfId="26803"/>
    <cellStyle name="SAPBEXHLevel3 28 2" xfId="26804"/>
    <cellStyle name="SAPBEXHLevel3 29" xfId="26805"/>
    <cellStyle name="SAPBEXHLevel3 29 2" xfId="26806"/>
    <cellStyle name="SAPBEXHLevel3 3" xfId="26807"/>
    <cellStyle name="SAPBEXHLevel3 3 10" xfId="26808"/>
    <cellStyle name="SAPBEXHLevel3 3 11" xfId="26809"/>
    <cellStyle name="SAPBEXHLevel3 3 12" xfId="26810"/>
    <cellStyle name="SAPBEXHLevel3 3 13" xfId="26811"/>
    <cellStyle name="SAPBEXHLevel3 3 13 2" xfId="26812"/>
    <cellStyle name="SAPBEXHLevel3 3 14" xfId="26813"/>
    <cellStyle name="SAPBEXHLevel3 3 14 2" xfId="26814"/>
    <cellStyle name="SAPBEXHLevel3 3 15" xfId="26815"/>
    <cellStyle name="SAPBEXHLevel3 3 15 2" xfId="26816"/>
    <cellStyle name="SAPBEXHLevel3 3 16" xfId="26817"/>
    <cellStyle name="SAPBEXHLevel3 3 16 2" xfId="26818"/>
    <cellStyle name="SAPBEXHLevel3 3 17" xfId="26819"/>
    <cellStyle name="SAPBEXHLevel3 3 2" xfId="26820"/>
    <cellStyle name="SAPBEXHLevel3 3 2 2" xfId="26821"/>
    <cellStyle name="SAPBEXHLevel3 3 2 3" xfId="26822"/>
    <cellStyle name="SAPBEXHLevel3 3 2 4" xfId="26823"/>
    <cellStyle name="SAPBEXHLevel3 3 2 5" xfId="26824"/>
    <cellStyle name="SAPBEXHLevel3 3 2 6" xfId="26825"/>
    <cellStyle name="SAPBEXHLevel3 3 2 7" xfId="26826"/>
    <cellStyle name="SAPBEXHLevel3 3 2 8" xfId="26827"/>
    <cellStyle name="SAPBEXHLevel3 3 3" xfId="26828"/>
    <cellStyle name="SAPBEXHLevel3 3 4" xfId="26829"/>
    <cellStyle name="SAPBEXHLevel3 3 5" xfId="26830"/>
    <cellStyle name="SAPBEXHLevel3 3 6" xfId="26831"/>
    <cellStyle name="SAPBEXHLevel3 3 7" xfId="26832"/>
    <cellStyle name="SAPBEXHLevel3 3 8" xfId="26833"/>
    <cellStyle name="SAPBEXHLevel3 3 9" xfId="26834"/>
    <cellStyle name="SAPBEXHLevel3 30" xfId="26835"/>
    <cellStyle name="SAPBEXHLevel3 30 2" xfId="26836"/>
    <cellStyle name="SAPBEXHLevel3 31" xfId="26837"/>
    <cellStyle name="SAPBEXHLevel3 31 2" xfId="26838"/>
    <cellStyle name="SAPBEXHLevel3 32" xfId="26839"/>
    <cellStyle name="SAPBEXHLevel3 32 2" xfId="26840"/>
    <cellStyle name="SAPBEXHLevel3 33" xfId="26841"/>
    <cellStyle name="SAPBEXHLevel3 33 2" xfId="26842"/>
    <cellStyle name="SAPBEXHLevel3 34" xfId="26843"/>
    <cellStyle name="SAPBEXHLevel3 34 2" xfId="26844"/>
    <cellStyle name="SAPBEXHLevel3 35" xfId="26845"/>
    <cellStyle name="SAPBEXHLevel3 35 2" xfId="26846"/>
    <cellStyle name="SAPBEXHLevel3 36" xfId="26847"/>
    <cellStyle name="SAPBEXHLevel3 36 2" xfId="26848"/>
    <cellStyle name="SAPBEXHLevel3 37" xfId="26849"/>
    <cellStyle name="SAPBEXHLevel3 37 2" xfId="26850"/>
    <cellStyle name="SAPBEXHLevel3 38" xfId="26851"/>
    <cellStyle name="SAPBEXHLevel3 38 2" xfId="26852"/>
    <cellStyle name="SAPBEXHLevel3 39" xfId="26853"/>
    <cellStyle name="SAPBEXHLevel3 39 2" xfId="26854"/>
    <cellStyle name="SAPBEXHLevel3 4" xfId="26855"/>
    <cellStyle name="SAPBEXHLevel3 4 2" xfId="26856"/>
    <cellStyle name="SAPBEXHLevel3 40" xfId="26857"/>
    <cellStyle name="SAPBEXHLevel3 40 2" xfId="26858"/>
    <cellStyle name="SAPBEXHLevel3 41" xfId="26859"/>
    <cellStyle name="SAPBEXHLevel3 41 2" xfId="26860"/>
    <cellStyle name="SAPBEXHLevel3 42" xfId="26861"/>
    <cellStyle name="SAPBEXHLevel3 5" xfId="26862"/>
    <cellStyle name="SAPBEXHLevel3 5 2" xfId="26863"/>
    <cellStyle name="SAPBEXHLevel3 6" xfId="26864"/>
    <cellStyle name="SAPBEXHLevel3 6 2" xfId="26865"/>
    <cellStyle name="SAPBEXHLevel3 7" xfId="26866"/>
    <cellStyle name="SAPBEXHLevel3 7 2" xfId="26867"/>
    <cellStyle name="SAPBEXHLevel3 8" xfId="26868"/>
    <cellStyle name="SAPBEXHLevel3 8 2" xfId="26869"/>
    <cellStyle name="SAPBEXHLevel3 9" xfId="26870"/>
    <cellStyle name="SAPBEXHLevel3 9 2" xfId="26871"/>
    <cellStyle name="SAPBEXHLevel3X" xfId="26872"/>
    <cellStyle name="SAPBEXHLevel3X 10" xfId="26873"/>
    <cellStyle name="SAPBEXHLevel3X 10 2" xfId="26874"/>
    <cellStyle name="SAPBEXHLevel3X 11" xfId="26875"/>
    <cellStyle name="SAPBEXHLevel3X 11 2" xfId="26876"/>
    <cellStyle name="SAPBEXHLevel3X 12" xfId="26877"/>
    <cellStyle name="SAPBEXHLevel3X 12 2" xfId="26878"/>
    <cellStyle name="SAPBEXHLevel3X 13" xfId="26879"/>
    <cellStyle name="SAPBEXHLevel3X 13 2" xfId="26880"/>
    <cellStyle name="SAPBEXHLevel3X 14" xfId="26881"/>
    <cellStyle name="SAPBEXHLevel3X 14 2" xfId="26882"/>
    <cellStyle name="SAPBEXHLevel3X 15" xfId="26883"/>
    <cellStyle name="SAPBEXHLevel3X 15 2" xfId="26884"/>
    <cellStyle name="SAPBEXHLevel3X 16" xfId="26885"/>
    <cellStyle name="SAPBEXHLevel3X 16 2" xfId="26886"/>
    <cellStyle name="SAPBEXHLevel3X 17" xfId="26887"/>
    <cellStyle name="SAPBEXHLevel3X 17 2" xfId="26888"/>
    <cellStyle name="SAPBEXHLevel3X 18" xfId="26889"/>
    <cellStyle name="SAPBEXHLevel3X 18 2" xfId="26890"/>
    <cellStyle name="SAPBEXHLevel3X 19" xfId="26891"/>
    <cellStyle name="SAPBEXHLevel3X 19 2" xfId="26892"/>
    <cellStyle name="SAPBEXHLevel3X 2" xfId="26893"/>
    <cellStyle name="SAPBEXHLevel3X 2 2" xfId="26894"/>
    <cellStyle name="SAPBEXHLevel3X 2 2 2" xfId="26895"/>
    <cellStyle name="SAPBEXHLevel3X 2 3" xfId="26896"/>
    <cellStyle name="SAPBEXHLevel3X 20" xfId="26897"/>
    <cellStyle name="SAPBEXHLevel3X 20 2" xfId="26898"/>
    <cellStyle name="SAPBEXHLevel3X 21" xfId="26899"/>
    <cellStyle name="SAPBEXHLevel3X 21 2" xfId="26900"/>
    <cellStyle name="SAPBEXHLevel3X 22" xfId="26901"/>
    <cellStyle name="SAPBEXHLevel3X 22 2" xfId="26902"/>
    <cellStyle name="SAPBEXHLevel3X 23" xfId="26903"/>
    <cellStyle name="SAPBEXHLevel3X 23 2" xfId="26904"/>
    <cellStyle name="SAPBEXHLevel3X 24" xfId="26905"/>
    <cellStyle name="SAPBEXHLevel3X 24 2" xfId="26906"/>
    <cellStyle name="SAPBEXHLevel3X 25" xfId="26907"/>
    <cellStyle name="SAPBEXHLevel3X 25 2" xfId="26908"/>
    <cellStyle name="SAPBEXHLevel3X 26" xfId="26909"/>
    <cellStyle name="SAPBEXHLevel3X 26 2" xfId="26910"/>
    <cellStyle name="SAPBEXHLevel3X 27" xfId="26911"/>
    <cellStyle name="SAPBEXHLevel3X 27 2" xfId="26912"/>
    <cellStyle name="SAPBEXHLevel3X 28" xfId="26913"/>
    <cellStyle name="SAPBEXHLevel3X 28 2" xfId="26914"/>
    <cellStyle name="SAPBEXHLevel3X 29" xfId="26915"/>
    <cellStyle name="SAPBEXHLevel3X 29 2" xfId="26916"/>
    <cellStyle name="SAPBEXHLevel3X 3" xfId="26917"/>
    <cellStyle name="SAPBEXHLevel3X 3 10" xfId="26918"/>
    <cellStyle name="SAPBEXHLevel3X 3 11" xfId="26919"/>
    <cellStyle name="SAPBEXHLevel3X 3 12" xfId="26920"/>
    <cellStyle name="SAPBEXHLevel3X 3 13" xfId="26921"/>
    <cellStyle name="SAPBEXHLevel3X 3 13 2" xfId="26922"/>
    <cellStyle name="SAPBEXHLevel3X 3 14" xfId="26923"/>
    <cellStyle name="SAPBEXHLevel3X 3 14 2" xfId="26924"/>
    <cellStyle name="SAPBEXHLevel3X 3 15" xfId="26925"/>
    <cellStyle name="SAPBEXHLevel3X 3 15 2" xfId="26926"/>
    <cellStyle name="SAPBEXHLevel3X 3 16" xfId="26927"/>
    <cellStyle name="SAPBEXHLevel3X 3 16 2" xfId="26928"/>
    <cellStyle name="SAPBEXHLevel3X 3 17" xfId="26929"/>
    <cellStyle name="SAPBEXHLevel3X 3 2" xfId="26930"/>
    <cellStyle name="SAPBEXHLevel3X 3 2 2" xfId="26931"/>
    <cellStyle name="SAPBEXHLevel3X 3 2 3" xfId="26932"/>
    <cellStyle name="SAPBEXHLevel3X 3 2 4" xfId="26933"/>
    <cellStyle name="SAPBEXHLevel3X 3 2 5" xfId="26934"/>
    <cellStyle name="SAPBEXHLevel3X 3 2 6" xfId="26935"/>
    <cellStyle name="SAPBEXHLevel3X 3 2 7" xfId="26936"/>
    <cellStyle name="SAPBEXHLevel3X 3 2 8" xfId="26937"/>
    <cellStyle name="SAPBEXHLevel3X 3 3" xfId="26938"/>
    <cellStyle name="SAPBEXHLevel3X 3 4" xfId="26939"/>
    <cellStyle name="SAPBEXHLevel3X 3 5" xfId="26940"/>
    <cellStyle name="SAPBEXHLevel3X 3 6" xfId="26941"/>
    <cellStyle name="SAPBEXHLevel3X 3 7" xfId="26942"/>
    <cellStyle name="SAPBEXHLevel3X 3 8" xfId="26943"/>
    <cellStyle name="SAPBEXHLevel3X 3 9" xfId="26944"/>
    <cellStyle name="SAPBEXHLevel3X 30" xfId="26945"/>
    <cellStyle name="SAPBEXHLevel3X 30 2" xfId="26946"/>
    <cellStyle name="SAPBEXHLevel3X 31" xfId="26947"/>
    <cellStyle name="SAPBEXHLevel3X 31 2" xfId="26948"/>
    <cellStyle name="SAPBEXHLevel3X 32" xfId="26949"/>
    <cellStyle name="SAPBEXHLevel3X 32 2" xfId="26950"/>
    <cellStyle name="SAPBEXHLevel3X 33" xfId="26951"/>
    <cellStyle name="SAPBEXHLevel3X 33 2" xfId="26952"/>
    <cellStyle name="SAPBEXHLevel3X 34" xfId="26953"/>
    <cellStyle name="SAPBEXHLevel3X 34 2" xfId="26954"/>
    <cellStyle name="SAPBEXHLevel3X 35" xfId="26955"/>
    <cellStyle name="SAPBEXHLevel3X 35 2" xfId="26956"/>
    <cellStyle name="SAPBEXHLevel3X 36" xfId="26957"/>
    <cellStyle name="SAPBEXHLevel3X 36 2" xfId="26958"/>
    <cellStyle name="SAPBEXHLevel3X 37" xfId="26959"/>
    <cellStyle name="SAPBEXHLevel3X 37 2" xfId="26960"/>
    <cellStyle name="SAPBEXHLevel3X 38" xfId="26961"/>
    <cellStyle name="SAPBEXHLevel3X 38 2" xfId="26962"/>
    <cellStyle name="SAPBEXHLevel3X 39" xfId="26963"/>
    <cellStyle name="SAPBEXHLevel3X 39 2" xfId="26964"/>
    <cellStyle name="SAPBEXHLevel3X 4" xfId="26965"/>
    <cellStyle name="SAPBEXHLevel3X 4 2" xfId="26966"/>
    <cellStyle name="SAPBEXHLevel3X 40" xfId="26967"/>
    <cellStyle name="SAPBEXHLevel3X 40 2" xfId="26968"/>
    <cellStyle name="SAPBEXHLevel3X 41" xfId="26969"/>
    <cellStyle name="SAPBEXHLevel3X 41 2" xfId="26970"/>
    <cellStyle name="SAPBEXHLevel3X 42" xfId="26971"/>
    <cellStyle name="SAPBEXHLevel3X 5" xfId="26972"/>
    <cellStyle name="SAPBEXHLevel3X 5 2" xfId="26973"/>
    <cellStyle name="SAPBEXHLevel3X 6" xfId="26974"/>
    <cellStyle name="SAPBEXHLevel3X 6 2" xfId="26975"/>
    <cellStyle name="SAPBEXHLevel3X 7" xfId="26976"/>
    <cellStyle name="SAPBEXHLevel3X 7 2" xfId="26977"/>
    <cellStyle name="SAPBEXHLevel3X 8" xfId="26978"/>
    <cellStyle name="SAPBEXHLevel3X 8 2" xfId="26979"/>
    <cellStyle name="SAPBEXHLevel3X 9" xfId="26980"/>
    <cellStyle name="SAPBEXHLevel3X 9 2" xfId="26981"/>
    <cellStyle name="SAPBEXinputData" xfId="26982"/>
    <cellStyle name="SAPBEXinputData 10" xfId="26983"/>
    <cellStyle name="SAPBEXinputData 11" xfId="26984"/>
    <cellStyle name="SAPBEXinputData 12" xfId="26985"/>
    <cellStyle name="SAPBEXinputData 13" xfId="26986"/>
    <cellStyle name="SAPBEXinputData 14" xfId="26987"/>
    <cellStyle name="SAPBEXinputData 15" xfId="26988"/>
    <cellStyle name="SAPBEXinputData 16" xfId="26989"/>
    <cellStyle name="SAPBEXinputData 17" xfId="26990"/>
    <cellStyle name="SAPBEXinputData 18" xfId="26991"/>
    <cellStyle name="SAPBEXinputData 19" xfId="26992"/>
    <cellStyle name="SAPBEXinputData 2" xfId="26993"/>
    <cellStyle name="SAPBEXinputData 2 2" xfId="26994"/>
    <cellStyle name="SAPBEXinputData 20" xfId="26995"/>
    <cellStyle name="SAPBEXinputData 21" xfId="26996"/>
    <cellStyle name="SAPBEXinputData 22" xfId="26997"/>
    <cellStyle name="SAPBEXinputData 23" xfId="26998"/>
    <cellStyle name="SAPBEXinputData 24" xfId="26999"/>
    <cellStyle name="SAPBEXinputData 25" xfId="27000"/>
    <cellStyle name="SAPBEXinputData 26" xfId="27001"/>
    <cellStyle name="SAPBEXinputData 27" xfId="27002"/>
    <cellStyle name="SAPBEXinputData 28" xfId="27003"/>
    <cellStyle name="SAPBEXinputData 29" xfId="27004"/>
    <cellStyle name="SAPBEXinputData 3" xfId="27005"/>
    <cellStyle name="SAPBEXinputData 3 10" xfId="27006"/>
    <cellStyle name="SAPBEXinputData 3 11" xfId="27007"/>
    <cellStyle name="SAPBEXinputData 3 12" xfId="27008"/>
    <cellStyle name="SAPBEXinputData 3 13" xfId="27009"/>
    <cellStyle name="SAPBEXinputData 3 14" xfId="27010"/>
    <cellStyle name="SAPBEXinputData 3 15" xfId="27011"/>
    <cellStyle name="SAPBEXinputData 3 16" xfId="27012"/>
    <cellStyle name="SAPBEXinputData 3 2" xfId="27013"/>
    <cellStyle name="SAPBEXinputData 3 2 2" xfId="27014"/>
    <cellStyle name="SAPBEXinputData 3 2 3" xfId="27015"/>
    <cellStyle name="SAPBEXinputData 3 2 4" xfId="27016"/>
    <cellStyle name="SAPBEXinputData 3 2 5" xfId="27017"/>
    <cellStyle name="SAPBEXinputData 3 2 6" xfId="27018"/>
    <cellStyle name="SAPBEXinputData 3 2 7" xfId="27019"/>
    <cellStyle name="SAPBEXinputData 3 2 8" xfId="27020"/>
    <cellStyle name="SAPBEXinputData 3 3" xfId="27021"/>
    <cellStyle name="SAPBEXinputData 3 4" xfId="27022"/>
    <cellStyle name="SAPBEXinputData 3 5" xfId="27023"/>
    <cellStyle name="SAPBEXinputData 3 6" xfId="27024"/>
    <cellStyle name="SAPBEXinputData 3 7" xfId="27025"/>
    <cellStyle name="SAPBEXinputData 3 8" xfId="27026"/>
    <cellStyle name="SAPBEXinputData 3 9" xfId="27027"/>
    <cellStyle name="SAPBEXinputData 30" xfId="27028"/>
    <cellStyle name="SAPBEXinputData 31" xfId="27029"/>
    <cellStyle name="SAPBEXinputData 32" xfId="27030"/>
    <cellStyle name="SAPBEXinputData 33" xfId="27031"/>
    <cellStyle name="SAPBEXinputData 34" xfId="27032"/>
    <cellStyle name="SAPBEXinputData 35" xfId="27033"/>
    <cellStyle name="SAPBEXinputData 36" xfId="27034"/>
    <cellStyle name="SAPBEXinputData 37" xfId="27035"/>
    <cellStyle name="SAPBEXinputData 38" xfId="27036"/>
    <cellStyle name="SAPBEXinputData 39" xfId="27037"/>
    <cellStyle name="SAPBEXinputData 4" xfId="27038"/>
    <cellStyle name="SAPBEXinputData 40" xfId="27039"/>
    <cellStyle name="SAPBEXinputData 41" xfId="27040"/>
    <cellStyle name="SAPBEXinputData 5" xfId="27041"/>
    <cellStyle name="SAPBEXinputData 6" xfId="27042"/>
    <cellStyle name="SAPBEXinputData 7" xfId="27043"/>
    <cellStyle name="SAPBEXinputData 8" xfId="27044"/>
    <cellStyle name="SAPBEXinputData 9" xfId="27045"/>
    <cellStyle name="SAPBEXresData" xfId="27046"/>
    <cellStyle name="SAPBEXresData 2" xfId="27047"/>
    <cellStyle name="SAPBEXresData 2 2" xfId="27048"/>
    <cellStyle name="SAPBEXresData 2 3" xfId="27049"/>
    <cellStyle name="SAPBEXresData 3" xfId="27050"/>
    <cellStyle name="SAPBEXresData 3 2" xfId="27051"/>
    <cellStyle name="SAPBEXresData 3 2 2" xfId="27052"/>
    <cellStyle name="SAPBEXresData 3 2 3" xfId="27053"/>
    <cellStyle name="SAPBEXresData 3 2 4" xfId="27054"/>
    <cellStyle name="SAPBEXresData 3 3" xfId="27055"/>
    <cellStyle name="SAPBEXresData 3 3 2" xfId="27056"/>
    <cellStyle name="SAPBEXresData 4" xfId="27057"/>
    <cellStyle name="SAPBEXresData_Comverse 2004 Income Tax Review Wkbk 02 03" xfId="27058"/>
    <cellStyle name="SAPBEXresDataEmph" xfId="27059"/>
    <cellStyle name="SAPBEXresDataEmph 2" xfId="27060"/>
    <cellStyle name="SAPBEXresItem" xfId="27061"/>
    <cellStyle name="SAPBEXresItem 2" xfId="27062"/>
    <cellStyle name="SAPBEXresItem 2 2" xfId="27063"/>
    <cellStyle name="SAPBEXresItem 2 3" xfId="27064"/>
    <cellStyle name="SAPBEXresItem 3" xfId="27065"/>
    <cellStyle name="SAPBEXresItem 3 2" xfId="27066"/>
    <cellStyle name="SAPBEXresItem 3 2 2" xfId="27067"/>
    <cellStyle name="SAPBEXresItem 3 2 3" xfId="27068"/>
    <cellStyle name="SAPBEXresItem 3 2 4" xfId="27069"/>
    <cellStyle name="SAPBEXresItem 3 3" xfId="27070"/>
    <cellStyle name="SAPBEXresItem 3 3 2" xfId="27071"/>
    <cellStyle name="SAPBEXresItem 4" xfId="27072"/>
    <cellStyle name="SAPBEXresItem_Comverse 2004 Income Tax Review Wkbk 02 03" xfId="27073"/>
    <cellStyle name="SAPBEXresItemX" xfId="27074"/>
    <cellStyle name="SAPBEXresItemX 2" xfId="27075"/>
    <cellStyle name="SAPBEXresItemX 2 2" xfId="27076"/>
    <cellStyle name="SAPBEXresItemX 2 3" xfId="27077"/>
    <cellStyle name="SAPBEXresItemX 3" xfId="27078"/>
    <cellStyle name="SAPBEXresItemX 3 2" xfId="27079"/>
    <cellStyle name="SAPBEXresItemX 3 2 2" xfId="27080"/>
    <cellStyle name="SAPBEXresItemX 3 2 3" xfId="27081"/>
    <cellStyle name="SAPBEXresItemX 3 2 4" xfId="27082"/>
    <cellStyle name="SAPBEXresItemX 3 3" xfId="27083"/>
    <cellStyle name="SAPBEXresItemX 3 3 2" xfId="27084"/>
    <cellStyle name="SAPBEXresItemX 4" xfId="27085"/>
    <cellStyle name="SAPBEXresItemX_Comverse 2004 Income Tax Review Wkbk 02 03" xfId="27086"/>
    <cellStyle name="SAPBEXstdData" xfId="27087"/>
    <cellStyle name="SAPBEXstdData 2" xfId="27088"/>
    <cellStyle name="SAPBEXstdData 2 2" xfId="27089"/>
    <cellStyle name="SAPBEXstdData 2 3" xfId="27090"/>
    <cellStyle name="SAPBEXstdData 3" xfId="27091"/>
    <cellStyle name="SAPBEXstdData 3 2" xfId="27092"/>
    <cellStyle name="SAPBEXstdData 3 2 2" xfId="27093"/>
    <cellStyle name="SAPBEXstdData 3 2 3" xfId="27094"/>
    <cellStyle name="SAPBEXstdData 3 2 4" xfId="27095"/>
    <cellStyle name="SAPBEXstdData 3 3" xfId="27096"/>
    <cellStyle name="SAPBEXstdData 3 3 2" xfId="27097"/>
    <cellStyle name="SAPBEXstdData 4" xfId="27098"/>
    <cellStyle name="SAPBEXstdData_Comverse 2004 Income Tax Review Wkbk 02 03" xfId="27099"/>
    <cellStyle name="SAPBEXstdDataEmph" xfId="27100"/>
    <cellStyle name="SAPBEXstdDataEmph 2" xfId="27101"/>
    <cellStyle name="SAPBEXstdItem" xfId="27102"/>
    <cellStyle name="SAPBEXstdItem 2" xfId="27103"/>
    <cellStyle name="SAPBEXstdItem 2 2" xfId="27104"/>
    <cellStyle name="SAPBEXstdItem 2 3" xfId="27105"/>
    <cellStyle name="SAPBEXstdItem 3" xfId="27106"/>
    <cellStyle name="SAPBEXstdItem 3 2" xfId="27107"/>
    <cellStyle name="SAPBEXstdItem 3 2 2" xfId="27108"/>
    <cellStyle name="SAPBEXstdItem 3 2 3" xfId="27109"/>
    <cellStyle name="SAPBEXstdItem 3 2 4" xfId="27110"/>
    <cellStyle name="SAPBEXstdItem 3 3" xfId="27111"/>
    <cellStyle name="SAPBEXstdItem 3 3 2" xfId="27112"/>
    <cellStyle name="SAPBEXstdItem 4" xfId="27113"/>
    <cellStyle name="SAPBEXstdItem_Comverse 2004 Income Tax Review Wkbk 02 03" xfId="27114"/>
    <cellStyle name="SAPBEXstdItemX" xfId="27115"/>
    <cellStyle name="SAPBEXstdItemX 2" xfId="27116"/>
    <cellStyle name="SAPBEXstdItemX 2 2" xfId="27117"/>
    <cellStyle name="SAPBEXstdItemX 2 3" xfId="27118"/>
    <cellStyle name="SAPBEXstdItemX 3" xfId="27119"/>
    <cellStyle name="SAPBEXstdItemX 3 2" xfId="27120"/>
    <cellStyle name="SAPBEXstdItemX 3 2 2" xfId="27121"/>
    <cellStyle name="SAPBEXstdItemX 3 2 3" xfId="27122"/>
    <cellStyle name="SAPBEXstdItemX 3 2 4" xfId="27123"/>
    <cellStyle name="SAPBEXstdItemX 3 3" xfId="27124"/>
    <cellStyle name="SAPBEXstdItemX 3 3 2" xfId="27125"/>
    <cellStyle name="SAPBEXstdItemX 4" xfId="27126"/>
    <cellStyle name="SAPBEXstdItemX_Comverse 2004 Income Tax Review Wkbk 02 03" xfId="27127"/>
    <cellStyle name="SAPBEXtitle" xfId="27128"/>
    <cellStyle name="SAPBEXundefined" xfId="27129"/>
    <cellStyle name="SAPBEXundefined 2" xfId="27130"/>
    <cellStyle name="SAPBEXundefined 2 2" xfId="27131"/>
    <cellStyle name="SAPBEXundefined 3" xfId="27132"/>
    <cellStyle name="SAPBEXundefined 3 2" xfId="27133"/>
    <cellStyle name="SAPBEXundefined 4" xfId="27134"/>
    <cellStyle name="SAPBEXundefined_Comverse 2004 Income Tax Review Wkbk 02 03" xfId="27135"/>
    <cellStyle name="Satisfaisant" xfId="27136"/>
    <cellStyle name="SCH1" xfId="27137"/>
    <cellStyle name="ScreenHeading" xfId="27138"/>
    <cellStyle name="ScreenHeading.prt" xfId="27139"/>
    <cellStyle name="ScreenHeading_Convatec Income Tax Review Wkbk (FINAL)" xfId="27140"/>
    <cellStyle name="Separador de milhares [0]_AHORO" xfId="27141"/>
    <cellStyle name="Separador de milhares_AHORO" xfId="27142"/>
    <cellStyle name="SGL U - Style1" xfId="27143"/>
    <cellStyle name="SHADEDSTORES" xfId="27144"/>
    <cellStyle name="SHADEDSTORES 2" xfId="27145"/>
    <cellStyle name="Sheet Title" xfId="27146"/>
    <cellStyle name="Short Date" xfId="27147"/>
    <cellStyle name="Short Date 10" xfId="27148"/>
    <cellStyle name="Short Date 11" xfId="27149"/>
    <cellStyle name="Short Date 12" xfId="27150"/>
    <cellStyle name="Short Date 13" xfId="27151"/>
    <cellStyle name="Short Date 14" xfId="27152"/>
    <cellStyle name="Short Date 15" xfId="27153"/>
    <cellStyle name="Short Date 16" xfId="27154"/>
    <cellStyle name="Short Date 17" xfId="27155"/>
    <cellStyle name="Short Date 18" xfId="27156"/>
    <cellStyle name="Short Date 19" xfId="27157"/>
    <cellStyle name="Short Date 2" xfId="27158"/>
    <cellStyle name="Short Date 2 2" xfId="27159"/>
    <cellStyle name="Short Date 20" xfId="27160"/>
    <cellStyle name="Short Date 21" xfId="27161"/>
    <cellStyle name="Short Date 22" xfId="27162"/>
    <cellStyle name="Short Date 23" xfId="27163"/>
    <cellStyle name="Short Date 24" xfId="27164"/>
    <cellStyle name="Short Date 25" xfId="27165"/>
    <cellStyle name="Short Date 26" xfId="27166"/>
    <cellStyle name="Short Date 27" xfId="27167"/>
    <cellStyle name="Short Date 28" xfId="27168"/>
    <cellStyle name="Short Date 29" xfId="27169"/>
    <cellStyle name="Short Date 3" xfId="27170"/>
    <cellStyle name="Short Date 3 10" xfId="27171"/>
    <cellStyle name="Short Date 3 11" xfId="27172"/>
    <cellStyle name="Short Date 3 12" xfId="27173"/>
    <cellStyle name="Short Date 3 13" xfId="27174"/>
    <cellStyle name="Short Date 3 14" xfId="27175"/>
    <cellStyle name="Short Date 3 15" xfId="27176"/>
    <cellStyle name="Short Date 3 16" xfId="27177"/>
    <cellStyle name="Short Date 3 2" xfId="27178"/>
    <cellStyle name="Short Date 3 2 2" xfId="27179"/>
    <cellStyle name="Short Date 3 2 3" xfId="27180"/>
    <cellStyle name="Short Date 3 2 4" xfId="27181"/>
    <cellStyle name="Short Date 3 2 5" xfId="27182"/>
    <cellStyle name="Short Date 3 2 6" xfId="27183"/>
    <cellStyle name="Short Date 3 2 7" xfId="27184"/>
    <cellStyle name="Short Date 3 2 8" xfId="27185"/>
    <cellStyle name="Short Date 3 3" xfId="27186"/>
    <cellStyle name="Short Date 3 4" xfId="27187"/>
    <cellStyle name="Short Date 3 5" xfId="27188"/>
    <cellStyle name="Short Date 3 6" xfId="27189"/>
    <cellStyle name="Short Date 3 7" xfId="27190"/>
    <cellStyle name="Short Date 3 8" xfId="27191"/>
    <cellStyle name="Short Date 3 9" xfId="27192"/>
    <cellStyle name="Short Date 30" xfId="27193"/>
    <cellStyle name="Short Date 31" xfId="27194"/>
    <cellStyle name="Short Date 32" xfId="27195"/>
    <cellStyle name="Short Date 33" xfId="27196"/>
    <cellStyle name="Short Date 34" xfId="27197"/>
    <cellStyle name="Short Date 35" xfId="27198"/>
    <cellStyle name="Short Date 36" xfId="27199"/>
    <cellStyle name="Short Date 37" xfId="27200"/>
    <cellStyle name="Short Date 38" xfId="27201"/>
    <cellStyle name="Short Date 39" xfId="27202"/>
    <cellStyle name="Short Date 4" xfId="27203"/>
    <cellStyle name="Short Date 40" xfId="27204"/>
    <cellStyle name="Short Date 41" xfId="27205"/>
    <cellStyle name="Short Date 5" xfId="27206"/>
    <cellStyle name="Short Date 6" xfId="27207"/>
    <cellStyle name="Short Date 7" xfId="27208"/>
    <cellStyle name="Short Date 8" xfId="27209"/>
    <cellStyle name="Short Date 9" xfId="27210"/>
    <cellStyle name="Sortie" xfId="27211"/>
    <cellStyle name="Sortie 2" xfId="27212"/>
    <cellStyle name="specstores" xfId="27213"/>
    <cellStyle name="Standaard_Blad1" xfId="27214"/>
    <cellStyle name="STANDARD" xfId="27215"/>
    <cellStyle name="Strech header" xfId="27216"/>
    <cellStyle name="STYL0 - Estilo1" xfId="27217"/>
    <cellStyle name="STYL1 - Estilo2" xfId="27218"/>
    <cellStyle name="STYL2 - Estilo3" xfId="27219"/>
    <cellStyle name="STYL3 - Estilo4" xfId="27220"/>
    <cellStyle name="STYL4 - Estilo5" xfId="27221"/>
    <cellStyle name="STYL5 - Estilo6" xfId="27222"/>
    <cellStyle name="STYL6 - Estilo7" xfId="27223"/>
    <cellStyle name="STYL7 - Estilo8" xfId="27224"/>
    <cellStyle name="Style 1" xfId="27225"/>
    <cellStyle name="Style 1 2" xfId="27226"/>
    <cellStyle name="Style 2" xfId="27227"/>
    <cellStyle name="Style 21" xfId="7092"/>
    <cellStyle name="Style 22" xfId="7093"/>
    <cellStyle name="Style 23" xfId="7094"/>
    <cellStyle name="Style 24" xfId="7095"/>
    <cellStyle name="Style 25" xfId="7096"/>
    <cellStyle name="Style 26" xfId="7097"/>
    <cellStyle name="Style 26 2" xfId="7098"/>
    <cellStyle name="Style 27" xfId="7099"/>
    <cellStyle name="Style 28" xfId="7100"/>
    <cellStyle name="Style 29" xfId="7101"/>
    <cellStyle name="Style 29 2" xfId="7102"/>
    <cellStyle name="Style 30" xfId="7103"/>
    <cellStyle name="Style 30 2" xfId="7104"/>
    <cellStyle name="Style 31" xfId="7105"/>
    <cellStyle name="Style 32" xfId="7106"/>
    <cellStyle name="Style 33" xfId="7107"/>
    <cellStyle name="Style 33 2" xfId="7108"/>
    <cellStyle name="Style 34" xfId="7109"/>
    <cellStyle name="Style 34 2" xfId="7110"/>
    <cellStyle name="Style 35" xfId="7111"/>
    <cellStyle name="Style 35 2" xfId="7112"/>
    <cellStyle name="Style 36" xfId="7113"/>
    <cellStyle name="Style 36 2" xfId="7114"/>
    <cellStyle name="Style 39" xfId="7115"/>
    <cellStyle name="Style 39 2" xfId="7116"/>
    <cellStyle name="Style3" xfId="27228"/>
    <cellStyle name="Style4" xfId="27229"/>
    <cellStyle name="Style5" xfId="27230"/>
    <cellStyle name="Style7" xfId="27231"/>
    <cellStyle name="Style8" xfId="27232"/>
    <cellStyle name="subhead" xfId="27233"/>
    <cellStyle name="SubHeading" xfId="27234"/>
    <cellStyle name="Subrayado" xfId="27235"/>
    <cellStyle name="Subtotal" xfId="27236"/>
    <cellStyle name="Subtotal 2" xfId="27237"/>
    <cellStyle name="Subtotal 2 2" xfId="27238"/>
    <cellStyle name="Subtotal 3" xfId="27239"/>
    <cellStyle name="Subtotal 3 2" xfId="27240"/>
    <cellStyle name="Subtotal 4" xfId="27241"/>
    <cellStyle name="Subtotal 4 2" xfId="27242"/>
    <cellStyle name="sui.Control" xfId="27243"/>
    <cellStyle name="Table bottom line" xfId="27244"/>
    <cellStyle name="Table head shading" xfId="27245"/>
    <cellStyle name="Table summary line (above)" xfId="27246"/>
    <cellStyle name="Table top line" xfId="27247"/>
    <cellStyle name="test" xfId="27248"/>
    <cellStyle name="TEXT" xfId="27249"/>
    <cellStyle name="TEXT 2" xfId="27250"/>
    <cellStyle name="TEXT 3" xfId="27251"/>
    <cellStyle name="TEXT 3 2" xfId="27252"/>
    <cellStyle name="Text 4" xfId="27253"/>
    <cellStyle name="Text 5" xfId="27254"/>
    <cellStyle name="Text Column (2 indents)" xfId="27255"/>
    <cellStyle name="Text Column (4 indents)" xfId="27256"/>
    <cellStyle name="Text Column (6 indents)" xfId="27257"/>
    <cellStyle name="Text Column (8 indents)" xfId="27258"/>
    <cellStyle name="Text Column (No indent)" xfId="27259"/>
    <cellStyle name="Text Column (No indent)Bold" xfId="27260"/>
    <cellStyle name="Text Column (Total)" xfId="27261"/>
    <cellStyle name="Text Indent A" xfId="27262"/>
    <cellStyle name="Text Indent A 2" xfId="27263"/>
    <cellStyle name="Text Indent A 2 2" xfId="27264"/>
    <cellStyle name="Text Indent A 3" xfId="27265"/>
    <cellStyle name="Text Indent A 3 2" xfId="27266"/>
    <cellStyle name="Text Indent A 3 2 2" xfId="27267"/>
    <cellStyle name="Text Indent A 3 2 3" xfId="27268"/>
    <cellStyle name="Text Indent A 3 3" xfId="27269"/>
    <cellStyle name="Text Indent A_Comverse 2004 Income Tax Review Wkbk 02 03" xfId="27270"/>
    <cellStyle name="Text Indent B" xfId="27271"/>
    <cellStyle name="Text Indent B 10" xfId="27272"/>
    <cellStyle name="Text Indent B 11" xfId="27273"/>
    <cellStyle name="Text Indent B 12" xfId="27274"/>
    <cellStyle name="Text Indent B 13" xfId="27275"/>
    <cellStyle name="Text Indent B 14" xfId="27276"/>
    <cellStyle name="Text Indent B 15" xfId="27277"/>
    <cellStyle name="Text Indent B 16" xfId="27278"/>
    <cellStyle name="Text Indent B 17" xfId="27279"/>
    <cellStyle name="Text Indent B 18" xfId="27280"/>
    <cellStyle name="Text Indent B 19" xfId="27281"/>
    <cellStyle name="Text Indent B 2" xfId="27282"/>
    <cellStyle name="Text Indent B 2 2" xfId="27283"/>
    <cellStyle name="Text Indent B 20" xfId="27284"/>
    <cellStyle name="Text Indent B 21" xfId="27285"/>
    <cellStyle name="Text Indent B 22" xfId="27286"/>
    <cellStyle name="Text Indent B 23" xfId="27287"/>
    <cellStyle name="Text Indent B 24" xfId="27288"/>
    <cellStyle name="Text Indent B 25" xfId="27289"/>
    <cellStyle name="Text Indent B 26" xfId="27290"/>
    <cellStyle name="Text Indent B 27" xfId="27291"/>
    <cellStyle name="Text Indent B 28" xfId="27292"/>
    <cellStyle name="Text Indent B 29" xfId="27293"/>
    <cellStyle name="Text Indent B 3" xfId="27294"/>
    <cellStyle name="Text Indent B 3 10" xfId="27295"/>
    <cellStyle name="Text Indent B 3 11" xfId="27296"/>
    <cellStyle name="Text Indent B 3 12" xfId="27297"/>
    <cellStyle name="Text Indent B 3 13" xfId="27298"/>
    <cellStyle name="Text Indent B 3 14" xfId="27299"/>
    <cellStyle name="Text Indent B 3 15" xfId="27300"/>
    <cellStyle name="Text Indent B 3 16" xfId="27301"/>
    <cellStyle name="Text Indent B 3 2" xfId="27302"/>
    <cellStyle name="Text Indent B 3 2 2" xfId="27303"/>
    <cellStyle name="Text Indent B 3 2 3" xfId="27304"/>
    <cellStyle name="Text Indent B 3 2 4" xfId="27305"/>
    <cellStyle name="Text Indent B 3 2 5" xfId="27306"/>
    <cellStyle name="Text Indent B 3 2 6" xfId="27307"/>
    <cellStyle name="Text Indent B 3 2 7" xfId="27308"/>
    <cellStyle name="Text Indent B 3 2 8" xfId="27309"/>
    <cellStyle name="Text Indent B 3 3" xfId="27310"/>
    <cellStyle name="Text Indent B 3 4" xfId="27311"/>
    <cellStyle name="Text Indent B 3 5" xfId="27312"/>
    <cellStyle name="Text Indent B 3 6" xfId="27313"/>
    <cellStyle name="Text Indent B 3 7" xfId="27314"/>
    <cellStyle name="Text Indent B 3 8" xfId="27315"/>
    <cellStyle name="Text Indent B 3 9" xfId="27316"/>
    <cellStyle name="Text Indent B 30" xfId="27317"/>
    <cellStyle name="Text Indent B 31" xfId="27318"/>
    <cellStyle name="Text Indent B 32" xfId="27319"/>
    <cellStyle name="Text Indent B 33" xfId="27320"/>
    <cellStyle name="Text Indent B 34" xfId="27321"/>
    <cellStyle name="Text Indent B 35" xfId="27322"/>
    <cellStyle name="Text Indent B 36" xfId="27323"/>
    <cellStyle name="Text Indent B 37" xfId="27324"/>
    <cellStyle name="Text Indent B 38" xfId="27325"/>
    <cellStyle name="Text Indent B 39" xfId="27326"/>
    <cellStyle name="Text Indent B 4" xfId="27327"/>
    <cellStyle name="Text Indent B 40" xfId="27328"/>
    <cellStyle name="Text Indent B 41" xfId="27329"/>
    <cellStyle name="Text Indent B 5" xfId="27330"/>
    <cellStyle name="Text Indent B 6" xfId="27331"/>
    <cellStyle name="Text Indent B 7" xfId="27332"/>
    <cellStyle name="Text Indent B 8" xfId="27333"/>
    <cellStyle name="Text Indent B 9" xfId="27334"/>
    <cellStyle name="Text Indent C" xfId="27335"/>
    <cellStyle name="Text Indent C 10" xfId="27336"/>
    <cellStyle name="Text Indent C 11" xfId="27337"/>
    <cellStyle name="Text Indent C 12" xfId="27338"/>
    <cellStyle name="Text Indent C 13" xfId="27339"/>
    <cellStyle name="Text Indent C 14" xfId="27340"/>
    <cellStyle name="Text Indent C 15" xfId="27341"/>
    <cellStyle name="Text Indent C 16" xfId="27342"/>
    <cellStyle name="Text Indent C 17" xfId="27343"/>
    <cellStyle name="Text Indent C 18" xfId="27344"/>
    <cellStyle name="Text Indent C 19" xfId="27345"/>
    <cellStyle name="Text Indent C 2" xfId="27346"/>
    <cellStyle name="Text Indent C 2 2" xfId="27347"/>
    <cellStyle name="Text Indent C 20" xfId="27348"/>
    <cellStyle name="Text Indent C 21" xfId="27349"/>
    <cellStyle name="Text Indent C 22" xfId="27350"/>
    <cellStyle name="Text Indent C 23" xfId="27351"/>
    <cellStyle name="Text Indent C 24" xfId="27352"/>
    <cellStyle name="Text Indent C 25" xfId="27353"/>
    <cellStyle name="Text Indent C 26" xfId="27354"/>
    <cellStyle name="Text Indent C 27" xfId="27355"/>
    <cellStyle name="Text Indent C 28" xfId="27356"/>
    <cellStyle name="Text Indent C 29" xfId="27357"/>
    <cellStyle name="Text Indent C 3" xfId="27358"/>
    <cellStyle name="Text Indent C 3 10" xfId="27359"/>
    <cellStyle name="Text Indent C 3 11" xfId="27360"/>
    <cellStyle name="Text Indent C 3 12" xfId="27361"/>
    <cellStyle name="Text Indent C 3 13" xfId="27362"/>
    <cellStyle name="Text Indent C 3 14" xfId="27363"/>
    <cellStyle name="Text Indent C 3 15" xfId="27364"/>
    <cellStyle name="Text Indent C 3 16" xfId="27365"/>
    <cellStyle name="Text Indent C 3 2" xfId="27366"/>
    <cellStyle name="Text Indent C 3 2 2" xfId="27367"/>
    <cellStyle name="Text Indent C 3 2 3" xfId="27368"/>
    <cellStyle name="Text Indent C 3 2 4" xfId="27369"/>
    <cellStyle name="Text Indent C 3 2 5" xfId="27370"/>
    <cellStyle name="Text Indent C 3 2 6" xfId="27371"/>
    <cellStyle name="Text Indent C 3 2 7" xfId="27372"/>
    <cellStyle name="Text Indent C 3 2 8" xfId="27373"/>
    <cellStyle name="Text Indent C 3 3" xfId="27374"/>
    <cellStyle name="Text Indent C 3 4" xfId="27375"/>
    <cellStyle name="Text Indent C 3 5" xfId="27376"/>
    <cellStyle name="Text Indent C 3 6" xfId="27377"/>
    <cellStyle name="Text Indent C 3 7" xfId="27378"/>
    <cellStyle name="Text Indent C 3 8" xfId="27379"/>
    <cellStyle name="Text Indent C 3 9" xfId="27380"/>
    <cellStyle name="Text Indent C 30" xfId="27381"/>
    <cellStyle name="Text Indent C 31" xfId="27382"/>
    <cellStyle name="Text Indent C 32" xfId="27383"/>
    <cellStyle name="Text Indent C 33" xfId="27384"/>
    <cellStyle name="Text Indent C 34" xfId="27385"/>
    <cellStyle name="Text Indent C 35" xfId="27386"/>
    <cellStyle name="Text Indent C 36" xfId="27387"/>
    <cellStyle name="Text Indent C 37" xfId="27388"/>
    <cellStyle name="Text Indent C 38" xfId="27389"/>
    <cellStyle name="Text Indent C 39" xfId="27390"/>
    <cellStyle name="Text Indent C 4" xfId="27391"/>
    <cellStyle name="Text Indent C 40" xfId="27392"/>
    <cellStyle name="Text Indent C 41" xfId="27393"/>
    <cellStyle name="Text Indent C 5" xfId="27394"/>
    <cellStyle name="Text Indent C 6" xfId="27395"/>
    <cellStyle name="Text Indent C 7" xfId="27396"/>
    <cellStyle name="Text Indent C 8" xfId="27397"/>
    <cellStyle name="Text Indent C 9" xfId="27398"/>
    <cellStyle name="Text_1-31-04 Provision as of 7-30-09 - TB 7.15 - JS" xfId="27399"/>
    <cellStyle name="Text`" xfId="27400"/>
    <cellStyle name="Text` 2" xfId="27401"/>
    <cellStyle name="Texte explicatif" xfId="27402"/>
    <cellStyle name="Texto de advertencia" xfId="27403"/>
    <cellStyle name="Texto de Aviso" xfId="27404"/>
    <cellStyle name="Texto Explicativo" xfId="27405"/>
    <cellStyle name="Tickmark" xfId="27406"/>
    <cellStyle name="times" xfId="27407"/>
    <cellStyle name="Times New Roman" xfId="80"/>
    <cellStyle name="times_Convatec Income Tax Review Wkbk (FINAL)" xfId="27408"/>
    <cellStyle name="Title" xfId="47" builtinId="15" customBuiltin="1"/>
    <cellStyle name="Title 10" xfId="27409"/>
    <cellStyle name="Title 10 2" xfId="27410"/>
    <cellStyle name="Title 10 3" xfId="27411"/>
    <cellStyle name="Title 10 4" xfId="27412"/>
    <cellStyle name="Title 11" xfId="27413"/>
    <cellStyle name="Title 11 2" xfId="27414"/>
    <cellStyle name="Title 11 3" xfId="27415"/>
    <cellStyle name="Title 11 4" xfId="27416"/>
    <cellStyle name="Title 12" xfId="27417"/>
    <cellStyle name="Title 12 2" xfId="27418"/>
    <cellStyle name="Title 12 3" xfId="27419"/>
    <cellStyle name="Title 12 4" xfId="27420"/>
    <cellStyle name="Title 13" xfId="27421"/>
    <cellStyle name="Title 14" xfId="27422"/>
    <cellStyle name="Title 15" xfId="27423"/>
    <cellStyle name="Title 16" xfId="27424"/>
    <cellStyle name="Title 17" xfId="27425"/>
    <cellStyle name="Title 18" xfId="27426"/>
    <cellStyle name="Title 19" xfId="27427"/>
    <cellStyle name="Title 2" xfId="85"/>
    <cellStyle name="Title 2 10" xfId="27428"/>
    <cellStyle name="Title 2 11" xfId="27429"/>
    <cellStyle name="Title 2 12" xfId="27430"/>
    <cellStyle name="Title 2 13" xfId="27431"/>
    <cellStyle name="Title 2 14" xfId="27432"/>
    <cellStyle name="Title 2 15" xfId="27433"/>
    <cellStyle name="Title 2 2" xfId="7118"/>
    <cellStyle name="Title 2 3" xfId="7117"/>
    <cellStyle name="Title 2 3 2" xfId="27435"/>
    <cellStyle name="Title 2 3 3" xfId="27436"/>
    <cellStyle name="Title 2 3 4" xfId="27437"/>
    <cellStyle name="Title 2 3 5" xfId="27438"/>
    <cellStyle name="Title 2 3 6" xfId="27439"/>
    <cellStyle name="Title 2 3 7" xfId="27440"/>
    <cellStyle name="Title 2 3 8" xfId="27441"/>
    <cellStyle name="Title 2 3 9" xfId="27434"/>
    <cellStyle name="Title 2 4" xfId="27442"/>
    <cellStyle name="Title 2 4 2" xfId="27443"/>
    <cellStyle name="Title 2 4 3" xfId="27444"/>
    <cellStyle name="Title 2 4 4" xfId="27445"/>
    <cellStyle name="Title 2 4 5" xfId="27446"/>
    <cellStyle name="Title 2 4 6" xfId="27447"/>
    <cellStyle name="Title 2 4 7" xfId="27448"/>
    <cellStyle name="Title 2 4 8" xfId="27449"/>
    <cellStyle name="Title 2 5" xfId="27450"/>
    <cellStyle name="Title 2 5 2" xfId="27451"/>
    <cellStyle name="Title 2 5 3" xfId="27452"/>
    <cellStyle name="Title 2 5 4" xfId="27453"/>
    <cellStyle name="Title 2 5 5" xfId="27454"/>
    <cellStyle name="Title 2 5 6" xfId="27455"/>
    <cellStyle name="Title 2 5 7" xfId="27456"/>
    <cellStyle name="Title 2 5 8" xfId="27457"/>
    <cellStyle name="Title 2 6" xfId="27458"/>
    <cellStyle name="Title 2 7" xfId="27459"/>
    <cellStyle name="Title 2 8" xfId="27460"/>
    <cellStyle name="Title 2 9" xfId="27461"/>
    <cellStyle name="Title 3" xfId="348"/>
    <cellStyle name="Title 3 10" xfId="27462"/>
    <cellStyle name="Title 3 11" xfId="27463"/>
    <cellStyle name="Title 3 12" xfId="27464"/>
    <cellStyle name="Title 3 13" xfId="27465"/>
    <cellStyle name="Title 3 14" xfId="27466"/>
    <cellStyle name="Title 3 15" xfId="27467"/>
    <cellStyle name="Title 3 2" xfId="27468"/>
    <cellStyle name="Title 3 3" xfId="27469"/>
    <cellStyle name="Title 3 3 2" xfId="27470"/>
    <cellStyle name="Title 3 3 3" xfId="27471"/>
    <cellStyle name="Title 3 3 4" xfId="27472"/>
    <cellStyle name="Title 3 3 5" xfId="27473"/>
    <cellStyle name="Title 3 3 6" xfId="27474"/>
    <cellStyle name="Title 3 3 7" xfId="27475"/>
    <cellStyle name="Title 3 3 8" xfId="27476"/>
    <cellStyle name="Title 3 4" xfId="27477"/>
    <cellStyle name="Title 3 4 2" xfId="27478"/>
    <cellStyle name="Title 3 4 3" xfId="27479"/>
    <cellStyle name="Title 3 4 4" xfId="27480"/>
    <cellStyle name="Title 3 4 5" xfId="27481"/>
    <cellStyle name="Title 3 4 6" xfId="27482"/>
    <cellStyle name="Title 3 4 7" xfId="27483"/>
    <cellStyle name="Title 3 4 8" xfId="27484"/>
    <cellStyle name="Title 3 5" xfId="27485"/>
    <cellStyle name="Title 3 5 2" xfId="27486"/>
    <cellStyle name="Title 3 5 3" xfId="27487"/>
    <cellStyle name="Title 3 5 4" xfId="27488"/>
    <cellStyle name="Title 3 5 5" xfId="27489"/>
    <cellStyle name="Title 3 5 6" xfId="27490"/>
    <cellStyle name="Title 3 5 7" xfId="27491"/>
    <cellStyle name="Title 3 5 8" xfId="27492"/>
    <cellStyle name="Title 3 6" xfId="27493"/>
    <cellStyle name="Title 3 7" xfId="27494"/>
    <cellStyle name="Title 3 8" xfId="27495"/>
    <cellStyle name="Title 3 9" xfId="27496"/>
    <cellStyle name="Title 4" xfId="27497"/>
    <cellStyle name="Title 4 2" xfId="27498"/>
    <cellStyle name="Title 4 3" xfId="27499"/>
    <cellStyle name="Title 4 4" xfId="27500"/>
    <cellStyle name="Title 5" xfId="27501"/>
    <cellStyle name="Title 5 2" xfId="27502"/>
    <cellStyle name="Title 5 3" xfId="27503"/>
    <cellStyle name="Title 5 4" xfId="27504"/>
    <cellStyle name="Title 6" xfId="27505"/>
    <cellStyle name="Title 6 2" xfId="27506"/>
    <cellStyle name="Title 6 3" xfId="27507"/>
    <cellStyle name="Title 6 4" xfId="27508"/>
    <cellStyle name="Title 7" xfId="27509"/>
    <cellStyle name="Title 7 2" xfId="27510"/>
    <cellStyle name="Title 7 3" xfId="27511"/>
    <cellStyle name="Title 7 4" xfId="27512"/>
    <cellStyle name="Title 8" xfId="27513"/>
    <cellStyle name="Title 8 2" xfId="27514"/>
    <cellStyle name="Title 8 3" xfId="27515"/>
    <cellStyle name="Title 8 4" xfId="27516"/>
    <cellStyle name="Title 9" xfId="27517"/>
    <cellStyle name="Title 9 2" xfId="27518"/>
    <cellStyle name="Title 9 3" xfId="27519"/>
    <cellStyle name="Title 9 4" xfId="27520"/>
    <cellStyle name="Titre" xfId="27521"/>
    <cellStyle name="Titre 1" xfId="27522"/>
    <cellStyle name="Titre 2" xfId="27523"/>
    <cellStyle name="Titre 3" xfId="27524"/>
    <cellStyle name="Titre 4" xfId="27525"/>
    <cellStyle name="Título" xfId="27526"/>
    <cellStyle name="Título 1" xfId="27527"/>
    <cellStyle name="Título 2" xfId="27528"/>
    <cellStyle name="Título 3" xfId="27529"/>
    <cellStyle name="Título 4" xfId="27530"/>
    <cellStyle name="TopGrey" xfId="27531"/>
    <cellStyle name="TopGrey.prt" xfId="27532"/>
    <cellStyle name="Total" xfId="48" builtinId="25" customBuiltin="1"/>
    <cellStyle name="Total - Style2" xfId="27533"/>
    <cellStyle name="Total - Style2 2" xfId="27534"/>
    <cellStyle name="Total 10" xfId="27535"/>
    <cellStyle name="Total 10 2" xfId="27536"/>
    <cellStyle name="Total 10 3" xfId="27537"/>
    <cellStyle name="Total 10 4" xfId="27538"/>
    <cellStyle name="Total 11" xfId="27539"/>
    <cellStyle name="Total 11 2" xfId="27540"/>
    <cellStyle name="Total 11 3" xfId="27541"/>
    <cellStyle name="Total 11 4" xfId="27542"/>
    <cellStyle name="Total 12" xfId="27543"/>
    <cellStyle name="Total 12 2" xfId="27544"/>
    <cellStyle name="Total 12 3" xfId="27545"/>
    <cellStyle name="Total 12 4" xfId="27546"/>
    <cellStyle name="Total 13" xfId="27547"/>
    <cellStyle name="Total 14" xfId="27548"/>
    <cellStyle name="Total 15" xfId="27549"/>
    <cellStyle name="Total 16" xfId="27550"/>
    <cellStyle name="Total 17" xfId="27551"/>
    <cellStyle name="Total 18" xfId="27552"/>
    <cellStyle name="Total 19" xfId="27553"/>
    <cellStyle name="Total 2" xfId="101"/>
    <cellStyle name="Total 2 10" xfId="27555"/>
    <cellStyle name="Total 2 11" xfId="27556"/>
    <cellStyle name="Total 2 12" xfId="27557"/>
    <cellStyle name="Total 2 13" xfId="27558"/>
    <cellStyle name="Total 2 14" xfId="27559"/>
    <cellStyle name="Total 2 14 2" xfId="27560"/>
    <cellStyle name="Total 2 14 3" xfId="27561"/>
    <cellStyle name="Total 2 14 4" xfId="27562"/>
    <cellStyle name="Total 2 14 5" xfId="27563"/>
    <cellStyle name="Total 2 14 6" xfId="27564"/>
    <cellStyle name="Total 2 14 7" xfId="27565"/>
    <cellStyle name="Total 2 14 8" xfId="27566"/>
    <cellStyle name="Total 2 15" xfId="27567"/>
    <cellStyle name="Total 2 15 2" xfId="27568"/>
    <cellStyle name="Total 2 15 3" xfId="27569"/>
    <cellStyle name="Total 2 15 4" xfId="27570"/>
    <cellStyle name="Total 2 15 5" xfId="27571"/>
    <cellStyle name="Total 2 15 6" xfId="27572"/>
    <cellStyle name="Total 2 15 7" xfId="27573"/>
    <cellStyle name="Total 2 15 8" xfId="27574"/>
    <cellStyle name="Total 2 16" xfId="27575"/>
    <cellStyle name="Total 2 16 2" xfId="27576"/>
    <cellStyle name="Total 2 16 3" xfId="27577"/>
    <cellStyle name="Total 2 16 4" xfId="27578"/>
    <cellStyle name="Total 2 16 5" xfId="27579"/>
    <cellStyle name="Total 2 16 6" xfId="27580"/>
    <cellStyle name="Total 2 16 7" xfId="27581"/>
    <cellStyle name="Total 2 16 8" xfId="27582"/>
    <cellStyle name="Total 2 17" xfId="27583"/>
    <cellStyle name="Total 2 17 2" xfId="27584"/>
    <cellStyle name="Total 2 17 3" xfId="27585"/>
    <cellStyle name="Total 2 17 4" xfId="27586"/>
    <cellStyle name="Total 2 17 5" xfId="27587"/>
    <cellStyle name="Total 2 17 6" xfId="27588"/>
    <cellStyle name="Total 2 17 7" xfId="27589"/>
    <cellStyle name="Total 2 17 8" xfId="27590"/>
    <cellStyle name="Total 2 18" xfId="27591"/>
    <cellStyle name="Total 2 18 2" xfId="27592"/>
    <cellStyle name="Total 2 18 3" xfId="27593"/>
    <cellStyle name="Total 2 18 4" xfId="27594"/>
    <cellStyle name="Total 2 18 5" xfId="27595"/>
    <cellStyle name="Total 2 18 6" xfId="27596"/>
    <cellStyle name="Total 2 18 7" xfId="27597"/>
    <cellStyle name="Total 2 18 8" xfId="27598"/>
    <cellStyle name="Total 2 19" xfId="27599"/>
    <cellStyle name="Total 2 19 2" xfId="27600"/>
    <cellStyle name="Total 2 19 3" xfId="27601"/>
    <cellStyle name="Total 2 19 4" xfId="27602"/>
    <cellStyle name="Total 2 19 5" xfId="27603"/>
    <cellStyle name="Total 2 19 6" xfId="27604"/>
    <cellStyle name="Total 2 19 7" xfId="27605"/>
    <cellStyle name="Total 2 19 8" xfId="27606"/>
    <cellStyle name="Total 2 2" xfId="288"/>
    <cellStyle name="Total 2 2 2" xfId="7120"/>
    <cellStyle name="Total 2 2 3" xfId="27607"/>
    <cellStyle name="Total 2 20" xfId="27608"/>
    <cellStyle name="Total 2 20 2" xfId="27609"/>
    <cellStyle name="Total 2 20 3" xfId="27610"/>
    <cellStyle name="Total 2 20 4" xfId="27611"/>
    <cellStyle name="Total 2 20 5" xfId="27612"/>
    <cellStyle name="Total 2 20 6" xfId="27613"/>
    <cellStyle name="Total 2 20 7" xfId="27614"/>
    <cellStyle name="Total 2 20 8" xfId="27615"/>
    <cellStyle name="Total 2 21" xfId="27616"/>
    <cellStyle name="Total 2 21 2" xfId="27617"/>
    <cellStyle name="Total 2 21 3" xfId="27618"/>
    <cellStyle name="Total 2 21 4" xfId="27619"/>
    <cellStyle name="Total 2 21 5" xfId="27620"/>
    <cellStyle name="Total 2 21 6" xfId="27621"/>
    <cellStyle name="Total 2 21 7" xfId="27622"/>
    <cellStyle name="Total 2 21 8" xfId="27623"/>
    <cellStyle name="Total 2 22" xfId="27624"/>
    <cellStyle name="Total 2 22 2" xfId="27625"/>
    <cellStyle name="Total 2 22 3" xfId="27626"/>
    <cellStyle name="Total 2 22 4" xfId="27627"/>
    <cellStyle name="Total 2 22 5" xfId="27628"/>
    <cellStyle name="Total 2 22 6" xfId="27629"/>
    <cellStyle name="Total 2 22 7" xfId="27630"/>
    <cellStyle name="Total 2 22 8" xfId="27631"/>
    <cellStyle name="Total 2 23" xfId="27632"/>
    <cellStyle name="Total 2 23 2" xfId="27633"/>
    <cellStyle name="Total 2 23 3" xfId="27634"/>
    <cellStyle name="Total 2 23 4" xfId="27635"/>
    <cellStyle name="Total 2 23 5" xfId="27636"/>
    <cellStyle name="Total 2 23 6" xfId="27637"/>
    <cellStyle name="Total 2 23 7" xfId="27638"/>
    <cellStyle name="Total 2 23 8" xfId="27639"/>
    <cellStyle name="Total 2 24" xfId="27640"/>
    <cellStyle name="Total 2 24 2" xfId="27641"/>
    <cellStyle name="Total 2 24 3" xfId="27642"/>
    <cellStyle name="Total 2 24 4" xfId="27643"/>
    <cellStyle name="Total 2 24 5" xfId="27644"/>
    <cellStyle name="Total 2 24 6" xfId="27645"/>
    <cellStyle name="Total 2 24 7" xfId="27646"/>
    <cellStyle name="Total 2 24 8" xfId="27647"/>
    <cellStyle name="Total 2 25" xfId="27648"/>
    <cellStyle name="Total 2 26" xfId="27649"/>
    <cellStyle name="Total 2 27" xfId="27650"/>
    <cellStyle name="Total 2 28" xfId="27651"/>
    <cellStyle name="Total 2 29" xfId="27652"/>
    <cellStyle name="Total 2 3" xfId="7121"/>
    <cellStyle name="Total 2 3 2" xfId="27653"/>
    <cellStyle name="Total 2 30" xfId="27654"/>
    <cellStyle name="Total 2 31" xfId="27655"/>
    <cellStyle name="Total 2 32" xfId="27656"/>
    <cellStyle name="Total 2 33" xfId="27657"/>
    <cellStyle name="Total 2 34" xfId="27658"/>
    <cellStyle name="Total 2 35" xfId="27659"/>
    <cellStyle name="Total 2 36" xfId="27660"/>
    <cellStyle name="Total 2 37" xfId="27661"/>
    <cellStyle name="Total 2 38" xfId="27662"/>
    <cellStyle name="Total 2 39" xfId="27663"/>
    <cellStyle name="Total 2 4" xfId="27664"/>
    <cellStyle name="Total 2 40" xfId="27665"/>
    <cellStyle name="Total 2 41" xfId="27666"/>
    <cellStyle name="Total 2 42" xfId="27667"/>
    <cellStyle name="Total 2 43" xfId="27668"/>
    <cellStyle name="Total 2 44" xfId="27669"/>
    <cellStyle name="Total 2 45" xfId="27554"/>
    <cellStyle name="Total 2 5" xfId="27670"/>
    <cellStyle name="Total 2 6" xfId="27671"/>
    <cellStyle name="Total 2 7" xfId="27672"/>
    <cellStyle name="Total 2 8" xfId="27673"/>
    <cellStyle name="Total 2 9" xfId="27674"/>
    <cellStyle name="Total 20" xfId="27675"/>
    <cellStyle name="Total 3" xfId="349"/>
    <cellStyle name="Total 3 10" xfId="27677"/>
    <cellStyle name="Total 3 10 2" xfId="27678"/>
    <cellStyle name="Total 3 10 3" xfId="27679"/>
    <cellStyle name="Total 3 10 4" xfId="27680"/>
    <cellStyle name="Total 3 10 5" xfId="27681"/>
    <cellStyle name="Total 3 10 6" xfId="27682"/>
    <cellStyle name="Total 3 10 7" xfId="27683"/>
    <cellStyle name="Total 3 10 8" xfId="27684"/>
    <cellStyle name="Total 3 11" xfId="27685"/>
    <cellStyle name="Total 3 11 2" xfId="27686"/>
    <cellStyle name="Total 3 11 3" xfId="27687"/>
    <cellStyle name="Total 3 11 4" xfId="27688"/>
    <cellStyle name="Total 3 11 5" xfId="27689"/>
    <cellStyle name="Total 3 11 6" xfId="27690"/>
    <cellStyle name="Total 3 11 7" xfId="27691"/>
    <cellStyle name="Total 3 11 8" xfId="27692"/>
    <cellStyle name="Total 3 12" xfId="27693"/>
    <cellStyle name="Total 3 12 2" xfId="27694"/>
    <cellStyle name="Total 3 12 3" xfId="27695"/>
    <cellStyle name="Total 3 12 4" xfId="27696"/>
    <cellStyle name="Total 3 12 5" xfId="27697"/>
    <cellStyle name="Total 3 12 6" xfId="27698"/>
    <cellStyle name="Total 3 12 7" xfId="27699"/>
    <cellStyle name="Total 3 12 8" xfId="27700"/>
    <cellStyle name="Total 3 13" xfId="27701"/>
    <cellStyle name="Total 3 13 2" xfId="27702"/>
    <cellStyle name="Total 3 13 3" xfId="27703"/>
    <cellStyle name="Total 3 13 4" xfId="27704"/>
    <cellStyle name="Total 3 13 5" xfId="27705"/>
    <cellStyle name="Total 3 13 6" xfId="27706"/>
    <cellStyle name="Total 3 13 7" xfId="27707"/>
    <cellStyle name="Total 3 13 8" xfId="27708"/>
    <cellStyle name="Total 3 14" xfId="27709"/>
    <cellStyle name="Total 3 15" xfId="27710"/>
    <cellStyle name="Total 3 16" xfId="27711"/>
    <cellStyle name="Total 3 16 2" xfId="27712"/>
    <cellStyle name="Total 3 17" xfId="27713"/>
    <cellStyle name="Total 3 17 2" xfId="27714"/>
    <cellStyle name="Total 3 18" xfId="27715"/>
    <cellStyle name="Total 3 19" xfId="27716"/>
    <cellStyle name="Total 3 2" xfId="27717"/>
    <cellStyle name="Total 3 20" xfId="27718"/>
    <cellStyle name="Total 3 21" xfId="27719"/>
    <cellStyle name="Total 3 22" xfId="27720"/>
    <cellStyle name="Total 3 23" xfId="27721"/>
    <cellStyle name="Total 3 24" xfId="27722"/>
    <cellStyle name="Total 3 25" xfId="27723"/>
    <cellStyle name="Total 3 26" xfId="27724"/>
    <cellStyle name="Total 3 27" xfId="27725"/>
    <cellStyle name="Total 3 28" xfId="27676"/>
    <cellStyle name="Total 3 3" xfId="27726"/>
    <cellStyle name="Total 3 3 2" xfId="27727"/>
    <cellStyle name="Total 3 3 3" xfId="27728"/>
    <cellStyle name="Total 3 3 4" xfId="27729"/>
    <cellStyle name="Total 3 3 5" xfId="27730"/>
    <cellStyle name="Total 3 3 6" xfId="27731"/>
    <cellStyle name="Total 3 3 7" xfId="27732"/>
    <cellStyle name="Total 3 3 8" xfId="27733"/>
    <cellStyle name="Total 3 4" xfId="27734"/>
    <cellStyle name="Total 3 4 2" xfId="27735"/>
    <cellStyle name="Total 3 4 3" xfId="27736"/>
    <cellStyle name="Total 3 4 4" xfId="27737"/>
    <cellStyle name="Total 3 4 5" xfId="27738"/>
    <cellStyle name="Total 3 4 6" xfId="27739"/>
    <cellStyle name="Total 3 4 7" xfId="27740"/>
    <cellStyle name="Total 3 4 8" xfId="27741"/>
    <cellStyle name="Total 3 5" xfId="27742"/>
    <cellStyle name="Total 3 5 2" xfId="27743"/>
    <cellStyle name="Total 3 5 3" xfId="27744"/>
    <cellStyle name="Total 3 5 4" xfId="27745"/>
    <cellStyle name="Total 3 5 5" xfId="27746"/>
    <cellStyle name="Total 3 5 6" xfId="27747"/>
    <cellStyle name="Total 3 5 7" xfId="27748"/>
    <cellStyle name="Total 3 5 8" xfId="27749"/>
    <cellStyle name="Total 3 6" xfId="27750"/>
    <cellStyle name="Total 3 6 2" xfId="27751"/>
    <cellStyle name="Total 3 6 3" xfId="27752"/>
    <cellStyle name="Total 3 6 4" xfId="27753"/>
    <cellStyle name="Total 3 6 5" xfId="27754"/>
    <cellStyle name="Total 3 6 6" xfId="27755"/>
    <cellStyle name="Total 3 6 7" xfId="27756"/>
    <cellStyle name="Total 3 6 8" xfId="27757"/>
    <cellStyle name="Total 3 7" xfId="27758"/>
    <cellStyle name="Total 3 7 2" xfId="27759"/>
    <cellStyle name="Total 3 7 3" xfId="27760"/>
    <cellStyle name="Total 3 7 4" xfId="27761"/>
    <cellStyle name="Total 3 7 5" xfId="27762"/>
    <cellStyle name="Total 3 7 6" xfId="27763"/>
    <cellStyle name="Total 3 7 7" xfId="27764"/>
    <cellStyle name="Total 3 7 8" xfId="27765"/>
    <cellStyle name="Total 3 8" xfId="27766"/>
    <cellStyle name="Total 3 8 2" xfId="27767"/>
    <cellStyle name="Total 3 8 3" xfId="27768"/>
    <cellStyle name="Total 3 8 4" xfId="27769"/>
    <cellStyle name="Total 3 8 5" xfId="27770"/>
    <cellStyle name="Total 3 8 6" xfId="27771"/>
    <cellStyle name="Total 3 8 7" xfId="27772"/>
    <cellStyle name="Total 3 8 8" xfId="27773"/>
    <cellStyle name="Total 3 9" xfId="27774"/>
    <cellStyle name="Total 3 9 2" xfId="27775"/>
    <cellStyle name="Total 3 9 3" xfId="27776"/>
    <cellStyle name="Total 3 9 4" xfId="27777"/>
    <cellStyle name="Total 3 9 5" xfId="27778"/>
    <cellStyle name="Total 3 9 6" xfId="27779"/>
    <cellStyle name="Total 3 9 7" xfId="27780"/>
    <cellStyle name="Total 3 9 8" xfId="27781"/>
    <cellStyle name="Total 4" xfId="27782"/>
    <cellStyle name="Total 4 2" xfId="27783"/>
    <cellStyle name="Total 4 3" xfId="27784"/>
    <cellStyle name="Total 4 4" xfId="27785"/>
    <cellStyle name="Total 4 5" xfId="27786"/>
    <cellStyle name="Total 4 6" xfId="27787"/>
    <cellStyle name="Total 4 7" xfId="27788"/>
    <cellStyle name="Total 5" xfId="27789"/>
    <cellStyle name="Total 5 2" xfId="27790"/>
    <cellStyle name="Total 5 3" xfId="27791"/>
    <cellStyle name="Total 5 4" xfId="27792"/>
    <cellStyle name="Total 6" xfId="27793"/>
    <cellStyle name="Total 6 2" xfId="27794"/>
    <cellStyle name="Total 6 3" xfId="27795"/>
    <cellStyle name="Total 6 4" xfId="27796"/>
    <cellStyle name="Total 7" xfId="27797"/>
    <cellStyle name="Total 7 2" xfId="27798"/>
    <cellStyle name="Total 7 3" xfId="27799"/>
    <cellStyle name="Total 7 4" xfId="27800"/>
    <cellStyle name="Total 8" xfId="27801"/>
    <cellStyle name="Total 8 2" xfId="27802"/>
    <cellStyle name="Total 8 3" xfId="27803"/>
    <cellStyle name="Total 8 4" xfId="27804"/>
    <cellStyle name="Total 9" xfId="27805"/>
    <cellStyle name="Total 9 2" xfId="27806"/>
    <cellStyle name="Total 9 3" xfId="27807"/>
    <cellStyle name="Total 9 4" xfId="27808"/>
    <cellStyle name="Tusental (0)_pldt" xfId="27809"/>
    <cellStyle name="Tusental_pldt" xfId="27810"/>
    <cellStyle name="Underline_Dbl" xfId="27811"/>
    <cellStyle name="Unlock" xfId="27812"/>
    <cellStyle name="UnlockBold" xfId="27813"/>
    <cellStyle name="Unprot" xfId="27814"/>
    <cellStyle name="Unprot 2" xfId="27815"/>
    <cellStyle name="Unprot 3" xfId="27816"/>
    <cellStyle name="Unprot$" xfId="27817"/>
    <cellStyle name="Unprot_Comverse 2004 Income Tax Review Wkbk 02 03" xfId="27818"/>
    <cellStyle name="Unprotect" xfId="27819"/>
    <cellStyle name="Update" xfId="27820"/>
    <cellStyle name="UploadThisRowValue" xfId="27821"/>
    <cellStyle name="Validation" xfId="27822"/>
    <cellStyle name="Validation 2" xfId="27823"/>
    <cellStyle name="values($ 0.000)" xfId="27824"/>
    <cellStyle name="values($ 0.000) 10" xfId="27825"/>
    <cellStyle name="values($ 0.000) 11" xfId="27826"/>
    <cellStyle name="values($ 0.000) 12" xfId="27827"/>
    <cellStyle name="values($ 0.000) 13" xfId="27828"/>
    <cellStyle name="values($ 0.000) 14" xfId="27829"/>
    <cellStyle name="values($ 0.000) 15" xfId="27830"/>
    <cellStyle name="values($ 0.000) 16" xfId="27831"/>
    <cellStyle name="values($ 0.000) 17" xfId="27832"/>
    <cellStyle name="values($ 0.000) 18" xfId="27833"/>
    <cellStyle name="values($ 0.000) 19" xfId="27834"/>
    <cellStyle name="values($ 0.000) 2" xfId="27835"/>
    <cellStyle name="values($ 0.000) 2 2" xfId="27836"/>
    <cellStyle name="values($ 0.000) 20" xfId="27837"/>
    <cellStyle name="values($ 0.000) 21" xfId="27838"/>
    <cellStyle name="values($ 0.000) 22" xfId="27839"/>
    <cellStyle name="values($ 0.000) 23" xfId="27840"/>
    <cellStyle name="values($ 0.000) 24" xfId="27841"/>
    <cellStyle name="values($ 0.000) 25" xfId="27842"/>
    <cellStyle name="values($ 0.000) 26" xfId="27843"/>
    <cellStyle name="values($ 0.000) 27" xfId="27844"/>
    <cellStyle name="values($ 0.000) 28" xfId="27845"/>
    <cellStyle name="values($ 0.000) 29" xfId="27846"/>
    <cellStyle name="values($ 0.000) 3" xfId="27847"/>
    <cellStyle name="values($ 0.000) 3 10" xfId="27848"/>
    <cellStyle name="values($ 0.000) 3 11" xfId="27849"/>
    <cellStyle name="values($ 0.000) 3 12" xfId="27850"/>
    <cellStyle name="values($ 0.000) 3 13" xfId="27851"/>
    <cellStyle name="values($ 0.000) 3 14" xfId="27852"/>
    <cellStyle name="values($ 0.000) 3 15" xfId="27853"/>
    <cellStyle name="values($ 0.000) 3 16" xfId="27854"/>
    <cellStyle name="values($ 0.000) 3 2" xfId="27855"/>
    <cellStyle name="values($ 0.000) 3 2 2" xfId="27856"/>
    <cellStyle name="values($ 0.000) 3 2 3" xfId="27857"/>
    <cellStyle name="values($ 0.000) 3 2 4" xfId="27858"/>
    <cellStyle name="values($ 0.000) 3 2 5" xfId="27859"/>
    <cellStyle name="values($ 0.000) 3 2 6" xfId="27860"/>
    <cellStyle name="values($ 0.000) 3 2 7" xfId="27861"/>
    <cellStyle name="values($ 0.000) 3 2 8" xfId="27862"/>
    <cellStyle name="values($ 0.000) 3 3" xfId="27863"/>
    <cellStyle name="values($ 0.000) 3 4" xfId="27864"/>
    <cellStyle name="values($ 0.000) 3 5" xfId="27865"/>
    <cellStyle name="values($ 0.000) 3 6" xfId="27866"/>
    <cellStyle name="values($ 0.000) 3 7" xfId="27867"/>
    <cellStyle name="values($ 0.000) 3 8" xfId="27868"/>
    <cellStyle name="values($ 0.000) 3 9" xfId="27869"/>
    <cellStyle name="values($ 0.000) 30" xfId="27870"/>
    <cellStyle name="values($ 0.000) 31" xfId="27871"/>
    <cellStyle name="values($ 0.000) 32" xfId="27872"/>
    <cellStyle name="values($ 0.000) 33" xfId="27873"/>
    <cellStyle name="values($ 0.000) 34" xfId="27874"/>
    <cellStyle name="values($ 0.000) 35" xfId="27875"/>
    <cellStyle name="values($ 0.000) 36" xfId="27876"/>
    <cellStyle name="values($ 0.000) 37" xfId="27877"/>
    <cellStyle name="values($ 0.000) 38" xfId="27878"/>
    <cellStyle name="values($ 0.000) 39" xfId="27879"/>
    <cellStyle name="values($ 0.000) 4" xfId="27880"/>
    <cellStyle name="values($ 0.000) 40" xfId="27881"/>
    <cellStyle name="values($ 0.000) 41" xfId="27882"/>
    <cellStyle name="values($ 0.000) 5" xfId="27883"/>
    <cellStyle name="values($ 0.000) 6" xfId="27884"/>
    <cellStyle name="values($ 0.000) 7" xfId="27885"/>
    <cellStyle name="values($ 0.000) 8" xfId="27886"/>
    <cellStyle name="values($ 0.000) 9" xfId="27887"/>
    <cellStyle name="values(0.000)" xfId="27888"/>
    <cellStyle name="Valuta (0)_BIL CEE ABBREVIATO" xfId="27889"/>
    <cellStyle name="Valuta [0]_RESULTS" xfId="27890"/>
    <cellStyle name="Valuta_capextemp" xfId="27891"/>
    <cellStyle name="VENDOR" xfId="27892"/>
    <cellStyle name="Vérification" xfId="27893"/>
    <cellStyle name="VJ" xfId="27894"/>
    <cellStyle name="VJ.prt" xfId="27895"/>
    <cellStyle name="Währung [0]_(A) Access-Spares for 2000" xfId="27896"/>
    <cellStyle name="Währung_(A) Access-Spares for 2000" xfId="27897"/>
    <cellStyle name="Warning Text" xfId="49" builtinId="11" customBuiltin="1"/>
    <cellStyle name="Warning Text 10" xfId="27898"/>
    <cellStyle name="Warning Text 10 2" xfId="27899"/>
    <cellStyle name="Warning Text 10 3" xfId="27900"/>
    <cellStyle name="Warning Text 10 4" xfId="27901"/>
    <cellStyle name="Warning Text 11" xfId="27902"/>
    <cellStyle name="Warning Text 11 2" xfId="27903"/>
    <cellStyle name="Warning Text 11 3" xfId="27904"/>
    <cellStyle name="Warning Text 11 4" xfId="27905"/>
    <cellStyle name="Warning Text 12" xfId="27906"/>
    <cellStyle name="Warning Text 12 2" xfId="27907"/>
    <cellStyle name="Warning Text 12 3" xfId="27908"/>
    <cellStyle name="Warning Text 12 4" xfId="27909"/>
    <cellStyle name="Warning Text 13" xfId="27910"/>
    <cellStyle name="Warning Text 14" xfId="27911"/>
    <cellStyle name="Warning Text 15" xfId="27912"/>
    <cellStyle name="Warning Text 16" xfId="27913"/>
    <cellStyle name="Warning Text 17" xfId="27914"/>
    <cellStyle name="Warning Text 18" xfId="27915"/>
    <cellStyle name="Warning Text 19" xfId="27916"/>
    <cellStyle name="Warning Text 2" xfId="98"/>
    <cellStyle name="Warning Text 2 10" xfId="27917"/>
    <cellStyle name="Warning Text 2 11" xfId="27918"/>
    <cellStyle name="Warning Text 2 12" xfId="27919"/>
    <cellStyle name="Warning Text 2 13" xfId="27920"/>
    <cellStyle name="Warning Text 2 2" xfId="289"/>
    <cellStyle name="Warning Text 2 2 2" xfId="7122"/>
    <cellStyle name="Warning Text 2 3" xfId="27921"/>
    <cellStyle name="Warning Text 2 3 2" xfId="27922"/>
    <cellStyle name="Warning Text 2 3 3" xfId="27923"/>
    <cellStyle name="Warning Text 2 3 4" xfId="27924"/>
    <cellStyle name="Warning Text 2 3 5" xfId="27925"/>
    <cellStyle name="Warning Text 2 3 6" xfId="27926"/>
    <cellStyle name="Warning Text 2 3 7" xfId="27927"/>
    <cellStyle name="Warning Text 2 3 8" xfId="27928"/>
    <cellStyle name="Warning Text 2 4" xfId="27929"/>
    <cellStyle name="Warning Text 2 4 2" xfId="27930"/>
    <cellStyle name="Warning Text 2 4 3" xfId="27931"/>
    <cellStyle name="Warning Text 2 4 4" xfId="27932"/>
    <cellStyle name="Warning Text 2 4 5" xfId="27933"/>
    <cellStyle name="Warning Text 2 4 6" xfId="27934"/>
    <cellStyle name="Warning Text 2 4 7" xfId="27935"/>
    <cellStyle name="Warning Text 2 4 8" xfId="27936"/>
    <cellStyle name="Warning Text 2 5" xfId="27937"/>
    <cellStyle name="Warning Text 2 5 2" xfId="27938"/>
    <cellStyle name="Warning Text 2 5 3" xfId="27939"/>
    <cellStyle name="Warning Text 2 5 4" xfId="27940"/>
    <cellStyle name="Warning Text 2 5 5" xfId="27941"/>
    <cellStyle name="Warning Text 2 5 6" xfId="27942"/>
    <cellStyle name="Warning Text 2 5 7" xfId="27943"/>
    <cellStyle name="Warning Text 2 5 8" xfId="27944"/>
    <cellStyle name="Warning Text 2 6" xfId="27945"/>
    <cellStyle name="Warning Text 2 7" xfId="27946"/>
    <cellStyle name="Warning Text 2 8" xfId="27947"/>
    <cellStyle name="Warning Text 2 9" xfId="27948"/>
    <cellStyle name="Warning Text 20" xfId="27949"/>
    <cellStyle name="Warning Text 3" xfId="350"/>
    <cellStyle name="Warning Text 3 10" xfId="27950"/>
    <cellStyle name="Warning Text 3 11" xfId="27951"/>
    <cellStyle name="Warning Text 3 12" xfId="27952"/>
    <cellStyle name="Warning Text 3 13" xfId="27953"/>
    <cellStyle name="Warning Text 3 2" xfId="27954"/>
    <cellStyle name="Warning Text 3 3" xfId="27955"/>
    <cellStyle name="Warning Text 3 3 2" xfId="27956"/>
    <cellStyle name="Warning Text 3 3 3" xfId="27957"/>
    <cellStyle name="Warning Text 3 3 4" xfId="27958"/>
    <cellStyle name="Warning Text 3 3 5" xfId="27959"/>
    <cellStyle name="Warning Text 3 3 6" xfId="27960"/>
    <cellStyle name="Warning Text 3 3 7" xfId="27961"/>
    <cellStyle name="Warning Text 3 3 8" xfId="27962"/>
    <cellStyle name="Warning Text 3 4" xfId="27963"/>
    <cellStyle name="Warning Text 3 4 2" xfId="27964"/>
    <cellStyle name="Warning Text 3 4 3" xfId="27965"/>
    <cellStyle name="Warning Text 3 4 4" xfId="27966"/>
    <cellStyle name="Warning Text 3 4 5" xfId="27967"/>
    <cellStyle name="Warning Text 3 4 6" xfId="27968"/>
    <cellStyle name="Warning Text 3 4 7" xfId="27969"/>
    <cellStyle name="Warning Text 3 4 8" xfId="27970"/>
    <cellStyle name="Warning Text 3 5" xfId="27971"/>
    <cellStyle name="Warning Text 3 5 2" xfId="27972"/>
    <cellStyle name="Warning Text 3 5 3" xfId="27973"/>
    <cellStyle name="Warning Text 3 5 4" xfId="27974"/>
    <cellStyle name="Warning Text 3 5 5" xfId="27975"/>
    <cellStyle name="Warning Text 3 5 6" xfId="27976"/>
    <cellStyle name="Warning Text 3 5 7" xfId="27977"/>
    <cellStyle name="Warning Text 3 5 8" xfId="27978"/>
    <cellStyle name="Warning Text 3 6" xfId="27979"/>
    <cellStyle name="Warning Text 3 7" xfId="27980"/>
    <cellStyle name="Warning Text 3 8" xfId="27981"/>
    <cellStyle name="Warning Text 3 9" xfId="27982"/>
    <cellStyle name="Warning Text 4" xfId="27983"/>
    <cellStyle name="Warning Text 4 2" xfId="27984"/>
    <cellStyle name="Warning Text 4 3" xfId="27985"/>
    <cellStyle name="Warning Text 4 4" xfId="27986"/>
    <cellStyle name="Warning Text 5" xfId="27987"/>
    <cellStyle name="Warning Text 5 2" xfId="27988"/>
    <cellStyle name="Warning Text 5 3" xfId="27989"/>
    <cellStyle name="Warning Text 5 4" xfId="27990"/>
    <cellStyle name="Warning Text 6" xfId="27991"/>
    <cellStyle name="Warning Text 6 2" xfId="27992"/>
    <cellStyle name="Warning Text 6 3" xfId="27993"/>
    <cellStyle name="Warning Text 6 4" xfId="27994"/>
    <cellStyle name="Warning Text 7" xfId="27995"/>
    <cellStyle name="Warning Text 7 2" xfId="27996"/>
    <cellStyle name="Warning Text 7 3" xfId="27997"/>
    <cellStyle name="Warning Text 7 4" xfId="27998"/>
    <cellStyle name="Warning Text 8" xfId="27999"/>
    <cellStyle name="Warning Text 8 2" xfId="28000"/>
    <cellStyle name="Warning Text 8 3" xfId="28001"/>
    <cellStyle name="Warning Text 8 4" xfId="28002"/>
    <cellStyle name="Warning Text 9" xfId="28003"/>
    <cellStyle name="Warning Text 9 2" xfId="28004"/>
    <cellStyle name="Warning Text 9 3" xfId="28005"/>
    <cellStyle name="Warning Text 9 4" xfId="28006"/>
    <cellStyle name="weekly" xfId="28007"/>
    <cellStyle name="Workpaper_Title" xfId="28008"/>
    <cellStyle name="WP_Name_11" xfId="28009"/>
    <cellStyle name="XFormula" xfId="28010"/>
    <cellStyle name="XFormulaBold" xfId="28011"/>
    <cellStyle name="XLock" xfId="28012"/>
    <cellStyle name="Year" xfId="28013"/>
    <cellStyle name="Обычный_Лист1" xfId="28014"/>
    <cellStyle name="パーセント()" xfId="28015"/>
    <cellStyle name="パーセント(0.00)" xfId="28016"/>
    <cellStyle name="パーセント[0.00]" xfId="28017"/>
    <cellStyle name="パーセント_Book2" xfId="28018"/>
    <cellStyle name="一般_!!!GO" xfId="28019"/>
    <cellStyle name="千分位[0]_!!!GO" xfId="28020"/>
    <cellStyle name="千分位_!!!GO" xfId="28021"/>
    <cellStyle name="常规_GSS CONVERTION 27.03.06" xfId="28022"/>
    <cellStyle name="折り返し" xfId="28023"/>
    <cellStyle name="桁区切り [0.00]_Bank Rec - JC - Dec 31 2003" xfId="28024"/>
    <cellStyle name="桁区切り_Book2" xfId="28025"/>
    <cellStyle name="標準_Bank Rec - JC - Dec 31 2003" xfId="28026"/>
    <cellStyle name="見出し１" xfId="28027"/>
    <cellStyle name="貨幣 [0]_!!!GO" xfId="28028"/>
    <cellStyle name="貨幣_!!!GO" xfId="28029"/>
    <cellStyle name="通貨 [0.00]_SHIT" xfId="28030"/>
    <cellStyle name="通貨_SHIT" xfId="2803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externalLink" Target="externalLinks/externalLink33.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12" Type="http://schemas.openxmlformats.org/officeDocument/2006/relationships/externalLink" Target="externalLinks/externalLink28.xml"/><Relationship Id="rId16" Type="http://schemas.openxmlformats.org/officeDocument/2006/relationships/worksheet" Target="worksheets/sheet16.xml"/><Relationship Id="rId107" Type="http://schemas.openxmlformats.org/officeDocument/2006/relationships/externalLink" Target="externalLinks/externalLink23.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18.xml"/><Relationship Id="rId123"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6.xml"/><Relationship Id="rId95" Type="http://schemas.openxmlformats.org/officeDocument/2006/relationships/externalLink" Target="externalLinks/externalLink1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externalLink" Target="externalLinks/externalLink16.xml"/><Relationship Id="rId105" Type="http://schemas.openxmlformats.org/officeDocument/2006/relationships/externalLink" Target="externalLinks/externalLink21.xml"/><Relationship Id="rId113" Type="http://schemas.openxmlformats.org/officeDocument/2006/relationships/externalLink" Target="externalLinks/externalLink29.xml"/><Relationship Id="rId118" Type="http://schemas.openxmlformats.org/officeDocument/2006/relationships/externalLink" Target="externalLinks/externalLink34.xml"/><Relationship Id="rId126" Type="http://schemas.openxmlformats.org/officeDocument/2006/relationships/customXml" Target="../customXml/item4.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93" Type="http://schemas.openxmlformats.org/officeDocument/2006/relationships/externalLink" Target="externalLinks/externalLink9.xml"/><Relationship Id="rId98" Type="http://schemas.openxmlformats.org/officeDocument/2006/relationships/externalLink" Target="externalLinks/externalLink14.xml"/><Relationship Id="rId12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externalLink" Target="externalLinks/externalLink19.xml"/><Relationship Id="rId108" Type="http://schemas.openxmlformats.org/officeDocument/2006/relationships/externalLink" Target="externalLinks/externalLink24.xml"/><Relationship Id="rId116" Type="http://schemas.openxmlformats.org/officeDocument/2006/relationships/externalLink" Target="externalLinks/externalLink32.xml"/><Relationship Id="rId124"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externalLink" Target="externalLinks/externalLink12.xml"/><Relationship Id="rId111"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externalLink" Target="externalLinks/externalLink22.xml"/><Relationship Id="rId114" Type="http://schemas.openxmlformats.org/officeDocument/2006/relationships/externalLink" Target="externalLinks/externalLink30.xml"/><Relationship Id="rId119"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externalLink" Target="externalLinks/externalLink10.xml"/><Relationship Id="rId99" Type="http://schemas.openxmlformats.org/officeDocument/2006/relationships/externalLink" Target="externalLinks/externalLink15.xml"/><Relationship Id="rId101" Type="http://schemas.openxmlformats.org/officeDocument/2006/relationships/externalLink" Target="externalLinks/externalLink17.xml"/><Relationship Id="rId12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25.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13.xml"/><Relationship Id="rId104" Type="http://schemas.openxmlformats.org/officeDocument/2006/relationships/externalLink" Target="externalLinks/externalLink20.xml"/><Relationship Id="rId120" Type="http://schemas.openxmlformats.org/officeDocument/2006/relationships/styles" Target="styles.xml"/><Relationship Id="rId125"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110" Type="http://schemas.openxmlformats.org/officeDocument/2006/relationships/externalLink" Target="externalLinks/externalLink26.xml"/><Relationship Id="rId115" Type="http://schemas.openxmlformats.org/officeDocument/2006/relationships/externalLink" Target="externalLinks/externalLink31.xml"/></Relationships>
</file>

<file path=xl/ctrlProps/ctrlProp1.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ctrlProps/ctrlProp3.xml><?xml version="1.0" encoding="utf-8"?>
<formControlPr xmlns="http://schemas.microsoft.com/office/spreadsheetml/2009/9/main" objectType="Button"/>
</file>

<file path=xl/ctrlProps/ctrlProp4.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drawings/drawing1.xml><?xml version="1.0" encoding="utf-8"?>
<xdr:wsDr xmlns:xdr="http://schemas.openxmlformats.org/drawingml/2006/spreadsheetDrawing" xmlns:a="http://schemas.openxmlformats.org/drawingml/2006/main">
  <xdr:twoCellAnchor editAs="oneCell">
    <xdr:from>
      <xdr:col>1</xdr:col>
      <xdr:colOff>1971675</xdr:colOff>
      <xdr:row>18</xdr:row>
      <xdr:rowOff>114300</xdr:rowOff>
    </xdr:from>
    <xdr:to>
      <xdr:col>1</xdr:col>
      <xdr:colOff>2057400</xdr:colOff>
      <xdr:row>19</xdr:row>
      <xdr:rowOff>171450</xdr:rowOff>
    </xdr:to>
    <xdr:sp macro="" textlink="">
      <xdr:nvSpPr>
        <xdr:cNvPr id="4306" name="Text Box 8"/>
        <xdr:cNvSpPr txBox="1">
          <a:spLocks noChangeArrowheads="1"/>
        </xdr:cNvSpPr>
      </xdr:nvSpPr>
      <xdr:spPr bwMode="auto">
        <a:xfrm>
          <a:off x="3743325" y="4238625"/>
          <a:ext cx="85725" cy="247650"/>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2867025</xdr:colOff>
      <xdr:row>145</xdr:row>
      <xdr:rowOff>38100</xdr:rowOff>
    </xdr:from>
    <xdr:to>
      <xdr:col>1</xdr:col>
      <xdr:colOff>3305175</xdr:colOff>
      <xdr:row>146</xdr:row>
      <xdr:rowOff>0</xdr:rowOff>
    </xdr:to>
    <xdr:sp macro="" textlink="" fLocksText="0">
      <xdr:nvSpPr>
        <xdr:cNvPr id="2" name="Rectangle 9"/>
        <xdr:cNvSpPr>
          <a:spLocks noChangeArrowheads="1"/>
        </xdr:cNvSpPr>
      </xdr:nvSpPr>
      <xdr:spPr bwMode="auto">
        <a:xfrm>
          <a:off x="3095625" y="27984450"/>
          <a:ext cx="438150" cy="161925"/>
        </a:xfrm>
        <a:prstGeom prst="rect">
          <a:avLst/>
        </a:prstGeom>
        <a:noFill/>
        <a:ln w="9525">
          <a:solidFill>
            <a:srgbClr val="000000"/>
          </a:solidFill>
          <a:miter lim="800000"/>
          <a:headEnd/>
          <a:tailEnd/>
        </a:ln>
      </xdr:spPr>
    </xdr:sp>
    <xdr:clientData fLocksWithSheet="0"/>
  </xdr:twoCellAnchor>
  <xdr:twoCellAnchor>
    <xdr:from>
      <xdr:col>1</xdr:col>
      <xdr:colOff>3381375</xdr:colOff>
      <xdr:row>147</xdr:row>
      <xdr:rowOff>47625</xdr:rowOff>
    </xdr:from>
    <xdr:to>
      <xdr:col>1</xdr:col>
      <xdr:colOff>3810000</xdr:colOff>
      <xdr:row>148</xdr:row>
      <xdr:rowOff>9525</xdr:rowOff>
    </xdr:to>
    <xdr:sp macro="" textlink="" fLocksText="0">
      <xdr:nvSpPr>
        <xdr:cNvPr id="3" name="Rectangle 10"/>
        <xdr:cNvSpPr>
          <a:spLocks noChangeArrowheads="1"/>
        </xdr:cNvSpPr>
      </xdr:nvSpPr>
      <xdr:spPr bwMode="auto">
        <a:xfrm>
          <a:off x="3609975" y="28394025"/>
          <a:ext cx="428625" cy="161925"/>
        </a:xfrm>
        <a:prstGeom prst="rect">
          <a:avLst/>
        </a:prstGeom>
        <a:noFill/>
        <a:ln w="9525">
          <a:solidFill>
            <a:srgbClr val="000000"/>
          </a:solidFill>
          <a:miter lim="800000"/>
          <a:headEnd/>
          <a:tailEnd/>
        </a:ln>
      </xdr:spPr>
    </xdr:sp>
    <xdr:clientData fLocksWithSheet="0"/>
  </xdr:twoCellAnchor>
  <xdr:twoCellAnchor>
    <xdr:from>
      <xdr:col>1</xdr:col>
      <xdr:colOff>2867025</xdr:colOff>
      <xdr:row>144</xdr:row>
      <xdr:rowOff>38100</xdr:rowOff>
    </xdr:from>
    <xdr:to>
      <xdr:col>1</xdr:col>
      <xdr:colOff>3305175</xdr:colOff>
      <xdr:row>145</xdr:row>
      <xdr:rowOff>0</xdr:rowOff>
    </xdr:to>
    <xdr:sp macro="" textlink="" fLocksText="0">
      <xdr:nvSpPr>
        <xdr:cNvPr id="4" name="Rectangle 9"/>
        <xdr:cNvSpPr>
          <a:spLocks noChangeArrowheads="1"/>
        </xdr:cNvSpPr>
      </xdr:nvSpPr>
      <xdr:spPr bwMode="auto">
        <a:xfrm>
          <a:off x="3095625" y="27793950"/>
          <a:ext cx="438150" cy="152400"/>
        </a:xfrm>
        <a:prstGeom prst="rect">
          <a:avLst/>
        </a:prstGeom>
        <a:noFill/>
        <a:ln w="9525">
          <a:solidFill>
            <a:srgbClr val="000000"/>
          </a:solidFill>
          <a:miter lim="800000"/>
          <a:headEnd/>
          <a:tailEnd/>
        </a:ln>
      </xdr:spPr>
    </xdr:sp>
    <xdr:clientData fLocksWithSheet="0"/>
  </xdr:twoCellAnchor>
  <xdr:twoCellAnchor>
    <xdr:from>
      <xdr:col>1</xdr:col>
      <xdr:colOff>3381375</xdr:colOff>
      <xdr:row>146</xdr:row>
      <xdr:rowOff>47625</xdr:rowOff>
    </xdr:from>
    <xdr:to>
      <xdr:col>1</xdr:col>
      <xdr:colOff>3810000</xdr:colOff>
      <xdr:row>147</xdr:row>
      <xdr:rowOff>9525</xdr:rowOff>
    </xdr:to>
    <xdr:sp macro="" textlink="" fLocksText="0">
      <xdr:nvSpPr>
        <xdr:cNvPr id="5" name="Rectangle 10"/>
        <xdr:cNvSpPr>
          <a:spLocks noChangeArrowheads="1"/>
        </xdr:cNvSpPr>
      </xdr:nvSpPr>
      <xdr:spPr bwMode="auto">
        <a:xfrm>
          <a:off x="3609975" y="28194000"/>
          <a:ext cx="428625" cy="161925"/>
        </a:xfrm>
        <a:prstGeom prst="rect">
          <a:avLst/>
        </a:prstGeom>
        <a:noFill/>
        <a:ln w="9525">
          <a:solidFill>
            <a:srgbClr val="000000"/>
          </a:solidFill>
          <a:miter lim="800000"/>
          <a:headEnd/>
          <a:tailEnd/>
        </a:ln>
      </xdr:spPr>
    </xdr:sp>
    <xdr:clientData fLocksWithSheet="0"/>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60</xdr:row>
          <xdr:rowOff>0</xdr:rowOff>
        </xdr:from>
        <xdr:to>
          <xdr:col>3</xdr:col>
          <xdr:colOff>1428750</xdr:colOff>
          <xdr:row>60</xdr:row>
          <xdr:rowOff>0</xdr:rowOff>
        </xdr:to>
        <xdr:sp macro="" textlink="">
          <xdr:nvSpPr>
            <xdr:cNvPr id="46132" name="Button 52" hidden="1">
              <a:extLst>
                <a:ext uri="{63B3BB69-23CF-44E3-9099-C40C66FF867C}">
                  <a14:compatExt spid="_x0000_s46132"/>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274 - 27</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228600</xdr:colOff>
          <xdr:row>62</xdr:row>
          <xdr:rowOff>47625</xdr:rowOff>
        </xdr:from>
        <xdr:to>
          <xdr:col>4</xdr:col>
          <xdr:colOff>228600</xdr:colOff>
          <xdr:row>62</xdr:row>
          <xdr:rowOff>47625</xdr:rowOff>
        </xdr:to>
        <xdr:sp macro="" textlink="">
          <xdr:nvSpPr>
            <xdr:cNvPr id="47157" name="Button 53" hidden="1">
              <a:extLst>
                <a:ext uri="{63B3BB69-23CF-44E3-9099-C40C66FF867C}">
                  <a14:compatExt spid="_x0000_s47157"/>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276 - 27</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38100</xdr:colOff>
          <xdr:row>64</xdr:row>
          <xdr:rowOff>0</xdr:rowOff>
        </xdr:from>
        <xdr:to>
          <xdr:col>4</xdr:col>
          <xdr:colOff>647700</xdr:colOff>
          <xdr:row>64</xdr:row>
          <xdr:rowOff>0</xdr:rowOff>
        </xdr:to>
        <xdr:sp macro="" textlink="">
          <xdr:nvSpPr>
            <xdr:cNvPr id="206849" name="Button 1" hidden="1">
              <a:extLst>
                <a:ext uri="{63B3BB69-23CF-44E3-9099-C40C66FF867C}">
                  <a14:compatExt spid="_x0000_s206849"/>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a:t>
              </a: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38100</xdr:colOff>
          <xdr:row>64</xdr:row>
          <xdr:rowOff>0</xdr:rowOff>
        </xdr:from>
        <xdr:to>
          <xdr:col>4</xdr:col>
          <xdr:colOff>647700</xdr:colOff>
          <xdr:row>64</xdr:row>
          <xdr:rowOff>0</xdr:rowOff>
        </xdr:to>
        <xdr:sp macro="" textlink="">
          <xdr:nvSpPr>
            <xdr:cNvPr id="206850" name="Button 2" hidden="1">
              <a:extLst>
                <a:ext uri="{63B3BB69-23CF-44E3-9099-C40C66FF867C}">
                  <a14:compatExt spid="_x0000_s206850"/>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a:t>
              </a: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58</xdr:row>
          <xdr:rowOff>0</xdr:rowOff>
        </xdr:from>
        <xdr:to>
          <xdr:col>4</xdr:col>
          <xdr:colOff>428625</xdr:colOff>
          <xdr:row>58</xdr:row>
          <xdr:rowOff>0</xdr:rowOff>
        </xdr:to>
        <xdr:sp macro="" textlink="">
          <xdr:nvSpPr>
            <xdr:cNvPr id="55357" name="Button 61" hidden="1">
              <a:extLst>
                <a:ext uri="{63B3BB69-23CF-44E3-9099-C40C66FF867C}">
                  <a14:compatExt spid="_x0000_s55357"/>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332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58</xdr:row>
          <xdr:rowOff>0</xdr:rowOff>
        </xdr:from>
        <xdr:to>
          <xdr:col>4</xdr:col>
          <xdr:colOff>428625</xdr:colOff>
          <xdr:row>58</xdr:row>
          <xdr:rowOff>0</xdr:rowOff>
        </xdr:to>
        <xdr:sp macro="" textlink="">
          <xdr:nvSpPr>
            <xdr:cNvPr id="55358" name="Button 62" hidden="1">
              <a:extLst>
                <a:ext uri="{63B3BB69-23CF-44E3-9099-C40C66FF867C}">
                  <a14:compatExt spid="_x0000_s55358"/>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332</a:t>
              </a:r>
            </a:p>
          </xdr:txBody>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ceintranet/General%20Accounting/Reports_Analysis/PSC/PSC%202006/Final%20to%20PSC/2006%20PSC%20Forms%20Final%20to%20PSC_101%20to%2045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ceintranet/General%20Accounting/Reports_Analysis/FERC/2008/Annual%20Report/FERC%20CONED%20Form%20-200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General%20Accounting/Elliott-Barnes/FERC%20Quarterly%20Reporting/2nd%20Quarter%20'04/FERC%20Quarterly%20Mod.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scagliusip/Local%20Settings/Temporary%20Internet%20Files/OLK24/FercConedFORMS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General%20Accounting/2002%20PSC%20Annual%20Report/CONE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scagliusip/Local%20Settings/Temporary%20Internet%20Files/OLK24/NypscForm182/CONE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barettaa/Local%20Settings/Temporary%20Internet%20Files/OLK7/CONED%20FERC%20Form%20-2007.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yiml/Local%20Settings/Temporary%20Internet%20Files/OLK12/FERC%20CONED%20Form%20-200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2008%20PSC%20FERC%20Page%20101%20to%20450%20version%20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vilardif/Local%20Settings/Temporary%20Internet%20Files/OLK4F/Psc2003_UNDER%20CONSTR.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ocuments%20and%20Settings\scagliusip\Local%20Settings\Temporary%20Internet%20Files\OLK24\FercConedFORMS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yiml/Application%20Data/Microsoft/Excel/2006%20PSC%20Forms%20Final%20to%20PSC_101%20to%20450%20(version%20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ceteams/Documents%20and%20Settings/scagliusip/Local%20Settings/Temporary%20Internet%20Files/OLK24/FercConedFORMS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nts%20and%20Settings\vilardif\Local%20Settings\Temporary%20Internet%20Files\OLK4F\Psc2003_UNDER%20CONSTR.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ceteams/Documents%20and%20Settings/vilardif/Local%20Settings/Temporary%20Internet%20Files/OLK4F/Psc2003_UNDER%20CONSTR.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ZZZ\research\Temporary%20Internet%20Files\OLK17D\ORU%20SECFINANCIAL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ZZZ\research\Temporary%20Internet%20Files\OLK17D\CEI%20Consolidating%20Statement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Documents%20and%20Settings\JEROLIMOVG\Local%20Settings\Temporary%20Internet%20Files\OLK60\Customers200709.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ceintranet/General%20Accounting/ConsolidationGroup/JournalEntries/Top%20Sided%20Consolidating/2008/JE_200812.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General%20Accounting/2002%20PSC%20Annual%20Report/PSCCONED.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2008%20PSC%20FERC%20Page%20101%20to%20450.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Documents%20and%20Settings\scagliusip\Local%20Settings\Temporary%20Internet%20Files\OLK24\FercConedFORMS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ceintranet/General%20Accounting/Reports_Analysis/PSC/PSC%202007/Annual%20Filing/2007%20PSC%20Filing%20Final/2007%20PSC%20FERC_Page%20101%20to%20450%20revisio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ceteams/Documents%20and%20Settings/scagliusip/Local%20Settings/Temporary%20Internet%20Files/OLK24/FercConedFORMS1.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ceteams/Documents%20and%20Settings/COALMONJ/Local%20Settings/Temporary%20Internet%20Files/OLK13/2007%20O&amp;R%20FERC-RAMON.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ceteams/Documents%20and%20Settings/COALMONJ/Local%20Settings/Temporary%20Internet%20Files/OLK13/2007%20O&amp;R%20FERC-DENNI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Users\CARNEYJA\AppData\Local\Microsoft\Windows\Temporary%20Internet%20Files\Content.Outlook\6U5XAB9C\ORU%20-%20Average%20Depr%20Plant%20Bals%20(Depr%201301)%20-%202015.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Users\CARNEYJA\AppData\Local\Microsoft\Windows\Temporary%20Internet%20Files\Content.Outlook\6U5XAB9C\PSC%20OR20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ceintranet/General%20Accounting/Reports_Analysis/PSC/PSC%202007/Annual%20Filing/2007%20PSC%20Filing%20Final/2007%20PSC%20FERC_Page%20101%20to%2045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02009fi\DATADIRS\O&amp;R%20Accounting\Financial%20Reports\PSC%20&amp;%20FERC%20Reports%20-%202012\2012%20PSC%20Annual\2012%20ORU%20PSC_%20Annual%20page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eteams/sites/CA/GA/oru/RR/PSC%20Filing/2012/2012%20ORU%20PSC_%20Annual%20page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ceteams/Documents%20and%20Settings/gutierreza/Local%20Settings/Temporary%20Internet%20Files/OLK22/PSC_2009/2009%20OR%20FERC_PSC%20Annual%20page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cheungel\Desktop\Regulatory\Copy%20of%20PSC%20fercform%20-%20rev12.15.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ceteams/DATADIRS/O&amp;R%20Accounting/Financial%20Reports/PSC%20&amp;%20FERC%20Reports%20-%202008/2008%20OR%20FERC_PSC%20pag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amp;105 attached"/>
      <sheetName val="108109"/>
      <sheetName val="110113"/>
      <sheetName val="114117"/>
      <sheetName val="118119"/>
      <sheetName val="120121A"/>
      <sheetName val="122123"/>
      <sheetName val="122A-B"/>
      <sheetName val="200201"/>
      <sheetName val="202203"/>
      <sheetName val="204207"/>
      <sheetName val="208"/>
      <sheetName val="213"/>
      <sheetName val="214"/>
      <sheetName val="216"/>
      <sheetName val="216-A"/>
      <sheetName val="216-B"/>
      <sheetName val="216-C"/>
      <sheetName val="219"/>
      <sheetName val="221"/>
      <sheetName val="224225"/>
      <sheetName val="227"/>
      <sheetName val="228229"/>
      <sheetName val="230"/>
      <sheetName val="232"/>
      <sheetName val="233"/>
      <sheetName val="234"/>
      <sheetName val="250251"/>
      <sheetName val="253"/>
      <sheetName val="256257"/>
      <sheetName val="261"/>
      <sheetName val="262263"/>
      <sheetName val="262A-C"/>
      <sheetName val="262D"/>
      <sheetName val="266267"/>
      <sheetName val="269"/>
      <sheetName val="272273"/>
      <sheetName val="274275"/>
      <sheetName val="276-277A-F"/>
      <sheetName val="278A-B"/>
      <sheetName val="300301"/>
      <sheetName val="304"/>
      <sheetName val="310311"/>
      <sheetName val="320323"/>
      <sheetName val="326327"/>
      <sheetName val="328330"/>
      <sheetName val="332"/>
      <sheetName val="335"/>
      <sheetName val="336"/>
      <sheetName val="337-337A"/>
      <sheetName val="337B"/>
      <sheetName val="338"/>
      <sheetName val="340"/>
      <sheetName val="350351"/>
      <sheetName val="352353"/>
      <sheetName val="354355"/>
      <sheetName val="356-356A"/>
      <sheetName val="398"/>
      <sheetName val="400"/>
      <sheetName val="401"/>
      <sheetName val="402403"/>
      <sheetName val="406407"/>
      <sheetName val="408409"/>
      <sheetName val="422423"/>
      <sheetName val="424425"/>
      <sheetName val="426427"/>
      <sheetName val="450"/>
      <sheetName val="BOO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sheetData sheetId="30" refreshError="1"/>
      <sheetData sheetId="31" refreshError="1"/>
      <sheetData sheetId="32"/>
      <sheetData sheetId="33"/>
      <sheetData sheetId="34"/>
      <sheetData sheetId="35"/>
      <sheetData sheetId="36"/>
      <sheetData sheetId="37" refreshError="1"/>
      <sheetData sheetId="38"/>
      <sheetData sheetId="39"/>
      <sheetData sheetId="40" refreshError="1"/>
      <sheetData sheetId="41" refreshError="1"/>
      <sheetData sheetId="42" refreshError="1"/>
      <sheetData sheetId="43"/>
      <sheetData sheetId="44"/>
      <sheetData sheetId="45"/>
      <sheetData sheetId="46"/>
      <sheetData sheetId="47" refreshError="1"/>
      <sheetData sheetId="48"/>
      <sheetData sheetId="49" refreshError="1"/>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 val="218"/>
      <sheetName val="219"/>
      <sheetName val="224225"/>
      <sheetName val="232"/>
      <sheetName val="233"/>
      <sheetName val="234"/>
      <sheetName val="250251"/>
      <sheetName val="252"/>
      <sheetName val="254"/>
      <sheetName val="256257"/>
      <sheetName val="262263"/>
      <sheetName val="266267"/>
      <sheetName val="269"/>
      <sheetName val="272273"/>
      <sheetName val="274275"/>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 val="218"/>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 val="218"/>
      <sheetName val="219"/>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216"/>
      <sheetName val="218"/>
      <sheetName val="219"/>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216"/>
      <sheetName val="218"/>
      <sheetName val="219"/>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 val="218"/>
      <sheetName val="219"/>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6107"/>
      <sheetName val="108109"/>
      <sheetName val="110-113"/>
      <sheetName val="114-117"/>
      <sheetName val="118-119"/>
      <sheetName val="120121"/>
      <sheetName val="121A"/>
      <sheetName val="122 (a)(b)"/>
      <sheetName val="200-201"/>
      <sheetName val="204207"/>
      <sheetName val="214"/>
      <sheetName val="216"/>
      <sheetName val="216-A"/>
      <sheetName val="216-B"/>
      <sheetName val="216-C"/>
      <sheetName val="219"/>
      <sheetName val="224225"/>
      <sheetName val="227"/>
      <sheetName val="230"/>
      <sheetName val="233"/>
      <sheetName val="234"/>
      <sheetName val="234A"/>
      <sheetName val="234B"/>
      <sheetName val="234C"/>
      <sheetName val="250-251"/>
      <sheetName val="253"/>
      <sheetName val="254"/>
      <sheetName val="256257 (2)"/>
      <sheetName val="261"/>
      <sheetName val="262263"/>
      <sheetName val="262A-C"/>
      <sheetName val="262D"/>
      <sheetName val="266-267"/>
      <sheetName val="269"/>
      <sheetName val="272-273"/>
      <sheetName val="274-275"/>
      <sheetName val="276277"/>
      <sheetName val="276A"/>
      <sheetName val="300301"/>
      <sheetName val="304"/>
      <sheetName val="310311"/>
      <sheetName val="320-323"/>
      <sheetName val="326-327"/>
      <sheetName val="328330"/>
      <sheetName val="335"/>
      <sheetName val="336"/>
      <sheetName val=" 337"/>
      <sheetName val="337A"/>
      <sheetName val=" 337B"/>
      <sheetName val="340 "/>
      <sheetName val="350-351"/>
      <sheetName val="352-353"/>
      <sheetName val="354-355"/>
      <sheetName val="356"/>
      <sheetName val="356A"/>
      <sheetName val="398"/>
      <sheetName val="400"/>
      <sheetName val="401"/>
      <sheetName val="402403"/>
      <sheetName val="422423"/>
      <sheetName val="422(A-F)"/>
      <sheetName val="424425"/>
      <sheetName val="424A425A"/>
      <sheetName val="426427"/>
      <sheetName val="BOOK"/>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sheetData sheetId="25"/>
      <sheetData sheetId="26" refreshError="1"/>
      <sheetData sheetId="27" refreshError="1"/>
      <sheetData sheetId="28"/>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ow r="1">
          <cell r="A1" t="str">
            <v>Name of Respondent</v>
          </cell>
          <cell r="D1" t="str">
            <v>(1) [ X ] An Original</v>
          </cell>
          <cell r="E1" t="str">
            <v>(Mo, Day, Yr)</v>
          </cell>
          <cell r="F1" t="str">
            <v>Year of Report</v>
          </cell>
          <cell r="H1" t="str">
            <v>Name of Respondent</v>
          </cell>
          <cell r="K1" t="str">
            <v>(1) [ X ] An Original</v>
          </cell>
          <cell r="L1" t="str">
            <v>(Mo, Day, Yr)</v>
          </cell>
          <cell r="M1" t="str">
            <v>Year of Report</v>
          </cell>
        </row>
        <row r="2">
          <cell r="A2" t="str">
            <v>Consolidated Edison Company of New York, Inc.</v>
          </cell>
          <cell r="D2" t="str">
            <v>(2) [    ] A Resubmission</v>
          </cell>
          <cell r="E2">
            <v>39933</v>
          </cell>
          <cell r="F2" t="str">
            <v>12/31/08</v>
          </cell>
          <cell r="H2" t="str">
            <v>Consolidated Edison Company of New York, Inc.</v>
          </cell>
          <cell r="K2" t="str">
            <v>(2) [    ] A Resubmission</v>
          </cell>
          <cell r="L2">
            <v>39933</v>
          </cell>
          <cell r="M2" t="str">
            <v>12/31/08</v>
          </cell>
        </row>
        <row r="3">
          <cell r="A3" t="str">
            <v>TAXES ACCRUED, PREPAID AND CHARGED DURING YEAR</v>
          </cell>
          <cell r="H3" t="str">
            <v>TAXES ACCRUED, PREPAID AND CHARGED DURING YEAR (Continued)</v>
          </cell>
        </row>
        <row r="4">
          <cell r="B4" t="str">
            <v>1.  Give particulars (details) of the combined prepaid and accrued tax accounts and show the total taxes charged to operations and other</v>
          </cell>
          <cell r="H4" t="str">
            <v xml:space="preserve"> 5.  If any tax covers more than one year, show the required information separately for each tax year,</v>
          </cell>
        </row>
        <row r="5">
          <cell r="B5" t="str">
            <v xml:space="preserve">     accounts during the year.  Do not include gasoline and other sales taxes which have been charged to the accounts to which the taxed </v>
          </cell>
          <cell r="H5" t="str">
            <v xml:space="preserve">      identifying the year in column (a).</v>
          </cell>
        </row>
        <row r="6">
          <cell r="B6" t="str">
            <v xml:space="preserve">     material was charged.  If the actual or estimated amounts of such taxes are known, show the amounts in a footnote and designate </v>
          </cell>
          <cell r="H6" t="str">
            <v xml:space="preserve"> 6.  Enter all adjustments of the accrued and prepaid tax accounts in column (f) and explain each adjustment in a footnote.  Designate</v>
          </cell>
        </row>
        <row r="7">
          <cell r="B7" t="str">
            <v xml:space="preserve">     whether estimate or actual amounts.</v>
          </cell>
          <cell r="H7" t="str">
            <v xml:space="preserve">      debit adjustments by parentheses.</v>
          </cell>
        </row>
        <row r="8">
          <cell r="B8" t="str">
            <v xml:space="preserve">2.  Include on this page, taxes paid during the year and charged direct to final accounts, (not charged to prepaid or accrued taxes).  Enter </v>
          </cell>
          <cell r="H8" t="str">
            <v xml:space="preserve"> 7.  Do not include on this page entries with respect to deferred income taxes or taxes collected through payroll deductions or otherwise</v>
          </cell>
        </row>
        <row r="9">
          <cell r="B9" t="str">
            <v xml:space="preserve">     the amounts in both columns (d) and (e).  The balancing of this page is not affected by the inclusion of these taxes.</v>
          </cell>
          <cell r="H9" t="str">
            <v xml:space="preserve">      pending transmittal of such taxes to the taxing authority.</v>
          </cell>
        </row>
        <row r="10">
          <cell r="B10" t="str">
            <v>3.  Include in column (d) taxes charged during the year, taxes charged to operations and other accounts through (a) accruals credited to</v>
          </cell>
        </row>
        <row r="11">
          <cell r="B11" t="str">
            <v xml:space="preserve">     taxes accrued, (b) amounts credited to proportions of prepaid taxes chargeable to current year, and (c) taxes paid and charged direct </v>
          </cell>
          <cell r="H11" t="str">
            <v xml:space="preserve"> 8.  Report in columns (i) through (q) how the taxes were distributed.</v>
          </cell>
        </row>
        <row r="12">
          <cell r="B12" t="str">
            <v xml:space="preserve">     to operations or accounts other than accrued and prepaid tax accounts.</v>
          </cell>
        </row>
        <row r="13">
          <cell r="B13" t="str">
            <v>4.  List the aggregate of each kind of tax under the appropriate heading of "Federal," "State," and "Local" in such manner that the total tax</v>
          </cell>
          <cell r="H13" t="str">
            <v xml:space="preserve"> 9.  For any tax apportioned to more than one utility department or account, state in a footnote the basis (necessity) of apportioning such tax.</v>
          </cell>
        </row>
        <row r="14">
          <cell r="B14" t="str">
            <v xml:space="preserve">     for each State and subdivision can readily be ascertained.</v>
          </cell>
        </row>
        <row r="15">
          <cell r="C15" t="str">
            <v>BALANCE BEGINNING OF YEAR</v>
          </cell>
          <cell r="H15" t="str">
            <v>BALANCE AT END OF YEAR</v>
          </cell>
          <cell r="J15" t="str">
            <v>DISTRIBUTION OF TAXES CHARGED (Show utility dept. where applicable and acct. charged.)</v>
          </cell>
        </row>
        <row r="16">
          <cell r="D16" t="str">
            <v>Prepaid Taxes</v>
          </cell>
          <cell r="M16" t="str">
            <v>Other Utility</v>
          </cell>
        </row>
        <row r="17">
          <cell r="B17" t="str">
            <v>Kind of Tax</v>
          </cell>
          <cell r="C17" t="str">
            <v>Taxes Accrued</v>
          </cell>
          <cell r="D17" t="str">
            <v>(Include in</v>
          </cell>
          <cell r="E17" t="str">
            <v>Taxes Charged</v>
          </cell>
          <cell r="F17" t="str">
            <v>Taxes Paid</v>
          </cell>
          <cell r="H17" t="str">
            <v>(Taxes Accrued</v>
          </cell>
          <cell r="I17" t="str">
            <v>Prepaid Taxes</v>
          </cell>
          <cell r="J17" t="str">
            <v>Electric</v>
          </cell>
          <cell r="K17" t="str">
            <v>Gas</v>
          </cell>
          <cell r="L17" t="str">
            <v>Other Utility Depts.</v>
          </cell>
          <cell r="M17" t="str">
            <v>Operating Income</v>
          </cell>
        </row>
        <row r="18">
          <cell r="A18" t="str">
            <v>Line</v>
          </cell>
          <cell r="B18" t="str">
            <v>(See Instruction 5)</v>
          </cell>
          <cell r="C18" t="str">
            <v>(Account 236)</v>
          </cell>
          <cell r="D18" t="str">
            <v>Account 165)</v>
          </cell>
          <cell r="E18" t="str">
            <v>During Year</v>
          </cell>
          <cell r="F18" t="str">
            <v>During Year</v>
          </cell>
          <cell r="G18" t="str">
            <v>Adjustments</v>
          </cell>
          <cell r="H18" t="str">
            <v>Account 236)</v>
          </cell>
          <cell r="I18" t="str">
            <v>(Incl. in Acct. 165)</v>
          </cell>
          <cell r="J18" t="str">
            <v>(Account 408.1,409.1)</v>
          </cell>
          <cell r="K18" t="str">
            <v>(Account 408.1,409.1)</v>
          </cell>
          <cell r="L18" t="str">
            <v>(Account 408.1,409.1)</v>
          </cell>
          <cell r="M18" t="str">
            <v>(Account 408.1,409.1)</v>
          </cell>
          <cell r="N18" t="str">
            <v>Line</v>
          </cell>
        </row>
        <row r="19">
          <cell r="A19" t="str">
            <v>No.</v>
          </cell>
          <cell r="B19" t="str">
            <v>(a)</v>
          </cell>
          <cell r="C19" t="str">
            <v>(b)</v>
          </cell>
          <cell r="D19" t="str">
            <v>(c)</v>
          </cell>
          <cell r="E19" t="str">
            <v>(d)</v>
          </cell>
          <cell r="F19" t="str">
            <v>(e)</v>
          </cell>
          <cell r="G19" t="str">
            <v>(f)</v>
          </cell>
          <cell r="H19" t="str">
            <v>(g)</v>
          </cell>
          <cell r="I19" t="str">
            <v>(h)</v>
          </cell>
          <cell r="J19" t="str">
            <v>(i)</v>
          </cell>
          <cell r="K19" t="str">
            <v>(j)</v>
          </cell>
          <cell r="L19" t="str">
            <v>(k)</v>
          </cell>
          <cell r="M19" t="str">
            <v>(l)</v>
          </cell>
          <cell r="N19" t="str">
            <v>No.</v>
          </cell>
        </row>
        <row r="20">
          <cell r="B20" t="str">
            <v>Federal:</v>
          </cell>
        </row>
        <row r="21">
          <cell r="A21">
            <v>1</v>
          </cell>
          <cell r="B21" t="str">
            <v xml:space="preserve">   Income Taxes</v>
          </cell>
          <cell r="N21">
            <v>1</v>
          </cell>
        </row>
        <row r="22">
          <cell r="A22">
            <v>2</v>
          </cell>
          <cell r="B22" t="str">
            <v xml:space="preserve">   FICA Contribution</v>
          </cell>
          <cell r="N22">
            <v>2</v>
          </cell>
        </row>
        <row r="23">
          <cell r="A23">
            <v>3</v>
          </cell>
          <cell r="B23" t="str">
            <v xml:space="preserve">   Unemployment</v>
          </cell>
          <cell r="N23">
            <v>3</v>
          </cell>
        </row>
        <row r="24">
          <cell r="A24">
            <v>4</v>
          </cell>
          <cell r="B24" t="str">
            <v xml:space="preserve">   Other</v>
          </cell>
          <cell r="H24" t="str">
            <v xml:space="preserve"> </v>
          </cell>
          <cell r="N24">
            <v>4</v>
          </cell>
        </row>
        <row r="25">
          <cell r="A25">
            <v>5</v>
          </cell>
          <cell r="B25" t="str">
            <v xml:space="preserve">     Total</v>
          </cell>
          <cell r="C25">
            <v>0</v>
          </cell>
          <cell r="D25">
            <v>0</v>
          </cell>
          <cell r="E25">
            <v>0</v>
          </cell>
          <cell r="F25">
            <v>0</v>
          </cell>
          <cell r="G25">
            <v>0</v>
          </cell>
          <cell r="H25">
            <v>0</v>
          </cell>
          <cell r="I25">
            <v>0</v>
          </cell>
          <cell r="J25">
            <v>0</v>
          </cell>
          <cell r="K25">
            <v>0</v>
          </cell>
          <cell r="L25">
            <v>0</v>
          </cell>
          <cell r="M25">
            <v>0</v>
          </cell>
          <cell r="N25">
            <v>5</v>
          </cell>
        </row>
        <row r="26">
          <cell r="B26" t="str">
            <v>State:</v>
          </cell>
        </row>
        <row r="27">
          <cell r="A27">
            <v>6</v>
          </cell>
          <cell r="B27" t="str">
            <v xml:space="preserve">   Franchise - Gross Income - 186a</v>
          </cell>
          <cell r="H27" t="str">
            <v xml:space="preserve"> </v>
          </cell>
          <cell r="N27">
            <v>6</v>
          </cell>
        </row>
        <row r="28">
          <cell r="A28">
            <v>7</v>
          </cell>
          <cell r="B28" t="str">
            <v xml:space="preserve">   Franchise - Gross Earnings - 186</v>
          </cell>
          <cell r="H28" t="str">
            <v xml:space="preserve"> </v>
          </cell>
          <cell r="N28">
            <v>7</v>
          </cell>
        </row>
        <row r="29">
          <cell r="A29">
            <v>8</v>
          </cell>
          <cell r="B29" t="str">
            <v xml:space="preserve">   Franchise - Excess Dividends - 186</v>
          </cell>
          <cell r="N29">
            <v>8</v>
          </cell>
        </row>
        <row r="30">
          <cell r="B30" t="str">
            <v xml:space="preserve">   Temporary Surcharges</v>
          </cell>
        </row>
        <row r="31">
          <cell r="A31">
            <v>9</v>
          </cell>
          <cell r="B31" t="str">
            <v xml:space="preserve">     Sec. 186a (Gross Income)</v>
          </cell>
          <cell r="C31" t="str">
            <v xml:space="preserve"> </v>
          </cell>
          <cell r="E31" t="str">
            <v xml:space="preserve"> </v>
          </cell>
          <cell r="F31" t="str">
            <v xml:space="preserve"> </v>
          </cell>
          <cell r="G31" t="str">
            <v xml:space="preserve"> </v>
          </cell>
          <cell r="H31" t="str">
            <v xml:space="preserve"> </v>
          </cell>
          <cell r="M31" t="str">
            <v xml:space="preserve"> </v>
          </cell>
          <cell r="N31">
            <v>9</v>
          </cell>
        </row>
        <row r="32">
          <cell r="A32">
            <v>10</v>
          </cell>
          <cell r="B32" t="str">
            <v xml:space="preserve">     Sec. 186 (Gross Earnings)</v>
          </cell>
          <cell r="N32">
            <v>10</v>
          </cell>
        </row>
        <row r="33">
          <cell r="A33">
            <v>11</v>
          </cell>
          <cell r="B33" t="str">
            <v xml:space="preserve">     Sec. 186 (Excess Dividends)</v>
          </cell>
          <cell r="D33" t="str">
            <v>SEE INSERT PAGES 262A - 262D</v>
          </cell>
          <cell r="J33" t="str">
            <v>SEE INSERT PAGES 262A - 262D</v>
          </cell>
          <cell r="N33">
            <v>11</v>
          </cell>
        </row>
        <row r="34">
          <cell r="A34">
            <v>12</v>
          </cell>
          <cell r="B34" t="str">
            <v xml:space="preserve">   MTA Surcharge</v>
          </cell>
          <cell r="H34" t="str">
            <v xml:space="preserve"> </v>
          </cell>
          <cell r="N34">
            <v>12</v>
          </cell>
        </row>
        <row r="35">
          <cell r="A35">
            <v>13</v>
          </cell>
          <cell r="B35" t="str">
            <v xml:space="preserve">   Unemployment Insurance</v>
          </cell>
          <cell r="H35" t="str">
            <v xml:space="preserve"> </v>
          </cell>
          <cell r="N35">
            <v>13</v>
          </cell>
        </row>
        <row r="36">
          <cell r="A36">
            <v>14</v>
          </cell>
          <cell r="B36" t="str">
            <v xml:space="preserve">   Disability Insurance</v>
          </cell>
          <cell r="H36" t="str">
            <v xml:space="preserve"> </v>
          </cell>
          <cell r="N36">
            <v>14</v>
          </cell>
        </row>
        <row r="37">
          <cell r="A37">
            <v>15</v>
          </cell>
          <cell r="B37" t="str">
            <v xml:space="preserve">   Sales and Use</v>
          </cell>
          <cell r="C37" t="str">
            <v xml:space="preserve"> </v>
          </cell>
          <cell r="E37" t="str">
            <v xml:space="preserve"> </v>
          </cell>
          <cell r="F37" t="str">
            <v xml:space="preserve"> </v>
          </cell>
          <cell r="G37" t="str">
            <v xml:space="preserve"> </v>
          </cell>
          <cell r="H37" t="str">
            <v xml:space="preserve"> </v>
          </cell>
          <cell r="N37">
            <v>15</v>
          </cell>
        </row>
        <row r="38">
          <cell r="A38">
            <v>16</v>
          </cell>
          <cell r="B38" t="str">
            <v xml:space="preserve">   Petroleum Business Tax - New York</v>
          </cell>
          <cell r="H38" t="str">
            <v xml:space="preserve"> </v>
          </cell>
          <cell r="N38">
            <v>16</v>
          </cell>
        </row>
        <row r="39">
          <cell r="A39">
            <v>17</v>
          </cell>
          <cell r="B39" t="str">
            <v xml:space="preserve">   Other</v>
          </cell>
          <cell r="H39" t="str">
            <v xml:space="preserve"> </v>
          </cell>
          <cell r="N39">
            <v>17</v>
          </cell>
        </row>
        <row r="40">
          <cell r="A40">
            <v>18</v>
          </cell>
          <cell r="B40" t="str">
            <v xml:space="preserve">     Total</v>
          </cell>
          <cell r="C40">
            <v>0</v>
          </cell>
          <cell r="D40">
            <v>0</v>
          </cell>
          <cell r="E40">
            <v>0</v>
          </cell>
          <cell r="F40">
            <v>0</v>
          </cell>
          <cell r="G40">
            <v>0</v>
          </cell>
          <cell r="H40">
            <v>0</v>
          </cell>
          <cell r="I40">
            <v>0</v>
          </cell>
          <cell r="J40">
            <v>0</v>
          </cell>
          <cell r="K40">
            <v>0</v>
          </cell>
          <cell r="L40">
            <v>0</v>
          </cell>
          <cell r="M40">
            <v>0</v>
          </cell>
          <cell r="N40">
            <v>18</v>
          </cell>
        </row>
        <row r="41">
          <cell r="B41" t="str">
            <v>Local:</v>
          </cell>
          <cell r="H41" t="str">
            <v xml:space="preserve"> </v>
          </cell>
        </row>
        <row r="42">
          <cell r="A42">
            <v>19</v>
          </cell>
          <cell r="B42" t="str">
            <v xml:space="preserve">   Real Estate</v>
          </cell>
          <cell r="H42" t="str">
            <v xml:space="preserve"> </v>
          </cell>
          <cell r="N42">
            <v>19</v>
          </cell>
        </row>
        <row r="43">
          <cell r="A43">
            <v>20</v>
          </cell>
          <cell r="B43" t="str">
            <v xml:space="preserve">   Special Franchise</v>
          </cell>
          <cell r="H43" t="str">
            <v xml:space="preserve"> </v>
          </cell>
          <cell r="N43">
            <v>20</v>
          </cell>
        </row>
        <row r="44">
          <cell r="A44">
            <v>21</v>
          </cell>
          <cell r="B44" t="str">
            <v xml:space="preserve">   Municipal Gross Income</v>
          </cell>
          <cell r="H44" t="str">
            <v xml:space="preserve"> </v>
          </cell>
          <cell r="N44">
            <v>21</v>
          </cell>
        </row>
        <row r="45">
          <cell r="A45">
            <v>22</v>
          </cell>
          <cell r="B45" t="str">
            <v xml:space="preserve">   NYC Special Franchise</v>
          </cell>
          <cell r="H45" t="str">
            <v xml:space="preserve"> </v>
          </cell>
          <cell r="N45">
            <v>22</v>
          </cell>
        </row>
        <row r="46">
          <cell r="A46">
            <v>23</v>
          </cell>
          <cell r="B46" t="str">
            <v xml:space="preserve">   Public Utility Excise</v>
          </cell>
          <cell r="H46" t="str">
            <v xml:space="preserve"> </v>
          </cell>
          <cell r="N46">
            <v>23</v>
          </cell>
        </row>
        <row r="47">
          <cell r="A47">
            <v>24</v>
          </cell>
          <cell r="B47" t="str">
            <v xml:space="preserve">   Sales and Use</v>
          </cell>
          <cell r="H47" t="str">
            <v xml:space="preserve"> </v>
          </cell>
          <cell r="N47">
            <v>24</v>
          </cell>
        </row>
        <row r="48">
          <cell r="A48">
            <v>25</v>
          </cell>
          <cell r="B48" t="str">
            <v xml:space="preserve">   Other</v>
          </cell>
          <cell r="H48" t="str">
            <v xml:space="preserve"> </v>
          </cell>
          <cell r="N48">
            <v>25</v>
          </cell>
        </row>
        <row r="49">
          <cell r="A49">
            <v>26</v>
          </cell>
          <cell r="B49" t="str">
            <v xml:space="preserve">     Total</v>
          </cell>
          <cell r="C49">
            <v>0</v>
          </cell>
          <cell r="D49">
            <v>0</v>
          </cell>
          <cell r="E49">
            <v>0</v>
          </cell>
          <cell r="F49">
            <v>0</v>
          </cell>
          <cell r="G49">
            <v>0</v>
          </cell>
          <cell r="H49">
            <v>0</v>
          </cell>
          <cell r="I49">
            <v>0</v>
          </cell>
          <cell r="J49">
            <v>0</v>
          </cell>
          <cell r="K49">
            <v>0</v>
          </cell>
          <cell r="L49">
            <v>0</v>
          </cell>
          <cell r="M49">
            <v>0</v>
          </cell>
          <cell r="N49">
            <v>26</v>
          </cell>
        </row>
        <row r="50">
          <cell r="B50" t="str">
            <v>Other (list):</v>
          </cell>
        </row>
        <row r="51">
          <cell r="A51">
            <v>27</v>
          </cell>
          <cell r="H51" t="str">
            <v xml:space="preserve"> </v>
          </cell>
          <cell r="N51">
            <v>27</v>
          </cell>
        </row>
        <row r="52">
          <cell r="A52">
            <v>28</v>
          </cell>
          <cell r="H52" t="str">
            <v xml:space="preserve"> </v>
          </cell>
          <cell r="N52">
            <v>28</v>
          </cell>
        </row>
        <row r="53">
          <cell r="A53">
            <v>29</v>
          </cell>
          <cell r="N53">
            <v>29</v>
          </cell>
        </row>
        <row r="54">
          <cell r="A54">
            <v>30</v>
          </cell>
          <cell r="N54">
            <v>30</v>
          </cell>
        </row>
        <row r="55">
          <cell r="A55">
            <v>31</v>
          </cell>
          <cell r="N55">
            <v>31</v>
          </cell>
        </row>
        <row r="56">
          <cell r="A56">
            <v>32</v>
          </cell>
          <cell r="N56">
            <v>32</v>
          </cell>
        </row>
        <row r="57">
          <cell r="A57">
            <v>33</v>
          </cell>
          <cell r="N57">
            <v>33</v>
          </cell>
        </row>
        <row r="58">
          <cell r="A58">
            <v>34</v>
          </cell>
          <cell r="N58">
            <v>34</v>
          </cell>
        </row>
        <row r="59">
          <cell r="A59">
            <v>35</v>
          </cell>
          <cell r="N59">
            <v>35</v>
          </cell>
        </row>
        <row r="60">
          <cell r="A60">
            <v>36</v>
          </cell>
          <cell r="N60">
            <v>36</v>
          </cell>
        </row>
        <row r="61">
          <cell r="A61">
            <v>37</v>
          </cell>
          <cell r="N61">
            <v>37</v>
          </cell>
        </row>
        <row r="62">
          <cell r="A62">
            <v>38</v>
          </cell>
          <cell r="N62">
            <v>38</v>
          </cell>
        </row>
        <row r="63">
          <cell r="A63">
            <v>39</v>
          </cell>
          <cell r="N63">
            <v>39</v>
          </cell>
        </row>
        <row r="64">
          <cell r="A64">
            <v>40</v>
          </cell>
          <cell r="B64" t="str">
            <v>TOTAL</v>
          </cell>
          <cell r="C64">
            <v>0</v>
          </cell>
          <cell r="D64">
            <v>0</v>
          </cell>
          <cell r="E64">
            <v>0</v>
          </cell>
          <cell r="F64">
            <v>0</v>
          </cell>
          <cell r="G64">
            <v>0</v>
          </cell>
          <cell r="H64">
            <v>0</v>
          </cell>
          <cell r="I64">
            <v>0</v>
          </cell>
          <cell r="J64">
            <v>0</v>
          </cell>
          <cell r="K64">
            <v>0</v>
          </cell>
          <cell r="L64">
            <v>0</v>
          </cell>
          <cell r="M64">
            <v>0</v>
          </cell>
          <cell r="N64">
            <v>40</v>
          </cell>
        </row>
        <row r="66">
          <cell r="A66" t="str">
            <v>FERC FORM NO.1 (ED.  12-96) NYPSC Modified-96</v>
          </cell>
          <cell r="H66" t="str">
            <v>FERC FORM NO.1 (ED.  12-96) NYPSC Modified-96</v>
          </cell>
        </row>
        <row r="67">
          <cell r="A67" t="str">
            <v>Page 262</v>
          </cell>
          <cell r="H67" t="str">
            <v>Page 263</v>
          </cell>
        </row>
      </sheetData>
      <sheetData sheetId="39" refreshError="1"/>
      <sheetData sheetId="40" refreshError="1"/>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refreshError="1"/>
      <sheetData sheetId="60" refreshError="1"/>
      <sheetData sheetId="61" refreshError="1"/>
      <sheetData sheetId="62"/>
      <sheetData sheetId="63"/>
      <sheetData sheetId="64" refreshError="1"/>
      <sheetData sheetId="65" refreshError="1"/>
      <sheetData sheetId="66"/>
      <sheetData sheetId="67" refreshError="1"/>
      <sheetData sheetId="68" refreshError="1"/>
      <sheetData sheetId="69" refreshError="1"/>
      <sheetData sheetId="70" refreshError="1"/>
      <sheetData sheetId="71"/>
      <sheetData sheetId="72" refreshError="1"/>
      <sheetData sheetId="7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9"/>
      <sheetName val="356A-NOT USED"/>
      <sheetName val="PAGE 84"/>
    </sheetNames>
    <sheetDataSet>
      <sheetData sheetId="0"/>
      <sheetData sheetId="1"/>
      <sheetData sheetId="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Read Me"/>
      <sheetName val="Comments"/>
      <sheetName val="Gen Inst"/>
      <sheetName val="Table"/>
      <sheetName val="Sheet1"/>
      <sheetName val="1"/>
      <sheetName val="2"/>
      <sheetName val="003004"/>
      <sheetName val="007008"/>
      <sheetName val="9"/>
      <sheetName val="10"/>
      <sheetName val="11"/>
      <sheetName val="12"/>
      <sheetName val="13"/>
      <sheetName val="14"/>
      <sheetName val="15"/>
      <sheetName val="01617"/>
      <sheetName val="18"/>
      <sheetName val="19"/>
      <sheetName val="20"/>
      <sheetName val="21"/>
      <sheetName val="22"/>
      <sheetName val="23"/>
      <sheetName val="24"/>
      <sheetName val="24A"/>
      <sheetName val="25"/>
      <sheetName val="2627"/>
      <sheetName val="2829"/>
      <sheetName val="30"/>
      <sheetName val="31"/>
      <sheetName val="32"/>
      <sheetName val="33"/>
      <sheetName val="4041"/>
      <sheetName val="42"/>
      <sheetName val="43"/>
      <sheetName val="4445"/>
      <sheetName val="46"/>
      <sheetName val="47"/>
      <sheetName val="6062"/>
      <sheetName val="63"/>
      <sheetName val="64"/>
      <sheetName val="6566"/>
      <sheetName val="067"/>
      <sheetName val="068"/>
      <sheetName val="69"/>
      <sheetName val="7071"/>
      <sheetName val="7277"/>
      <sheetName val="7879 "/>
      <sheetName val="80"/>
      <sheetName val="81"/>
      <sheetName val="82"/>
      <sheetName val="83"/>
      <sheetName val="84"/>
      <sheetName val="85"/>
      <sheetName val="86"/>
      <sheetName val="8788"/>
      <sheetName val="8990"/>
      <sheetName val="9192"/>
      <sheetName val="93"/>
      <sheetName val="94"/>
      <sheetName val="Verify"/>
      <sheetName val="Index"/>
      <sheetName val="Boo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3"/>
      <sheetName val="108109"/>
      <sheetName val="219"/>
      <sheetName val="224225"/>
      <sheetName val="232"/>
      <sheetName val="233"/>
      <sheetName val="234"/>
      <sheetName val="250251"/>
      <sheetName val="256257"/>
      <sheetName val="261"/>
      <sheetName val="266267"/>
      <sheetName val="269"/>
      <sheetName val="272273"/>
      <sheetName val="274275"/>
      <sheetName val="278A-B"/>
      <sheetName val="304"/>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Read Me"/>
      <sheetName val="Comments"/>
      <sheetName val="Gen Inst"/>
      <sheetName val="Table"/>
      <sheetName val="Sheet1"/>
      <sheetName val="1"/>
      <sheetName val="2"/>
      <sheetName val="003004"/>
      <sheetName val="007008"/>
      <sheetName val="9"/>
      <sheetName val="10"/>
      <sheetName val="11"/>
      <sheetName val="12"/>
      <sheetName val="13"/>
      <sheetName val="14"/>
      <sheetName val="15"/>
      <sheetName val="01617"/>
      <sheetName val="18"/>
      <sheetName val="19"/>
      <sheetName val="20"/>
      <sheetName val="21"/>
      <sheetName val="22"/>
      <sheetName val="23"/>
      <sheetName val="24"/>
      <sheetName val="24A"/>
      <sheetName val="25"/>
      <sheetName val="2627"/>
      <sheetName val="2829"/>
      <sheetName val="30"/>
      <sheetName val="31"/>
      <sheetName val="32"/>
      <sheetName val="33"/>
      <sheetName val="4041"/>
      <sheetName val="42"/>
      <sheetName val="43"/>
      <sheetName val="4445"/>
      <sheetName val="46"/>
      <sheetName val="47"/>
      <sheetName val="6062"/>
      <sheetName val="63"/>
      <sheetName val="64"/>
      <sheetName val="6566"/>
      <sheetName val="067"/>
      <sheetName val="068"/>
      <sheetName val="69"/>
      <sheetName val="7071"/>
      <sheetName val="7277"/>
      <sheetName val="7879 "/>
      <sheetName val="80"/>
      <sheetName val="81"/>
      <sheetName val="82"/>
      <sheetName val="83"/>
      <sheetName val="84"/>
      <sheetName val="85"/>
      <sheetName val="86"/>
      <sheetName val="8788"/>
      <sheetName val="8990"/>
      <sheetName val="9192"/>
      <sheetName val="93"/>
      <sheetName val="94"/>
      <sheetName val="Verify"/>
      <sheetName val="Index"/>
      <sheetName val="Boo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9"/>
      <sheetName val="PAGE 336"/>
      <sheetName val="PAGE 337"/>
      <sheetName val="PAGE 337A"/>
      <sheetName val="PAGE 337B"/>
      <sheetName val="PAGE 337C"/>
      <sheetName val="PAGE 337D"/>
      <sheetName val="356A-NOT USED"/>
      <sheetName val="63"/>
      <sheetName val="PAGE 83"/>
      <sheetName val="PAGE 84"/>
      <sheetName val="PAGE 84A"/>
      <sheetName val="PAGE 84B"/>
      <sheetName val="8"/>
      <sheetName val="Que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9"/>
      <sheetName val="PAGE 336"/>
      <sheetName val="PAGE 337"/>
      <sheetName val="PAGE 337A"/>
      <sheetName val="PAGE 337B"/>
      <sheetName val="PAGE 337C"/>
      <sheetName val="PAGE 337D"/>
      <sheetName val="356A-NOT USED"/>
      <sheetName val="63"/>
      <sheetName val="PAGE 83"/>
      <sheetName val="PAGE 84"/>
      <sheetName val="PAGE 84A"/>
      <sheetName val="PAGE 84B"/>
      <sheetName val="8"/>
      <sheetName val="Queens"/>
    </sheetNames>
    <sheetDataSet>
      <sheetData sheetId="0"/>
      <sheetData sheetId="1"/>
      <sheetData sheetId="2"/>
      <sheetData sheetId="3"/>
      <sheetData sheetId="4"/>
      <sheetData sheetId="5"/>
      <sheetData sheetId="6" refreshError="1"/>
      <sheetData sheetId="7"/>
      <sheetData sheetId="8"/>
      <sheetData sheetId="9"/>
      <sheetData sheetId="10"/>
      <sheetData sheetId="11"/>
      <sheetData sheetId="12"/>
      <sheetData sheetId="13" refreshError="1"/>
      <sheetData sheetId="1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U-CONS-BS-ASSETS"/>
      <sheetName val="ORU-CONS-BS-LIAB"/>
      <sheetName val="ORU-CONS-IS-MONTH"/>
      <sheetName val="ORU-CONS-IS-QTR"/>
      <sheetName val="CSXLStore"/>
    </sheetNames>
    <sheetDataSet>
      <sheetData sheetId="0"/>
      <sheetData sheetId="1"/>
      <sheetData sheetId="2"/>
      <sheetData sheetId="3">
        <row r="5">
          <cell r="B5" t="str">
            <v>Consolidated Orange and Rockland Utilities, Inc.</v>
          </cell>
        </row>
      </sheetData>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ingBSAssets"/>
      <sheetName val="Con-ingBSLiab"/>
      <sheetName val="Con-ingIS"/>
      <sheetName val="Con-ingISQtr"/>
      <sheetName val="Con-ingISYTD"/>
      <sheetName val="Con-ingISRoll"/>
      <sheetName val="Con-edBSAssets"/>
      <sheetName val="Con-edBSLiab"/>
      <sheetName val="Con-edIS"/>
      <sheetName val="Con-edISQtr"/>
      <sheetName val="Sheet1"/>
      <sheetName val="ingAsset-View"/>
      <sheetName val="ingLiab-View"/>
      <sheetName val="ingIS-View"/>
      <sheetName val="Roll-IS-View"/>
      <sheetName val="Asset-View"/>
      <sheetName val="Liab-View"/>
      <sheetName val="IS-View"/>
      <sheetName val="CSXLStore"/>
      <sheetName val="csxlDE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5">
          <cell r="B5" t="str">
            <v>April 30, 2004</v>
          </cell>
        </row>
      </sheetData>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ST882"/>
      <sheetName val="Parsed Data"/>
      <sheetName val="ORe"/>
      <sheetName val="ORg"/>
      <sheetName val="REe"/>
      <sheetName val="REg"/>
      <sheetName val="PKe"/>
      <sheetName val="PKg"/>
      <sheetName val="Data"/>
    </sheetNames>
    <sheetDataSet>
      <sheetData sheetId="0" refreshError="1"/>
      <sheetData sheetId="1">
        <row r="1">
          <cell r="D1">
            <v>125336</v>
          </cell>
          <cell r="E1" t="str">
            <v>090100*</v>
          </cell>
        </row>
        <row r="2">
          <cell r="D2">
            <v>0</v>
          </cell>
          <cell r="E2" t="str">
            <v>100100*</v>
          </cell>
        </row>
        <row r="3">
          <cell r="D3">
            <v>1173</v>
          </cell>
          <cell r="E3" t="str">
            <v>110100*</v>
          </cell>
        </row>
        <row r="5">
          <cell r="D5">
            <v>218736</v>
          </cell>
          <cell r="E5" t="str">
            <v>090200*</v>
          </cell>
        </row>
        <row r="6">
          <cell r="D6">
            <v>2719</v>
          </cell>
          <cell r="E6" t="str">
            <v>090400*</v>
          </cell>
        </row>
        <row r="7">
          <cell r="D7">
            <v>71516</v>
          </cell>
          <cell r="E7" t="str">
            <v>100200*</v>
          </cell>
        </row>
        <row r="8">
          <cell r="D8">
            <v>732</v>
          </cell>
          <cell r="E8" t="str">
            <v>100400*</v>
          </cell>
        </row>
        <row r="9">
          <cell r="D9">
            <v>4506</v>
          </cell>
          <cell r="E9" t="str">
            <v>110200*</v>
          </cell>
        </row>
        <row r="10">
          <cell r="D10">
            <v>109</v>
          </cell>
          <cell r="E10" t="str">
            <v>110400*</v>
          </cell>
        </row>
        <row r="11">
          <cell r="D11">
            <v>424827</v>
          </cell>
        </row>
        <row r="13">
          <cell r="D13">
            <v>424827</v>
          </cell>
        </row>
        <row r="15">
          <cell r="D15" t="str">
            <v>#Customers</v>
          </cell>
          <cell r="E15" t="str">
            <v>Key</v>
          </cell>
        </row>
        <row r="16">
          <cell r="D16">
            <v>16373</v>
          </cell>
          <cell r="E16" t="str">
            <v>090100231</v>
          </cell>
        </row>
        <row r="17">
          <cell r="D17">
            <v>44770</v>
          </cell>
          <cell r="E17" t="str">
            <v>090100231</v>
          </cell>
        </row>
        <row r="18">
          <cell r="D18">
            <v>492</v>
          </cell>
          <cell r="E18" t="str">
            <v>090100306</v>
          </cell>
        </row>
        <row r="19">
          <cell r="D19">
            <v>352</v>
          </cell>
          <cell r="E19" t="str">
            <v>090100306</v>
          </cell>
        </row>
        <row r="20">
          <cell r="D20">
            <v>12821</v>
          </cell>
          <cell r="E20" t="str">
            <v>090100406</v>
          </cell>
        </row>
        <row r="21">
          <cell r="D21">
            <v>28136</v>
          </cell>
          <cell r="E21" t="str">
            <v>090100406</v>
          </cell>
        </row>
        <row r="22">
          <cell r="D22">
            <v>1</v>
          </cell>
          <cell r="E22" t="str">
            <v>090100406</v>
          </cell>
        </row>
        <row r="23">
          <cell r="D23">
            <v>17</v>
          </cell>
          <cell r="E23" t="str">
            <v>090100531</v>
          </cell>
        </row>
        <row r="24">
          <cell r="D24">
            <v>245</v>
          </cell>
          <cell r="E24" t="str">
            <v>090100531</v>
          </cell>
        </row>
        <row r="25">
          <cell r="D25">
            <v>3245</v>
          </cell>
          <cell r="E25" t="str">
            <v>090100631</v>
          </cell>
        </row>
        <row r="26">
          <cell r="D26">
            <v>3603</v>
          </cell>
          <cell r="E26" t="str">
            <v>090100631</v>
          </cell>
        </row>
        <row r="27">
          <cell r="D27">
            <v>164</v>
          </cell>
          <cell r="E27" t="str">
            <v>090100731</v>
          </cell>
        </row>
        <row r="28">
          <cell r="D28">
            <v>544</v>
          </cell>
          <cell r="E28" t="str">
            <v>090100731</v>
          </cell>
        </row>
        <row r="29">
          <cell r="D29">
            <v>1284</v>
          </cell>
          <cell r="E29" t="str">
            <v>090100931</v>
          </cell>
        </row>
        <row r="30">
          <cell r="D30">
            <v>1933</v>
          </cell>
          <cell r="E30" t="str">
            <v>090100931</v>
          </cell>
        </row>
        <row r="31">
          <cell r="D31">
            <v>24</v>
          </cell>
          <cell r="E31" t="str">
            <v>090100106</v>
          </cell>
        </row>
        <row r="32">
          <cell r="D32">
            <v>41</v>
          </cell>
          <cell r="E32" t="str">
            <v>090100106</v>
          </cell>
        </row>
        <row r="33">
          <cell r="D33">
            <v>20</v>
          </cell>
          <cell r="E33" t="str">
            <v>090100108</v>
          </cell>
        </row>
        <row r="34">
          <cell r="D34">
            <v>65</v>
          </cell>
          <cell r="E34" t="str">
            <v>090100108</v>
          </cell>
        </row>
        <row r="35">
          <cell r="D35">
            <v>1</v>
          </cell>
          <cell r="E35" t="str">
            <v>090100156</v>
          </cell>
        </row>
        <row r="36">
          <cell r="D36">
            <v>457</v>
          </cell>
          <cell r="E36" t="str">
            <v>090100162</v>
          </cell>
        </row>
        <row r="37">
          <cell r="D37">
            <v>1224</v>
          </cell>
          <cell r="E37" t="str">
            <v>090100162</v>
          </cell>
        </row>
        <row r="38">
          <cell r="D38">
            <v>1</v>
          </cell>
          <cell r="E38" t="str">
            <v>090100175</v>
          </cell>
        </row>
        <row r="39">
          <cell r="D39">
            <v>1</v>
          </cell>
          <cell r="E39" t="str">
            <v>090100175</v>
          </cell>
        </row>
        <row r="40">
          <cell r="D40">
            <v>12</v>
          </cell>
          <cell r="E40" t="str">
            <v>090100206</v>
          </cell>
        </row>
        <row r="41">
          <cell r="D41">
            <v>28</v>
          </cell>
          <cell r="E41" t="str">
            <v>090100206</v>
          </cell>
        </row>
        <row r="42">
          <cell r="D42">
            <v>2</v>
          </cell>
          <cell r="E42" t="str">
            <v>090100231</v>
          </cell>
        </row>
        <row r="43">
          <cell r="D43">
            <v>1</v>
          </cell>
          <cell r="E43" t="str">
            <v>090100231</v>
          </cell>
        </row>
        <row r="44">
          <cell r="D44">
            <v>1</v>
          </cell>
          <cell r="E44" t="str">
            <v>090100262</v>
          </cell>
        </row>
        <row r="45">
          <cell r="D45">
            <v>74</v>
          </cell>
          <cell r="E45" t="str">
            <v>090100262</v>
          </cell>
        </row>
        <row r="46">
          <cell r="D46">
            <v>1472</v>
          </cell>
          <cell r="E46" t="str">
            <v>090100331</v>
          </cell>
        </row>
        <row r="47">
          <cell r="D47">
            <v>2905</v>
          </cell>
          <cell r="E47" t="str">
            <v>090100331</v>
          </cell>
        </row>
        <row r="48">
          <cell r="D48">
            <v>2</v>
          </cell>
          <cell r="E48" t="str">
            <v>090100362</v>
          </cell>
        </row>
        <row r="49">
          <cell r="D49">
            <v>3</v>
          </cell>
          <cell r="E49" t="str">
            <v>090100431</v>
          </cell>
        </row>
        <row r="50">
          <cell r="D50">
            <v>503</v>
          </cell>
          <cell r="E50" t="str">
            <v>090100506</v>
          </cell>
        </row>
        <row r="51">
          <cell r="D51">
            <v>1116</v>
          </cell>
          <cell r="E51" t="str">
            <v>090100506</v>
          </cell>
        </row>
        <row r="52">
          <cell r="D52">
            <v>1329</v>
          </cell>
          <cell r="E52" t="str">
            <v>090100606</v>
          </cell>
        </row>
        <row r="53">
          <cell r="D53">
            <v>1997</v>
          </cell>
          <cell r="E53" t="str">
            <v>090100606</v>
          </cell>
        </row>
        <row r="54">
          <cell r="D54">
            <v>1</v>
          </cell>
          <cell r="E54" t="str">
            <v>090100608</v>
          </cell>
        </row>
        <row r="55">
          <cell r="D55">
            <v>1</v>
          </cell>
          <cell r="E55" t="str">
            <v>090100017</v>
          </cell>
        </row>
        <row r="56">
          <cell r="D56">
            <v>1</v>
          </cell>
          <cell r="E56" t="str">
            <v>090100106</v>
          </cell>
        </row>
        <row r="57">
          <cell r="D57">
            <v>2</v>
          </cell>
          <cell r="E57" t="str">
            <v>090100106</v>
          </cell>
        </row>
        <row r="58">
          <cell r="D58">
            <v>2</v>
          </cell>
          <cell r="E58" t="str">
            <v>090100108</v>
          </cell>
        </row>
        <row r="59">
          <cell r="D59">
            <v>1</v>
          </cell>
          <cell r="E59" t="str">
            <v>090100206</v>
          </cell>
        </row>
        <row r="60">
          <cell r="D60">
            <v>1</v>
          </cell>
          <cell r="E60" t="str">
            <v>090100206</v>
          </cell>
        </row>
        <row r="61">
          <cell r="D61">
            <v>1</v>
          </cell>
          <cell r="E61" t="str">
            <v>090100257</v>
          </cell>
        </row>
        <row r="62">
          <cell r="D62">
            <v>1</v>
          </cell>
          <cell r="E62" t="str">
            <v>090100275</v>
          </cell>
        </row>
        <row r="63">
          <cell r="D63">
            <v>1</v>
          </cell>
          <cell r="E63" t="str">
            <v>090100308</v>
          </cell>
        </row>
        <row r="64">
          <cell r="D64">
            <v>8</v>
          </cell>
          <cell r="E64" t="str">
            <v>090100362</v>
          </cell>
        </row>
        <row r="65">
          <cell r="D65">
            <v>9</v>
          </cell>
          <cell r="E65" t="str">
            <v>090100362</v>
          </cell>
        </row>
        <row r="66">
          <cell r="D66">
            <v>4</v>
          </cell>
          <cell r="E66" t="str">
            <v>090100431</v>
          </cell>
        </row>
        <row r="67">
          <cell r="D67">
            <v>6</v>
          </cell>
          <cell r="E67" t="str">
            <v>090100431</v>
          </cell>
        </row>
        <row r="68">
          <cell r="D68">
            <v>8</v>
          </cell>
          <cell r="E68" t="str">
            <v>090100506</v>
          </cell>
        </row>
        <row r="69">
          <cell r="D69">
            <v>2</v>
          </cell>
          <cell r="E69" t="str">
            <v>090100506</v>
          </cell>
        </row>
        <row r="70">
          <cell r="D70">
            <v>2</v>
          </cell>
          <cell r="E70" t="str">
            <v>090100606</v>
          </cell>
        </row>
        <row r="71">
          <cell r="D71">
            <v>3</v>
          </cell>
          <cell r="E71" t="str">
            <v>090100606</v>
          </cell>
        </row>
        <row r="72">
          <cell r="D72">
            <v>9</v>
          </cell>
          <cell r="E72" t="str">
            <v>090100CU1</v>
          </cell>
        </row>
        <row r="73">
          <cell r="D73">
            <v>14</v>
          </cell>
          <cell r="E73" t="str">
            <v>090100CU1</v>
          </cell>
        </row>
        <row r="74">
          <cell r="D74">
            <v>127</v>
          </cell>
          <cell r="E74" t="str">
            <v>090200X2E</v>
          </cell>
        </row>
        <row r="75">
          <cell r="D75">
            <v>55</v>
          </cell>
          <cell r="E75" t="str">
            <v>090200X2E</v>
          </cell>
        </row>
        <row r="76">
          <cell r="D76">
            <v>35</v>
          </cell>
          <cell r="E76" t="str">
            <v>090200X2E</v>
          </cell>
        </row>
        <row r="77">
          <cell r="D77">
            <v>282</v>
          </cell>
          <cell r="E77" t="str">
            <v>090200X3A</v>
          </cell>
        </row>
        <row r="78">
          <cell r="D78">
            <v>1222</v>
          </cell>
          <cell r="E78" t="str">
            <v>090200X3A</v>
          </cell>
        </row>
        <row r="79">
          <cell r="D79">
            <v>13</v>
          </cell>
          <cell r="E79" t="str">
            <v>090200X3A</v>
          </cell>
        </row>
        <row r="80">
          <cell r="D80">
            <v>19777</v>
          </cell>
          <cell r="E80" t="str">
            <v>090200X3E</v>
          </cell>
        </row>
        <row r="81">
          <cell r="D81">
            <v>26854</v>
          </cell>
          <cell r="E81" t="str">
            <v>090200X3E</v>
          </cell>
        </row>
        <row r="82">
          <cell r="D82">
            <v>1049</v>
          </cell>
          <cell r="E82" t="str">
            <v>090200X3E</v>
          </cell>
        </row>
        <row r="83">
          <cell r="D83">
            <v>419</v>
          </cell>
          <cell r="E83" t="str">
            <v>090200X5E</v>
          </cell>
        </row>
        <row r="84">
          <cell r="D84">
            <v>214</v>
          </cell>
          <cell r="E84" t="str">
            <v>090200X5E</v>
          </cell>
        </row>
        <row r="85">
          <cell r="D85">
            <v>72</v>
          </cell>
          <cell r="E85" t="str">
            <v>090200X5E</v>
          </cell>
        </row>
        <row r="86">
          <cell r="D86">
            <v>167</v>
          </cell>
          <cell r="E86" t="str">
            <v>090200X6E</v>
          </cell>
        </row>
        <row r="87">
          <cell r="D87">
            <v>393</v>
          </cell>
          <cell r="E87" t="str">
            <v>090200X6E</v>
          </cell>
        </row>
        <row r="88">
          <cell r="D88">
            <v>183</v>
          </cell>
          <cell r="E88" t="str">
            <v>090200X7E</v>
          </cell>
        </row>
        <row r="89">
          <cell r="D89">
            <v>28</v>
          </cell>
          <cell r="E89" t="str">
            <v>090200X7E</v>
          </cell>
        </row>
        <row r="90">
          <cell r="D90">
            <v>2</v>
          </cell>
          <cell r="E90" t="str">
            <v>090200X7E</v>
          </cell>
        </row>
        <row r="91">
          <cell r="D91">
            <v>652</v>
          </cell>
          <cell r="E91" t="str">
            <v>090200X8E</v>
          </cell>
        </row>
        <row r="92">
          <cell r="D92">
            <v>194</v>
          </cell>
          <cell r="E92" t="str">
            <v>090200X8E</v>
          </cell>
        </row>
        <row r="93">
          <cell r="D93">
            <v>63</v>
          </cell>
          <cell r="E93" t="str">
            <v>090200X8E</v>
          </cell>
        </row>
        <row r="94">
          <cell r="D94">
            <v>439</v>
          </cell>
          <cell r="E94" t="str">
            <v>090200201</v>
          </cell>
        </row>
        <row r="95">
          <cell r="D95">
            <v>94</v>
          </cell>
          <cell r="E95" t="str">
            <v>090200201</v>
          </cell>
        </row>
        <row r="96">
          <cell r="D96">
            <v>205</v>
          </cell>
          <cell r="E96" t="str">
            <v>090200201</v>
          </cell>
        </row>
        <row r="97">
          <cell r="D97">
            <v>56375</v>
          </cell>
          <cell r="E97" t="str">
            <v>090200301</v>
          </cell>
        </row>
        <row r="98">
          <cell r="D98">
            <v>64737</v>
          </cell>
          <cell r="E98" t="str">
            <v>090200301</v>
          </cell>
        </row>
        <row r="99">
          <cell r="D99">
            <v>5944</v>
          </cell>
          <cell r="E99" t="str">
            <v>090200301</v>
          </cell>
        </row>
        <row r="100">
          <cell r="D100">
            <v>668</v>
          </cell>
          <cell r="E100" t="str">
            <v>090200319</v>
          </cell>
        </row>
        <row r="101">
          <cell r="D101">
            <v>1819</v>
          </cell>
          <cell r="E101" t="str">
            <v>090200319</v>
          </cell>
        </row>
        <row r="102">
          <cell r="D102">
            <v>52</v>
          </cell>
          <cell r="E102" t="str">
            <v>090200319</v>
          </cell>
        </row>
        <row r="103">
          <cell r="D103">
            <v>1376</v>
          </cell>
          <cell r="E103" t="str">
            <v>090200501</v>
          </cell>
        </row>
        <row r="104">
          <cell r="D104">
            <v>947</v>
          </cell>
          <cell r="E104" t="str">
            <v>090200501</v>
          </cell>
        </row>
        <row r="105">
          <cell r="D105">
            <v>325</v>
          </cell>
          <cell r="E105" t="str">
            <v>090200501</v>
          </cell>
        </row>
        <row r="106">
          <cell r="D106">
            <v>584</v>
          </cell>
          <cell r="E106" t="str">
            <v>090200601</v>
          </cell>
        </row>
        <row r="107">
          <cell r="D107">
            <v>861</v>
          </cell>
          <cell r="E107" t="str">
            <v>090200601</v>
          </cell>
        </row>
        <row r="108">
          <cell r="D108">
            <v>9</v>
          </cell>
          <cell r="E108" t="str">
            <v>090200601</v>
          </cell>
        </row>
        <row r="109">
          <cell r="D109">
            <v>690</v>
          </cell>
          <cell r="E109" t="str">
            <v>090200701</v>
          </cell>
        </row>
        <row r="110">
          <cell r="D110">
            <v>86</v>
          </cell>
          <cell r="E110" t="str">
            <v>090200701</v>
          </cell>
        </row>
        <row r="111">
          <cell r="D111">
            <v>17</v>
          </cell>
          <cell r="E111" t="str">
            <v>090200701</v>
          </cell>
        </row>
        <row r="112">
          <cell r="D112">
            <v>2136</v>
          </cell>
          <cell r="E112" t="str">
            <v>090200801</v>
          </cell>
        </row>
        <row r="113">
          <cell r="D113">
            <v>490</v>
          </cell>
          <cell r="E113" t="str">
            <v>090200801</v>
          </cell>
        </row>
        <row r="114">
          <cell r="D114">
            <v>332</v>
          </cell>
          <cell r="E114" t="str">
            <v>090200801</v>
          </cell>
        </row>
        <row r="115">
          <cell r="D115">
            <v>25</v>
          </cell>
          <cell r="E115" t="str">
            <v>090200X1B</v>
          </cell>
        </row>
        <row r="116">
          <cell r="D116">
            <v>29</v>
          </cell>
          <cell r="E116" t="str">
            <v>090200X1B</v>
          </cell>
        </row>
        <row r="117">
          <cell r="D117">
            <v>1</v>
          </cell>
          <cell r="E117" t="str">
            <v>090200X1B</v>
          </cell>
        </row>
        <row r="118">
          <cell r="D118">
            <v>6</v>
          </cell>
          <cell r="E118" t="str">
            <v>090200X1C</v>
          </cell>
        </row>
        <row r="119">
          <cell r="D119">
            <v>8</v>
          </cell>
          <cell r="E119" t="str">
            <v>090200X1C</v>
          </cell>
        </row>
        <row r="120">
          <cell r="D120">
            <v>2760</v>
          </cell>
          <cell r="E120" t="str">
            <v>090200X1D</v>
          </cell>
        </row>
        <row r="121">
          <cell r="D121">
            <v>3262</v>
          </cell>
          <cell r="E121" t="str">
            <v>090200X1D</v>
          </cell>
        </row>
        <row r="122">
          <cell r="D122">
            <v>163</v>
          </cell>
          <cell r="E122" t="str">
            <v>090200X1D</v>
          </cell>
        </row>
        <row r="123">
          <cell r="D123">
            <v>5</v>
          </cell>
          <cell r="E123" t="str">
            <v>090200X1U</v>
          </cell>
        </row>
        <row r="124">
          <cell r="D124">
            <v>33</v>
          </cell>
          <cell r="E124" t="str">
            <v>090200X1U</v>
          </cell>
        </row>
        <row r="125">
          <cell r="D125">
            <v>23</v>
          </cell>
          <cell r="E125" t="str">
            <v>090200X2D</v>
          </cell>
        </row>
        <row r="126">
          <cell r="D126">
            <v>34</v>
          </cell>
          <cell r="E126" t="str">
            <v>090200X2D</v>
          </cell>
        </row>
        <row r="127">
          <cell r="D127">
            <v>13</v>
          </cell>
          <cell r="E127" t="str">
            <v>090200X2F</v>
          </cell>
        </row>
        <row r="128">
          <cell r="D128">
            <v>17</v>
          </cell>
          <cell r="E128" t="str">
            <v>090200X2F</v>
          </cell>
        </row>
        <row r="129">
          <cell r="D129">
            <v>6</v>
          </cell>
          <cell r="E129" t="str">
            <v>090200X3D</v>
          </cell>
        </row>
        <row r="130">
          <cell r="D130">
            <v>19</v>
          </cell>
          <cell r="E130" t="str">
            <v>090200X3D</v>
          </cell>
        </row>
        <row r="131">
          <cell r="D131">
            <v>2</v>
          </cell>
          <cell r="E131" t="str">
            <v>090200X3E</v>
          </cell>
        </row>
        <row r="132">
          <cell r="D132">
            <v>145</v>
          </cell>
          <cell r="E132" t="str">
            <v>090200X4D</v>
          </cell>
        </row>
        <row r="133">
          <cell r="D133">
            <v>109</v>
          </cell>
          <cell r="E133" t="str">
            <v>090200X4D</v>
          </cell>
        </row>
        <row r="134">
          <cell r="D134">
            <v>15</v>
          </cell>
          <cell r="E134" t="str">
            <v>090200X4D</v>
          </cell>
        </row>
        <row r="135">
          <cell r="D135">
            <v>142</v>
          </cell>
          <cell r="E135" t="str">
            <v>090200X4J</v>
          </cell>
        </row>
        <row r="136">
          <cell r="D136">
            <v>29</v>
          </cell>
          <cell r="E136" t="str">
            <v>090200X4J</v>
          </cell>
        </row>
        <row r="137">
          <cell r="D137">
            <v>3</v>
          </cell>
          <cell r="E137" t="str">
            <v>090200X4J</v>
          </cell>
        </row>
        <row r="138">
          <cell r="D138">
            <v>27</v>
          </cell>
          <cell r="E138" t="str">
            <v>090200X5F</v>
          </cell>
        </row>
        <row r="139">
          <cell r="D139">
            <v>45</v>
          </cell>
          <cell r="E139" t="str">
            <v>090200X5F</v>
          </cell>
        </row>
        <row r="140">
          <cell r="D140">
            <v>6</v>
          </cell>
          <cell r="E140" t="str">
            <v>090200X5J</v>
          </cell>
        </row>
        <row r="141">
          <cell r="D141">
            <v>6</v>
          </cell>
          <cell r="E141" t="str">
            <v>090200X5J</v>
          </cell>
        </row>
        <row r="142">
          <cell r="D142">
            <v>385</v>
          </cell>
          <cell r="E142" t="str">
            <v>090200X8D</v>
          </cell>
        </row>
        <row r="143">
          <cell r="D143">
            <v>9</v>
          </cell>
          <cell r="E143" t="str">
            <v>090200X8D</v>
          </cell>
        </row>
        <row r="144">
          <cell r="D144">
            <v>52</v>
          </cell>
          <cell r="E144" t="str">
            <v>090200X8D</v>
          </cell>
        </row>
        <row r="145">
          <cell r="D145">
            <v>455</v>
          </cell>
          <cell r="E145" t="str">
            <v>090200X9D</v>
          </cell>
        </row>
        <row r="146">
          <cell r="D146">
            <v>254</v>
          </cell>
          <cell r="E146" t="str">
            <v>090200X9D</v>
          </cell>
        </row>
        <row r="147">
          <cell r="D147">
            <v>31</v>
          </cell>
          <cell r="E147" t="str">
            <v>090200X9D</v>
          </cell>
        </row>
        <row r="148">
          <cell r="D148">
            <v>9</v>
          </cell>
          <cell r="E148" t="str">
            <v>090200X9K</v>
          </cell>
        </row>
        <row r="149">
          <cell r="D149">
            <v>11</v>
          </cell>
          <cell r="E149" t="str">
            <v>090200X9K</v>
          </cell>
        </row>
        <row r="150">
          <cell r="D150">
            <v>1</v>
          </cell>
          <cell r="E150" t="str">
            <v>090200X9N</v>
          </cell>
        </row>
        <row r="151">
          <cell r="D151">
            <v>1</v>
          </cell>
          <cell r="E151" t="str">
            <v>090200X9N</v>
          </cell>
        </row>
        <row r="152">
          <cell r="D152">
            <v>6582</v>
          </cell>
          <cell r="E152" t="str">
            <v>090200102</v>
          </cell>
        </row>
        <row r="153">
          <cell r="D153">
            <v>7497</v>
          </cell>
          <cell r="E153" t="str">
            <v>090200102</v>
          </cell>
        </row>
        <row r="154">
          <cell r="D154">
            <v>458</v>
          </cell>
          <cell r="E154" t="str">
            <v>090200102</v>
          </cell>
        </row>
        <row r="155">
          <cell r="D155">
            <v>42</v>
          </cell>
          <cell r="E155" t="str">
            <v>090200105</v>
          </cell>
        </row>
        <row r="156">
          <cell r="D156">
            <v>19</v>
          </cell>
          <cell r="E156" t="str">
            <v>090200105</v>
          </cell>
        </row>
        <row r="157">
          <cell r="D157">
            <v>12</v>
          </cell>
          <cell r="E157" t="str">
            <v>090200110</v>
          </cell>
        </row>
        <row r="158">
          <cell r="D158">
            <v>21</v>
          </cell>
          <cell r="E158" t="str">
            <v>090200110</v>
          </cell>
        </row>
        <row r="159">
          <cell r="D159">
            <v>1</v>
          </cell>
          <cell r="E159" t="str">
            <v>090200110</v>
          </cell>
        </row>
        <row r="160">
          <cell r="D160">
            <v>1</v>
          </cell>
          <cell r="E160" t="str">
            <v>090200111</v>
          </cell>
        </row>
        <row r="161">
          <cell r="D161">
            <v>68</v>
          </cell>
          <cell r="E161" t="str">
            <v>090200120</v>
          </cell>
        </row>
        <row r="162">
          <cell r="D162">
            <v>99</v>
          </cell>
          <cell r="E162" t="str">
            <v>090200120</v>
          </cell>
        </row>
        <row r="163">
          <cell r="D163">
            <v>1</v>
          </cell>
          <cell r="E163" t="str">
            <v>090200120</v>
          </cell>
        </row>
        <row r="164">
          <cell r="D164">
            <v>14</v>
          </cell>
          <cell r="E164" t="str">
            <v>090200121</v>
          </cell>
        </row>
        <row r="165">
          <cell r="D165">
            <v>13</v>
          </cell>
          <cell r="E165" t="str">
            <v>090200121</v>
          </cell>
        </row>
        <row r="166">
          <cell r="D166">
            <v>29</v>
          </cell>
          <cell r="E166" t="str">
            <v>090200202</v>
          </cell>
        </row>
        <row r="167">
          <cell r="D167">
            <v>35</v>
          </cell>
          <cell r="E167" t="str">
            <v>090200202</v>
          </cell>
        </row>
        <row r="168">
          <cell r="D168">
            <v>2</v>
          </cell>
          <cell r="E168" t="str">
            <v>090200202</v>
          </cell>
        </row>
        <row r="169">
          <cell r="D169">
            <v>22</v>
          </cell>
          <cell r="E169" t="str">
            <v>090200203</v>
          </cell>
        </row>
        <row r="170">
          <cell r="D170">
            <v>19</v>
          </cell>
          <cell r="E170" t="str">
            <v>090200203</v>
          </cell>
        </row>
        <row r="171">
          <cell r="D171">
            <v>1</v>
          </cell>
          <cell r="E171" t="str">
            <v>090200203</v>
          </cell>
        </row>
        <row r="172">
          <cell r="D172">
            <v>2</v>
          </cell>
          <cell r="E172" t="str">
            <v>090200301</v>
          </cell>
        </row>
        <row r="173">
          <cell r="D173">
            <v>1</v>
          </cell>
          <cell r="E173" t="str">
            <v>090200301</v>
          </cell>
        </row>
        <row r="174">
          <cell r="D174">
            <v>9</v>
          </cell>
          <cell r="E174" t="str">
            <v>090200302</v>
          </cell>
        </row>
        <row r="175">
          <cell r="D175">
            <v>36</v>
          </cell>
          <cell r="E175" t="str">
            <v>090200302</v>
          </cell>
        </row>
        <row r="176">
          <cell r="D176">
            <v>233</v>
          </cell>
          <cell r="E176" t="str">
            <v>090200402</v>
          </cell>
        </row>
        <row r="177">
          <cell r="D177">
            <v>190</v>
          </cell>
          <cell r="E177" t="str">
            <v>090200402</v>
          </cell>
        </row>
        <row r="178">
          <cell r="D178">
            <v>16</v>
          </cell>
          <cell r="E178" t="str">
            <v>090200402</v>
          </cell>
        </row>
        <row r="179">
          <cell r="D179">
            <v>100</v>
          </cell>
          <cell r="E179" t="str">
            <v>090200412</v>
          </cell>
        </row>
        <row r="180">
          <cell r="D180">
            <v>70</v>
          </cell>
          <cell r="E180" t="str">
            <v>090200412</v>
          </cell>
        </row>
        <row r="181">
          <cell r="D181">
            <v>2</v>
          </cell>
          <cell r="E181" t="str">
            <v>090200412</v>
          </cell>
        </row>
        <row r="182">
          <cell r="D182">
            <v>54</v>
          </cell>
          <cell r="E182" t="str">
            <v>090200503</v>
          </cell>
        </row>
        <row r="183">
          <cell r="D183">
            <v>58</v>
          </cell>
          <cell r="E183" t="str">
            <v>090200503</v>
          </cell>
        </row>
        <row r="184">
          <cell r="D184">
            <v>1</v>
          </cell>
          <cell r="E184" t="str">
            <v>090200503</v>
          </cell>
        </row>
        <row r="185">
          <cell r="D185">
            <v>23</v>
          </cell>
          <cell r="E185" t="str">
            <v>090200512</v>
          </cell>
        </row>
        <row r="186">
          <cell r="D186">
            <v>19</v>
          </cell>
          <cell r="E186" t="str">
            <v>090200512</v>
          </cell>
        </row>
        <row r="187">
          <cell r="D187">
            <v>2</v>
          </cell>
          <cell r="E187" t="str">
            <v>090200703</v>
          </cell>
        </row>
        <row r="188">
          <cell r="D188">
            <v>1</v>
          </cell>
          <cell r="E188" t="str">
            <v>090200703</v>
          </cell>
        </row>
        <row r="189">
          <cell r="D189">
            <v>515</v>
          </cell>
          <cell r="E189" t="str">
            <v>090200802</v>
          </cell>
        </row>
        <row r="190">
          <cell r="D190">
            <v>1015</v>
          </cell>
          <cell r="E190" t="str">
            <v>090200802</v>
          </cell>
        </row>
        <row r="191">
          <cell r="D191">
            <v>24</v>
          </cell>
          <cell r="E191" t="str">
            <v>090200802</v>
          </cell>
        </row>
        <row r="192">
          <cell r="D192">
            <v>1416</v>
          </cell>
          <cell r="E192" t="str">
            <v>090200902</v>
          </cell>
        </row>
        <row r="193">
          <cell r="D193">
            <v>912</v>
          </cell>
          <cell r="E193" t="str">
            <v>090200902</v>
          </cell>
        </row>
        <row r="194">
          <cell r="D194">
            <v>147</v>
          </cell>
          <cell r="E194" t="str">
            <v>090200902</v>
          </cell>
        </row>
        <row r="195">
          <cell r="D195">
            <v>4</v>
          </cell>
          <cell r="E195" t="str">
            <v>090200929</v>
          </cell>
        </row>
        <row r="196">
          <cell r="D196">
            <v>6</v>
          </cell>
          <cell r="E196" t="str">
            <v>090200930</v>
          </cell>
        </row>
        <row r="197">
          <cell r="D197">
            <v>1</v>
          </cell>
          <cell r="E197" t="str">
            <v>090200950</v>
          </cell>
        </row>
        <row r="198">
          <cell r="D198">
            <v>1</v>
          </cell>
          <cell r="E198" t="str">
            <v>090200X1D</v>
          </cell>
        </row>
        <row r="199">
          <cell r="D199">
            <v>1</v>
          </cell>
          <cell r="E199" t="str">
            <v>090200X1D</v>
          </cell>
        </row>
        <row r="200">
          <cell r="D200">
            <v>1</v>
          </cell>
          <cell r="E200" t="str">
            <v>090200X6D</v>
          </cell>
        </row>
        <row r="201">
          <cell r="D201">
            <v>9</v>
          </cell>
          <cell r="E201" t="str">
            <v>090200X7F</v>
          </cell>
        </row>
        <row r="202">
          <cell r="D202">
            <v>9</v>
          </cell>
          <cell r="E202" t="str">
            <v>090200X7F</v>
          </cell>
        </row>
        <row r="203">
          <cell r="D203">
            <v>6</v>
          </cell>
          <cell r="E203" t="str">
            <v>090200X9L</v>
          </cell>
        </row>
        <row r="204">
          <cell r="D204">
            <v>6</v>
          </cell>
          <cell r="E204" t="str">
            <v>090200X9L</v>
          </cell>
        </row>
        <row r="205">
          <cell r="D205">
            <v>1</v>
          </cell>
          <cell r="E205" t="str">
            <v>090200X9O</v>
          </cell>
        </row>
        <row r="206">
          <cell r="D206">
            <v>3</v>
          </cell>
          <cell r="E206" t="str">
            <v>090200X9R</v>
          </cell>
        </row>
        <row r="207">
          <cell r="D207">
            <v>2</v>
          </cell>
          <cell r="E207" t="str">
            <v>090200102</v>
          </cell>
        </row>
        <row r="208">
          <cell r="D208">
            <v>2</v>
          </cell>
          <cell r="E208" t="str">
            <v>090200102</v>
          </cell>
        </row>
        <row r="209">
          <cell r="D209">
            <v>1</v>
          </cell>
          <cell r="E209" t="str">
            <v>090200202</v>
          </cell>
        </row>
        <row r="210">
          <cell r="D210">
            <v>13</v>
          </cell>
          <cell r="E210" t="str">
            <v>090200211</v>
          </cell>
        </row>
        <row r="211">
          <cell r="D211">
            <v>28</v>
          </cell>
          <cell r="E211" t="str">
            <v>090200211</v>
          </cell>
        </row>
        <row r="212">
          <cell r="D212">
            <v>1</v>
          </cell>
          <cell r="E212" t="str">
            <v>090200216</v>
          </cell>
        </row>
        <row r="213">
          <cell r="D213">
            <v>4</v>
          </cell>
          <cell r="E213" t="str">
            <v>090200221</v>
          </cell>
        </row>
        <row r="214">
          <cell r="D214">
            <v>2</v>
          </cell>
          <cell r="E214" t="str">
            <v>090200416</v>
          </cell>
        </row>
        <row r="215">
          <cell r="D215">
            <v>1</v>
          </cell>
          <cell r="E215" t="str">
            <v>090200602</v>
          </cell>
        </row>
        <row r="216">
          <cell r="D216">
            <v>6</v>
          </cell>
          <cell r="E216" t="str">
            <v>090200703</v>
          </cell>
        </row>
        <row r="217">
          <cell r="D217">
            <v>11</v>
          </cell>
          <cell r="E217" t="str">
            <v>090200703</v>
          </cell>
        </row>
        <row r="218">
          <cell r="D218">
            <v>1</v>
          </cell>
          <cell r="E218" t="str">
            <v>090200878</v>
          </cell>
        </row>
        <row r="219">
          <cell r="D219">
            <v>1</v>
          </cell>
          <cell r="E219" t="str">
            <v>090200902</v>
          </cell>
        </row>
        <row r="220">
          <cell r="D220">
            <v>4</v>
          </cell>
          <cell r="E220" t="str">
            <v>090200941</v>
          </cell>
        </row>
        <row r="221">
          <cell r="D221">
            <v>6</v>
          </cell>
          <cell r="E221" t="str">
            <v>090200961</v>
          </cell>
        </row>
        <row r="222">
          <cell r="D222">
            <v>1</v>
          </cell>
          <cell r="E222" t="str">
            <v>090200961</v>
          </cell>
        </row>
        <row r="223">
          <cell r="D223">
            <v>74</v>
          </cell>
          <cell r="E223" t="str">
            <v>090200X1U</v>
          </cell>
        </row>
        <row r="224">
          <cell r="D224">
            <v>218</v>
          </cell>
          <cell r="E224" t="str">
            <v>090200X1U</v>
          </cell>
        </row>
        <row r="225">
          <cell r="D225">
            <v>1</v>
          </cell>
          <cell r="E225" t="str">
            <v>090200X1U</v>
          </cell>
        </row>
        <row r="226">
          <cell r="D226">
            <v>61</v>
          </cell>
          <cell r="E226" t="str">
            <v>090200105</v>
          </cell>
        </row>
        <row r="227">
          <cell r="D227">
            <v>53</v>
          </cell>
          <cell r="E227" t="str">
            <v>090200105</v>
          </cell>
        </row>
        <row r="228">
          <cell r="D228">
            <v>3</v>
          </cell>
          <cell r="E228" t="str">
            <v>090200105</v>
          </cell>
        </row>
        <row r="229">
          <cell r="D229">
            <v>142</v>
          </cell>
          <cell r="E229" t="str">
            <v>090200CU2</v>
          </cell>
        </row>
        <row r="230">
          <cell r="D230">
            <v>130</v>
          </cell>
          <cell r="E230" t="str">
            <v>090200CU2</v>
          </cell>
        </row>
        <row r="231">
          <cell r="D231">
            <v>12</v>
          </cell>
          <cell r="E231" t="str">
            <v>090200CU2</v>
          </cell>
        </row>
        <row r="232">
          <cell r="D232">
            <v>1</v>
          </cell>
          <cell r="E232" t="str">
            <v>090400X2J</v>
          </cell>
        </row>
        <row r="233">
          <cell r="D233">
            <v>31</v>
          </cell>
          <cell r="E233" t="str">
            <v>090400X3J</v>
          </cell>
        </row>
        <row r="234">
          <cell r="D234">
            <v>13</v>
          </cell>
          <cell r="E234" t="str">
            <v>090400X3J</v>
          </cell>
        </row>
        <row r="235">
          <cell r="D235">
            <v>1</v>
          </cell>
          <cell r="E235" t="str">
            <v>090400X3J</v>
          </cell>
        </row>
        <row r="236">
          <cell r="D236">
            <v>1</v>
          </cell>
          <cell r="E236" t="str">
            <v>090400212</v>
          </cell>
        </row>
        <row r="237">
          <cell r="D237">
            <v>402</v>
          </cell>
          <cell r="E237" t="str">
            <v>090400312</v>
          </cell>
        </row>
        <row r="238">
          <cell r="D238">
            <v>114</v>
          </cell>
          <cell r="E238" t="str">
            <v>090400312</v>
          </cell>
        </row>
        <row r="239">
          <cell r="D239">
            <v>94</v>
          </cell>
          <cell r="E239" t="str">
            <v>090400312</v>
          </cell>
        </row>
        <row r="240">
          <cell r="D240">
            <v>145</v>
          </cell>
          <cell r="E240" t="str">
            <v>090400X2J</v>
          </cell>
        </row>
        <row r="241">
          <cell r="D241">
            <v>107</v>
          </cell>
          <cell r="E241" t="str">
            <v>090400X2J</v>
          </cell>
        </row>
        <row r="242">
          <cell r="D242">
            <v>7</v>
          </cell>
          <cell r="E242" t="str">
            <v>090400X2J</v>
          </cell>
        </row>
        <row r="243">
          <cell r="D243">
            <v>867</v>
          </cell>
          <cell r="E243" t="str">
            <v>090400212</v>
          </cell>
        </row>
        <row r="244">
          <cell r="D244">
            <v>794</v>
          </cell>
          <cell r="E244" t="str">
            <v>090400212</v>
          </cell>
        </row>
        <row r="245">
          <cell r="D245">
            <v>55</v>
          </cell>
          <cell r="E245" t="str">
            <v>090400212</v>
          </cell>
        </row>
        <row r="246">
          <cell r="D246">
            <v>2</v>
          </cell>
          <cell r="E246" t="str">
            <v>090400312</v>
          </cell>
        </row>
        <row r="247">
          <cell r="D247">
            <v>4</v>
          </cell>
          <cell r="E247" t="str">
            <v>090400312</v>
          </cell>
        </row>
        <row r="248">
          <cell r="D248">
            <v>1</v>
          </cell>
          <cell r="E248" t="str">
            <v>090400312</v>
          </cell>
        </row>
        <row r="249">
          <cell r="D249">
            <v>1</v>
          </cell>
          <cell r="E249" t="str">
            <v>090400X2J</v>
          </cell>
        </row>
        <row r="250">
          <cell r="D250">
            <v>3</v>
          </cell>
          <cell r="E250" t="str">
            <v>090400212</v>
          </cell>
        </row>
        <row r="251">
          <cell r="D251">
            <v>2</v>
          </cell>
          <cell r="E251" t="str">
            <v>090400212</v>
          </cell>
        </row>
        <row r="252">
          <cell r="D252">
            <v>2</v>
          </cell>
          <cell r="E252" t="str">
            <v>090400X1V</v>
          </cell>
        </row>
        <row r="253">
          <cell r="D253">
            <v>11</v>
          </cell>
          <cell r="E253" t="str">
            <v>090400X1V</v>
          </cell>
        </row>
        <row r="254">
          <cell r="D254">
            <v>5</v>
          </cell>
          <cell r="E254" t="str">
            <v>090400X1V</v>
          </cell>
        </row>
        <row r="255">
          <cell r="D255">
            <v>38</v>
          </cell>
          <cell r="E255" t="str">
            <v>090400104</v>
          </cell>
        </row>
        <row r="256">
          <cell r="D256">
            <v>15</v>
          </cell>
          <cell r="E256" t="str">
            <v>090400104</v>
          </cell>
        </row>
        <row r="257">
          <cell r="D257">
            <v>2</v>
          </cell>
          <cell r="E257" t="str">
            <v>090400104</v>
          </cell>
        </row>
        <row r="258">
          <cell r="D258">
            <v>1</v>
          </cell>
          <cell r="E258" t="str">
            <v>090400CU3</v>
          </cell>
        </row>
        <row r="259">
          <cell r="D259">
            <v>129</v>
          </cell>
          <cell r="E259" t="str">
            <v>100200G3E</v>
          </cell>
        </row>
        <row r="260">
          <cell r="D260">
            <v>2</v>
          </cell>
          <cell r="E260" t="str">
            <v>100200G3G</v>
          </cell>
        </row>
        <row r="261">
          <cell r="D261">
            <v>4</v>
          </cell>
          <cell r="E261" t="str">
            <v>100200G5G</v>
          </cell>
        </row>
        <row r="262">
          <cell r="D262">
            <v>5</v>
          </cell>
          <cell r="E262" t="str">
            <v>100200G8E</v>
          </cell>
        </row>
        <row r="263">
          <cell r="D263">
            <v>12</v>
          </cell>
          <cell r="E263" t="str">
            <v>100200203</v>
          </cell>
        </row>
        <row r="264">
          <cell r="D264">
            <v>6</v>
          </cell>
          <cell r="E264" t="str">
            <v>100200203</v>
          </cell>
        </row>
        <row r="265">
          <cell r="D265">
            <v>47004</v>
          </cell>
          <cell r="E265" t="str">
            <v>100200301</v>
          </cell>
        </row>
        <row r="266">
          <cell r="D266">
            <v>10548</v>
          </cell>
          <cell r="E266" t="str">
            <v>100200301</v>
          </cell>
        </row>
        <row r="267">
          <cell r="D267">
            <v>213</v>
          </cell>
          <cell r="E267" t="str">
            <v>100200301</v>
          </cell>
        </row>
        <row r="268">
          <cell r="D268">
            <v>243</v>
          </cell>
          <cell r="E268" t="str">
            <v>100200305</v>
          </cell>
        </row>
        <row r="269">
          <cell r="D269">
            <v>24</v>
          </cell>
          <cell r="E269" t="str">
            <v>100200305</v>
          </cell>
        </row>
        <row r="270">
          <cell r="D270">
            <v>1</v>
          </cell>
          <cell r="E270" t="str">
            <v>100200305</v>
          </cell>
        </row>
        <row r="271">
          <cell r="D271">
            <v>1331</v>
          </cell>
          <cell r="E271" t="str">
            <v>100200505</v>
          </cell>
        </row>
        <row r="272">
          <cell r="D272">
            <v>442</v>
          </cell>
          <cell r="E272" t="str">
            <v>100200505</v>
          </cell>
        </row>
        <row r="273">
          <cell r="D273">
            <v>3</v>
          </cell>
          <cell r="E273" t="str">
            <v>100200505</v>
          </cell>
        </row>
        <row r="274">
          <cell r="D274">
            <v>5</v>
          </cell>
          <cell r="E274" t="str">
            <v>100200601</v>
          </cell>
        </row>
        <row r="275">
          <cell r="D275">
            <v>5</v>
          </cell>
          <cell r="E275" t="str">
            <v>100200601</v>
          </cell>
        </row>
        <row r="276">
          <cell r="D276">
            <v>2</v>
          </cell>
          <cell r="E276" t="str">
            <v>100200601</v>
          </cell>
        </row>
        <row r="277">
          <cell r="D277">
            <v>65</v>
          </cell>
          <cell r="E277" t="str">
            <v>100200701</v>
          </cell>
        </row>
        <row r="278">
          <cell r="D278">
            <v>72</v>
          </cell>
          <cell r="E278" t="str">
            <v>100200701</v>
          </cell>
        </row>
        <row r="279">
          <cell r="D279">
            <v>4</v>
          </cell>
          <cell r="E279" t="str">
            <v>100200701</v>
          </cell>
        </row>
        <row r="280">
          <cell r="D280">
            <v>1742</v>
          </cell>
          <cell r="E280" t="str">
            <v>100200801</v>
          </cell>
        </row>
        <row r="281">
          <cell r="D281">
            <v>1070</v>
          </cell>
          <cell r="E281" t="str">
            <v>100200801</v>
          </cell>
        </row>
        <row r="282">
          <cell r="D282">
            <v>40</v>
          </cell>
          <cell r="E282" t="str">
            <v>100200801</v>
          </cell>
        </row>
        <row r="283">
          <cell r="D283">
            <v>2</v>
          </cell>
          <cell r="E283" t="str">
            <v>100200G1D</v>
          </cell>
        </row>
        <row r="284">
          <cell r="D284">
            <v>4</v>
          </cell>
          <cell r="E284" t="str">
            <v>100200Y1D</v>
          </cell>
        </row>
        <row r="285">
          <cell r="D285">
            <v>9</v>
          </cell>
          <cell r="E285" t="str">
            <v>100200Y1L</v>
          </cell>
        </row>
        <row r="286">
          <cell r="D286">
            <v>2</v>
          </cell>
          <cell r="E286" t="str">
            <v>100200Y3D</v>
          </cell>
        </row>
        <row r="287">
          <cell r="D287">
            <v>1</v>
          </cell>
          <cell r="E287" t="str">
            <v>100200Y4D</v>
          </cell>
        </row>
        <row r="288">
          <cell r="D288">
            <v>1</v>
          </cell>
          <cell r="E288" t="str">
            <v>100200Y5D</v>
          </cell>
        </row>
        <row r="289">
          <cell r="D289">
            <v>5358</v>
          </cell>
          <cell r="E289" t="str">
            <v>100200102</v>
          </cell>
        </row>
        <row r="290">
          <cell r="D290">
            <v>916</v>
          </cell>
          <cell r="E290" t="str">
            <v>100200102</v>
          </cell>
        </row>
        <row r="291">
          <cell r="D291">
            <v>61</v>
          </cell>
          <cell r="E291" t="str">
            <v>100200102</v>
          </cell>
        </row>
        <row r="292">
          <cell r="D292">
            <v>19</v>
          </cell>
          <cell r="E292" t="str">
            <v>100200107</v>
          </cell>
        </row>
        <row r="293">
          <cell r="D293">
            <v>3</v>
          </cell>
          <cell r="E293" t="str">
            <v>100200142</v>
          </cell>
        </row>
        <row r="294">
          <cell r="D294">
            <v>20</v>
          </cell>
          <cell r="E294" t="str">
            <v>100200202</v>
          </cell>
        </row>
        <row r="295">
          <cell r="D295">
            <v>148</v>
          </cell>
          <cell r="E295" t="str">
            <v>100200302</v>
          </cell>
        </row>
        <row r="296">
          <cell r="D296">
            <v>1</v>
          </cell>
          <cell r="E296" t="str">
            <v>100200302</v>
          </cell>
        </row>
        <row r="297">
          <cell r="D297">
            <v>3</v>
          </cell>
          <cell r="E297" t="str">
            <v>100200342</v>
          </cell>
        </row>
        <row r="298">
          <cell r="D298">
            <v>1</v>
          </cell>
          <cell r="E298" t="str">
            <v>100200342</v>
          </cell>
        </row>
        <row r="299">
          <cell r="D299">
            <v>195</v>
          </cell>
          <cell r="E299" t="str">
            <v>100200402</v>
          </cell>
        </row>
        <row r="300">
          <cell r="D300">
            <v>13</v>
          </cell>
          <cell r="E300" t="str">
            <v>100200402</v>
          </cell>
        </row>
        <row r="301">
          <cell r="D301">
            <v>1</v>
          </cell>
          <cell r="E301" t="str">
            <v>100200402</v>
          </cell>
        </row>
        <row r="302">
          <cell r="D302">
            <v>56</v>
          </cell>
          <cell r="E302" t="str">
            <v>100200406</v>
          </cell>
        </row>
        <row r="303">
          <cell r="D303">
            <v>15</v>
          </cell>
          <cell r="E303" t="str">
            <v>100200406</v>
          </cell>
        </row>
        <row r="304">
          <cell r="D304">
            <v>1</v>
          </cell>
          <cell r="E304" t="str">
            <v>100200406</v>
          </cell>
        </row>
        <row r="305">
          <cell r="D305">
            <v>3</v>
          </cell>
          <cell r="E305" t="str">
            <v>100200407</v>
          </cell>
        </row>
        <row r="306">
          <cell r="D306">
            <v>50</v>
          </cell>
          <cell r="E306" t="str">
            <v>100200502</v>
          </cell>
        </row>
        <row r="307">
          <cell r="D307">
            <v>3</v>
          </cell>
          <cell r="E307" t="str">
            <v>100200502</v>
          </cell>
        </row>
        <row r="308">
          <cell r="D308">
            <v>2</v>
          </cell>
          <cell r="E308" t="str">
            <v>100200502</v>
          </cell>
        </row>
        <row r="309">
          <cell r="D309">
            <v>16</v>
          </cell>
          <cell r="E309" t="str">
            <v>100200506</v>
          </cell>
        </row>
        <row r="310">
          <cell r="D310">
            <v>1</v>
          </cell>
          <cell r="E310" t="str">
            <v>100200506</v>
          </cell>
        </row>
        <row r="311">
          <cell r="D311">
            <v>5</v>
          </cell>
          <cell r="E311" t="str">
            <v>100200542</v>
          </cell>
        </row>
        <row r="312">
          <cell r="D312">
            <v>636</v>
          </cell>
          <cell r="E312" t="str">
            <v>100200802</v>
          </cell>
        </row>
        <row r="313">
          <cell r="D313">
            <v>116</v>
          </cell>
          <cell r="E313" t="str">
            <v>100200802</v>
          </cell>
        </row>
        <row r="314">
          <cell r="D314">
            <v>7</v>
          </cell>
          <cell r="E314" t="str">
            <v>100200802</v>
          </cell>
        </row>
        <row r="315">
          <cell r="D315">
            <v>625</v>
          </cell>
          <cell r="E315" t="str">
            <v>100200902</v>
          </cell>
        </row>
        <row r="316">
          <cell r="D316">
            <v>135</v>
          </cell>
          <cell r="E316" t="str">
            <v>100200902</v>
          </cell>
        </row>
        <row r="317">
          <cell r="D317">
            <v>4</v>
          </cell>
          <cell r="E317" t="str">
            <v>100200902</v>
          </cell>
        </row>
        <row r="318">
          <cell r="D318">
            <v>3</v>
          </cell>
          <cell r="E318" t="str">
            <v>100200Y2L</v>
          </cell>
        </row>
        <row r="319">
          <cell r="D319">
            <v>1</v>
          </cell>
          <cell r="E319" t="str">
            <v>100200207</v>
          </cell>
        </row>
        <row r="320">
          <cell r="D320">
            <v>7</v>
          </cell>
          <cell r="E320" t="str">
            <v>100200602</v>
          </cell>
        </row>
        <row r="321">
          <cell r="D321">
            <v>1</v>
          </cell>
          <cell r="E321" t="str">
            <v>100200602</v>
          </cell>
        </row>
        <row r="322">
          <cell r="D322">
            <v>1</v>
          </cell>
          <cell r="E322" t="str">
            <v>100200642</v>
          </cell>
        </row>
        <row r="323">
          <cell r="D323">
            <v>12</v>
          </cell>
          <cell r="E323" t="str">
            <v>100200702</v>
          </cell>
        </row>
        <row r="324">
          <cell r="D324">
            <v>74</v>
          </cell>
          <cell r="E324" t="str">
            <v>100200CU2</v>
          </cell>
        </row>
        <row r="325">
          <cell r="D325">
            <v>10</v>
          </cell>
          <cell r="E325" t="str">
            <v>100200CU2</v>
          </cell>
        </row>
        <row r="326">
          <cell r="D326">
            <v>2</v>
          </cell>
          <cell r="E326" t="str">
            <v>100200CU2</v>
          </cell>
        </row>
        <row r="327">
          <cell r="D327">
            <v>63</v>
          </cell>
          <cell r="E327" t="str">
            <v>100400306</v>
          </cell>
        </row>
        <row r="328">
          <cell r="D328">
            <v>40</v>
          </cell>
          <cell r="E328" t="str">
            <v>100400306</v>
          </cell>
        </row>
        <row r="329">
          <cell r="D329">
            <v>9</v>
          </cell>
          <cell r="E329" t="str">
            <v>100400306</v>
          </cell>
        </row>
        <row r="330">
          <cell r="D330">
            <v>452</v>
          </cell>
          <cell r="E330" t="str">
            <v>100400206</v>
          </cell>
        </row>
        <row r="331">
          <cell r="D331">
            <v>130</v>
          </cell>
          <cell r="E331" t="str">
            <v>100400206</v>
          </cell>
        </row>
        <row r="332">
          <cell r="D332">
            <v>7</v>
          </cell>
          <cell r="E332" t="str">
            <v>100400206</v>
          </cell>
        </row>
        <row r="333">
          <cell r="D333">
            <v>2</v>
          </cell>
          <cell r="E333" t="str">
            <v>100400306</v>
          </cell>
        </row>
        <row r="334">
          <cell r="D334">
            <v>2</v>
          </cell>
          <cell r="E334" t="str">
            <v>100400306</v>
          </cell>
        </row>
        <row r="335">
          <cell r="D335">
            <v>24</v>
          </cell>
          <cell r="E335" t="str">
            <v>100400104</v>
          </cell>
        </row>
        <row r="336">
          <cell r="D336">
            <v>3</v>
          </cell>
          <cell r="E336" t="str">
            <v>100400104</v>
          </cell>
        </row>
        <row r="337">
          <cell r="D337">
            <v>1041</v>
          </cell>
          <cell r="E337" t="str">
            <v>110100231</v>
          </cell>
        </row>
        <row r="338">
          <cell r="D338">
            <v>4</v>
          </cell>
          <cell r="E338" t="str">
            <v>110100531</v>
          </cell>
        </row>
        <row r="339">
          <cell r="D339">
            <v>46</v>
          </cell>
          <cell r="E339" t="str">
            <v>110100631</v>
          </cell>
        </row>
        <row r="340">
          <cell r="D340">
            <v>2</v>
          </cell>
          <cell r="E340" t="str">
            <v>110100731</v>
          </cell>
        </row>
        <row r="341">
          <cell r="D341">
            <v>24</v>
          </cell>
          <cell r="E341" t="str">
            <v>110100162</v>
          </cell>
        </row>
        <row r="342">
          <cell r="D342">
            <v>56</v>
          </cell>
          <cell r="E342" t="str">
            <v>110100331</v>
          </cell>
        </row>
        <row r="343">
          <cell r="D343">
            <v>2633</v>
          </cell>
          <cell r="E343" t="str">
            <v>110200X3E</v>
          </cell>
        </row>
        <row r="344">
          <cell r="D344">
            <v>82</v>
          </cell>
          <cell r="E344" t="str">
            <v>110200X6E</v>
          </cell>
        </row>
        <row r="345">
          <cell r="D345">
            <v>164</v>
          </cell>
          <cell r="E345" t="str">
            <v>110200X7E</v>
          </cell>
        </row>
        <row r="346">
          <cell r="D346">
            <v>239</v>
          </cell>
          <cell r="E346" t="str">
            <v>110200X8E</v>
          </cell>
        </row>
        <row r="347">
          <cell r="D347">
            <v>299</v>
          </cell>
          <cell r="E347" t="str">
            <v>110200301</v>
          </cell>
        </row>
        <row r="348">
          <cell r="D348">
            <v>17</v>
          </cell>
          <cell r="E348" t="str">
            <v>110200601</v>
          </cell>
        </row>
        <row r="349">
          <cell r="D349">
            <v>77</v>
          </cell>
          <cell r="E349" t="str">
            <v>110200701</v>
          </cell>
        </row>
        <row r="350">
          <cell r="D350">
            <v>67</v>
          </cell>
          <cell r="E350" t="str">
            <v>110200801</v>
          </cell>
        </row>
        <row r="351">
          <cell r="D351">
            <v>598</v>
          </cell>
          <cell r="E351" t="str">
            <v>110200X1D</v>
          </cell>
        </row>
        <row r="352">
          <cell r="D352">
            <v>9</v>
          </cell>
          <cell r="E352" t="str">
            <v>110200X4D</v>
          </cell>
        </row>
        <row r="353">
          <cell r="D353">
            <v>3</v>
          </cell>
          <cell r="E353" t="str">
            <v>110200X5D</v>
          </cell>
        </row>
        <row r="354">
          <cell r="D354">
            <v>70</v>
          </cell>
          <cell r="E354" t="str">
            <v>110200X8D</v>
          </cell>
        </row>
        <row r="355">
          <cell r="D355">
            <v>108</v>
          </cell>
          <cell r="E355" t="str">
            <v>110200X9D</v>
          </cell>
        </row>
        <row r="356">
          <cell r="D356">
            <v>115</v>
          </cell>
          <cell r="E356" t="str">
            <v>110200102</v>
          </cell>
        </row>
        <row r="357">
          <cell r="D357">
            <v>2</v>
          </cell>
          <cell r="E357" t="str">
            <v>110200402</v>
          </cell>
        </row>
        <row r="358">
          <cell r="D358">
            <v>3</v>
          </cell>
          <cell r="E358" t="str">
            <v>110200502</v>
          </cell>
        </row>
        <row r="359">
          <cell r="D359">
            <v>3</v>
          </cell>
          <cell r="E359" t="str">
            <v>110200802</v>
          </cell>
        </row>
        <row r="360">
          <cell r="D360">
            <v>12</v>
          </cell>
          <cell r="E360" t="str">
            <v>110200902</v>
          </cell>
        </row>
        <row r="361">
          <cell r="D361">
            <v>5</v>
          </cell>
          <cell r="E361" t="str">
            <v>110200CU2</v>
          </cell>
        </row>
        <row r="362">
          <cell r="D362">
            <v>3</v>
          </cell>
          <cell r="E362" t="str">
            <v>110400X3X</v>
          </cell>
        </row>
        <row r="363">
          <cell r="D363">
            <v>36</v>
          </cell>
          <cell r="E363" t="str">
            <v>110400304</v>
          </cell>
        </row>
        <row r="364">
          <cell r="D364">
            <v>11</v>
          </cell>
          <cell r="E364" t="str">
            <v>110400X2X</v>
          </cell>
        </row>
        <row r="365">
          <cell r="D365">
            <v>54</v>
          </cell>
          <cell r="E365" t="str">
            <v>110400204</v>
          </cell>
        </row>
        <row r="366">
          <cell r="D366">
            <v>4</v>
          </cell>
          <cell r="E366" t="str">
            <v>110400X1Y</v>
          </cell>
        </row>
        <row r="367">
          <cell r="D367">
            <v>1</v>
          </cell>
          <cell r="E367" t="str">
            <v>110400103</v>
          </cell>
        </row>
        <row r="368">
          <cell r="E368" t="str">
            <v/>
          </cell>
        </row>
        <row r="369">
          <cell r="E369" t="str">
            <v/>
          </cell>
        </row>
        <row r="370">
          <cell r="E370" t="str">
            <v/>
          </cell>
        </row>
        <row r="371">
          <cell r="E371" t="str">
            <v/>
          </cell>
        </row>
        <row r="372">
          <cell r="E372" t="str">
            <v/>
          </cell>
        </row>
        <row r="373">
          <cell r="E373" t="str">
            <v/>
          </cell>
        </row>
        <row r="374">
          <cell r="E374" t="str">
            <v/>
          </cell>
        </row>
        <row r="375">
          <cell r="E375" t="str">
            <v/>
          </cell>
        </row>
        <row r="376">
          <cell r="E376" t="str">
            <v/>
          </cell>
        </row>
        <row r="377">
          <cell r="E377" t="str">
            <v/>
          </cell>
        </row>
        <row r="378">
          <cell r="E378" t="str">
            <v/>
          </cell>
        </row>
        <row r="379">
          <cell r="E379" t="str">
            <v/>
          </cell>
        </row>
        <row r="380">
          <cell r="E380" t="str">
            <v/>
          </cell>
        </row>
        <row r="381">
          <cell r="E381" t="str">
            <v/>
          </cell>
        </row>
        <row r="382">
          <cell r="E382" t="str">
            <v/>
          </cell>
        </row>
        <row r="383">
          <cell r="E383" t="str">
            <v/>
          </cell>
        </row>
        <row r="384">
          <cell r="E384" t="str">
            <v/>
          </cell>
        </row>
        <row r="385">
          <cell r="E385" t="str">
            <v/>
          </cell>
        </row>
        <row r="386">
          <cell r="E386" t="str">
            <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06-30-2008 Adjustment"/>
      <sheetName val="09-30-2007 Adjustment"/>
      <sheetName val="123107 Adjustment"/>
      <sheetName val="CEB JE M5"/>
      <sheetName val="Month"/>
      <sheetName val="Template Data"/>
      <sheetName val="Sch 2.2 - Other Carryovers"/>
    </sheetNames>
    <sheetDataSet>
      <sheetData sheetId="0" refreshError="1"/>
      <sheetData sheetId="1" refreshError="1"/>
      <sheetData sheetId="2" refreshError="1"/>
      <sheetData sheetId="3" refreshError="1"/>
      <sheetData sheetId="4" refreshError="1"/>
      <sheetData sheetId="5" refreshError="1">
        <row r="2">
          <cell r="A2">
            <v>38383</v>
          </cell>
        </row>
        <row r="3">
          <cell r="A3">
            <v>38411</v>
          </cell>
        </row>
        <row r="4">
          <cell r="A4">
            <v>38442</v>
          </cell>
        </row>
        <row r="5">
          <cell r="A5">
            <v>38472</v>
          </cell>
        </row>
        <row r="6">
          <cell r="A6">
            <v>38503</v>
          </cell>
        </row>
        <row r="7">
          <cell r="A7">
            <v>38533</v>
          </cell>
        </row>
        <row r="8">
          <cell r="A8">
            <v>38564</v>
          </cell>
        </row>
        <row r="9">
          <cell r="A9">
            <v>38595</v>
          </cell>
        </row>
        <row r="10">
          <cell r="A10">
            <v>38625</v>
          </cell>
        </row>
        <row r="11">
          <cell r="A11">
            <v>38656</v>
          </cell>
        </row>
        <row r="12">
          <cell r="A12">
            <v>38686</v>
          </cell>
        </row>
        <row r="13">
          <cell r="A13">
            <v>38717</v>
          </cell>
        </row>
        <row r="14">
          <cell r="A14">
            <v>38748</v>
          </cell>
        </row>
        <row r="15">
          <cell r="A15">
            <v>38776</v>
          </cell>
        </row>
        <row r="16">
          <cell r="A16">
            <v>38807</v>
          </cell>
        </row>
        <row r="17">
          <cell r="A17">
            <v>38837</v>
          </cell>
        </row>
        <row r="18">
          <cell r="A18">
            <v>38868</v>
          </cell>
        </row>
        <row r="19">
          <cell r="A19">
            <v>38898</v>
          </cell>
        </row>
        <row r="20">
          <cell r="A20">
            <v>38929</v>
          </cell>
        </row>
        <row r="21">
          <cell r="A21">
            <v>38960</v>
          </cell>
        </row>
        <row r="22">
          <cell r="A22">
            <v>38990</v>
          </cell>
        </row>
        <row r="23">
          <cell r="A23">
            <v>39021</v>
          </cell>
        </row>
        <row r="24">
          <cell r="A24">
            <v>39051</v>
          </cell>
        </row>
        <row r="25">
          <cell r="A25">
            <v>39082</v>
          </cell>
        </row>
        <row r="26">
          <cell r="A26">
            <v>39113</v>
          </cell>
        </row>
        <row r="27">
          <cell r="A27">
            <v>39141</v>
          </cell>
        </row>
        <row r="28">
          <cell r="A28">
            <v>39172</v>
          </cell>
        </row>
        <row r="29">
          <cell r="A29">
            <v>39202</v>
          </cell>
        </row>
        <row r="30">
          <cell r="A30">
            <v>39233</v>
          </cell>
        </row>
        <row r="31">
          <cell r="A31">
            <v>39263</v>
          </cell>
        </row>
        <row r="32">
          <cell r="A32">
            <v>39294</v>
          </cell>
        </row>
        <row r="33">
          <cell r="A33">
            <v>39325</v>
          </cell>
        </row>
        <row r="34">
          <cell r="A34">
            <v>39355</v>
          </cell>
        </row>
        <row r="35">
          <cell r="A35">
            <v>39386</v>
          </cell>
        </row>
        <row r="36">
          <cell r="A36">
            <v>39416</v>
          </cell>
        </row>
        <row r="37">
          <cell r="A37">
            <v>39447</v>
          </cell>
        </row>
        <row r="38">
          <cell r="A38">
            <v>39478</v>
          </cell>
        </row>
        <row r="39">
          <cell r="A39">
            <v>39507</v>
          </cell>
        </row>
        <row r="40">
          <cell r="A40">
            <v>39538</v>
          </cell>
        </row>
        <row r="41">
          <cell r="A41">
            <v>39568</v>
          </cell>
        </row>
        <row r="42">
          <cell r="A42">
            <v>39599</v>
          </cell>
        </row>
        <row r="43">
          <cell r="A43">
            <v>39629</v>
          </cell>
        </row>
        <row r="44">
          <cell r="A44">
            <v>39660</v>
          </cell>
        </row>
        <row r="45">
          <cell r="A45">
            <v>39691</v>
          </cell>
        </row>
        <row r="46">
          <cell r="A46">
            <v>39721</v>
          </cell>
        </row>
        <row r="47">
          <cell r="A47">
            <v>39752</v>
          </cell>
        </row>
        <row r="48">
          <cell r="A48">
            <v>39782</v>
          </cell>
        </row>
        <row r="49">
          <cell r="A49">
            <v>39813</v>
          </cell>
        </row>
      </sheetData>
      <sheetData sheetId="6" refreshError="1"/>
      <sheetData sheetId="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10"/>
      <sheetName val="24A"/>
      <sheetName val="2627"/>
      <sheetName val="2829"/>
      <sheetName val="43"/>
      <sheetName val="47"/>
      <sheetName val="7071"/>
      <sheetName val="7879"/>
      <sheetName val="85"/>
      <sheetName val="86"/>
      <sheetName val="919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1A"/>
      <sheetName val="122 (a)(b)"/>
      <sheetName val="122123"/>
      <sheetName val="200201"/>
      <sheetName val="202203"/>
      <sheetName val="204207"/>
      <sheetName val="213"/>
      <sheetName val="214"/>
      <sheetName val="216"/>
      <sheetName val="216-A"/>
      <sheetName val="216-B"/>
      <sheetName val="216-C"/>
      <sheetName val="219"/>
      <sheetName val="224225"/>
      <sheetName val="227"/>
      <sheetName val="228229"/>
      <sheetName val="230"/>
      <sheetName val="232"/>
      <sheetName val="233"/>
      <sheetName val="234"/>
      <sheetName val="234A"/>
      <sheetName val="234B"/>
      <sheetName val="234C"/>
      <sheetName val="250251"/>
      <sheetName val="253"/>
      <sheetName val="254"/>
      <sheetName val="256257"/>
      <sheetName val="261"/>
      <sheetName val="262263"/>
      <sheetName val="262A-C"/>
      <sheetName val="262D"/>
      <sheetName val="266-267"/>
      <sheetName val="269"/>
      <sheetName val="272273"/>
      <sheetName val="274275"/>
      <sheetName val="276277"/>
      <sheetName val="276A"/>
      <sheetName val="278"/>
      <sheetName val="300301"/>
      <sheetName val="304"/>
      <sheetName val="310311"/>
      <sheetName val="320323"/>
      <sheetName val="326327"/>
      <sheetName val="328330"/>
      <sheetName val="332"/>
      <sheetName val="335"/>
      <sheetName val="336"/>
      <sheetName val=" 337"/>
      <sheetName val="337A"/>
      <sheetName val=" 337B"/>
      <sheetName val="340 "/>
      <sheetName val="350351"/>
      <sheetName val="352353"/>
      <sheetName val="354355"/>
      <sheetName val="356"/>
      <sheetName val="356A"/>
      <sheetName val="398"/>
      <sheetName val="400"/>
      <sheetName val="401"/>
      <sheetName val="402403"/>
      <sheetName val="406407"/>
      <sheetName val="408409"/>
      <sheetName val="422423"/>
      <sheetName val="422A-423F"/>
      <sheetName val="424425"/>
      <sheetName val="424A425A"/>
      <sheetName val="426427"/>
      <sheetName val="BOOK"/>
    </sheetNames>
    <sheetDataSet>
      <sheetData sheetId="0"/>
      <sheetData sheetId="1">
        <row r="38">
          <cell r="C38" t="str">
            <v>12/31/2008</v>
          </cell>
        </row>
        <row r="40">
          <cell r="C40" t="str">
            <v>4/30/2009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6B, C, D"/>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 val="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4&amp;105 attached"/>
      <sheetName val="106107"/>
      <sheetName val="108109"/>
      <sheetName val="110113"/>
      <sheetName val="114117"/>
      <sheetName val="118119"/>
      <sheetName val="120121A"/>
      <sheetName val="122123"/>
      <sheetName val="122 (a)(b)"/>
      <sheetName val="200201"/>
      <sheetName val="202203"/>
      <sheetName val="204207 "/>
      <sheetName val="213"/>
      <sheetName val="214 "/>
      <sheetName val="216"/>
      <sheetName val="216-A"/>
      <sheetName val="216-B"/>
      <sheetName val="216-C"/>
      <sheetName val="219"/>
      <sheetName val="224225"/>
      <sheetName val="227"/>
      <sheetName val="228229"/>
      <sheetName val="230"/>
      <sheetName val="232"/>
      <sheetName val="233"/>
      <sheetName val="234"/>
      <sheetName val="250251"/>
      <sheetName val="253"/>
      <sheetName val="254"/>
      <sheetName val="256257"/>
      <sheetName val="261"/>
      <sheetName val="262263"/>
      <sheetName val="262A-C"/>
      <sheetName val="262D"/>
      <sheetName val="266267"/>
      <sheetName val="269"/>
      <sheetName val="272273"/>
      <sheetName val="274275"/>
      <sheetName val="276277"/>
      <sheetName val="276A"/>
      <sheetName val="276B-276EE attached"/>
      <sheetName val="278"/>
      <sheetName val="300301"/>
      <sheetName val="304"/>
      <sheetName val="310311"/>
      <sheetName val="320323"/>
      <sheetName val="326327"/>
      <sheetName val="328330"/>
      <sheetName val="332"/>
      <sheetName val="335"/>
      <sheetName val="336"/>
      <sheetName val="337"/>
      <sheetName val=" 337A"/>
      <sheetName val="337B"/>
      <sheetName val="340 "/>
      <sheetName val="350351"/>
      <sheetName val="352353"/>
      <sheetName val="354355 "/>
      <sheetName val="356"/>
      <sheetName val=" 356A"/>
      <sheetName val="398"/>
      <sheetName val="400"/>
      <sheetName val="401"/>
      <sheetName val="402403"/>
      <sheetName val="406407"/>
      <sheetName val="408409"/>
      <sheetName val="422423"/>
      <sheetName val="422A-423F "/>
      <sheetName val="424425"/>
      <sheetName val="424A425A"/>
      <sheetName val="426427"/>
      <sheetName val="450 attached"/>
      <sheetName val="BOOK"/>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6B, C, D"/>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 val="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RH"/>
      <sheetName val="118119RH"/>
      <sheetName val="120121RH"/>
      <sheetName val="122123"/>
      <sheetName val="200201"/>
      <sheetName val="202203"/>
      <sheetName val="204207"/>
      <sheetName val="213"/>
      <sheetName val="214"/>
      <sheetName val="216"/>
      <sheetName val="217"/>
      <sheetName val="218"/>
      <sheetName val="219RH"/>
      <sheetName val="221"/>
      <sheetName val="224225RH"/>
      <sheetName val="227"/>
      <sheetName val="228229"/>
      <sheetName val="230"/>
      <sheetName val="232"/>
      <sheetName val="233"/>
      <sheetName val="234RH"/>
      <sheetName val="250251RH"/>
      <sheetName val="252"/>
      <sheetName val="253"/>
      <sheetName val="254"/>
      <sheetName val="256257RH"/>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RH"/>
      <sheetName val="337RH"/>
      <sheetName val="337ARH"/>
      <sheetName val="337BRH"/>
      <sheetName val="337CRH"/>
      <sheetName val="340"/>
      <sheetName val="350351RH"/>
      <sheetName val="352353RH"/>
      <sheetName val="354355"/>
      <sheetName val="356356ARH"/>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refreshError="1"/>
      <sheetData sheetId="1" refreshError="1">
        <row r="25">
          <cell r="C25" t="str">
            <v xml:space="preserve"> </v>
          </cell>
        </row>
        <row r="38">
          <cell r="C38" t="str">
            <v xml:space="preserve"> </v>
          </cell>
        </row>
        <row r="40">
          <cell r="C40" t="str">
            <v xml:space="preserve"> </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2263"/>
      <sheetName val="261"/>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refreshError="1"/>
      <sheetData sheetId="1" refreshError="1">
        <row r="22">
          <cell r="C22" t="str">
            <v>Please fill in the following:</v>
          </cell>
        </row>
        <row r="25">
          <cell r="C25" t="str">
            <v>ORANGE AND ROCKLAND UTILITIES, INC.</v>
          </cell>
        </row>
        <row r="38">
          <cell r="C38" t="str">
            <v>12/31/2007</v>
          </cell>
        </row>
        <row r="40">
          <cell r="C40" t="str">
            <v>4/30/2008</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U - Average Depr Plant Bals ("/>
    </sheetNames>
    <sheetDataSet>
      <sheetData sheetId="0" refreshError="1">
        <row r="3">
          <cell r="R3">
            <v>891.241354</v>
          </cell>
        </row>
        <row r="6">
          <cell r="R6">
            <v>1803.7949518</v>
          </cell>
        </row>
        <row r="7">
          <cell r="R7">
            <v>9154.5060417999994</v>
          </cell>
        </row>
        <row r="9">
          <cell r="R9">
            <v>461.50572520000003</v>
          </cell>
        </row>
        <row r="12">
          <cell r="R12">
            <v>1059.6929226</v>
          </cell>
        </row>
        <row r="19">
          <cell r="R19">
            <v>209.13809699999999</v>
          </cell>
        </row>
        <row r="21">
          <cell r="R21">
            <v>280.96617399999997</v>
          </cell>
        </row>
        <row r="22">
          <cell r="R22">
            <v>188.57647120000001</v>
          </cell>
        </row>
        <row r="23">
          <cell r="R23">
            <v>1243.1409289999999</v>
          </cell>
        </row>
        <row r="24">
          <cell r="R24">
            <v>43.1931376</v>
          </cell>
        </row>
        <row r="25">
          <cell r="R25">
            <v>0</v>
          </cell>
        </row>
        <row r="26">
          <cell r="R26">
            <v>157.7601904</v>
          </cell>
        </row>
        <row r="27">
          <cell r="R27">
            <v>110.13613199999999</v>
          </cell>
        </row>
        <row r="28">
          <cell r="R28">
            <v>315.22468279999998</v>
          </cell>
        </row>
        <row r="29">
          <cell r="R29">
            <v>0</v>
          </cell>
        </row>
        <row r="30">
          <cell r="R30">
            <v>50.672780599999996</v>
          </cell>
        </row>
        <row r="31">
          <cell r="R31">
            <v>0</v>
          </cell>
        </row>
        <row r="32">
          <cell r="R32">
            <v>0</v>
          </cell>
        </row>
        <row r="33">
          <cell r="R33">
            <v>176.16776999999999</v>
          </cell>
        </row>
        <row r="34">
          <cell r="R34">
            <v>11.295945</v>
          </cell>
        </row>
        <row r="35">
          <cell r="R35">
            <v>577.53861749999999</v>
          </cell>
        </row>
        <row r="39">
          <cell r="R39">
            <v>48145.885814999994</v>
          </cell>
        </row>
        <row r="41">
          <cell r="R41">
            <v>2580.8715625</v>
          </cell>
        </row>
        <row r="42">
          <cell r="R42">
            <v>541.853025</v>
          </cell>
        </row>
        <row r="43">
          <cell r="R43">
            <v>894.66841750000003</v>
          </cell>
        </row>
        <row r="44">
          <cell r="R44">
            <v>9757.1360375000004</v>
          </cell>
        </row>
        <row r="45">
          <cell r="R45">
            <v>203.583125</v>
          </cell>
        </row>
        <row r="50">
          <cell r="R50">
            <v>293.59764250000001</v>
          </cell>
        </row>
        <row r="51">
          <cell r="R51">
            <v>509.22878500000002</v>
          </cell>
        </row>
        <row r="52">
          <cell r="R52">
            <v>2725.5574350000002</v>
          </cell>
        </row>
        <row r="53">
          <cell r="R53">
            <v>959.04879500000004</v>
          </cell>
        </row>
        <row r="56">
          <cell r="R56">
            <v>8469.8808225000012</v>
          </cell>
        </row>
        <row r="57">
          <cell r="R57">
            <v>3307.6969249999997</v>
          </cell>
        </row>
        <row r="58">
          <cell r="R58">
            <v>1039.9719375</v>
          </cell>
        </row>
        <row r="59">
          <cell r="R59">
            <v>2165.6475949999999</v>
          </cell>
        </row>
        <row r="68">
          <cell r="Q68">
            <v>2088.1489999999999</v>
          </cell>
        </row>
        <row r="69">
          <cell r="Q69">
            <v>2826.93</v>
          </cell>
        </row>
        <row r="70">
          <cell r="Q70">
            <v>791.68799999999999</v>
          </cell>
        </row>
        <row r="71">
          <cell r="Q71">
            <v>3030.2249999999999</v>
          </cell>
        </row>
        <row r="72">
          <cell r="Q72">
            <v>0</v>
          </cell>
        </row>
        <row r="73">
          <cell r="Q73">
            <v>441.54500000000002</v>
          </cell>
        </row>
        <row r="74">
          <cell r="Q74">
            <v>0</v>
          </cell>
        </row>
        <row r="75">
          <cell r="Q75">
            <v>295.08199999999999</v>
          </cell>
        </row>
        <row r="76">
          <cell r="Q76">
            <v>256.87200000000001</v>
          </cell>
        </row>
        <row r="77">
          <cell r="Q77">
            <v>0</v>
          </cell>
        </row>
        <row r="78">
          <cell r="Q78">
            <v>66.718999999999994</v>
          </cell>
        </row>
        <row r="79">
          <cell r="Q79">
            <v>0</v>
          </cell>
        </row>
        <row r="80">
          <cell r="Q80">
            <v>57.634999999999998</v>
          </cell>
        </row>
        <row r="81">
          <cell r="Q81">
            <v>8046.451</v>
          </cell>
        </row>
        <row r="84">
          <cell r="Q84">
            <v>0</v>
          </cell>
        </row>
        <row r="85">
          <cell r="Q85">
            <v>9491.3369999999995</v>
          </cell>
        </row>
        <row r="86">
          <cell r="Q86">
            <v>84327.865999999995</v>
          </cell>
        </row>
        <row r="87">
          <cell r="Q87">
            <v>9345.6939999999995</v>
          </cell>
        </row>
        <row r="88">
          <cell r="Q88">
            <v>54158.675000000003</v>
          </cell>
        </row>
        <row r="89">
          <cell r="Q89">
            <v>24895.767</v>
          </cell>
        </row>
        <row r="91">
          <cell r="Q91">
            <v>45067.383000000002</v>
          </cell>
        </row>
        <row r="93">
          <cell r="Q93">
            <v>1343.595</v>
          </cell>
        </row>
        <row r="94">
          <cell r="Q94">
            <v>5374.5119999999997</v>
          </cell>
        </row>
        <row r="95">
          <cell r="Q95">
            <v>15368.405000000001</v>
          </cell>
        </row>
        <row r="97">
          <cell r="Q97">
            <v>1194.9570000000001</v>
          </cell>
        </row>
        <row r="98">
          <cell r="Q98">
            <v>1143.5909999999999</v>
          </cell>
        </row>
        <row r="102">
          <cell r="Q102">
            <v>13439.063</v>
          </cell>
        </row>
        <row r="103">
          <cell r="Q103">
            <v>152192.61499999999</v>
          </cell>
        </row>
        <row r="104">
          <cell r="Q104">
            <v>0</v>
          </cell>
        </row>
        <row r="105">
          <cell r="Q105">
            <v>151347.399</v>
          </cell>
        </row>
        <row r="106">
          <cell r="Q106">
            <v>161079.82999999999</v>
          </cell>
        </row>
        <row r="107">
          <cell r="Q107">
            <v>3642.52</v>
          </cell>
        </row>
        <row r="108">
          <cell r="Q108">
            <v>24955.922999999999</v>
          </cell>
        </row>
        <row r="110">
          <cell r="Q110">
            <v>113383.253</v>
          </cell>
        </row>
        <row r="112">
          <cell r="Q112">
            <v>47771.493999999999</v>
          </cell>
        </row>
        <row r="113">
          <cell r="Q113">
            <v>24769.803</v>
          </cell>
        </row>
        <row r="114">
          <cell r="Q114">
            <v>34981.072</v>
          </cell>
        </row>
        <row r="115">
          <cell r="Q115">
            <v>10331.253000000001</v>
          </cell>
        </row>
        <row r="116">
          <cell r="Q116">
            <v>15375.460999999999</v>
          </cell>
        </row>
        <row r="117">
          <cell r="Q117">
            <v>20209.304</v>
          </cell>
        </row>
        <row r="118">
          <cell r="Q118">
            <v>6793.2560000000003</v>
          </cell>
        </row>
        <row r="119">
          <cell r="Q119">
            <v>11098.427</v>
          </cell>
        </row>
        <row r="120">
          <cell r="Q120">
            <v>3081.6570000000002</v>
          </cell>
        </row>
        <row r="121">
          <cell r="Q121">
            <v>11247.13</v>
          </cell>
        </row>
        <row r="126">
          <cell r="Q126">
            <v>290.35899999999998</v>
          </cell>
        </row>
        <row r="127">
          <cell r="Q127">
            <v>10564.637000000001</v>
          </cell>
        </row>
        <row r="128">
          <cell r="Q128">
            <v>5079.8860000000004</v>
          </cell>
        </row>
        <row r="130">
          <cell r="Q130">
            <v>7754.98</v>
          </cell>
        </row>
        <row r="131">
          <cell r="Q131">
            <v>570.404</v>
          </cell>
        </row>
        <row r="132">
          <cell r="Q132">
            <v>50.265000000000001</v>
          </cell>
        </row>
        <row r="135">
          <cell r="Q135">
            <v>10972.040999999999</v>
          </cell>
        </row>
        <row r="140">
          <cell r="Q140">
            <v>32.307000000000002</v>
          </cell>
        </row>
        <row r="141">
          <cell r="Q141">
            <v>3785.5329999999999</v>
          </cell>
        </row>
        <row r="142">
          <cell r="Q142">
            <v>5650.06</v>
          </cell>
        </row>
        <row r="145">
          <cell r="Q145">
            <v>4760.6750000000002</v>
          </cell>
        </row>
        <row r="146">
          <cell r="Q146">
            <v>227.08600000000001</v>
          </cell>
        </row>
        <row r="148">
          <cell r="Q148">
            <v>901.71799999999996</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3"/>
      <sheetName val="83"/>
      <sheetName val="84 "/>
      <sheetName val="84A "/>
      <sheetName val="84B "/>
      <sheetName val="200-201"/>
      <sheetName val="219-219A"/>
      <sheetName val="336 "/>
      <sheetName val="337"/>
      <sheetName val="337A "/>
      <sheetName val="337B"/>
      <sheetName val="337C"/>
      <sheetName val="356.1"/>
    </sheetNames>
    <sheetDataSet>
      <sheetData sheetId="0"/>
      <sheetData sheetId="1"/>
      <sheetData sheetId="2"/>
      <sheetData sheetId="3"/>
      <sheetData sheetId="4"/>
      <sheetData sheetId="5"/>
      <sheetData sheetId="6"/>
      <sheetData sheetId="7"/>
      <sheetData sheetId="8">
        <row r="11">
          <cell r="C11">
            <v>9854.8449999999993</v>
          </cell>
        </row>
        <row r="24">
          <cell r="C24">
            <v>258614.64199999999</v>
          </cell>
        </row>
        <row r="43">
          <cell r="C43">
            <v>822777.93300000008</v>
          </cell>
        </row>
      </sheetData>
      <sheetData sheetId="9">
        <row r="20">
          <cell r="C20">
            <v>34705.069000000003</v>
          </cell>
        </row>
        <row r="29">
          <cell r="C29">
            <v>16145.717359999999</v>
          </cell>
        </row>
        <row r="45">
          <cell r="C45">
            <v>82183.462482499977</v>
          </cell>
        </row>
      </sheetData>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4&amp;105 attached"/>
      <sheetName val="106107"/>
      <sheetName val="108109"/>
      <sheetName val="110113"/>
      <sheetName val="114117"/>
      <sheetName val="118119"/>
      <sheetName val="120121A"/>
      <sheetName val="122123"/>
      <sheetName val="122 (a)(b)"/>
      <sheetName val="200201"/>
      <sheetName val="202203"/>
      <sheetName val="204207 "/>
      <sheetName val="213"/>
      <sheetName val="214 "/>
      <sheetName val="216"/>
      <sheetName val="216-A"/>
      <sheetName val="216-B"/>
      <sheetName val="216-C"/>
      <sheetName val="219"/>
      <sheetName val="224225"/>
      <sheetName val="227"/>
      <sheetName val="228229"/>
      <sheetName val="230"/>
      <sheetName val="232"/>
      <sheetName val="233"/>
      <sheetName val="234"/>
      <sheetName val="250251"/>
      <sheetName val="253"/>
      <sheetName val="254"/>
      <sheetName val="256257"/>
      <sheetName val="261"/>
      <sheetName val="262263"/>
      <sheetName val="262A-C"/>
      <sheetName val="262D"/>
      <sheetName val="266267"/>
      <sheetName val="269"/>
      <sheetName val="272273"/>
      <sheetName val="274275"/>
      <sheetName val="276277"/>
      <sheetName val="276A"/>
      <sheetName val="276B-276EE attached"/>
      <sheetName val="278"/>
      <sheetName val="300301"/>
      <sheetName val="304"/>
      <sheetName val="310311"/>
      <sheetName val="320323"/>
      <sheetName val="326327"/>
      <sheetName val="328330"/>
      <sheetName val="332"/>
      <sheetName val="335"/>
      <sheetName val="336"/>
      <sheetName val="337"/>
      <sheetName val=" 337A"/>
      <sheetName val="337B"/>
      <sheetName val="340 "/>
      <sheetName val="350351"/>
      <sheetName val="352353"/>
      <sheetName val="354355 "/>
      <sheetName val="356"/>
      <sheetName val=" 356A"/>
      <sheetName val="398"/>
      <sheetName val="400"/>
      <sheetName val="401"/>
      <sheetName val="402403"/>
      <sheetName val="406407"/>
      <sheetName val="408409"/>
      <sheetName val="422423"/>
      <sheetName val="422A-423F "/>
      <sheetName val="424425"/>
      <sheetName val="424A425A"/>
      <sheetName val="426427"/>
      <sheetName val="450 attached"/>
      <sheetName val="BOO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ab"/>
      <sheetName val="122123"/>
      <sheetName val="200201"/>
      <sheetName val="202203-NA"/>
      <sheetName val="204207"/>
      <sheetName val="213-NA"/>
      <sheetName val="214"/>
      <sheetName val="216"/>
      <sheetName val="217"/>
      <sheetName val="218"/>
      <sheetName val="219"/>
      <sheetName val="221"/>
      <sheetName val="224225"/>
      <sheetName val="227"/>
      <sheetName val="228229"/>
      <sheetName val="230"/>
      <sheetName val="232"/>
      <sheetName val="233"/>
      <sheetName val="234"/>
      <sheetName val="234A"/>
      <sheetName val="250251"/>
      <sheetName val="252"/>
      <sheetName val="253"/>
      <sheetName val="254"/>
      <sheetName val="256257"/>
      <sheetName val="261"/>
      <sheetName val="262263"/>
      <sheetName val=" 262-263Insert"/>
      <sheetName val="266267"/>
      <sheetName val="269"/>
      <sheetName val="272273"/>
      <sheetName val="274275"/>
      <sheetName val="276277"/>
      <sheetName val="278"/>
      <sheetName val="300301"/>
      <sheetName val="300B Est ESCO  Energy Revenues"/>
      <sheetName val="304"/>
      <sheetName val="310311"/>
      <sheetName val="320323"/>
      <sheetName val="326327"/>
      <sheetName val="328330"/>
      <sheetName val="332"/>
      <sheetName val="335"/>
      <sheetName val="336"/>
      <sheetName val="337"/>
      <sheetName val="337A"/>
      <sheetName val="337B"/>
      <sheetName val="337C"/>
      <sheetName val="340"/>
      <sheetName val="350351"/>
      <sheetName val="352353"/>
      <sheetName val="354355"/>
      <sheetName val="356"/>
      <sheetName val="397"/>
      <sheetName val="401"/>
      <sheetName val="402403"/>
      <sheetName val="406407"/>
      <sheetName val="408409"/>
      <sheetName val="410411"/>
      <sheetName val="422423"/>
      <sheetName val="424425"/>
      <sheetName val="426427"/>
      <sheetName val="429"/>
      <sheetName val="430"/>
      <sheetName val="431"/>
      <sheetName val="450"/>
      <sheetName val="BOOK"/>
      <sheetName val="Sheet1"/>
    </sheetNames>
    <sheetDataSet>
      <sheetData sheetId="0"/>
      <sheetData sheetId="1" refreshError="1">
        <row r="25">
          <cell r="C25" t="str">
            <v>Orange and Rockland Utilities, Inc</v>
          </cell>
        </row>
        <row r="38">
          <cell r="C38" t="str">
            <v>12/31/2012</v>
          </cell>
        </row>
        <row r="40">
          <cell r="C40" t="str">
            <v>4/30/2013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row r="1">
          <cell r="A1" t="str">
            <v>Name of Respondent</v>
          </cell>
        </row>
      </sheetData>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ab"/>
      <sheetName val="122123"/>
      <sheetName val="200201"/>
      <sheetName val="202203-NA"/>
      <sheetName val="204207"/>
      <sheetName val="213-NA"/>
      <sheetName val="214"/>
      <sheetName val="216"/>
      <sheetName val="217"/>
      <sheetName val="218"/>
      <sheetName val="219"/>
      <sheetName val="221"/>
      <sheetName val="224225"/>
      <sheetName val="227"/>
      <sheetName val="228229"/>
      <sheetName val="230"/>
      <sheetName val="232"/>
      <sheetName val="233"/>
      <sheetName val="234"/>
      <sheetName val="234A"/>
      <sheetName val="250251"/>
      <sheetName val="252"/>
      <sheetName val="253"/>
      <sheetName val="254"/>
      <sheetName val="256257"/>
      <sheetName val="261"/>
      <sheetName val="262263"/>
      <sheetName val=" 262-263Insert"/>
      <sheetName val="266267"/>
      <sheetName val="269"/>
      <sheetName val="272273"/>
      <sheetName val="274275"/>
      <sheetName val="276277"/>
      <sheetName val="278"/>
      <sheetName val="300301"/>
      <sheetName val="300B Est ESCO  Energy Revenues"/>
      <sheetName val="304"/>
      <sheetName val="310311"/>
      <sheetName val="320323"/>
      <sheetName val="326327"/>
      <sheetName val="328330"/>
      <sheetName val="332"/>
      <sheetName val="335"/>
      <sheetName val="336"/>
      <sheetName val="337"/>
      <sheetName val="337A"/>
      <sheetName val="337B"/>
      <sheetName val="337C"/>
      <sheetName val="340"/>
      <sheetName val="350351"/>
      <sheetName val="352353"/>
      <sheetName val="354355"/>
      <sheetName val="356"/>
      <sheetName val="397"/>
      <sheetName val="401"/>
      <sheetName val="402403"/>
      <sheetName val="406407"/>
      <sheetName val="408409"/>
      <sheetName val="410411"/>
      <sheetName val="422423"/>
      <sheetName val="424425"/>
      <sheetName val="426427"/>
      <sheetName val="429"/>
      <sheetName val="430"/>
      <sheetName val="431"/>
      <sheetName val="450"/>
      <sheetName val="BOOK"/>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1">
          <cell r="A1" t="str">
            <v>Name of Respondent</v>
          </cell>
        </row>
      </sheetData>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37A"/>
      <sheetName val="337B"/>
      <sheetName val="337C"/>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sheetData sheetId="1">
        <row r="38">
          <cell r="C38" t="str">
            <v>12/31/2009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122a122b"/>
      <sheetName val="200201"/>
      <sheetName val="202203"/>
      <sheetName val="204207"/>
      <sheetName val="213"/>
      <sheetName val="214"/>
      <sheetName val="216"/>
      <sheetName val="217"/>
      <sheetName val="218"/>
      <sheetName val="219"/>
      <sheetName val="221"/>
      <sheetName val="224225"/>
      <sheetName val="227"/>
      <sheetName val="228229"/>
      <sheetName val="230"/>
      <sheetName val="231"/>
      <sheetName val="232"/>
      <sheetName val="233"/>
      <sheetName val="234"/>
      <sheetName val="250251"/>
      <sheetName val="253"/>
      <sheetName val="254"/>
      <sheetName val="256257"/>
      <sheetName val="261"/>
      <sheetName val="262263"/>
      <sheetName val="266267"/>
      <sheetName val="269"/>
      <sheetName val="272273"/>
      <sheetName val="274275"/>
      <sheetName val="276277"/>
      <sheetName val="278"/>
      <sheetName val="300301"/>
      <sheetName val="302"/>
      <sheetName val="304"/>
      <sheetName val="310311"/>
      <sheetName val="320323"/>
      <sheetName val="326327"/>
      <sheetName val="328330"/>
      <sheetName val="331"/>
      <sheetName val="332"/>
      <sheetName val="335"/>
      <sheetName val="336"/>
      <sheetName val="337"/>
      <sheetName val="340"/>
      <sheetName val="350351"/>
      <sheetName val="352353"/>
      <sheetName val="354355"/>
      <sheetName val="356"/>
      <sheetName val="397"/>
      <sheetName val="398"/>
      <sheetName val="400"/>
      <sheetName val="400a"/>
      <sheetName val="401"/>
      <sheetName val="402403"/>
      <sheetName val="406407"/>
      <sheetName val="408409"/>
      <sheetName val="410411"/>
      <sheetName val="414416"/>
      <sheetName val="419420"/>
      <sheetName val="422423"/>
      <sheetName val="424425"/>
      <sheetName val="426427"/>
      <sheetName val="429"/>
      <sheetName val="430"/>
      <sheetName val="450"/>
      <sheetName val="BOOK"/>
    </sheetNames>
    <sheetDataSet>
      <sheetData sheetId="0" refreshError="1"/>
      <sheetData sheetId="1">
        <row r="25">
          <cell r="C25" t="str">
            <v xml:space="preserve"> </v>
          </cell>
        </row>
        <row r="38">
          <cell r="C38" t="str">
            <v xml:space="preserve"> </v>
          </cell>
        </row>
        <row r="40">
          <cell r="C40" t="str">
            <v xml:space="preserve"> </v>
          </cell>
        </row>
      </sheetData>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sheetData sheetId="26"/>
      <sheetData sheetId="27" refreshError="1"/>
      <sheetData sheetId="28"/>
      <sheetData sheetId="29" refreshError="1"/>
      <sheetData sheetId="30" refreshError="1"/>
      <sheetData sheetId="31" refreshError="1"/>
      <sheetData sheetId="32" refreshError="1"/>
      <sheetData sheetId="33"/>
      <sheetData sheetId="34"/>
      <sheetData sheetId="35"/>
      <sheetData sheetId="36"/>
      <sheetData sheetId="37" refreshError="1"/>
      <sheetData sheetId="38"/>
      <sheetData sheetId="39"/>
      <sheetData sheetId="40"/>
      <sheetData sheetId="41" refreshError="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37A"/>
      <sheetName val="337B"/>
      <sheetName val="337C"/>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refreshError="1"/>
      <sheetData sheetId="1" refreshError="1">
        <row r="25">
          <cell r="C25" t="str">
            <v>Orange and Rockland Ultilities, Inc</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7.bin"/><Relationship Id="rId4" Type="http://schemas.openxmlformats.org/officeDocument/2006/relationships/ctrlProp" Target="../ctrlProps/ctrlProp1.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8.bin"/><Relationship Id="rId4" Type="http://schemas.openxmlformats.org/officeDocument/2006/relationships/ctrlProp" Target="../ctrlProps/ctrlProp2.xml"/></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9.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7.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5.v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6.v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
    <pageSetUpPr fitToPage="1"/>
  </sheetPr>
  <dimension ref="A1:H70"/>
  <sheetViews>
    <sheetView tabSelected="1" defaultGridColor="0" view="pageBreakPreview" topLeftCell="A4" colorId="22" zoomScale="60" zoomScaleNormal="100" workbookViewId="0">
      <selection activeCell="J32" sqref="J32"/>
    </sheetView>
  </sheetViews>
  <sheetFormatPr defaultColWidth="9.6640625" defaultRowHeight="15"/>
  <cols>
    <col min="1" max="1" width="20.6640625" style="4" customWidth="1"/>
    <col min="2" max="2" width="10.6640625" style="4" customWidth="1"/>
    <col min="3" max="3" width="20.6640625" style="4" customWidth="1"/>
    <col min="4" max="4" width="10.6640625" style="4" customWidth="1"/>
    <col min="5" max="10" width="20.6640625" style="4" customWidth="1"/>
    <col min="11" max="11" width="11.6640625" style="4" customWidth="1"/>
    <col min="12" max="16384" width="9.6640625" style="4"/>
  </cols>
  <sheetData>
    <row r="1" spans="1:8" ht="18">
      <c r="B1" s="1"/>
      <c r="C1" s="1"/>
      <c r="D1" s="1"/>
      <c r="E1" s="1"/>
      <c r="F1" s="1"/>
      <c r="G1" s="1"/>
      <c r="H1" s="1"/>
    </row>
    <row r="2" spans="1:8" ht="18">
      <c r="A2" s="3492" t="s">
        <v>2591</v>
      </c>
      <c r="B2" s="3492"/>
      <c r="C2" s="3492"/>
      <c r="D2" s="3492"/>
      <c r="E2" s="3492"/>
      <c r="F2" s="3492"/>
      <c r="G2" s="2"/>
      <c r="H2" s="2"/>
    </row>
    <row r="3" spans="1:8" ht="15" customHeight="1">
      <c r="A3" s="3493" t="s">
        <v>2592</v>
      </c>
      <c r="B3" s="3493"/>
      <c r="C3" s="3493"/>
      <c r="D3" s="3493"/>
      <c r="E3" s="3493"/>
      <c r="F3" s="3493"/>
      <c r="G3" s="3"/>
      <c r="H3" s="3"/>
    </row>
    <row r="4" spans="1:8" ht="15" customHeight="1">
      <c r="A4" s="494"/>
      <c r="B4" s="2"/>
      <c r="C4" s="2"/>
      <c r="D4" s="2"/>
      <c r="E4" s="2"/>
      <c r="F4" s="2"/>
      <c r="G4" s="2"/>
      <c r="H4" s="2"/>
    </row>
    <row r="5" spans="1:8">
      <c r="A5" s="1132"/>
      <c r="B5" s="2"/>
      <c r="C5" s="2"/>
      <c r="D5" s="2"/>
      <c r="E5" s="2"/>
      <c r="F5" s="2"/>
      <c r="G5" s="2"/>
      <c r="H5" s="2"/>
    </row>
    <row r="6" spans="1:8">
      <c r="A6" s="1080"/>
      <c r="B6" s="2"/>
      <c r="C6" s="2"/>
      <c r="D6" s="2"/>
      <c r="E6" s="2"/>
      <c r="F6" s="2"/>
      <c r="G6" s="2"/>
      <c r="H6" s="2"/>
    </row>
    <row r="7" spans="1:8" ht="15.75">
      <c r="A7" s="3491" t="s">
        <v>2593</v>
      </c>
      <c r="B7" s="3491"/>
      <c r="C7" s="3491"/>
      <c r="D7" s="3491"/>
      <c r="E7" s="3491"/>
      <c r="F7" s="3491"/>
      <c r="G7" s="2"/>
      <c r="H7" s="2"/>
    </row>
    <row r="8" spans="1:8" ht="18.600000000000001" customHeight="1">
      <c r="B8" s="2"/>
      <c r="C8" s="2"/>
      <c r="D8" s="2"/>
      <c r="E8" s="2"/>
      <c r="F8" s="2"/>
      <c r="G8" s="2"/>
      <c r="H8" s="2"/>
    </row>
    <row r="9" spans="1:8" ht="66.75" customHeight="1">
      <c r="A9" s="3490" t="s">
        <v>2980</v>
      </c>
      <c r="B9" s="3490"/>
      <c r="C9" s="3490"/>
      <c r="D9" s="3490"/>
      <c r="E9" s="3490"/>
      <c r="F9" s="3490"/>
      <c r="G9" s="2"/>
      <c r="H9" s="2"/>
    </row>
    <row r="10" spans="1:8" ht="16.149999999999999" customHeight="1">
      <c r="B10" s="2"/>
      <c r="C10" s="2"/>
      <c r="D10" s="2"/>
      <c r="E10" s="2"/>
      <c r="F10" s="2"/>
      <c r="G10" s="2"/>
      <c r="H10" s="2"/>
    </row>
    <row r="11" spans="1:8" ht="48.6" customHeight="1">
      <c r="A11" s="3490" t="s">
        <v>2981</v>
      </c>
      <c r="B11" s="3490"/>
      <c r="C11" s="3490"/>
      <c r="D11" s="3490"/>
      <c r="E11" s="3490"/>
      <c r="F11" s="3490"/>
      <c r="G11" s="2"/>
      <c r="H11" s="2"/>
    </row>
    <row r="12" spans="1:8">
      <c r="A12" s="2"/>
      <c r="B12" s="2"/>
      <c r="C12" s="2"/>
      <c r="D12" s="2"/>
      <c r="E12" s="2"/>
      <c r="F12" s="2"/>
      <c r="G12" s="2"/>
      <c r="H12" s="2"/>
    </row>
    <row r="13" spans="1:8" ht="46.15" customHeight="1">
      <c r="A13" s="3490" t="s">
        <v>3094</v>
      </c>
      <c r="B13" s="3490"/>
      <c r="C13" s="3490"/>
      <c r="D13" s="3490"/>
      <c r="E13" s="3490"/>
      <c r="F13" s="3490"/>
      <c r="G13" s="2"/>
      <c r="H13" s="2"/>
    </row>
    <row r="14" spans="1:8" ht="15.6" customHeight="1">
      <c r="A14" s="2"/>
      <c r="B14" s="2"/>
      <c r="C14" s="2"/>
      <c r="D14" s="2"/>
      <c r="E14" s="2"/>
      <c r="F14" s="2"/>
      <c r="G14" s="2"/>
      <c r="H14" s="2"/>
    </row>
    <row r="15" spans="1:8" ht="75" customHeight="1">
      <c r="A15" s="3490" t="s">
        <v>1239</v>
      </c>
      <c r="B15" s="3490"/>
      <c r="C15" s="3490"/>
      <c r="D15" s="3490"/>
      <c r="E15" s="3490"/>
      <c r="F15" s="3490"/>
      <c r="G15" s="2"/>
      <c r="H15" s="2"/>
    </row>
    <row r="16" spans="1:8" ht="21" customHeight="1">
      <c r="A16" s="2"/>
      <c r="B16" s="2"/>
      <c r="C16" s="2"/>
      <c r="D16" s="2"/>
      <c r="E16" s="2"/>
      <c r="F16" s="2"/>
      <c r="G16" s="2"/>
      <c r="H16" s="2"/>
    </row>
    <row r="17" spans="1:8" ht="47.45" customHeight="1">
      <c r="A17" s="3490" t="s">
        <v>727</v>
      </c>
      <c r="B17" s="3490"/>
      <c r="C17" s="3490"/>
      <c r="D17" s="3490"/>
      <c r="E17" s="3490"/>
      <c r="F17" s="3490"/>
      <c r="G17" s="2"/>
      <c r="H17" s="2"/>
    </row>
    <row r="18" spans="1:8" ht="15.6" customHeight="1">
      <c r="A18" s="2"/>
      <c r="B18" s="2"/>
      <c r="C18" s="2"/>
      <c r="D18" s="2"/>
      <c r="E18" s="2"/>
      <c r="F18" s="2"/>
      <c r="G18" s="2"/>
      <c r="H18" s="2"/>
    </row>
    <row r="19" spans="1:8" ht="21" customHeight="1">
      <c r="A19" s="3491"/>
      <c r="B19" s="3491"/>
      <c r="C19" s="3491"/>
      <c r="D19" s="3491"/>
      <c r="E19" s="3491"/>
      <c r="F19" s="3491"/>
      <c r="G19" s="2"/>
      <c r="H19" s="2"/>
    </row>
    <row r="20" spans="1:8" ht="15" customHeight="1">
      <c r="A20" s="3490"/>
      <c r="B20" s="3490"/>
      <c r="C20" s="3490"/>
      <c r="D20" s="3490"/>
      <c r="E20" s="3490"/>
      <c r="F20" s="3490"/>
      <c r="G20" s="2"/>
      <c r="H20" s="2"/>
    </row>
    <row r="21" spans="1:8">
      <c r="A21" s="2"/>
      <c r="B21" s="2"/>
      <c r="C21" s="2"/>
      <c r="D21" s="2"/>
      <c r="E21" s="2"/>
      <c r="F21" s="2"/>
      <c r="G21" s="2"/>
      <c r="H21" s="2"/>
    </row>
    <row r="22" spans="1:8" ht="15.75">
      <c r="A22" s="3491" t="s">
        <v>3260</v>
      </c>
      <c r="B22" s="3491"/>
      <c r="C22" s="3491"/>
      <c r="D22" s="3491"/>
      <c r="E22" s="3491"/>
      <c r="F22" s="3491"/>
      <c r="G22" s="2"/>
      <c r="H22" s="2"/>
    </row>
    <row r="23" spans="1:8" ht="72.599999999999994" customHeight="1">
      <c r="A23" s="3490" t="s">
        <v>2020</v>
      </c>
      <c r="B23" s="3490"/>
      <c r="C23" s="3490"/>
      <c r="D23" s="3490"/>
      <c r="E23" s="3490"/>
      <c r="F23" s="3490"/>
      <c r="G23" s="2"/>
      <c r="H23" s="2"/>
    </row>
    <row r="24" spans="1:8">
      <c r="A24" s="2"/>
      <c r="B24" s="2"/>
      <c r="C24" s="2"/>
      <c r="D24" s="2"/>
      <c r="E24" s="2"/>
      <c r="F24" s="2"/>
      <c r="G24" s="2"/>
      <c r="H24" s="2"/>
    </row>
    <row r="25" spans="1:8" ht="22.15" customHeight="1">
      <c r="A25" s="3494" t="s">
        <v>3261</v>
      </c>
      <c r="B25" s="3494"/>
      <c r="C25" s="3494"/>
      <c r="D25" s="3494"/>
      <c r="E25" s="3494"/>
      <c r="F25" s="1089"/>
      <c r="G25" s="2"/>
      <c r="H25" s="2"/>
    </row>
    <row r="26" spans="1:8" ht="17.25" customHeight="1">
      <c r="A26" s="3490" t="s">
        <v>729</v>
      </c>
      <c r="B26" s="3490"/>
      <c r="C26" s="3490"/>
      <c r="D26" s="3490"/>
      <c r="E26" s="3490"/>
      <c r="F26" s="3490"/>
      <c r="G26" s="2"/>
      <c r="H26" s="2"/>
    </row>
    <row r="27" spans="1:8">
      <c r="A27" s="2"/>
      <c r="B27" s="2"/>
      <c r="C27" s="2"/>
      <c r="D27" s="2"/>
      <c r="E27" s="2"/>
      <c r="F27" s="2"/>
      <c r="G27" s="2"/>
      <c r="H27" s="2"/>
    </row>
    <row r="28" spans="1:8" ht="15.75">
      <c r="A28" s="3491" t="s">
        <v>3262</v>
      </c>
      <c r="B28" s="3491"/>
      <c r="C28" s="3491"/>
      <c r="D28" s="3491"/>
      <c r="E28" s="3491"/>
      <c r="F28" s="3491"/>
      <c r="G28" s="2"/>
      <c r="H28" s="2"/>
    </row>
    <row r="29" spans="1:8" ht="32.450000000000003" customHeight="1">
      <c r="A29" s="3490" t="s">
        <v>517</v>
      </c>
      <c r="B29" s="3490"/>
      <c r="C29" s="3490"/>
      <c r="D29" s="3490"/>
      <c r="E29" s="3490"/>
      <c r="F29" s="3490"/>
      <c r="G29" s="2"/>
      <c r="H29" s="2"/>
    </row>
    <row r="30" spans="1:8">
      <c r="A30" s="2"/>
      <c r="B30" s="2"/>
      <c r="C30" s="2"/>
      <c r="D30" s="2"/>
      <c r="E30" s="2"/>
      <c r="F30" s="2"/>
      <c r="G30" s="2"/>
      <c r="H30" s="2"/>
    </row>
    <row r="31" spans="1:8" ht="15.75">
      <c r="A31" s="3491" t="s">
        <v>3263</v>
      </c>
      <c r="B31" s="3491"/>
      <c r="C31" s="3491"/>
      <c r="D31" s="3491"/>
      <c r="E31" s="3491"/>
      <c r="F31" s="3491"/>
      <c r="G31" s="2"/>
      <c r="H31" s="2"/>
    </row>
    <row r="32" spans="1:8" ht="34.9" customHeight="1">
      <c r="A32" s="3490" t="s">
        <v>728</v>
      </c>
      <c r="B32" s="3490"/>
      <c r="C32" s="3490"/>
      <c r="D32" s="3490"/>
      <c r="E32" s="3490"/>
      <c r="F32" s="3490"/>
      <c r="G32" s="2"/>
      <c r="H32" s="2"/>
    </row>
    <row r="33" spans="1:8" ht="12.75" customHeight="1">
      <c r="A33" s="2"/>
      <c r="B33" s="2"/>
      <c r="C33" s="2"/>
      <c r="D33" s="2"/>
      <c r="E33" s="2"/>
      <c r="F33" s="2"/>
      <c r="G33" s="2"/>
      <c r="H33" s="2"/>
    </row>
    <row r="34" spans="1:8" ht="19.899999999999999" customHeight="1">
      <c r="A34" s="3491" t="s">
        <v>3264</v>
      </c>
      <c r="B34" s="3491"/>
      <c r="C34" s="3491"/>
      <c r="D34" s="3491"/>
      <c r="E34" s="3491"/>
      <c r="F34" s="3491"/>
      <c r="G34" s="2"/>
      <c r="H34" s="2"/>
    </row>
    <row r="35" spans="1:8" ht="59.45" customHeight="1">
      <c r="A35" s="3490" t="s">
        <v>1863</v>
      </c>
      <c r="B35" s="3490"/>
      <c r="C35" s="3490"/>
      <c r="D35" s="3490"/>
      <c r="E35" s="3490"/>
      <c r="F35" s="3490"/>
      <c r="G35" s="2"/>
      <c r="H35" s="2"/>
    </row>
    <row r="36" spans="1:8" ht="12.75" customHeight="1">
      <c r="A36" s="2"/>
      <c r="B36" s="2"/>
      <c r="C36" s="2"/>
      <c r="D36" s="2"/>
      <c r="E36" s="2"/>
      <c r="F36" s="2"/>
      <c r="G36" s="2"/>
      <c r="H36" s="2"/>
    </row>
    <row r="37" spans="1:8" ht="18" customHeight="1">
      <c r="A37" s="3491" t="s">
        <v>3265</v>
      </c>
      <c r="B37" s="3491"/>
      <c r="C37" s="3491"/>
      <c r="D37" s="3491"/>
      <c r="E37" s="3491"/>
      <c r="F37" s="3491"/>
      <c r="G37" s="2"/>
      <c r="H37" s="2"/>
    </row>
    <row r="38" spans="1:8" ht="34.9" customHeight="1">
      <c r="A38" s="3490" t="s">
        <v>3301</v>
      </c>
      <c r="B38" s="3490"/>
      <c r="C38" s="3490"/>
      <c r="D38" s="3490"/>
      <c r="E38" s="3490"/>
      <c r="F38" s="3490"/>
      <c r="G38" s="2"/>
      <c r="H38" s="2"/>
    </row>
    <row r="39" spans="1:8">
      <c r="A39" s="2"/>
      <c r="B39" s="2"/>
      <c r="C39" s="2"/>
      <c r="D39" s="2"/>
      <c r="E39" s="2"/>
      <c r="F39" s="2"/>
      <c r="G39" s="2"/>
      <c r="H39" s="2"/>
    </row>
    <row r="40" spans="1:8" ht="15.75">
      <c r="B40" s="5"/>
      <c r="C40" s="496" t="s">
        <v>518</v>
      </c>
      <c r="D40" s="6"/>
      <c r="E40" s="496" t="s">
        <v>519</v>
      </c>
      <c r="F40" s="7"/>
      <c r="G40" s="5"/>
    </row>
    <row r="41" spans="1:8" ht="15.75">
      <c r="A41" s="495" t="s">
        <v>3302</v>
      </c>
      <c r="B41" s="7"/>
      <c r="C41" s="497" t="s">
        <v>3303</v>
      </c>
      <c r="D41" s="6"/>
      <c r="E41" s="497" t="s">
        <v>3303</v>
      </c>
      <c r="F41" s="6"/>
    </row>
    <row r="42" spans="1:8" ht="18">
      <c r="A42" s="363" t="s">
        <v>3304</v>
      </c>
      <c r="C42" s="4" t="s">
        <v>3095</v>
      </c>
      <c r="E42" s="4" t="s">
        <v>3107</v>
      </c>
    </row>
    <row r="43" spans="1:8" ht="18">
      <c r="A43" s="363" t="s">
        <v>3305</v>
      </c>
      <c r="C43" s="4" t="s">
        <v>3096</v>
      </c>
      <c r="E43" s="4" t="s">
        <v>3108</v>
      </c>
    </row>
    <row r="44" spans="1:8" ht="18">
      <c r="A44" s="363" t="s">
        <v>3306</v>
      </c>
      <c r="C44" s="4" t="s">
        <v>3097</v>
      </c>
      <c r="E44" s="4" t="s">
        <v>3109</v>
      </c>
    </row>
    <row r="45" spans="1:8" ht="18">
      <c r="A45" s="363" t="s">
        <v>3307</v>
      </c>
      <c r="C45" s="4" t="s">
        <v>3106</v>
      </c>
      <c r="E45" s="4" t="s">
        <v>3110</v>
      </c>
    </row>
    <row r="46" spans="1:8" ht="18">
      <c r="A46" s="363" t="s">
        <v>3308</v>
      </c>
      <c r="C46" s="4" t="s">
        <v>3098</v>
      </c>
      <c r="E46" s="4" t="s">
        <v>3111</v>
      </c>
    </row>
    <row r="47" spans="1:8" ht="18">
      <c r="A47" s="363" t="s">
        <v>3309</v>
      </c>
      <c r="C47" s="4" t="s">
        <v>3099</v>
      </c>
      <c r="E47" s="4" t="s">
        <v>3112</v>
      </c>
    </row>
    <row r="48" spans="1:8" ht="18">
      <c r="A48" s="363" t="s">
        <v>3310</v>
      </c>
      <c r="C48" s="4" t="s">
        <v>3100</v>
      </c>
      <c r="E48" s="4" t="s">
        <v>3113</v>
      </c>
    </row>
    <row r="49" spans="1:7" ht="18">
      <c r="A49" s="363" t="s">
        <v>1351</v>
      </c>
      <c r="C49" s="4" t="s">
        <v>3101</v>
      </c>
      <c r="E49" s="4" t="s">
        <v>3114</v>
      </c>
    </row>
    <row r="50" spans="1:7" ht="18">
      <c r="A50" s="363" t="s">
        <v>1352</v>
      </c>
      <c r="C50" s="4" t="s">
        <v>3102</v>
      </c>
      <c r="E50" s="4" t="s">
        <v>3115</v>
      </c>
    </row>
    <row r="51" spans="1:7" ht="18">
      <c r="A51" s="363" t="s">
        <v>1353</v>
      </c>
      <c r="C51" s="4" t="s">
        <v>3103</v>
      </c>
      <c r="E51" s="4" t="s">
        <v>3116</v>
      </c>
    </row>
    <row r="52" spans="1:7" ht="18">
      <c r="A52" s="363" t="s">
        <v>1354</v>
      </c>
      <c r="C52" s="4" t="s">
        <v>3104</v>
      </c>
      <c r="E52" s="4" t="s">
        <v>3117</v>
      </c>
    </row>
    <row r="53" spans="1:7" ht="18">
      <c r="A53" s="363" t="s">
        <v>1355</v>
      </c>
      <c r="C53" s="4" t="s">
        <v>3105</v>
      </c>
      <c r="E53" s="4" t="s">
        <v>3118</v>
      </c>
    </row>
    <row r="54" spans="1:7">
      <c r="A54" s="2"/>
      <c r="B54" s="2"/>
      <c r="C54" s="2"/>
      <c r="D54" s="2"/>
      <c r="E54" s="2"/>
      <c r="F54" s="2"/>
      <c r="G54" s="2"/>
    </row>
    <row r="55" spans="1:7">
      <c r="A55" s="2"/>
      <c r="B55" s="2"/>
      <c r="C55" s="2"/>
      <c r="D55" s="2"/>
      <c r="E55" s="2"/>
      <c r="F55" s="2"/>
      <c r="G55" s="2"/>
    </row>
    <row r="56" spans="1:7">
      <c r="A56" s="2"/>
      <c r="B56" s="2"/>
      <c r="C56" s="2"/>
      <c r="D56" s="2"/>
      <c r="E56" s="2"/>
      <c r="F56" s="2"/>
      <c r="G56" s="2"/>
    </row>
    <row r="57" spans="1:7">
      <c r="A57" s="2"/>
      <c r="B57" s="2"/>
      <c r="C57" s="2"/>
      <c r="D57" s="2"/>
      <c r="E57" s="2"/>
      <c r="F57" s="2"/>
      <c r="G57" s="2"/>
    </row>
    <row r="58" spans="1:7">
      <c r="A58" s="2"/>
      <c r="B58" s="2"/>
      <c r="C58" s="2"/>
      <c r="D58" s="2"/>
      <c r="E58" s="2"/>
      <c r="F58" s="2"/>
      <c r="G58" s="2"/>
    </row>
    <row r="59" spans="1:7">
      <c r="A59" s="2"/>
      <c r="B59" s="2"/>
      <c r="C59" s="2"/>
      <c r="D59" s="2"/>
      <c r="E59" s="2"/>
      <c r="F59" s="2"/>
      <c r="G59" s="2"/>
    </row>
    <row r="60" spans="1:7">
      <c r="A60" s="7"/>
      <c r="C60" s="2"/>
      <c r="D60" s="2"/>
      <c r="E60" s="2"/>
      <c r="F60" s="2"/>
      <c r="G60" s="2"/>
    </row>
    <row r="61" spans="1:7">
      <c r="A61" s="7"/>
      <c r="C61" s="2"/>
      <c r="D61" s="2"/>
      <c r="E61" s="2"/>
      <c r="F61" s="2"/>
      <c r="G61" s="2"/>
    </row>
    <row r="62" spans="1:7">
      <c r="A62" s="7"/>
      <c r="C62" s="2"/>
      <c r="D62" s="2"/>
      <c r="E62" s="2"/>
      <c r="F62" s="2"/>
      <c r="G62" s="2"/>
    </row>
    <row r="63" spans="1:7">
      <c r="A63" s="7"/>
      <c r="C63" s="2"/>
      <c r="D63" s="2"/>
      <c r="E63" s="2"/>
      <c r="F63" s="2"/>
      <c r="G63" s="2"/>
    </row>
    <row r="64" spans="1:7">
      <c r="A64" s="7"/>
      <c r="C64" s="2"/>
      <c r="D64" s="2"/>
      <c r="E64" s="2"/>
      <c r="F64" s="2"/>
      <c r="G64" s="2"/>
    </row>
    <row r="65" spans="1:8">
      <c r="A65" s="7"/>
      <c r="C65" s="2"/>
      <c r="D65" s="2"/>
      <c r="E65" s="2"/>
      <c r="F65" s="2"/>
      <c r="G65" s="2"/>
    </row>
    <row r="66" spans="1:8">
      <c r="A66" s="7"/>
      <c r="C66" s="2"/>
      <c r="D66" s="2"/>
      <c r="E66" s="2"/>
      <c r="F66" s="2"/>
      <c r="G66" s="2"/>
    </row>
    <row r="67" spans="1:8">
      <c r="A67" s="7"/>
      <c r="C67" s="2"/>
      <c r="D67" s="2"/>
      <c r="E67" s="2"/>
      <c r="F67" s="2"/>
      <c r="G67" s="2"/>
    </row>
    <row r="68" spans="1:8">
      <c r="A68" s="7"/>
      <c r="C68" s="2"/>
      <c r="D68" s="2"/>
      <c r="E68" s="2"/>
      <c r="F68" s="2"/>
      <c r="G68" s="2"/>
    </row>
    <row r="69" spans="1:8">
      <c r="A69" s="2"/>
      <c r="B69" s="2"/>
      <c r="C69" s="2"/>
      <c r="D69" s="2"/>
      <c r="E69" s="2"/>
      <c r="F69" s="2"/>
      <c r="G69" s="2"/>
    </row>
    <row r="70" spans="1:8">
      <c r="H70" s="1132"/>
    </row>
  </sheetData>
  <mergeCells count="22">
    <mergeCell ref="A38:F38"/>
    <mergeCell ref="A32:F32"/>
    <mergeCell ref="A34:F34"/>
    <mergeCell ref="A35:F35"/>
    <mergeCell ref="A37:F37"/>
    <mergeCell ref="A28:F28"/>
    <mergeCell ref="A29:F29"/>
    <mergeCell ref="A31:F31"/>
    <mergeCell ref="A25:E25"/>
    <mergeCell ref="A20:F20"/>
    <mergeCell ref="A26:F26"/>
    <mergeCell ref="A23:F23"/>
    <mergeCell ref="A22:F22"/>
    <mergeCell ref="A17:F17"/>
    <mergeCell ref="A19:F19"/>
    <mergeCell ref="A2:F2"/>
    <mergeCell ref="A3:F3"/>
    <mergeCell ref="A7:F7"/>
    <mergeCell ref="A9:F9"/>
    <mergeCell ref="A11:F11"/>
    <mergeCell ref="A13:F13"/>
    <mergeCell ref="A15:F15"/>
  </mergeCells>
  <phoneticPr fontId="0" type="noConversion"/>
  <printOptions horizontalCentered="1" verticalCentered="1"/>
  <pageMargins left="0.5" right="0.5" top="0.5" bottom="0.5" header="0.5" footer="0.5"/>
  <pageSetup scale="57"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0" enableFormatConditionsCalculation="0"/>
  <dimension ref="A1:O71"/>
  <sheetViews>
    <sheetView defaultGridColor="0" view="pageBreakPreview" colorId="22" zoomScale="90" zoomScaleNormal="85" zoomScaleSheetLayoutView="90" workbookViewId="0">
      <selection activeCell="M31" sqref="M31"/>
    </sheetView>
  </sheetViews>
  <sheetFormatPr defaultColWidth="12.44140625" defaultRowHeight="15"/>
  <cols>
    <col min="1" max="1" width="3.21875" style="1578" bestFit="1" customWidth="1"/>
    <col min="2" max="2" width="20.6640625" style="1578" customWidth="1"/>
    <col min="3" max="3" width="41.6640625" style="1578" customWidth="1"/>
    <col min="4" max="5" width="12.33203125" style="1578" customWidth="1"/>
    <col min="6" max="6" width="15" style="1578" customWidth="1"/>
    <col min="7" max="7" width="5.5546875" style="1578" customWidth="1"/>
    <col min="8" max="8" width="16" style="1578" customWidth="1"/>
    <col min="9" max="10" width="14.33203125" style="1578" customWidth="1"/>
    <col min="11" max="11" width="10.33203125" style="1578" bestFit="1" customWidth="1"/>
    <col min="12" max="12" width="14.33203125" style="1578" customWidth="1"/>
    <col min="13" max="13" width="13.5546875" style="1578" bestFit="1" customWidth="1"/>
    <col min="14" max="14" width="14.33203125" style="1578" customWidth="1"/>
    <col min="15" max="15" width="4.5546875" style="1578" customWidth="1"/>
    <col min="16" max="16384" width="12.44140625" style="1578"/>
  </cols>
  <sheetData>
    <row r="1" spans="1:15" ht="15.75" thickBot="1">
      <c r="B1" s="11" t="s">
        <v>4197</v>
      </c>
      <c r="C1" s="1426"/>
      <c r="D1" s="1427"/>
      <c r="E1" s="1426"/>
      <c r="F1" s="1428">
        <v>42004</v>
      </c>
      <c r="G1" s="11" t="s">
        <v>4197</v>
      </c>
      <c r="O1" s="684" t="s">
        <v>4425</v>
      </c>
    </row>
    <row r="2" spans="1:15" ht="13.5" customHeight="1">
      <c r="A2" s="1429"/>
      <c r="B2" s="1430"/>
      <c r="C2" s="1430"/>
      <c r="D2" s="1430"/>
      <c r="E2" s="1430"/>
      <c r="F2" s="1431"/>
      <c r="G2" s="1429"/>
      <c r="H2" s="1430"/>
      <c r="I2" s="1430"/>
      <c r="J2" s="1430"/>
      <c r="K2" s="1430"/>
      <c r="L2" s="1430"/>
      <c r="M2" s="1430"/>
      <c r="N2" s="1430"/>
      <c r="O2" s="1431"/>
    </row>
    <row r="3" spans="1:15" ht="15" customHeight="1">
      <c r="A3" s="1436"/>
      <c r="B3" s="596"/>
      <c r="C3" s="596"/>
      <c r="D3" s="596"/>
      <c r="E3" s="596"/>
      <c r="F3" s="1432"/>
      <c r="G3" s="1433" t="s">
        <v>1284</v>
      </c>
      <c r="H3" s="1434"/>
      <c r="I3" s="596"/>
      <c r="J3" s="596"/>
      <c r="K3" s="596"/>
      <c r="L3" s="596"/>
      <c r="M3" s="596"/>
      <c r="N3" s="596"/>
      <c r="O3" s="1432"/>
    </row>
    <row r="4" spans="1:15" ht="15" customHeight="1">
      <c r="A4" s="1436"/>
      <c r="B4" s="596"/>
      <c r="C4" s="596"/>
      <c r="D4" s="596"/>
      <c r="E4" s="596"/>
      <c r="F4" s="1435"/>
      <c r="G4" s="1436"/>
      <c r="H4" s="1580"/>
      <c r="I4" s="1580"/>
      <c r="J4" s="1580"/>
      <c r="K4" s="1580"/>
      <c r="L4" s="1580"/>
      <c r="M4" s="1580"/>
      <c r="N4" s="1580"/>
      <c r="O4" s="1435"/>
    </row>
    <row r="5" spans="1:15" ht="16.5" customHeight="1">
      <c r="A5" s="1436"/>
      <c r="B5" s="3525" t="s">
        <v>3352</v>
      </c>
      <c r="C5" s="3525"/>
      <c r="D5" s="3525"/>
      <c r="E5" s="3525"/>
      <c r="F5" s="3526"/>
      <c r="G5" s="1436"/>
      <c r="H5" s="3525" t="s">
        <v>3334</v>
      </c>
      <c r="I5" s="3525"/>
      <c r="J5" s="3525"/>
      <c r="K5" s="3525"/>
      <c r="L5" s="3525"/>
      <c r="M5" s="3525"/>
      <c r="N5" s="3525"/>
      <c r="O5" s="1435"/>
    </row>
    <row r="6" spans="1:15" ht="13.5" customHeight="1">
      <c r="A6" s="1436"/>
      <c r="B6" s="3525"/>
      <c r="C6" s="3525"/>
      <c r="D6" s="3525"/>
      <c r="E6" s="3525"/>
      <c r="F6" s="3526"/>
      <c r="G6" s="1436"/>
      <c r="H6" s="3525"/>
      <c r="I6" s="3525"/>
      <c r="J6" s="3525"/>
      <c r="K6" s="3525"/>
      <c r="L6" s="3525"/>
      <c r="M6" s="3525"/>
      <c r="N6" s="3525"/>
      <c r="O6" s="1435"/>
    </row>
    <row r="7" spans="1:15" ht="13.5" customHeight="1">
      <c r="A7" s="1436"/>
      <c r="B7" s="1580"/>
      <c r="C7" s="596"/>
      <c r="D7" s="596"/>
      <c r="E7" s="596"/>
      <c r="F7" s="1435"/>
      <c r="G7" s="1436"/>
      <c r="H7" s="3525"/>
      <c r="I7" s="3525"/>
      <c r="J7" s="3525"/>
      <c r="K7" s="3525"/>
      <c r="L7" s="3525"/>
      <c r="M7" s="3525"/>
      <c r="N7" s="3525"/>
      <c r="O7" s="1435"/>
    </row>
    <row r="8" spans="1:15" ht="17.25" customHeight="1">
      <c r="A8" s="1436"/>
      <c r="B8" s="3525" t="s">
        <v>3335</v>
      </c>
      <c r="C8" s="3525"/>
      <c r="D8" s="3525"/>
      <c r="E8" s="3525"/>
      <c r="F8" s="3526"/>
      <c r="G8" s="1436"/>
      <c r="H8" s="3525"/>
      <c r="I8" s="3525"/>
      <c r="J8" s="3525"/>
      <c r="K8" s="3525"/>
      <c r="L8" s="3525"/>
      <c r="M8" s="3525"/>
      <c r="N8" s="3525"/>
      <c r="O8" s="1435"/>
    </row>
    <row r="9" spans="1:15" ht="13.5" customHeight="1">
      <c r="A9" s="1436"/>
      <c r="B9" s="3525"/>
      <c r="C9" s="3525"/>
      <c r="D9" s="3525"/>
      <c r="E9" s="3525"/>
      <c r="F9" s="3526"/>
      <c r="G9" s="1436"/>
      <c r="H9" s="1580"/>
      <c r="I9" s="1580"/>
      <c r="J9" s="1580"/>
      <c r="K9" s="1580"/>
      <c r="L9" s="1580"/>
      <c r="M9" s="1580"/>
      <c r="N9" s="1580"/>
      <c r="O9" s="1435"/>
    </row>
    <row r="10" spans="1:15" ht="13.5" customHeight="1">
      <c r="A10" s="1436"/>
      <c r="B10" s="3527"/>
      <c r="C10" s="3527"/>
      <c r="D10" s="3527"/>
      <c r="E10" s="3527"/>
      <c r="F10" s="3528"/>
      <c r="G10" s="1436"/>
      <c r="H10" s="3525" t="s">
        <v>3353</v>
      </c>
      <c r="I10" s="3525"/>
      <c r="J10" s="3525"/>
      <c r="K10" s="3525"/>
      <c r="L10" s="3525"/>
      <c r="M10" s="3525"/>
      <c r="N10" s="3525"/>
      <c r="O10" s="1435"/>
    </row>
    <row r="11" spans="1:15" ht="13.5" customHeight="1">
      <c r="A11" s="1436"/>
      <c r="B11" s="1580"/>
      <c r="C11" s="1579"/>
      <c r="D11" s="1579"/>
      <c r="E11" s="1579"/>
      <c r="F11" s="1582"/>
      <c r="G11" s="1436"/>
      <c r="H11" s="3525"/>
      <c r="I11" s="3525"/>
      <c r="J11" s="3525"/>
      <c r="K11" s="3525"/>
      <c r="L11" s="3525"/>
      <c r="M11" s="3525"/>
      <c r="N11" s="3525"/>
      <c r="O11" s="1435"/>
    </row>
    <row r="12" spans="1:15" ht="13.5" customHeight="1">
      <c r="A12" s="1436"/>
      <c r="B12" s="3525" t="s">
        <v>3354</v>
      </c>
      <c r="C12" s="3527"/>
      <c r="D12" s="3527"/>
      <c r="E12" s="3527"/>
      <c r="F12" s="3528"/>
      <c r="G12" s="1436"/>
      <c r="H12" s="1580"/>
      <c r="I12" s="1580"/>
      <c r="J12" s="1580"/>
      <c r="K12" s="1580"/>
      <c r="L12" s="1580"/>
      <c r="M12" s="1580"/>
      <c r="N12" s="1580"/>
      <c r="O12" s="1435"/>
    </row>
    <row r="13" spans="1:15" ht="13.5" customHeight="1">
      <c r="A13" s="1866"/>
      <c r="B13" s="3529"/>
      <c r="C13" s="3529"/>
      <c r="D13" s="3529"/>
      <c r="E13" s="3529"/>
      <c r="F13" s="3530"/>
      <c r="G13" s="1437"/>
      <c r="H13" s="1581"/>
      <c r="I13" s="1581"/>
      <c r="J13" s="1581"/>
      <c r="K13" s="1581"/>
      <c r="L13" s="1581"/>
      <c r="M13" s="1581"/>
      <c r="N13" s="1581"/>
      <c r="O13" s="1438"/>
    </row>
    <row r="14" spans="1:15" ht="13.5" customHeight="1">
      <c r="A14" s="1436"/>
      <c r="B14" s="522"/>
      <c r="C14" s="596" t="s">
        <v>340</v>
      </c>
      <c r="D14" s="557" t="s">
        <v>341</v>
      </c>
      <c r="E14" s="557" t="s">
        <v>342</v>
      </c>
      <c r="F14" s="1432"/>
      <c r="G14" s="1439"/>
      <c r="H14" s="522"/>
      <c r="I14" s="559"/>
      <c r="J14" s="522"/>
      <c r="K14" s="559"/>
      <c r="L14" s="522"/>
      <c r="M14" s="559"/>
      <c r="N14" s="1845"/>
      <c r="O14" s="1440"/>
    </row>
    <row r="15" spans="1:15" ht="13.5" customHeight="1">
      <c r="A15" s="1436"/>
      <c r="B15" s="522"/>
      <c r="C15" s="596" t="s">
        <v>343</v>
      </c>
      <c r="D15" s="557" t="s">
        <v>344</v>
      </c>
      <c r="E15" s="560" t="s">
        <v>345</v>
      </c>
      <c r="F15" s="1441" t="s">
        <v>346</v>
      </c>
      <c r="G15" s="1442" t="s">
        <v>347</v>
      </c>
      <c r="H15" s="1848" t="s">
        <v>348</v>
      </c>
      <c r="I15" s="1848" t="s">
        <v>349</v>
      </c>
      <c r="J15" s="1848" t="s">
        <v>350</v>
      </c>
      <c r="K15" s="1848" t="s">
        <v>351</v>
      </c>
      <c r="L15" s="1848" t="s">
        <v>3320</v>
      </c>
      <c r="M15" s="1848" t="s">
        <v>3321</v>
      </c>
      <c r="N15" s="1857" t="s">
        <v>3520</v>
      </c>
      <c r="O15" s="1443" t="s">
        <v>3686</v>
      </c>
    </row>
    <row r="16" spans="1:15" ht="13.5" customHeight="1">
      <c r="A16" s="1436"/>
      <c r="B16" s="1848" t="s">
        <v>3521</v>
      </c>
      <c r="C16" s="596" t="s">
        <v>3522</v>
      </c>
      <c r="D16" s="557" t="s">
        <v>3523</v>
      </c>
      <c r="E16" s="564" t="s">
        <v>3524</v>
      </c>
      <c r="F16" s="1444" t="s">
        <v>3525</v>
      </c>
      <c r="G16" s="1442" t="s">
        <v>3526</v>
      </c>
      <c r="H16" s="1848" t="s">
        <v>3527</v>
      </c>
      <c r="I16" s="1848" t="s">
        <v>3528</v>
      </c>
      <c r="J16" s="1848" t="s">
        <v>3529</v>
      </c>
      <c r="K16" s="1848" t="s">
        <v>3530</v>
      </c>
      <c r="L16" s="1848" t="s">
        <v>3531</v>
      </c>
      <c r="M16" s="1848" t="s">
        <v>3532</v>
      </c>
      <c r="N16" s="1857" t="s">
        <v>3533</v>
      </c>
      <c r="O16" s="1443" t="s">
        <v>3689</v>
      </c>
    </row>
    <row r="17" spans="1:15" ht="13.5" customHeight="1">
      <c r="A17" s="1436"/>
      <c r="B17" s="1848" t="s">
        <v>58</v>
      </c>
      <c r="C17" s="596" t="s">
        <v>1827</v>
      </c>
      <c r="D17" s="557" t="s">
        <v>3534</v>
      </c>
      <c r="E17" s="564" t="s">
        <v>1829</v>
      </c>
      <c r="F17" s="1444" t="s">
        <v>3535</v>
      </c>
      <c r="G17" s="1442" t="s">
        <v>3643</v>
      </c>
      <c r="H17" s="1848" t="s">
        <v>3536</v>
      </c>
      <c r="I17" s="1848" t="s">
        <v>3537</v>
      </c>
      <c r="J17" s="1848" t="s">
        <v>3538</v>
      </c>
      <c r="K17" s="1848" t="s">
        <v>4092</v>
      </c>
      <c r="L17" s="1848" t="s">
        <v>3540</v>
      </c>
      <c r="M17" s="1848" t="s">
        <v>3490</v>
      </c>
      <c r="N17" s="1857" t="s">
        <v>3491</v>
      </c>
      <c r="O17" s="1440"/>
    </row>
    <row r="18" spans="1:15" ht="13.5" customHeight="1">
      <c r="A18" s="1866"/>
      <c r="B18" s="1873"/>
      <c r="C18" s="1874"/>
      <c r="D18" s="1821" t="s">
        <v>1828</v>
      </c>
      <c r="E18" s="1875"/>
      <c r="F18" s="1876"/>
      <c r="G18" s="1877"/>
      <c r="H18" s="1873"/>
      <c r="I18" s="1873"/>
      <c r="J18" s="1873"/>
      <c r="K18" s="1878"/>
      <c r="L18" s="1873"/>
      <c r="M18" s="1879"/>
      <c r="N18" s="1880"/>
      <c r="O18" s="1881"/>
    </row>
    <row r="19" spans="1:15" ht="13.5" customHeight="1">
      <c r="A19" s="1436"/>
      <c r="B19" s="1583" t="s">
        <v>4374</v>
      </c>
      <c r="C19" s="770" t="s">
        <v>4375</v>
      </c>
      <c r="D19" s="1446"/>
      <c r="E19" s="1673">
        <v>401700</v>
      </c>
      <c r="F19" s="1672">
        <v>400725</v>
      </c>
      <c r="G19" s="1447">
        <v>-2</v>
      </c>
      <c r="H19" s="1584">
        <v>0</v>
      </c>
      <c r="I19" s="1671">
        <v>233000</v>
      </c>
      <c r="J19" s="1584"/>
      <c r="K19" s="1585">
        <v>725028</v>
      </c>
      <c r="L19" s="1585"/>
      <c r="M19" s="1586">
        <v>580149</v>
      </c>
      <c r="N19" s="1670">
        <v>1938902</v>
      </c>
      <c r="O19" s="1444"/>
    </row>
    <row r="20" spans="1:15" ht="13.5" customHeight="1">
      <c r="A20" s="1436"/>
      <c r="B20" s="1583" t="s">
        <v>4376</v>
      </c>
      <c r="C20" s="1688" t="s">
        <v>4259</v>
      </c>
      <c r="D20" s="301"/>
      <c r="E20" s="1587">
        <v>291800</v>
      </c>
      <c r="F20" s="1588">
        <v>291091.59999999998</v>
      </c>
      <c r="G20" s="1447">
        <v>-2</v>
      </c>
      <c r="H20" s="1589"/>
      <c r="I20" s="1590">
        <v>149700</v>
      </c>
      <c r="J20" s="1589"/>
      <c r="K20" s="1590">
        <v>157869</v>
      </c>
      <c r="L20" s="1591"/>
      <c r="M20" s="1592">
        <v>14522.93</v>
      </c>
      <c r="N20" s="1670">
        <v>613183.53</v>
      </c>
      <c r="O20" s="1444"/>
    </row>
    <row r="21" spans="1:15" s="772" customFormat="1" ht="13.5" customHeight="1">
      <c r="A21" s="1593"/>
      <c r="B21" s="1583" t="s">
        <v>4271</v>
      </c>
      <c r="C21" s="773" t="s">
        <v>4260</v>
      </c>
      <c r="D21" s="879"/>
      <c r="E21" s="1594">
        <v>231900</v>
      </c>
      <c r="F21" s="1595">
        <v>229099.98</v>
      </c>
      <c r="G21" s="1448">
        <v>-2</v>
      </c>
      <c r="H21" s="1596">
        <v>0</v>
      </c>
      <c r="I21" s="1590">
        <v>55600</v>
      </c>
      <c r="J21" s="1596"/>
      <c r="K21" s="1590"/>
      <c r="L21" s="1590"/>
      <c r="M21" s="1597">
        <v>13582.02</v>
      </c>
      <c r="N21" s="1670">
        <v>298282</v>
      </c>
      <c r="O21" s="1449"/>
    </row>
    <row r="22" spans="1:15" s="772" customFormat="1" ht="13.5" customHeight="1">
      <c r="A22" s="1593"/>
      <c r="B22" s="1583" t="s">
        <v>4377</v>
      </c>
      <c r="C22" s="773" t="s">
        <v>4261</v>
      </c>
      <c r="D22" s="879"/>
      <c r="E22" s="1594">
        <v>261600</v>
      </c>
      <c r="F22" s="1595">
        <v>260883.34</v>
      </c>
      <c r="G22" s="1447">
        <v>-2</v>
      </c>
      <c r="H22" s="1596">
        <v>0</v>
      </c>
      <c r="I22" s="1590">
        <v>63000</v>
      </c>
      <c r="J22" s="1596"/>
      <c r="K22" s="1590">
        <v>146175</v>
      </c>
      <c r="L22" s="1590"/>
      <c r="M22" s="1597">
        <v>17279.36</v>
      </c>
      <c r="N22" s="1445">
        <v>487337.69999999995</v>
      </c>
      <c r="O22" s="1449"/>
    </row>
    <row r="23" spans="1:15" ht="13.5" customHeight="1">
      <c r="A23" s="1436"/>
      <c r="B23" s="1583" t="s">
        <v>4378</v>
      </c>
      <c r="C23" s="1688" t="s">
        <v>4262</v>
      </c>
      <c r="D23" s="1446"/>
      <c r="E23" s="1598">
        <v>248900</v>
      </c>
      <c r="F23" s="1595">
        <v>248358.26</v>
      </c>
      <c r="G23" s="1447">
        <v>-2</v>
      </c>
      <c r="H23" s="1589">
        <v>0</v>
      </c>
      <c r="I23" s="1589">
        <v>60000</v>
      </c>
      <c r="J23" s="1589"/>
      <c r="K23" s="1591">
        <v>128634</v>
      </c>
      <c r="L23" s="1591"/>
      <c r="M23" s="1592">
        <v>19316.79</v>
      </c>
      <c r="N23" s="1670">
        <v>456309.05000000005</v>
      </c>
      <c r="O23" s="1444"/>
    </row>
    <row r="24" spans="1:15" ht="13.5" customHeight="1">
      <c r="A24" s="1436"/>
      <c r="B24" s="1583" t="s">
        <v>4379</v>
      </c>
      <c r="C24" s="1688" t="s">
        <v>4263</v>
      </c>
      <c r="D24" s="1798"/>
      <c r="E24" s="1587"/>
      <c r="F24" s="1588">
        <v>33333</v>
      </c>
      <c r="G24" s="1447">
        <v>-2</v>
      </c>
      <c r="H24" s="1589">
        <v>0</v>
      </c>
      <c r="I24" s="1589">
        <v>0</v>
      </c>
      <c r="J24" s="1589"/>
      <c r="K24" s="1591"/>
      <c r="L24" s="1591"/>
      <c r="M24" s="1592"/>
      <c r="N24" s="1670">
        <v>33333</v>
      </c>
      <c r="O24" s="1444"/>
    </row>
    <row r="25" spans="1:15" ht="13.5" customHeight="1">
      <c r="A25" s="1436"/>
      <c r="B25" s="1583" t="s">
        <v>4380</v>
      </c>
      <c r="C25" s="1688" t="s">
        <v>4381</v>
      </c>
      <c r="D25" s="301"/>
      <c r="E25" s="1599">
        <v>1174200</v>
      </c>
      <c r="F25" s="1600">
        <v>1171350</v>
      </c>
      <c r="G25" s="1447">
        <v>-1</v>
      </c>
      <c r="H25" s="1589"/>
      <c r="I25" s="1591">
        <v>1776600</v>
      </c>
      <c r="J25" s="1591"/>
      <c r="K25" s="1591">
        <v>3987654</v>
      </c>
      <c r="L25" s="1591"/>
      <c r="M25" s="746">
        <v>4090069</v>
      </c>
      <c r="N25" s="1670">
        <v>11025673</v>
      </c>
      <c r="O25" s="1444"/>
    </row>
    <row r="26" spans="1:15" ht="13.5" customHeight="1">
      <c r="A26" s="1436"/>
      <c r="B26" s="1583" t="s">
        <v>4382</v>
      </c>
      <c r="C26" s="1688" t="s">
        <v>4264</v>
      </c>
      <c r="D26" s="1446"/>
      <c r="E26" s="1599">
        <v>225400</v>
      </c>
      <c r="F26" s="1600">
        <v>223775.04</v>
      </c>
      <c r="G26" s="1447">
        <v>-2</v>
      </c>
      <c r="H26" s="1589">
        <v>0</v>
      </c>
      <c r="I26" s="1591">
        <v>35400</v>
      </c>
      <c r="J26" s="1591"/>
      <c r="K26" s="1591">
        <v>0</v>
      </c>
      <c r="L26" s="1591"/>
      <c r="M26" s="746">
        <v>13324.04</v>
      </c>
      <c r="N26" s="1670">
        <v>272499.08</v>
      </c>
      <c r="O26" s="1444"/>
    </row>
    <row r="27" spans="1:15" ht="13.5" customHeight="1">
      <c r="A27" s="1436"/>
      <c r="B27" s="1583"/>
      <c r="C27" s="1688" t="s">
        <v>4265</v>
      </c>
      <c r="D27" s="301"/>
      <c r="E27" s="1599"/>
      <c r="F27" s="1600"/>
      <c r="G27" s="1447"/>
      <c r="H27" s="1589"/>
      <c r="I27" s="1591"/>
      <c r="J27" s="1591"/>
      <c r="K27" s="1590"/>
      <c r="L27" s="1591"/>
      <c r="M27" s="1592"/>
      <c r="N27" s="1670" t="s">
        <v>179</v>
      </c>
      <c r="O27" s="1444"/>
    </row>
    <row r="28" spans="1:15" ht="13.5" customHeight="1">
      <c r="A28" s="1436"/>
      <c r="B28" s="1601" t="s">
        <v>4266</v>
      </c>
      <c r="C28" s="1688"/>
      <c r="D28" s="301"/>
      <c r="E28" s="1599"/>
      <c r="F28" s="1602"/>
      <c r="G28" s="1447"/>
      <c r="H28" s="1591"/>
      <c r="I28" s="1591"/>
      <c r="J28" s="1591"/>
      <c r="K28" s="1591"/>
      <c r="L28" s="1591"/>
      <c r="M28" s="746"/>
      <c r="N28" s="1445" t="s">
        <v>179</v>
      </c>
      <c r="O28" s="1444"/>
    </row>
    <row r="29" spans="1:15" ht="13.5" customHeight="1">
      <c r="A29" s="1436"/>
      <c r="B29" s="1601" t="s">
        <v>4267</v>
      </c>
      <c r="C29" s="1688"/>
      <c r="D29" s="301"/>
      <c r="E29" s="1599"/>
      <c r="F29" s="1602"/>
      <c r="G29" s="1447"/>
      <c r="H29" s="1591"/>
      <c r="I29" s="1591"/>
      <c r="J29" s="1591"/>
      <c r="K29" s="1591"/>
      <c r="L29" s="1591"/>
      <c r="M29" s="746"/>
      <c r="N29" s="1445" t="s">
        <v>179</v>
      </c>
      <c r="O29" s="1444"/>
    </row>
    <row r="30" spans="1:15" ht="13.5" customHeight="1">
      <c r="A30" s="1436"/>
      <c r="B30" s="1601"/>
      <c r="C30" s="1688"/>
      <c r="D30" s="301"/>
      <c r="E30" s="1599"/>
      <c r="F30" s="1602"/>
      <c r="G30" s="1447"/>
      <c r="H30" s="1591"/>
      <c r="I30" s="1591"/>
      <c r="J30" s="1591"/>
      <c r="K30" s="1590"/>
      <c r="L30" s="1591"/>
      <c r="M30" s="1603"/>
      <c r="N30" s="1445" t="s">
        <v>179</v>
      </c>
      <c r="O30" s="1444"/>
    </row>
    <row r="31" spans="1:15" ht="13.5" customHeight="1">
      <c r="A31" s="1436"/>
      <c r="B31" s="1601"/>
      <c r="C31" s="1688"/>
      <c r="D31" s="301"/>
      <c r="E31" s="1599"/>
      <c r="F31" s="1602"/>
      <c r="G31" s="1447"/>
      <c r="H31" s="1591"/>
      <c r="I31" s="1591"/>
      <c r="J31" s="1591"/>
      <c r="K31" s="1591"/>
      <c r="L31" s="1591"/>
      <c r="M31" s="1603"/>
      <c r="N31" s="1445" t="s">
        <v>179</v>
      </c>
      <c r="O31" s="1444"/>
    </row>
    <row r="32" spans="1:15" ht="13.5" customHeight="1">
      <c r="A32" s="1436"/>
      <c r="B32" s="1601"/>
      <c r="C32" s="1669"/>
      <c r="D32" s="301"/>
      <c r="E32" s="1599"/>
      <c r="F32" s="1602"/>
      <c r="G32" s="1447"/>
      <c r="H32" s="1591"/>
      <c r="I32" s="1591"/>
      <c r="J32" s="1591"/>
      <c r="K32" s="1591"/>
      <c r="L32" s="1591"/>
      <c r="M32" s="1603"/>
      <c r="N32" s="1445" t="s">
        <v>179</v>
      </c>
      <c r="O32" s="1444"/>
    </row>
    <row r="33" spans="1:15" ht="13.5" customHeight="1">
      <c r="A33" s="1436"/>
      <c r="B33" s="1601"/>
      <c r="C33" s="1669"/>
      <c r="D33" s="301"/>
      <c r="E33" s="1599"/>
      <c r="F33" s="1602"/>
      <c r="G33" s="1447"/>
      <c r="H33" s="1591"/>
      <c r="I33" s="1591"/>
      <c r="J33" s="1591"/>
      <c r="K33" s="1591"/>
      <c r="L33" s="1591"/>
      <c r="M33" s="1603"/>
      <c r="N33" s="1445" t="s">
        <v>179</v>
      </c>
      <c r="O33" s="1444"/>
    </row>
    <row r="34" spans="1:15" ht="13.5" customHeight="1">
      <c r="A34" s="1436"/>
      <c r="B34" s="1601"/>
      <c r="C34" s="1669"/>
      <c r="D34" s="301"/>
      <c r="E34" s="1599"/>
      <c r="F34" s="1602"/>
      <c r="G34" s="1447"/>
      <c r="H34" s="1591"/>
      <c r="I34" s="1591"/>
      <c r="J34" s="1591"/>
      <c r="K34" s="1591"/>
      <c r="L34" s="1591"/>
      <c r="M34" s="1603"/>
      <c r="N34" s="1445" t="s">
        <v>179</v>
      </c>
      <c r="O34" s="1444"/>
    </row>
    <row r="35" spans="1:15" ht="13.5" customHeight="1">
      <c r="A35" s="1436"/>
      <c r="B35" s="1601"/>
      <c r="C35" s="1669"/>
      <c r="D35" s="301"/>
      <c r="E35" s="1599"/>
      <c r="F35" s="1602"/>
      <c r="G35" s="1447"/>
      <c r="H35" s="1591"/>
      <c r="I35" s="1591"/>
      <c r="J35" s="1591"/>
      <c r="K35" s="1591"/>
      <c r="L35" s="1591"/>
      <c r="M35" s="1591"/>
      <c r="N35" s="1450" t="s">
        <v>179</v>
      </c>
      <c r="O35" s="1443"/>
    </row>
    <row r="36" spans="1:15" ht="13.5" customHeight="1">
      <c r="A36" s="1436"/>
      <c r="B36" s="1601"/>
      <c r="C36" s="1580"/>
      <c r="D36" s="301"/>
      <c r="E36" s="1599"/>
      <c r="F36" s="1602"/>
      <c r="G36" s="1447"/>
      <c r="H36" s="1591"/>
      <c r="I36" s="1591"/>
      <c r="J36" s="1591"/>
      <c r="K36" s="1591"/>
      <c r="L36" s="1591"/>
      <c r="M36" s="1591"/>
      <c r="N36" s="1450" t="s">
        <v>179</v>
      </c>
      <c r="O36" s="1443"/>
    </row>
    <row r="37" spans="1:15" ht="13.5" customHeight="1">
      <c r="A37" s="1436"/>
      <c r="B37" s="1601"/>
      <c r="C37" s="1580"/>
      <c r="D37" s="301"/>
      <c r="E37" s="1599"/>
      <c r="F37" s="1602"/>
      <c r="G37" s="1447"/>
      <c r="H37" s="1591"/>
      <c r="I37" s="1591"/>
      <c r="J37" s="1591"/>
      <c r="K37" s="1591"/>
      <c r="L37" s="1591"/>
      <c r="M37" s="1591"/>
      <c r="N37" s="1450" t="s">
        <v>179</v>
      </c>
      <c r="O37" s="1443"/>
    </row>
    <row r="38" spans="1:15" ht="13.5" customHeight="1">
      <c r="A38" s="1436"/>
      <c r="B38" s="1601"/>
      <c r="C38" s="1580"/>
      <c r="D38" s="301"/>
      <c r="E38" s="1599"/>
      <c r="F38" s="1602"/>
      <c r="G38" s="1447"/>
      <c r="H38" s="1591"/>
      <c r="I38" s="1591"/>
      <c r="J38" s="1591"/>
      <c r="K38" s="1591"/>
      <c r="L38" s="1591"/>
      <c r="M38" s="1591"/>
      <c r="N38" s="1450" t="s">
        <v>179</v>
      </c>
      <c r="O38" s="1443"/>
    </row>
    <row r="39" spans="1:15" ht="13.5" customHeight="1">
      <c r="A39" s="1436"/>
      <c r="B39" s="1601"/>
      <c r="C39" s="1580"/>
      <c r="D39" s="301"/>
      <c r="E39" s="1599"/>
      <c r="F39" s="1602"/>
      <c r="G39" s="1447"/>
      <c r="H39" s="1591"/>
      <c r="I39" s="1591"/>
      <c r="J39" s="1591"/>
      <c r="K39" s="1591"/>
      <c r="L39" s="1591"/>
      <c r="M39" s="1591"/>
      <c r="N39" s="1450" t="s">
        <v>179</v>
      </c>
      <c r="O39" s="1443"/>
    </row>
    <row r="40" spans="1:15" ht="13.5" customHeight="1">
      <c r="A40" s="1436"/>
      <c r="B40" s="1601"/>
      <c r="C40" s="1580"/>
      <c r="D40" s="301"/>
      <c r="E40" s="1599"/>
      <c r="F40" s="1602"/>
      <c r="G40" s="1447"/>
      <c r="H40" s="1591"/>
      <c r="I40" s="1591"/>
      <c r="J40" s="1591"/>
      <c r="K40" s="1591"/>
      <c r="L40" s="1591"/>
      <c r="M40" s="1591"/>
      <c r="N40" s="1450" t="s">
        <v>179</v>
      </c>
      <c r="O40" s="1443"/>
    </row>
    <row r="41" spans="1:15" ht="13.5" customHeight="1">
      <c r="A41" s="1436"/>
      <c r="B41" s="1601"/>
      <c r="C41" s="1580"/>
      <c r="D41" s="301"/>
      <c r="E41" s="1599"/>
      <c r="F41" s="1602"/>
      <c r="G41" s="1447"/>
      <c r="H41" s="1591"/>
      <c r="I41" s="1591"/>
      <c r="J41" s="1591"/>
      <c r="K41" s="1591"/>
      <c r="L41" s="1591"/>
      <c r="M41" s="1591"/>
      <c r="N41" s="1450" t="str">
        <f t="shared" ref="N41:N42" si="0">IF(SUM(F41:M41)=0,"  ",SUM(F41:M41))</f>
        <v xml:space="preserve">  </v>
      </c>
      <c r="O41" s="1443"/>
    </row>
    <row r="42" spans="1:15" ht="13.5" customHeight="1" thickBot="1">
      <c r="A42" s="1436"/>
      <c r="B42" s="1601"/>
      <c r="C42" s="1580"/>
      <c r="D42" s="301"/>
      <c r="E42" s="1599"/>
      <c r="F42" s="1602"/>
      <c r="G42" s="1452"/>
      <c r="H42" s="1605"/>
      <c r="I42" s="1605"/>
      <c r="J42" s="1605"/>
      <c r="K42" s="1605"/>
      <c r="L42" s="1605"/>
      <c r="M42" s="1605"/>
      <c r="N42" s="1453" t="str">
        <f t="shared" si="0"/>
        <v xml:space="preserve">  </v>
      </c>
      <c r="O42" s="1454"/>
    </row>
    <row r="43" spans="1:15" ht="13.5" customHeight="1">
      <c r="A43" s="1429"/>
      <c r="B43" s="1430"/>
      <c r="C43" s="1430"/>
      <c r="D43" s="1430"/>
      <c r="E43" s="1430"/>
      <c r="F43" s="1869"/>
      <c r="G43" s="1867"/>
      <c r="H43" s="1430" t="s">
        <v>3492</v>
      </c>
      <c r="I43" s="1430"/>
      <c r="J43" s="1430"/>
      <c r="K43" s="1430"/>
      <c r="L43" s="1430"/>
      <c r="M43" s="1430"/>
      <c r="N43" s="1430"/>
      <c r="O43" s="554"/>
    </row>
    <row r="44" spans="1:15" ht="13.5" customHeight="1">
      <c r="A44" s="1436"/>
      <c r="B44" s="1845"/>
      <c r="C44" s="1845"/>
      <c r="D44" s="1845"/>
      <c r="E44" s="1845"/>
      <c r="F44" s="1663"/>
      <c r="G44" s="1857"/>
      <c r="H44" s="803"/>
      <c r="I44" s="1845"/>
      <c r="J44" s="1845"/>
      <c r="K44" s="1845"/>
      <c r="L44" s="1845"/>
      <c r="M44" s="1845"/>
      <c r="N44" s="1845"/>
      <c r="O44" s="554"/>
    </row>
    <row r="45" spans="1:15" ht="13.5" customHeight="1">
      <c r="A45" s="1436"/>
      <c r="B45" s="1606" t="s">
        <v>579</v>
      </c>
      <c r="C45" s="1845"/>
      <c r="D45" s="1845"/>
      <c r="E45" s="1845"/>
      <c r="F45" s="1663"/>
      <c r="G45" s="1857"/>
      <c r="H45" s="1845"/>
      <c r="I45" s="1845"/>
      <c r="J45" s="1845"/>
      <c r="K45" s="1845"/>
      <c r="L45" s="1845"/>
      <c r="M45" s="1845"/>
      <c r="N45" s="1845"/>
      <c r="O45" s="554"/>
    </row>
    <row r="46" spans="1:15" ht="13.5" customHeight="1">
      <c r="A46" s="1436"/>
      <c r="B46" s="1606"/>
      <c r="C46" s="1845"/>
      <c r="D46" s="1845"/>
      <c r="E46" s="1845"/>
      <c r="F46" s="1663"/>
      <c r="G46" s="1857"/>
      <c r="H46" s="1845"/>
      <c r="I46" s="1845"/>
      <c r="J46" s="1845"/>
      <c r="K46" s="1845"/>
      <c r="L46" s="1845"/>
      <c r="M46" s="1845"/>
      <c r="N46" s="1845"/>
      <c r="O46" s="554"/>
    </row>
    <row r="47" spans="1:15" ht="18" customHeight="1">
      <c r="A47" s="3532">
        <v>-1</v>
      </c>
      <c r="B47" s="3534" t="s">
        <v>4709</v>
      </c>
      <c r="C47" s="3534"/>
      <c r="D47" s="3534"/>
      <c r="E47" s="3534"/>
      <c r="F47" s="3535"/>
      <c r="G47" s="3531">
        <v>-1</v>
      </c>
      <c r="H47" s="3533" t="s">
        <v>4710</v>
      </c>
      <c r="I47" s="3533"/>
      <c r="J47" s="3533"/>
      <c r="K47" s="3533"/>
      <c r="L47" s="3533"/>
      <c r="M47" s="3533"/>
      <c r="N47" s="3533"/>
      <c r="O47" s="1455"/>
    </row>
    <row r="48" spans="1:15" ht="18" customHeight="1">
      <c r="A48" s="3532"/>
      <c r="B48" s="3534"/>
      <c r="C48" s="3534"/>
      <c r="D48" s="3534"/>
      <c r="E48" s="3534"/>
      <c r="F48" s="3535"/>
      <c r="G48" s="3531"/>
      <c r="H48" s="3533"/>
      <c r="I48" s="3533"/>
      <c r="J48" s="3533"/>
      <c r="K48" s="3533"/>
      <c r="L48" s="3533"/>
      <c r="M48" s="3533"/>
      <c r="N48" s="3533"/>
      <c r="O48" s="1455"/>
    </row>
    <row r="49" spans="1:15" ht="18" customHeight="1">
      <c r="A49" s="3532"/>
      <c r="B49" s="3534"/>
      <c r="C49" s="3534"/>
      <c r="D49" s="3534"/>
      <c r="E49" s="3534"/>
      <c r="F49" s="3535"/>
      <c r="G49" s="3531"/>
      <c r="H49" s="3533"/>
      <c r="I49" s="3533"/>
      <c r="J49" s="3533"/>
      <c r="K49" s="3533"/>
      <c r="L49" s="3533"/>
      <c r="M49" s="3533"/>
      <c r="N49" s="3533"/>
      <c r="O49" s="1455"/>
    </row>
    <row r="50" spans="1:15" ht="18" customHeight="1">
      <c r="A50" s="3532"/>
      <c r="B50" s="3534"/>
      <c r="C50" s="3534"/>
      <c r="D50" s="3534"/>
      <c r="E50" s="3534"/>
      <c r="F50" s="3535"/>
      <c r="G50" s="3531"/>
      <c r="H50" s="3533"/>
      <c r="I50" s="3533"/>
      <c r="J50" s="3533"/>
      <c r="K50" s="3533"/>
      <c r="L50" s="3533"/>
      <c r="M50" s="3533"/>
      <c r="N50" s="3533"/>
      <c r="O50" s="1455"/>
    </row>
    <row r="51" spans="1:15" ht="18" customHeight="1">
      <c r="A51" s="1690"/>
      <c r="B51" s="3534"/>
      <c r="C51" s="3534"/>
      <c r="D51" s="3534"/>
      <c r="E51" s="3534"/>
      <c r="F51" s="3535"/>
      <c r="G51" s="1868"/>
      <c r="H51" s="3533"/>
      <c r="I51" s="3533"/>
      <c r="J51" s="3533"/>
      <c r="K51" s="3533"/>
      <c r="L51" s="3533"/>
      <c r="M51" s="3533"/>
      <c r="N51" s="3533"/>
      <c r="O51" s="1455"/>
    </row>
    <row r="52" spans="1:15" ht="13.5" customHeight="1">
      <c r="A52" s="1690"/>
      <c r="B52" s="3534"/>
      <c r="C52" s="3534"/>
      <c r="D52" s="3534"/>
      <c r="E52" s="3534"/>
      <c r="F52" s="3535"/>
      <c r="G52" s="1868"/>
      <c r="H52" s="3533"/>
      <c r="I52" s="3533"/>
      <c r="J52" s="3533"/>
      <c r="K52" s="3533"/>
      <c r="L52" s="3533"/>
      <c r="M52" s="3533"/>
      <c r="N52" s="3533"/>
      <c r="O52" s="1455"/>
    </row>
    <row r="53" spans="1:15" ht="20.25" customHeight="1">
      <c r="A53" s="1690"/>
      <c r="B53" s="1689"/>
      <c r="C53" s="1689"/>
      <c r="D53" s="1689"/>
      <c r="E53" s="1689"/>
      <c r="F53" s="1870"/>
      <c r="G53" s="1868"/>
      <c r="H53" s="1695"/>
      <c r="I53" s="1695"/>
      <c r="J53" s="1695"/>
      <c r="K53" s="1695"/>
      <c r="L53" s="1695"/>
      <c r="M53" s="1695"/>
      <c r="N53" s="1695"/>
      <c r="O53" s="1455"/>
    </row>
    <row r="54" spans="1:15" ht="19.5" customHeight="1">
      <c r="A54" s="3532">
        <v>-2</v>
      </c>
      <c r="B54" s="3539" t="s">
        <v>4272</v>
      </c>
      <c r="C54" s="3539"/>
      <c r="D54" s="3539"/>
      <c r="E54" s="3539"/>
      <c r="F54" s="3540"/>
      <c r="G54" s="3531">
        <v>-2</v>
      </c>
      <c r="H54" s="3539" t="s">
        <v>4273</v>
      </c>
      <c r="I54" s="3539"/>
      <c r="J54" s="3539"/>
      <c r="K54" s="3539"/>
      <c r="L54" s="3539"/>
      <c r="M54" s="3539"/>
      <c r="N54" s="3539"/>
      <c r="O54" s="1455"/>
    </row>
    <row r="55" spans="1:15" ht="19.5" customHeight="1">
      <c r="A55" s="3532"/>
      <c r="B55" s="3539"/>
      <c r="C55" s="3539"/>
      <c r="D55" s="3539"/>
      <c r="E55" s="3539"/>
      <c r="F55" s="3540"/>
      <c r="G55" s="3531"/>
      <c r="H55" s="3539"/>
      <c r="I55" s="3539"/>
      <c r="J55" s="3539"/>
      <c r="K55" s="3539"/>
      <c r="L55" s="3539"/>
      <c r="M55" s="3539"/>
      <c r="N55" s="3539"/>
      <c r="O55" s="1455"/>
    </row>
    <row r="56" spans="1:15" ht="19.5" customHeight="1">
      <c r="A56" s="1690"/>
      <c r="B56" s="3539"/>
      <c r="C56" s="3539"/>
      <c r="D56" s="3539"/>
      <c r="E56" s="3539"/>
      <c r="F56" s="3540"/>
      <c r="G56" s="1868"/>
      <c r="H56" s="3539"/>
      <c r="I56" s="3539"/>
      <c r="J56" s="3539"/>
      <c r="K56" s="3539"/>
      <c r="L56" s="3539"/>
      <c r="M56" s="3539"/>
      <c r="N56" s="3539"/>
      <c r="O56" s="1455"/>
    </row>
    <row r="57" spans="1:15" ht="13.5" customHeight="1">
      <c r="A57" s="1690"/>
      <c r="B57" s="3539"/>
      <c r="C57" s="3539"/>
      <c r="D57" s="3539"/>
      <c r="E57" s="3539"/>
      <c r="F57" s="3540"/>
      <c r="G57" s="1868"/>
      <c r="H57" s="3539"/>
      <c r="I57" s="3539"/>
      <c r="J57" s="3539"/>
      <c r="K57" s="3539"/>
      <c r="L57" s="3539"/>
      <c r="M57" s="3539"/>
      <c r="N57" s="3539"/>
      <c r="O57" s="1455"/>
    </row>
    <row r="58" spans="1:15" ht="13.5" customHeight="1">
      <c r="A58" s="1690"/>
      <c r="B58" s="1689"/>
      <c r="C58" s="1689"/>
      <c r="D58" s="1689"/>
      <c r="E58" s="1689"/>
      <c r="F58" s="1870"/>
      <c r="G58" s="1868"/>
      <c r="H58" s="1689"/>
      <c r="I58" s="1689"/>
      <c r="J58" s="1689"/>
      <c r="K58" s="1689"/>
      <c r="L58" s="1689"/>
      <c r="M58" s="1691"/>
      <c r="N58" s="1691"/>
      <c r="O58" s="1455"/>
    </row>
    <row r="59" spans="1:15" ht="13.5" customHeight="1">
      <c r="A59" s="1844">
        <v>-3</v>
      </c>
      <c r="B59" s="1694" t="s">
        <v>4198</v>
      </c>
      <c r="C59" s="1693"/>
      <c r="D59" s="1693"/>
      <c r="E59" s="1693"/>
      <c r="F59" s="1871"/>
      <c r="G59" s="1843">
        <v>-3</v>
      </c>
      <c r="H59" s="1694" t="s">
        <v>4198</v>
      </c>
      <c r="I59" s="1693"/>
      <c r="J59" s="1693"/>
      <c r="K59" s="1693"/>
      <c r="L59" s="1692"/>
      <c r="M59" s="1691"/>
      <c r="N59" s="1691"/>
      <c r="O59" s="1455"/>
    </row>
    <row r="60" spans="1:15" ht="13.5" customHeight="1">
      <c r="A60" s="1690"/>
      <c r="B60" s="1691"/>
      <c r="C60" s="1691"/>
      <c r="D60" s="1691"/>
      <c r="E60" s="1691"/>
      <c r="F60" s="1871"/>
      <c r="G60" s="1868"/>
      <c r="H60" s="1691"/>
      <c r="I60" s="1691"/>
      <c r="J60" s="1691"/>
      <c r="K60" s="1691"/>
      <c r="L60" s="1691"/>
      <c r="M60" s="1691"/>
      <c r="N60" s="1691"/>
      <c r="O60" s="1455"/>
    </row>
    <row r="61" spans="1:15" ht="13.5" customHeight="1">
      <c r="A61" s="1844"/>
      <c r="B61" s="3536"/>
      <c r="C61" s="3536"/>
      <c r="D61" s="3536"/>
      <c r="E61" s="3536"/>
      <c r="F61" s="3537"/>
      <c r="G61" s="1843"/>
      <c r="H61" s="3538"/>
      <c r="I61" s="3538"/>
      <c r="J61" s="3538"/>
      <c r="K61" s="3538"/>
      <c r="L61" s="3538"/>
      <c r="M61" s="3538"/>
      <c r="N61" s="3538"/>
      <c r="O61" s="1455"/>
    </row>
    <row r="62" spans="1:15" ht="13.5" customHeight="1">
      <c r="A62" s="1690"/>
      <c r="B62" s="3536"/>
      <c r="C62" s="3536"/>
      <c r="D62" s="3536"/>
      <c r="E62" s="3536"/>
      <c r="F62" s="3537"/>
      <c r="G62" s="1868"/>
      <c r="H62" s="3538"/>
      <c r="I62" s="3538"/>
      <c r="J62" s="3538"/>
      <c r="K62" s="3538"/>
      <c r="L62" s="3538"/>
      <c r="M62" s="3538"/>
      <c r="N62" s="3538"/>
      <c r="O62" s="1455"/>
    </row>
    <row r="63" spans="1:15" ht="13.5" customHeight="1">
      <c r="A63" s="1690"/>
      <c r="B63" s="3536"/>
      <c r="C63" s="3536"/>
      <c r="D63" s="3536"/>
      <c r="E63" s="3536"/>
      <c r="F63" s="3537"/>
      <c r="G63" s="1868"/>
      <c r="H63" s="3538"/>
      <c r="I63" s="3538"/>
      <c r="J63" s="3538"/>
      <c r="K63" s="3538"/>
      <c r="L63" s="3538"/>
      <c r="M63" s="3538"/>
      <c r="N63" s="3538"/>
      <c r="O63" s="1455"/>
    </row>
    <row r="64" spans="1:15" ht="13.5" customHeight="1">
      <c r="A64" s="1690"/>
      <c r="B64" s="3536"/>
      <c r="C64" s="3536"/>
      <c r="D64" s="3536"/>
      <c r="E64" s="3536"/>
      <c r="F64" s="3537"/>
      <c r="G64" s="1868"/>
      <c r="H64" s="3538"/>
      <c r="I64" s="3538"/>
      <c r="J64" s="3538"/>
      <c r="K64" s="3538"/>
      <c r="L64" s="3538"/>
      <c r="M64" s="3538"/>
      <c r="N64" s="3538"/>
      <c r="O64" s="1455"/>
    </row>
    <row r="65" spans="1:15" ht="13.5" customHeight="1">
      <c r="A65" s="1690"/>
      <c r="B65" s="3536"/>
      <c r="C65" s="3536"/>
      <c r="D65" s="3536"/>
      <c r="E65" s="3536"/>
      <c r="F65" s="3537"/>
      <c r="G65" s="1868"/>
      <c r="H65" s="3538"/>
      <c r="I65" s="3538"/>
      <c r="J65" s="3538"/>
      <c r="K65" s="3538"/>
      <c r="L65" s="3538"/>
      <c r="M65" s="3538"/>
      <c r="N65" s="3538"/>
      <c r="O65" s="1455"/>
    </row>
    <row r="66" spans="1:15" ht="13.5" customHeight="1">
      <c r="A66" s="1690"/>
      <c r="B66" s="3536"/>
      <c r="C66" s="3536"/>
      <c r="D66" s="3536"/>
      <c r="E66" s="3536"/>
      <c r="F66" s="3537"/>
      <c r="G66" s="1868"/>
      <c r="H66" s="3538"/>
      <c r="I66" s="3538"/>
      <c r="J66" s="3538"/>
      <c r="K66" s="3538"/>
      <c r="L66" s="3538"/>
      <c r="M66" s="3538"/>
      <c r="N66" s="3538"/>
      <c r="O66" s="1455"/>
    </row>
    <row r="67" spans="1:15" ht="13.5" customHeight="1">
      <c r="A67" s="1436"/>
      <c r="B67" s="596" t="s">
        <v>3253</v>
      </c>
      <c r="C67" s="596">
        <v>104</v>
      </c>
      <c r="D67" s="1845"/>
      <c r="E67" s="1845"/>
      <c r="F67" s="1663"/>
      <c r="G67" s="1857"/>
      <c r="H67" s="1845"/>
      <c r="I67" s="1845"/>
      <c r="J67" s="596">
        <v>105</v>
      </c>
      <c r="K67" s="1845"/>
      <c r="L67" s="1845"/>
      <c r="M67" s="1845"/>
      <c r="N67" s="1845"/>
      <c r="O67" s="554"/>
    </row>
    <row r="68" spans="1:15" ht="13.5" customHeight="1">
      <c r="A68" s="1436"/>
      <c r="B68" s="596" t="s">
        <v>3253</v>
      </c>
      <c r="C68" s="1845"/>
      <c r="D68" s="1845"/>
      <c r="E68" s="1845"/>
      <c r="F68" s="1663"/>
      <c r="G68" s="1857"/>
      <c r="H68" s="1845"/>
      <c r="I68" s="1845"/>
      <c r="J68" s="1845"/>
      <c r="K68" s="1845"/>
      <c r="L68" s="1845"/>
      <c r="M68" s="1845"/>
      <c r="N68" s="1845"/>
      <c r="O68" s="554"/>
    </row>
    <row r="69" spans="1:15" ht="15.75" thickBot="1">
      <c r="A69" s="1604"/>
      <c r="B69" s="1451"/>
      <c r="C69" s="1451"/>
      <c r="D69" s="1451"/>
      <c r="E69" s="1451"/>
      <c r="F69" s="1872"/>
      <c r="G69" s="594"/>
      <c r="H69" s="530"/>
      <c r="I69" s="530"/>
      <c r="J69" s="530"/>
      <c r="K69" s="530"/>
      <c r="L69" s="530"/>
      <c r="M69" s="530"/>
      <c r="N69" s="530"/>
      <c r="O69" s="570"/>
    </row>
    <row r="70" spans="1:15" ht="15.75">
      <c r="H70" s="1456"/>
      <c r="I70" s="1456"/>
      <c r="J70" s="1456"/>
      <c r="K70" s="1456"/>
      <c r="O70" s="572" t="s">
        <v>2454</v>
      </c>
    </row>
    <row r="71" spans="1:15">
      <c r="B71" s="7">
        <v>104</v>
      </c>
      <c r="C71" s="596" t="s">
        <v>3253</v>
      </c>
      <c r="D71" s="7"/>
      <c r="E71" s="7"/>
      <c r="F71" s="7"/>
      <c r="G71" s="7" t="s">
        <v>3253</v>
      </c>
      <c r="H71" s="596" t="s">
        <v>3253</v>
      </c>
      <c r="I71" s="596" t="s">
        <v>3253</v>
      </c>
      <c r="J71" s="596"/>
      <c r="K71" s="596" t="s">
        <v>3253</v>
      </c>
      <c r="L71" s="7"/>
      <c r="M71" s="7"/>
      <c r="N71" s="7"/>
      <c r="O71" s="7"/>
    </row>
  </sheetData>
  <mergeCells count="17">
    <mergeCell ref="G47:G48"/>
    <mergeCell ref="A47:A48"/>
    <mergeCell ref="H47:N52"/>
    <mergeCell ref="B47:F52"/>
    <mergeCell ref="B61:F66"/>
    <mergeCell ref="H61:N66"/>
    <mergeCell ref="B54:F57"/>
    <mergeCell ref="A54:A55"/>
    <mergeCell ref="G49:G50"/>
    <mergeCell ref="A49:A50"/>
    <mergeCell ref="G54:G55"/>
    <mergeCell ref="H54:N57"/>
    <mergeCell ref="B5:F6"/>
    <mergeCell ref="H5:N8"/>
    <mergeCell ref="B8:F10"/>
    <mergeCell ref="H10:N11"/>
    <mergeCell ref="B12:F13"/>
  </mergeCells>
  <phoneticPr fontId="0" type="noConversion"/>
  <printOptions horizontalCentered="1" verticalCentered="1"/>
  <pageMargins left="0.25" right="0.25" top="0" bottom="0" header="0.5" footer="0.5"/>
  <pageSetup scale="58" fitToWidth="2" orientation="portrait" horizontalDpi="300" verticalDpi="300" r:id="rId1"/>
  <headerFooter alignWithMargins="0"/>
  <colBreaks count="1" manualBreakCount="1">
    <brk id="6" max="70"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1"/>
  <dimension ref="A1:G175"/>
  <sheetViews>
    <sheetView defaultGridColor="0" topLeftCell="A13" colorId="22" zoomScale="60" zoomScaleNormal="60" workbookViewId="0">
      <selection activeCell="M31" sqref="M31"/>
    </sheetView>
  </sheetViews>
  <sheetFormatPr defaultColWidth="9.6640625" defaultRowHeight="15"/>
  <cols>
    <col min="1" max="1" width="4.6640625" style="904" customWidth="1"/>
    <col min="2" max="2" width="30.6640625" style="904" customWidth="1"/>
    <col min="3" max="3" width="16.6640625" style="904" customWidth="1"/>
    <col min="4" max="4" width="13.6640625" style="904" customWidth="1"/>
    <col min="5" max="5" width="16.6640625" style="904" customWidth="1"/>
    <col min="6" max="6" width="16.21875" style="904" customWidth="1"/>
    <col min="7" max="16384" width="9.6640625" style="904"/>
  </cols>
  <sheetData>
    <row r="1" spans="1:7">
      <c r="A1" s="1474"/>
      <c r="B1" s="1475" t="s">
        <v>2455</v>
      </c>
      <c r="C1" s="1476" t="s">
        <v>3412</v>
      </c>
      <c r="D1" s="1475"/>
      <c r="E1" s="1477" t="s">
        <v>3679</v>
      </c>
      <c r="F1" s="1478" t="s">
        <v>3680</v>
      </c>
    </row>
    <row r="2" spans="1:7">
      <c r="A2" s="1479"/>
      <c r="B2" s="804" t="str">
        <f>'Data Sheet'!C25</f>
        <v>Orange and Rockland Utilities, Inc</v>
      </c>
      <c r="C2" s="909" t="s">
        <v>3391</v>
      </c>
      <c r="D2" s="804"/>
      <c r="E2" s="812" t="s">
        <v>3682</v>
      </c>
      <c r="F2" s="1480"/>
    </row>
    <row r="3" spans="1:7" ht="15" customHeight="1">
      <c r="A3" s="1481"/>
      <c r="B3" s="1482"/>
      <c r="C3" s="1483" t="s">
        <v>3683</v>
      </c>
      <c r="D3" s="1482"/>
      <c r="E3" s="1484" t="str">
        <f>'Data Sheet'!$C$40</f>
        <v>4/28/2016</v>
      </c>
      <c r="F3" s="1607" t="str">
        <f>'Data Sheet'!$C$38</f>
        <v>12/31/2015</v>
      </c>
    </row>
    <row r="4" spans="1:7" ht="15" customHeight="1">
      <c r="A4" s="1486" t="s">
        <v>3493</v>
      </c>
      <c r="B4" s="959"/>
      <c r="C4" s="959"/>
      <c r="D4" s="959"/>
      <c r="E4" s="959"/>
      <c r="F4" s="1487"/>
    </row>
    <row r="5" spans="1:7">
      <c r="A5" s="1488"/>
      <c r="B5" s="813"/>
      <c r="C5" s="813"/>
      <c r="D5" s="813"/>
      <c r="E5" s="813"/>
      <c r="F5" s="1489"/>
    </row>
    <row r="6" spans="1:7">
      <c r="A6" s="1479"/>
      <c r="B6" s="1490" t="s">
        <v>3494</v>
      </c>
      <c r="C6" s="1491"/>
      <c r="D6" s="1492" t="s">
        <v>3495</v>
      </c>
      <c r="E6" s="1491"/>
      <c r="F6" s="1493"/>
    </row>
    <row r="7" spans="1:7">
      <c r="A7" s="1479"/>
      <c r="B7" s="1490" t="s">
        <v>3496</v>
      </c>
      <c r="C7" s="1494"/>
      <c r="D7" s="1492" t="s">
        <v>3497</v>
      </c>
      <c r="E7" s="1491"/>
      <c r="F7" s="1493"/>
    </row>
    <row r="8" spans="1:7">
      <c r="A8" s="1479"/>
      <c r="B8" s="1490" t="s">
        <v>3498</v>
      </c>
      <c r="C8" s="1494"/>
      <c r="D8" s="1492" t="s">
        <v>3499</v>
      </c>
      <c r="E8" s="1491"/>
      <c r="F8" s="1493"/>
    </row>
    <row r="9" spans="1:7">
      <c r="A9" s="1479"/>
      <c r="B9" s="1490" t="s">
        <v>2397</v>
      </c>
      <c r="C9" s="1494"/>
      <c r="D9" s="1492" t="s">
        <v>2398</v>
      </c>
      <c r="E9" s="1491"/>
      <c r="F9" s="1493"/>
    </row>
    <row r="10" spans="1:7">
      <c r="A10" s="1479"/>
      <c r="B10" s="1490" t="s">
        <v>2122</v>
      </c>
      <c r="C10" s="1494"/>
      <c r="D10" s="1492" t="s">
        <v>2123</v>
      </c>
      <c r="E10" s="1491"/>
      <c r="F10" s="1493"/>
    </row>
    <row r="11" spans="1:7">
      <c r="A11" s="1479"/>
      <c r="B11" s="1490" t="s">
        <v>2183</v>
      </c>
      <c r="C11" s="1494"/>
      <c r="D11" s="1492" t="s">
        <v>2184</v>
      </c>
      <c r="E11" s="1491"/>
      <c r="F11" s="1493"/>
    </row>
    <row r="12" spans="1:7">
      <c r="A12" s="1479"/>
      <c r="B12" s="1490" t="s">
        <v>2185</v>
      </c>
      <c r="C12" s="1494"/>
      <c r="D12" s="1492" t="s">
        <v>357</v>
      </c>
      <c r="E12" s="1491"/>
      <c r="F12" s="1493"/>
    </row>
    <row r="13" spans="1:7">
      <c r="A13" s="1479"/>
      <c r="B13" s="1490" t="s">
        <v>358</v>
      </c>
      <c r="C13" s="1494"/>
      <c r="D13" s="1492" t="s">
        <v>2984</v>
      </c>
      <c r="E13" s="1491"/>
      <c r="F13" s="1493"/>
    </row>
    <row r="14" spans="1:7">
      <c r="A14" s="1479"/>
      <c r="B14" s="1490" t="s">
        <v>2985</v>
      </c>
      <c r="C14" s="1494"/>
      <c r="D14" s="1492" t="s">
        <v>2986</v>
      </c>
      <c r="E14" s="1491"/>
      <c r="F14" s="1493"/>
    </row>
    <row r="15" spans="1:7">
      <c r="A15" s="1479"/>
      <c r="B15" s="1490" t="s">
        <v>2987</v>
      </c>
      <c r="C15" s="1494"/>
      <c r="D15" s="1492" t="s">
        <v>2988</v>
      </c>
      <c r="E15" s="1491"/>
      <c r="F15" s="1493"/>
    </row>
    <row r="16" spans="1:7">
      <c r="A16" s="1479"/>
      <c r="B16" s="1490" t="s">
        <v>2989</v>
      </c>
      <c r="C16" s="1494"/>
      <c r="D16" s="1492" t="s">
        <v>2990</v>
      </c>
      <c r="E16" s="1491"/>
      <c r="F16" s="1493"/>
      <c r="G16" s="1494"/>
    </row>
    <row r="17" spans="1:7">
      <c r="A17" s="1488"/>
      <c r="B17" s="1490" t="s">
        <v>2991</v>
      </c>
      <c r="C17" s="1494"/>
      <c r="D17" s="1492" t="s">
        <v>2992</v>
      </c>
      <c r="E17" s="1491"/>
      <c r="F17" s="1493"/>
      <c r="G17" s="1494"/>
    </row>
    <row r="18" spans="1:7">
      <c r="A18" s="1488"/>
      <c r="B18" s="1492" t="s">
        <v>2993</v>
      </c>
      <c r="C18" s="1494"/>
      <c r="D18" s="1492" t="s">
        <v>2994</v>
      </c>
      <c r="E18" s="1491"/>
      <c r="F18" s="1493"/>
      <c r="G18" s="1494"/>
    </row>
    <row r="19" spans="1:7">
      <c r="A19" s="1488"/>
      <c r="B19" s="1492" t="s">
        <v>2995</v>
      </c>
      <c r="C19" s="1494"/>
      <c r="D19" s="1492" t="s">
        <v>1871</v>
      </c>
      <c r="E19" s="1491"/>
      <c r="F19" s="1493"/>
      <c r="G19" s="1494"/>
    </row>
    <row r="20" spans="1:7">
      <c r="A20" s="1479"/>
      <c r="B20" s="1490" t="s">
        <v>1872</v>
      </c>
      <c r="C20" s="1494"/>
      <c r="D20" s="1492" t="s">
        <v>1873</v>
      </c>
      <c r="E20" s="1491"/>
      <c r="F20" s="1493"/>
      <c r="G20" s="1494"/>
    </row>
    <row r="21" spans="1:7">
      <c r="A21" s="1479"/>
      <c r="B21" s="1490" t="s">
        <v>1874</v>
      </c>
      <c r="C21" s="1494"/>
      <c r="D21" s="1492" t="s">
        <v>1890</v>
      </c>
      <c r="E21" s="1491"/>
      <c r="F21" s="1493"/>
      <c r="G21" s="1494"/>
    </row>
    <row r="22" spans="1:7">
      <c r="A22" s="1479"/>
      <c r="B22" s="1492" t="s">
        <v>1891</v>
      </c>
      <c r="C22" s="1494"/>
      <c r="D22" s="1492" t="s">
        <v>1892</v>
      </c>
      <c r="E22" s="1491"/>
      <c r="F22" s="1493"/>
      <c r="G22" s="1494"/>
    </row>
    <row r="23" spans="1:7">
      <c r="A23" s="1479"/>
      <c r="B23" s="1492" t="s">
        <v>1893</v>
      </c>
      <c r="C23" s="1494"/>
      <c r="D23" s="1492" t="s">
        <v>1894</v>
      </c>
      <c r="E23" s="1491"/>
      <c r="F23" s="1493"/>
      <c r="G23" s="1494"/>
    </row>
    <row r="24" spans="1:7">
      <c r="A24" s="1479"/>
      <c r="B24" s="1492" t="s">
        <v>3043</v>
      </c>
      <c r="C24" s="1494"/>
      <c r="D24" s="1492" t="s">
        <v>3044</v>
      </c>
      <c r="E24" s="1491"/>
      <c r="F24" s="1493"/>
      <c r="G24" s="1494"/>
    </row>
    <row r="25" spans="1:7">
      <c r="A25" s="1479"/>
      <c r="B25" s="1492" t="s">
        <v>1972</v>
      </c>
      <c r="C25" s="1494"/>
      <c r="D25" s="1492" t="s">
        <v>1973</v>
      </c>
      <c r="E25" s="1491"/>
      <c r="F25" s="1493"/>
      <c r="G25" s="1494"/>
    </row>
    <row r="26" spans="1:7">
      <c r="A26" s="1479"/>
      <c r="B26" s="1490" t="s">
        <v>1974</v>
      </c>
      <c r="C26" s="1494"/>
      <c r="D26" s="1492" t="s">
        <v>1975</v>
      </c>
      <c r="E26" s="1491"/>
      <c r="F26" s="1493"/>
      <c r="G26" s="1494"/>
    </row>
    <row r="27" spans="1:7">
      <c r="A27" s="1481"/>
      <c r="B27" s="1495"/>
      <c r="C27" s="1496"/>
      <c r="D27" s="1497"/>
      <c r="E27" s="1497"/>
      <c r="F27" s="1498"/>
      <c r="G27" s="1494"/>
    </row>
    <row r="28" spans="1:7">
      <c r="A28" s="1479"/>
      <c r="B28" s="1491" t="s">
        <v>1976</v>
      </c>
      <c r="C28" s="1499"/>
      <c r="D28" s="1492" t="s">
        <v>1977</v>
      </c>
      <c r="E28" s="1500"/>
      <c r="F28" s="1493" t="s">
        <v>1978</v>
      </c>
      <c r="G28" s="1494"/>
    </row>
    <row r="29" spans="1:7">
      <c r="A29" s="1479"/>
      <c r="B29" s="1491" t="s">
        <v>1979</v>
      </c>
      <c r="C29" s="1499"/>
      <c r="D29" s="1492" t="s">
        <v>1980</v>
      </c>
      <c r="E29" s="1500"/>
      <c r="F29" s="1493" t="s">
        <v>3436</v>
      </c>
      <c r="G29" s="1494"/>
    </row>
    <row r="30" spans="1:7">
      <c r="A30" s="1479"/>
      <c r="B30" s="1491"/>
      <c r="C30" s="1499"/>
      <c r="D30" s="1492" t="s">
        <v>3437</v>
      </c>
      <c r="E30" s="1500"/>
      <c r="F30" s="1493"/>
      <c r="G30" s="1494"/>
    </row>
    <row r="31" spans="1:7">
      <c r="A31" s="1479"/>
      <c r="B31" s="1491"/>
      <c r="C31" s="1499"/>
      <c r="D31" s="1492" t="s">
        <v>3438</v>
      </c>
      <c r="E31" s="1500"/>
      <c r="F31" s="1493"/>
      <c r="G31" s="1494"/>
    </row>
    <row r="32" spans="1:7">
      <c r="A32" s="1479"/>
      <c r="B32" s="1491"/>
      <c r="C32" s="1499"/>
      <c r="D32" s="1492" t="s">
        <v>2373</v>
      </c>
      <c r="E32" s="1499"/>
      <c r="F32" s="1501"/>
      <c r="G32" s="1494"/>
    </row>
    <row r="33" spans="1:7">
      <c r="A33" s="1479"/>
      <c r="B33" s="1491"/>
      <c r="C33" s="1499"/>
      <c r="D33" s="1492" t="s">
        <v>2374</v>
      </c>
      <c r="E33" s="1499"/>
      <c r="F33" s="1501"/>
      <c r="G33" s="1494"/>
    </row>
    <row r="34" spans="1:7">
      <c r="A34" s="1481"/>
      <c r="B34" s="1497"/>
      <c r="C34" s="1502"/>
      <c r="D34" s="1503" t="s">
        <v>1924</v>
      </c>
      <c r="E34" s="1502"/>
      <c r="F34" s="1504"/>
      <c r="G34" s="1494"/>
    </row>
    <row r="35" spans="1:7">
      <c r="A35" s="1505"/>
      <c r="B35" s="813"/>
      <c r="C35" s="1506" t="s">
        <v>1925</v>
      </c>
      <c r="D35" s="813"/>
      <c r="E35" s="813"/>
      <c r="F35" s="1489"/>
      <c r="G35" s="1494"/>
    </row>
    <row r="36" spans="1:7">
      <c r="A36" s="1507" t="s">
        <v>3686</v>
      </c>
      <c r="B36" s="813"/>
      <c r="C36" s="1483" t="s">
        <v>1926</v>
      </c>
      <c r="D36" s="916"/>
      <c r="E36" s="916"/>
      <c r="F36" s="1508"/>
      <c r="G36" s="1494"/>
    </row>
    <row r="37" spans="1:7">
      <c r="A37" s="1507" t="s">
        <v>3689</v>
      </c>
      <c r="B37" s="1509" t="s">
        <v>1240</v>
      </c>
      <c r="C37" s="949" t="s">
        <v>3520</v>
      </c>
      <c r="D37" s="946" t="s">
        <v>1241</v>
      </c>
      <c r="E37" s="1509" t="s">
        <v>1242</v>
      </c>
      <c r="F37" s="1480"/>
      <c r="G37" s="1494"/>
    </row>
    <row r="38" spans="1:7">
      <c r="A38" s="1505"/>
      <c r="B38" s="1509" t="s">
        <v>1243</v>
      </c>
      <c r="C38" s="949" t="s">
        <v>1244</v>
      </c>
      <c r="D38" s="946" t="s">
        <v>351</v>
      </c>
      <c r="E38" s="1509" t="s">
        <v>351</v>
      </c>
      <c r="F38" s="1510" t="s">
        <v>3321</v>
      </c>
      <c r="G38" s="1494"/>
    </row>
    <row r="39" spans="1:7">
      <c r="A39" s="1511"/>
      <c r="B39" s="959" t="s">
        <v>1245</v>
      </c>
      <c r="C39" s="1512" t="s">
        <v>1827</v>
      </c>
      <c r="D39" s="1513" t="s">
        <v>1828</v>
      </c>
      <c r="E39" s="959" t="s">
        <v>1829</v>
      </c>
      <c r="F39" s="1514" t="s">
        <v>3535</v>
      </c>
      <c r="G39" s="1494"/>
    </row>
    <row r="40" spans="1:7">
      <c r="A40" s="1515" t="s">
        <v>3647</v>
      </c>
      <c r="B40" s="916" t="s">
        <v>1246</v>
      </c>
      <c r="C40" s="1516"/>
      <c r="D40" s="1482"/>
      <c r="E40" s="916"/>
      <c r="F40" s="1485"/>
      <c r="G40" s="1494"/>
    </row>
    <row r="41" spans="1:7">
      <c r="A41" s="1515" t="s">
        <v>3648</v>
      </c>
      <c r="B41" s="916" t="s">
        <v>1247</v>
      </c>
      <c r="C41" s="1516"/>
      <c r="D41" s="1482"/>
      <c r="E41" s="916"/>
      <c r="F41" s="1485"/>
      <c r="G41" s="1494"/>
    </row>
    <row r="42" spans="1:7">
      <c r="A42" s="1507" t="s">
        <v>3649</v>
      </c>
      <c r="B42" s="812" t="s">
        <v>1248</v>
      </c>
      <c r="C42" s="1517"/>
      <c r="D42" s="804"/>
      <c r="E42" s="812"/>
      <c r="F42" s="1480"/>
      <c r="G42" s="1494"/>
    </row>
    <row r="43" spans="1:7">
      <c r="A43" s="1511"/>
      <c r="B43" s="916" t="s">
        <v>1249</v>
      </c>
      <c r="C43" s="1516"/>
      <c r="D43" s="1482"/>
      <c r="E43" s="916"/>
      <c r="F43" s="1485"/>
      <c r="G43" s="1494"/>
    </row>
    <row r="44" spans="1:7">
      <c r="A44" s="1507" t="s">
        <v>3650</v>
      </c>
      <c r="B44" s="812" t="s">
        <v>4348</v>
      </c>
      <c r="C44" s="1518">
        <v>1000</v>
      </c>
      <c r="D44" s="1519">
        <v>1000</v>
      </c>
      <c r="E44" s="812"/>
      <c r="F44" s="1480"/>
      <c r="G44" s="1494"/>
    </row>
    <row r="45" spans="1:7">
      <c r="A45" s="1507" t="s">
        <v>3651</v>
      </c>
      <c r="B45" s="812"/>
      <c r="C45" s="1517"/>
      <c r="D45" s="804"/>
      <c r="E45" s="812"/>
      <c r="F45" s="1480"/>
      <c r="G45" s="1494"/>
    </row>
    <row r="46" spans="1:7">
      <c r="A46" s="1507" t="s">
        <v>3652</v>
      </c>
      <c r="B46" s="812"/>
      <c r="C46" s="1517"/>
      <c r="D46" s="804"/>
      <c r="E46" s="812"/>
      <c r="F46" s="1480"/>
      <c r="G46" s="1494"/>
    </row>
    <row r="47" spans="1:7">
      <c r="A47" s="1507" t="s">
        <v>3653</v>
      </c>
      <c r="B47" s="812"/>
      <c r="C47" s="1517"/>
      <c r="D47" s="804"/>
      <c r="E47" s="812"/>
      <c r="F47" s="1480"/>
    </row>
    <row r="48" spans="1:7">
      <c r="A48" s="1507" t="s">
        <v>3654</v>
      </c>
      <c r="B48" s="812"/>
      <c r="C48" s="1520"/>
      <c r="D48" s="1521"/>
      <c r="E48" s="813"/>
      <c r="F48" s="1522"/>
    </row>
    <row r="49" spans="1:6">
      <c r="A49" s="1507" t="s">
        <v>3655</v>
      </c>
      <c r="B49" s="812"/>
      <c r="C49" s="1517"/>
      <c r="D49" s="804"/>
      <c r="E49" s="812"/>
      <c r="F49" s="1480"/>
    </row>
    <row r="50" spans="1:6">
      <c r="A50" s="1507" t="s">
        <v>3656</v>
      </c>
      <c r="B50" s="812"/>
      <c r="C50" s="1517"/>
      <c r="D50" s="804"/>
      <c r="E50" s="812"/>
      <c r="F50" s="1480"/>
    </row>
    <row r="51" spans="1:6">
      <c r="A51" s="1507" t="s">
        <v>3657</v>
      </c>
      <c r="B51" s="812"/>
      <c r="C51" s="1517"/>
      <c r="D51" s="804"/>
      <c r="E51" s="812"/>
      <c r="F51" s="1480"/>
    </row>
    <row r="52" spans="1:6">
      <c r="A52" s="1507" t="s">
        <v>3671</v>
      </c>
      <c r="B52" s="812"/>
      <c r="C52" s="1517"/>
      <c r="D52" s="804"/>
      <c r="E52" s="812"/>
      <c r="F52" s="1480"/>
    </row>
    <row r="53" spans="1:6">
      <c r="A53" s="1507" t="s">
        <v>3672</v>
      </c>
      <c r="B53" s="1523"/>
      <c r="C53" s="1517"/>
      <c r="D53" s="804"/>
      <c r="E53" s="812"/>
      <c r="F53" s="1480"/>
    </row>
    <row r="54" spans="1:6">
      <c r="A54" s="1507" t="s">
        <v>3673</v>
      </c>
      <c r="B54" s="1523"/>
      <c r="C54" s="1517"/>
      <c r="D54" s="804"/>
      <c r="E54" s="812"/>
      <c r="F54" s="1480"/>
    </row>
    <row r="55" spans="1:6" ht="15.75" thickBot="1">
      <c r="A55" s="1524" t="s">
        <v>3674</v>
      </c>
      <c r="B55" s="1525"/>
      <c r="C55" s="1526"/>
      <c r="D55" s="1527"/>
      <c r="E55" s="1528"/>
      <c r="F55" s="1529"/>
    </row>
    <row r="56" spans="1:6">
      <c r="A56" s="812"/>
      <c r="B56" s="1523"/>
      <c r="C56" s="812"/>
      <c r="D56" s="812"/>
      <c r="E56" s="812"/>
      <c r="F56" s="812"/>
    </row>
    <row r="57" spans="1:6">
      <c r="A57" s="812" t="s">
        <v>3677</v>
      </c>
      <c r="B57" s="1523"/>
      <c r="C57" s="812"/>
      <c r="D57" s="812"/>
      <c r="E57" s="812"/>
      <c r="F57" s="812"/>
    </row>
    <row r="58" spans="1:6" ht="15.75" thickBot="1">
      <c r="A58" s="813" t="s">
        <v>1250</v>
      </c>
      <c r="B58" s="813"/>
      <c r="C58" s="813"/>
      <c r="D58" s="813"/>
      <c r="E58" s="813"/>
      <c r="F58" s="813"/>
    </row>
    <row r="59" spans="1:6">
      <c r="A59" s="1474"/>
      <c r="B59" s="1475" t="s">
        <v>2455</v>
      </c>
      <c r="C59" s="1476" t="s">
        <v>3412</v>
      </c>
      <c r="D59" s="1475"/>
      <c r="E59" s="1477" t="s">
        <v>3679</v>
      </c>
      <c r="F59" s="1478" t="s">
        <v>3680</v>
      </c>
    </row>
    <row r="60" spans="1:6">
      <c r="A60" s="1479"/>
      <c r="B60" s="804" t="str">
        <f>'[5]Data Sheet'!$C$25</f>
        <v>Orange and Rockland Utilities, Inc</v>
      </c>
      <c r="C60" s="909" t="s">
        <v>3390</v>
      </c>
      <c r="D60" s="804"/>
      <c r="E60" s="812" t="s">
        <v>3682</v>
      </c>
      <c r="F60" s="1480"/>
    </row>
    <row r="61" spans="1:6">
      <c r="A61" s="1481"/>
      <c r="B61" s="1482"/>
      <c r="C61" s="1483" t="s">
        <v>3683</v>
      </c>
      <c r="D61" s="1482"/>
      <c r="E61" s="1484" t="str">
        <f>'Data Sheet'!$C$40</f>
        <v>4/28/2016</v>
      </c>
      <c r="F61" s="1607" t="str">
        <f>'Data Sheet'!$C$38</f>
        <v>12/31/2015</v>
      </c>
    </row>
    <row r="62" spans="1:6">
      <c r="A62" s="1486" t="s">
        <v>1251</v>
      </c>
      <c r="B62" s="959"/>
      <c r="C62" s="959"/>
      <c r="D62" s="959"/>
      <c r="E62" s="959"/>
      <c r="F62" s="1514"/>
    </row>
    <row r="63" spans="1:6">
      <c r="A63" s="1507" t="s">
        <v>3686</v>
      </c>
      <c r="B63" s="812" t="s">
        <v>1240</v>
      </c>
      <c r="C63" s="949" t="s">
        <v>3520</v>
      </c>
      <c r="D63" s="946" t="s">
        <v>1241</v>
      </c>
      <c r="E63" s="1509" t="s">
        <v>1242</v>
      </c>
      <c r="F63" s="1480"/>
    </row>
    <row r="64" spans="1:6">
      <c r="A64" s="1507" t="s">
        <v>3689</v>
      </c>
      <c r="B64" s="1509" t="s">
        <v>1243</v>
      </c>
      <c r="C64" s="949" t="s">
        <v>1244</v>
      </c>
      <c r="D64" s="946" t="s">
        <v>351</v>
      </c>
      <c r="E64" s="1509" t="s">
        <v>351</v>
      </c>
      <c r="F64" s="1510" t="s">
        <v>3321</v>
      </c>
    </row>
    <row r="65" spans="1:6">
      <c r="A65" s="1511"/>
      <c r="B65" s="959" t="s">
        <v>1245</v>
      </c>
      <c r="C65" s="1512" t="s">
        <v>1827</v>
      </c>
      <c r="D65" s="1513" t="s">
        <v>1828</v>
      </c>
      <c r="E65" s="959" t="s">
        <v>1829</v>
      </c>
      <c r="F65" s="1514" t="s">
        <v>3535</v>
      </c>
    </row>
    <row r="66" spans="1:6">
      <c r="A66" s="1507" t="s">
        <v>3675</v>
      </c>
      <c r="B66" s="812"/>
      <c r="C66" s="1517"/>
      <c r="D66" s="804"/>
      <c r="E66" s="812"/>
      <c r="F66" s="1480"/>
    </row>
    <row r="67" spans="1:6">
      <c r="A67" s="1507" t="s">
        <v>3658</v>
      </c>
      <c r="B67" s="812"/>
      <c r="C67" s="1517"/>
      <c r="D67" s="804"/>
      <c r="E67" s="812"/>
      <c r="F67" s="1480"/>
    </row>
    <row r="68" spans="1:6">
      <c r="A68" s="1507" t="s">
        <v>2477</v>
      </c>
      <c r="B68" s="812"/>
      <c r="C68" s="1517"/>
      <c r="D68" s="804"/>
      <c r="E68" s="812"/>
      <c r="F68" s="1480"/>
    </row>
    <row r="69" spans="1:6">
      <c r="A69" s="1507" t="s">
        <v>2478</v>
      </c>
      <c r="B69" s="812"/>
      <c r="C69" s="1517"/>
      <c r="D69" s="804"/>
      <c r="E69" s="812"/>
      <c r="F69" s="1480"/>
    </row>
    <row r="70" spans="1:6">
      <c r="A70" s="1507" t="s">
        <v>2479</v>
      </c>
      <c r="B70" s="812"/>
      <c r="C70" s="1517"/>
      <c r="D70" s="804"/>
      <c r="E70" s="812"/>
      <c r="F70" s="1480"/>
    </row>
    <row r="71" spans="1:6">
      <c r="A71" s="1507" t="s">
        <v>2480</v>
      </c>
      <c r="B71" s="812"/>
      <c r="C71" s="1517"/>
      <c r="D71" s="804"/>
      <c r="E71" s="812"/>
      <c r="F71" s="1480"/>
    </row>
    <row r="72" spans="1:6">
      <c r="A72" s="1507" t="s">
        <v>2481</v>
      </c>
      <c r="B72" s="812"/>
      <c r="C72" s="1517"/>
      <c r="D72" s="804"/>
      <c r="E72" s="812"/>
      <c r="F72" s="1480"/>
    </row>
    <row r="73" spans="1:6">
      <c r="A73" s="1507" t="s">
        <v>2482</v>
      </c>
      <c r="B73" s="812"/>
      <c r="C73" s="1517"/>
      <c r="D73" s="804"/>
      <c r="E73" s="812"/>
      <c r="F73" s="1480"/>
    </row>
    <row r="74" spans="1:6">
      <c r="A74" s="1507" t="s">
        <v>2483</v>
      </c>
      <c r="B74" s="812"/>
      <c r="C74" s="1520"/>
      <c r="D74" s="1521"/>
      <c r="E74" s="813"/>
      <c r="F74" s="1522"/>
    </row>
    <row r="75" spans="1:6">
      <c r="A75" s="1507" t="s">
        <v>2403</v>
      </c>
      <c r="B75" s="812"/>
      <c r="C75" s="1517"/>
      <c r="D75" s="804"/>
      <c r="E75" s="812"/>
      <c r="F75" s="1480"/>
    </row>
    <row r="76" spans="1:6">
      <c r="A76" s="1507" t="s">
        <v>2404</v>
      </c>
      <c r="B76" s="812"/>
      <c r="C76" s="1517"/>
      <c r="D76" s="804"/>
      <c r="E76" s="812"/>
      <c r="F76" s="1480"/>
    </row>
    <row r="77" spans="1:6">
      <c r="A77" s="1507" t="s">
        <v>2405</v>
      </c>
      <c r="B77" s="812"/>
      <c r="C77" s="1517"/>
      <c r="D77" s="804"/>
      <c r="E77" s="812"/>
      <c r="F77" s="1480"/>
    </row>
    <row r="78" spans="1:6">
      <c r="A78" s="1507" t="s">
        <v>2406</v>
      </c>
      <c r="B78" s="812"/>
      <c r="C78" s="1517"/>
      <c r="D78" s="804"/>
      <c r="E78" s="812"/>
      <c r="F78" s="1480"/>
    </row>
    <row r="79" spans="1:6">
      <c r="A79" s="1507" t="s">
        <v>2407</v>
      </c>
      <c r="B79" s="812"/>
      <c r="C79" s="1517"/>
      <c r="D79" s="804"/>
      <c r="E79" s="812"/>
      <c r="F79" s="1480"/>
    </row>
    <row r="80" spans="1:6">
      <c r="A80" s="1507" t="s">
        <v>2408</v>
      </c>
      <c r="B80" s="812"/>
      <c r="C80" s="1517"/>
      <c r="D80" s="804"/>
      <c r="E80" s="812"/>
      <c r="F80" s="1480"/>
    </row>
    <row r="81" spans="1:6">
      <c r="A81" s="1507" t="s">
        <v>2409</v>
      </c>
      <c r="B81" s="812"/>
      <c r="C81" s="1517"/>
      <c r="D81" s="804"/>
      <c r="E81" s="812"/>
      <c r="F81" s="1480"/>
    </row>
    <row r="82" spans="1:6">
      <c r="A82" s="1507" t="s">
        <v>2410</v>
      </c>
      <c r="B82" s="812"/>
      <c r="C82" s="1517"/>
      <c r="D82" s="804"/>
      <c r="E82" s="812"/>
      <c r="F82" s="1480"/>
    </row>
    <row r="83" spans="1:6">
      <c r="A83" s="1507" t="s">
        <v>2411</v>
      </c>
      <c r="B83" s="812"/>
      <c r="C83" s="1517"/>
      <c r="D83" s="804"/>
      <c r="E83" s="812"/>
      <c r="F83" s="1480"/>
    </row>
    <row r="84" spans="1:6">
      <c r="A84" s="1507" t="s">
        <v>2412</v>
      </c>
      <c r="B84" s="812"/>
      <c r="C84" s="1517"/>
      <c r="D84" s="804"/>
      <c r="E84" s="812"/>
      <c r="F84" s="1480"/>
    </row>
    <row r="85" spans="1:6">
      <c r="A85" s="1507" t="s">
        <v>2413</v>
      </c>
      <c r="B85" s="812"/>
      <c r="C85" s="1517"/>
      <c r="D85" s="804"/>
      <c r="E85" s="812"/>
      <c r="F85" s="1480"/>
    </row>
    <row r="86" spans="1:6">
      <c r="A86" s="1507" t="s">
        <v>2414</v>
      </c>
      <c r="B86" s="812"/>
      <c r="C86" s="1517"/>
      <c r="D86" s="804"/>
      <c r="E86" s="812"/>
      <c r="F86" s="1480"/>
    </row>
    <row r="87" spans="1:6">
      <c r="A87" s="1507" t="s">
        <v>2415</v>
      </c>
      <c r="B87" s="812"/>
      <c r="C87" s="1517"/>
      <c r="D87" s="804"/>
      <c r="E87" s="812"/>
      <c r="F87" s="1480"/>
    </row>
    <row r="88" spans="1:6">
      <c r="A88" s="1507" t="s">
        <v>2416</v>
      </c>
      <c r="B88" s="812"/>
      <c r="C88" s="1517"/>
      <c r="D88" s="804"/>
      <c r="E88" s="812"/>
      <c r="F88" s="1480"/>
    </row>
    <row r="89" spans="1:6">
      <c r="A89" s="1507" t="s">
        <v>2417</v>
      </c>
      <c r="B89" s="812"/>
      <c r="C89" s="1517"/>
      <c r="D89" s="804"/>
      <c r="E89" s="812"/>
      <c r="F89" s="1480"/>
    </row>
    <row r="90" spans="1:6">
      <c r="A90" s="1507" t="s">
        <v>2418</v>
      </c>
      <c r="B90" s="812"/>
      <c r="C90" s="1517"/>
      <c r="D90" s="804"/>
      <c r="E90" s="812"/>
      <c r="F90" s="1480"/>
    </row>
    <row r="91" spans="1:6">
      <c r="A91" s="1507" t="s">
        <v>1275</v>
      </c>
      <c r="B91" s="812"/>
      <c r="C91" s="1517"/>
      <c r="D91" s="804"/>
      <c r="E91" s="812"/>
      <c r="F91" s="1480"/>
    </row>
    <row r="92" spans="1:6">
      <c r="A92" s="1507" t="s">
        <v>1276</v>
      </c>
      <c r="B92" s="812"/>
      <c r="C92" s="1517"/>
      <c r="D92" s="804"/>
      <c r="E92" s="812"/>
      <c r="F92" s="1480"/>
    </row>
    <row r="93" spans="1:6">
      <c r="A93" s="1507" t="s">
        <v>1277</v>
      </c>
      <c r="B93" s="812"/>
      <c r="C93" s="1517"/>
      <c r="D93" s="804"/>
      <c r="E93" s="812"/>
      <c r="F93" s="1480"/>
    </row>
    <row r="94" spans="1:6">
      <c r="A94" s="1507" t="s">
        <v>1278</v>
      </c>
      <c r="B94" s="812"/>
      <c r="C94" s="1517"/>
      <c r="D94" s="804"/>
      <c r="E94" s="812"/>
      <c r="F94" s="1480"/>
    </row>
    <row r="95" spans="1:6">
      <c r="A95" s="1507" t="s">
        <v>1279</v>
      </c>
      <c r="B95" s="812"/>
      <c r="C95" s="1517"/>
      <c r="D95" s="804"/>
      <c r="E95" s="812"/>
      <c r="F95" s="1480"/>
    </row>
    <row r="96" spans="1:6">
      <c r="A96" s="1507" t="s">
        <v>1280</v>
      </c>
      <c r="B96" s="812"/>
      <c r="C96" s="1517"/>
      <c r="D96" s="804"/>
      <c r="E96" s="812"/>
      <c r="F96" s="1480"/>
    </row>
    <row r="97" spans="1:6">
      <c r="A97" s="1507" t="s">
        <v>1281</v>
      </c>
      <c r="B97" s="812"/>
      <c r="C97" s="1517"/>
      <c r="D97" s="804"/>
      <c r="E97" s="812"/>
      <c r="F97" s="1480"/>
    </row>
    <row r="98" spans="1:6">
      <c r="A98" s="1507" t="s">
        <v>1252</v>
      </c>
      <c r="B98" s="812"/>
      <c r="C98" s="1517"/>
      <c r="D98" s="804"/>
      <c r="E98" s="812"/>
      <c r="F98" s="1480"/>
    </row>
    <row r="99" spans="1:6">
      <c r="A99" s="1507" t="s">
        <v>1253</v>
      </c>
      <c r="B99" s="812"/>
      <c r="C99" s="1517"/>
      <c r="D99" s="804"/>
      <c r="E99" s="812"/>
      <c r="F99" s="1480"/>
    </row>
    <row r="100" spans="1:6">
      <c r="A100" s="1515" t="s">
        <v>1254</v>
      </c>
      <c r="B100" s="916"/>
      <c r="C100" s="1516"/>
      <c r="D100" s="1482"/>
      <c r="E100" s="916"/>
      <c r="F100" s="1485"/>
    </row>
    <row r="101" spans="1:6">
      <c r="A101" s="1479"/>
      <c r="B101" s="812"/>
      <c r="C101" s="812"/>
      <c r="D101" s="812"/>
      <c r="E101" s="812"/>
      <c r="F101" s="1530"/>
    </row>
    <row r="102" spans="1:6">
      <c r="A102" s="1479"/>
      <c r="B102" s="812"/>
      <c r="C102" s="812"/>
      <c r="D102" s="812"/>
      <c r="E102" s="812"/>
      <c r="F102" s="1530"/>
    </row>
    <row r="103" spans="1:6">
      <c r="A103" s="1479"/>
      <c r="B103" s="812"/>
      <c r="C103" s="812"/>
      <c r="D103" s="812"/>
      <c r="E103" s="812"/>
      <c r="F103" s="1530"/>
    </row>
    <row r="104" spans="1:6">
      <c r="A104" s="1479"/>
      <c r="B104" s="812"/>
      <c r="C104" s="812"/>
      <c r="D104" s="812"/>
      <c r="E104" s="812"/>
      <c r="F104" s="1530"/>
    </row>
    <row r="105" spans="1:6">
      <c r="A105" s="1479"/>
      <c r="B105" s="812"/>
      <c r="C105" s="812"/>
      <c r="D105" s="812"/>
      <c r="E105" s="812"/>
      <c r="F105" s="1530"/>
    </row>
    <row r="106" spans="1:6">
      <c r="A106" s="1479"/>
      <c r="B106" s="812"/>
      <c r="C106" s="812"/>
      <c r="D106" s="812"/>
      <c r="E106" s="812"/>
      <c r="F106" s="1530"/>
    </row>
    <row r="107" spans="1:6">
      <c r="A107" s="1479"/>
      <c r="B107" s="812"/>
      <c r="C107" s="812"/>
      <c r="D107" s="812"/>
      <c r="E107" s="812"/>
      <c r="F107" s="1530"/>
    </row>
    <row r="108" spans="1:6">
      <c r="A108" s="1479"/>
      <c r="B108" s="812"/>
      <c r="C108" s="812"/>
      <c r="D108" s="812"/>
      <c r="E108" s="812"/>
      <c r="F108" s="1530"/>
    </row>
    <row r="109" spans="1:6">
      <c r="A109" s="1479"/>
      <c r="B109" s="812"/>
      <c r="C109" s="812"/>
      <c r="D109" s="812"/>
      <c r="E109" s="812"/>
      <c r="F109" s="1530"/>
    </row>
    <row r="110" spans="1:6">
      <c r="A110" s="1479"/>
      <c r="B110" s="812"/>
      <c r="C110" s="812"/>
      <c r="D110" s="812"/>
      <c r="E110" s="812"/>
      <c r="F110" s="1530"/>
    </row>
    <row r="111" spans="1:6">
      <c r="A111" s="1479"/>
      <c r="B111" s="812"/>
      <c r="C111" s="812"/>
      <c r="D111" s="812"/>
      <c r="E111" s="812"/>
      <c r="F111" s="1530"/>
    </row>
    <row r="112" spans="1:6" ht="15.75" thickBot="1">
      <c r="A112" s="1531"/>
      <c r="B112" s="1528"/>
      <c r="C112" s="1528"/>
      <c r="D112" s="1528"/>
      <c r="E112" s="1528"/>
      <c r="F112" s="1532"/>
    </row>
    <row r="113" spans="1:6">
      <c r="A113" s="812"/>
      <c r="B113" s="812"/>
      <c r="C113" s="812"/>
      <c r="D113" s="812"/>
      <c r="E113" s="812"/>
      <c r="F113" s="812"/>
    </row>
    <row r="114" spans="1:6">
      <c r="A114" s="812" t="s">
        <v>1255</v>
      </c>
      <c r="B114" s="812"/>
      <c r="C114" s="812"/>
      <c r="D114" s="812"/>
      <c r="E114" s="812"/>
      <c r="F114" s="812"/>
    </row>
    <row r="115" spans="1:6">
      <c r="A115" s="813" t="s">
        <v>1256</v>
      </c>
      <c r="B115" s="813"/>
      <c r="C115" s="813"/>
      <c r="D115" s="813"/>
      <c r="E115" s="813"/>
      <c r="F115" s="813"/>
    </row>
    <row r="116" spans="1:6">
      <c r="A116" s="812"/>
      <c r="B116" s="812"/>
      <c r="C116" s="812"/>
      <c r="D116" s="812"/>
      <c r="E116" s="812"/>
      <c r="F116" s="812"/>
    </row>
    <row r="117" spans="1:6" ht="15.75">
      <c r="A117" s="1533" t="s">
        <v>1234</v>
      </c>
      <c r="B117" s="812"/>
      <c r="C117" s="812"/>
      <c r="D117" s="812"/>
      <c r="E117" s="812"/>
      <c r="F117" s="812"/>
    </row>
    <row r="118" spans="1:6">
      <c r="A118" s="812"/>
      <c r="B118" s="812"/>
      <c r="C118" s="812"/>
      <c r="D118" s="812"/>
      <c r="E118" s="812"/>
      <c r="F118" s="812"/>
    </row>
    <row r="119" spans="1:6">
      <c r="A119" s="812"/>
      <c r="B119" s="1523"/>
      <c r="C119" s="812"/>
      <c r="D119" s="812"/>
      <c r="E119" s="812"/>
      <c r="F119" s="812"/>
    </row>
    <row r="120" spans="1:6" ht="15.75" thickBot="1">
      <c r="A120" s="812"/>
      <c r="B120" s="812" t="str">
        <f>'[5]Data Sheet'!$C$25</f>
        <v>Orange and Rockland Utilities, Inc</v>
      </c>
      <c r="C120" s="812"/>
      <c r="D120" s="812"/>
      <c r="E120" s="1484" t="str">
        <f>'[5]Data Sheet'!$C$40</f>
        <v>4/30/2013</v>
      </c>
      <c r="F120" s="904" t="str">
        <f>'[5]Data Sheet'!$C$38</f>
        <v>12/31/2012</v>
      </c>
    </row>
    <row r="121" spans="1:6">
      <c r="A121" s="1474"/>
      <c r="B121" s="1477"/>
      <c r="C121" s="1477"/>
      <c r="D121" s="1477"/>
      <c r="E121" s="1477"/>
      <c r="F121" s="1534"/>
    </row>
    <row r="122" spans="1:6" ht="15.75">
      <c r="A122" s="1535" t="s">
        <v>435</v>
      </c>
      <c r="B122" s="1536"/>
      <c r="C122" s="1536"/>
      <c r="D122" s="1536"/>
      <c r="E122" s="1536"/>
      <c r="F122" s="1537"/>
    </row>
    <row r="123" spans="1:6" ht="15.75">
      <c r="A123" s="1535" t="s">
        <v>176</v>
      </c>
      <c r="B123" s="1536"/>
      <c r="C123" s="1536"/>
      <c r="D123" s="1536"/>
      <c r="E123" s="1536"/>
      <c r="F123" s="1537"/>
    </row>
    <row r="124" spans="1:6">
      <c r="A124" s="1486"/>
      <c r="B124" s="959"/>
      <c r="C124" s="959"/>
      <c r="D124" s="959"/>
      <c r="E124" s="959"/>
      <c r="F124" s="1487"/>
    </row>
    <row r="125" spans="1:6">
      <c r="A125" s="1479"/>
      <c r="B125" s="812"/>
      <c r="C125" s="812"/>
      <c r="D125" s="812"/>
      <c r="E125" s="812"/>
      <c r="F125" s="1530"/>
    </row>
    <row r="126" spans="1:6">
      <c r="A126" s="1479"/>
      <c r="B126" s="812"/>
      <c r="C126" s="812"/>
      <c r="D126" s="812"/>
      <c r="E126" s="812"/>
      <c r="F126" s="1530"/>
    </row>
    <row r="127" spans="1:6">
      <c r="A127" s="1479"/>
      <c r="B127" s="813"/>
      <c r="C127" s="813"/>
      <c r="D127" s="813"/>
      <c r="E127" s="813"/>
      <c r="F127" s="1489"/>
    </row>
    <row r="128" spans="1:6">
      <c r="A128" s="1479"/>
      <c r="B128" s="812"/>
      <c r="C128" s="812"/>
      <c r="D128" s="812"/>
      <c r="E128" s="812"/>
      <c r="F128" s="1530"/>
    </row>
    <row r="129" spans="1:6">
      <c r="A129" s="1479"/>
      <c r="B129" s="812"/>
      <c r="C129" s="812"/>
      <c r="D129" s="812"/>
      <c r="E129" s="812"/>
      <c r="F129" s="1530"/>
    </row>
    <row r="130" spans="1:6">
      <c r="A130" s="1479"/>
      <c r="B130" s="812"/>
      <c r="C130" s="812"/>
      <c r="D130" s="812"/>
      <c r="E130" s="812"/>
      <c r="F130" s="1530"/>
    </row>
    <row r="131" spans="1:6">
      <c r="A131" s="1479"/>
      <c r="B131" s="812"/>
      <c r="C131" s="812"/>
      <c r="D131" s="812"/>
      <c r="E131" s="812"/>
      <c r="F131" s="1530"/>
    </row>
    <row r="132" spans="1:6">
      <c r="A132" s="1479"/>
      <c r="B132" s="812"/>
      <c r="C132" s="812"/>
      <c r="D132" s="812"/>
      <c r="E132" s="812"/>
      <c r="F132" s="1530"/>
    </row>
    <row r="133" spans="1:6">
      <c r="A133" s="1479"/>
      <c r="B133" s="812"/>
      <c r="C133" s="812"/>
      <c r="D133" s="812"/>
      <c r="E133" s="812"/>
      <c r="F133" s="1530"/>
    </row>
    <row r="134" spans="1:6">
      <c r="A134" s="1479"/>
      <c r="B134" s="812"/>
      <c r="C134" s="812"/>
      <c r="D134" s="812"/>
      <c r="E134" s="812"/>
      <c r="F134" s="1530"/>
    </row>
    <row r="135" spans="1:6">
      <c r="A135" s="1479"/>
      <c r="B135" s="812"/>
      <c r="C135" s="812"/>
      <c r="D135" s="812"/>
      <c r="E135" s="812"/>
      <c r="F135" s="1530"/>
    </row>
    <row r="136" spans="1:6">
      <c r="A136" s="1479"/>
      <c r="B136" s="812"/>
      <c r="C136" s="813"/>
      <c r="D136" s="813"/>
      <c r="E136" s="813"/>
      <c r="F136" s="1489"/>
    </row>
    <row r="137" spans="1:6">
      <c r="A137" s="1479"/>
      <c r="B137" s="812"/>
      <c r="C137" s="812"/>
      <c r="D137" s="812"/>
      <c r="E137" s="812"/>
      <c r="F137" s="1530"/>
    </row>
    <row r="138" spans="1:6">
      <c r="A138" s="1479"/>
      <c r="B138" s="812"/>
      <c r="C138" s="812"/>
      <c r="D138" s="812"/>
      <c r="E138" s="812"/>
      <c r="F138" s="1530"/>
    </row>
    <row r="139" spans="1:6">
      <c r="A139" s="1479"/>
      <c r="B139" s="812"/>
      <c r="C139" s="812"/>
      <c r="D139" s="812"/>
      <c r="E139" s="812"/>
      <c r="F139" s="1530"/>
    </row>
    <row r="140" spans="1:6">
      <c r="A140" s="1479"/>
      <c r="B140" s="812"/>
      <c r="C140" s="812"/>
      <c r="D140" s="812"/>
      <c r="E140" s="812"/>
      <c r="F140" s="1530"/>
    </row>
    <row r="141" spans="1:6">
      <c r="A141" s="1479"/>
      <c r="B141" s="812"/>
      <c r="C141" s="812"/>
      <c r="D141" s="812"/>
      <c r="E141" s="812"/>
      <c r="F141" s="1530"/>
    </row>
    <row r="142" spans="1:6">
      <c r="A142" s="1479"/>
      <c r="B142" s="812"/>
      <c r="C142" s="812"/>
      <c r="D142" s="812"/>
      <c r="E142" s="812"/>
      <c r="F142" s="1530"/>
    </row>
    <row r="143" spans="1:6">
      <c r="A143" s="1479"/>
      <c r="B143" s="812"/>
      <c r="C143" s="812"/>
      <c r="D143" s="812"/>
      <c r="E143" s="812"/>
      <c r="F143" s="1530"/>
    </row>
    <row r="144" spans="1:6">
      <c r="A144" s="1479"/>
      <c r="B144" s="812"/>
      <c r="C144" s="812"/>
      <c r="D144" s="812"/>
      <c r="E144" s="812"/>
      <c r="F144" s="1530"/>
    </row>
    <row r="145" spans="1:6">
      <c r="A145" s="1479"/>
      <c r="B145" s="812"/>
      <c r="C145" s="812"/>
      <c r="D145" s="812"/>
      <c r="E145" s="812"/>
      <c r="F145" s="1530"/>
    </row>
    <row r="146" spans="1:6">
      <c r="A146" s="1479"/>
      <c r="B146" s="812"/>
      <c r="C146" s="812"/>
      <c r="D146" s="812"/>
      <c r="E146" s="812"/>
      <c r="F146" s="1530"/>
    </row>
    <row r="147" spans="1:6">
      <c r="A147" s="1479"/>
      <c r="B147" s="812"/>
      <c r="C147" s="812"/>
      <c r="D147" s="812"/>
      <c r="E147" s="812"/>
      <c r="F147" s="1530"/>
    </row>
    <row r="148" spans="1:6">
      <c r="A148" s="1479"/>
      <c r="B148" s="812"/>
      <c r="C148" s="812"/>
      <c r="D148" s="812"/>
      <c r="E148" s="812"/>
      <c r="F148" s="1530"/>
    </row>
    <row r="149" spans="1:6">
      <c r="A149" s="1479"/>
      <c r="B149" s="812"/>
      <c r="C149" s="812"/>
      <c r="D149" s="812"/>
      <c r="E149" s="812"/>
      <c r="F149" s="1530"/>
    </row>
    <row r="150" spans="1:6">
      <c r="A150" s="1479"/>
      <c r="B150" s="812"/>
      <c r="C150" s="812"/>
      <c r="D150" s="812"/>
      <c r="E150" s="812"/>
      <c r="F150" s="1530"/>
    </row>
    <row r="151" spans="1:6">
      <c r="A151" s="1479"/>
      <c r="B151" s="812"/>
      <c r="C151" s="812"/>
      <c r="D151" s="812"/>
      <c r="E151" s="812"/>
      <c r="F151" s="1530"/>
    </row>
    <row r="152" spans="1:6">
      <c r="A152" s="1479"/>
      <c r="B152" s="812"/>
      <c r="C152" s="812"/>
      <c r="D152" s="812"/>
      <c r="E152" s="812"/>
      <c r="F152" s="1530"/>
    </row>
    <row r="153" spans="1:6">
      <c r="A153" s="1479"/>
      <c r="B153" s="812"/>
      <c r="C153" s="812"/>
      <c r="D153" s="812"/>
      <c r="E153" s="812"/>
      <c r="F153" s="1530"/>
    </row>
    <row r="154" spans="1:6">
      <c r="A154" s="1479"/>
      <c r="B154" s="812"/>
      <c r="C154" s="812"/>
      <c r="D154" s="812"/>
      <c r="E154" s="812"/>
      <c r="F154" s="1530"/>
    </row>
    <row r="155" spans="1:6">
      <c r="A155" s="1479"/>
      <c r="B155" s="812"/>
      <c r="C155" s="812"/>
      <c r="D155" s="812"/>
      <c r="E155" s="812"/>
      <c r="F155" s="1530"/>
    </row>
    <row r="156" spans="1:6">
      <c r="A156" s="1479"/>
      <c r="B156" s="812"/>
      <c r="C156" s="812"/>
      <c r="D156" s="812"/>
      <c r="E156" s="812"/>
      <c r="F156" s="1530"/>
    </row>
    <row r="157" spans="1:6">
      <c r="A157" s="1479"/>
      <c r="B157" s="812"/>
      <c r="C157" s="812"/>
      <c r="D157" s="812"/>
      <c r="E157" s="812"/>
      <c r="F157" s="1530"/>
    </row>
    <row r="158" spans="1:6">
      <c r="A158" s="1479"/>
      <c r="B158" s="812"/>
      <c r="C158" s="812"/>
      <c r="D158" s="812"/>
      <c r="E158" s="812"/>
      <c r="F158" s="1530"/>
    </row>
    <row r="159" spans="1:6">
      <c r="A159" s="1479"/>
      <c r="B159" s="812"/>
      <c r="C159" s="812"/>
      <c r="D159" s="812"/>
      <c r="E159" s="812"/>
      <c r="F159" s="1530"/>
    </row>
    <row r="160" spans="1:6">
      <c r="A160" s="1479"/>
      <c r="B160" s="812"/>
      <c r="C160" s="812"/>
      <c r="D160" s="812"/>
      <c r="E160" s="812"/>
      <c r="F160" s="1530"/>
    </row>
    <row r="161" spans="1:6">
      <c r="A161" s="1479"/>
      <c r="B161" s="812"/>
      <c r="C161" s="812"/>
      <c r="D161" s="812"/>
      <c r="E161" s="812"/>
      <c r="F161" s="1530"/>
    </row>
    <row r="162" spans="1:6">
      <c r="A162" s="1479"/>
      <c r="B162" s="812"/>
      <c r="C162" s="812"/>
      <c r="D162" s="812"/>
      <c r="E162" s="812"/>
      <c r="F162" s="1530"/>
    </row>
    <row r="163" spans="1:6">
      <c r="A163" s="1479"/>
      <c r="B163" s="812"/>
      <c r="C163" s="812"/>
      <c r="D163" s="812"/>
      <c r="E163" s="812"/>
      <c r="F163" s="1530"/>
    </row>
    <row r="164" spans="1:6">
      <c r="A164" s="1479"/>
      <c r="B164" s="812"/>
      <c r="C164" s="812"/>
      <c r="D164" s="812"/>
      <c r="E164" s="812"/>
      <c r="F164" s="1530"/>
    </row>
    <row r="165" spans="1:6">
      <c r="A165" s="1479"/>
      <c r="B165" s="812"/>
      <c r="C165" s="812"/>
      <c r="D165" s="812"/>
      <c r="E165" s="812"/>
      <c r="F165" s="1530"/>
    </row>
    <row r="166" spans="1:6">
      <c r="A166" s="1479"/>
      <c r="B166" s="812"/>
      <c r="C166" s="812"/>
      <c r="D166" s="812"/>
      <c r="E166" s="812"/>
      <c r="F166" s="1530"/>
    </row>
    <row r="167" spans="1:6">
      <c r="A167" s="1479"/>
      <c r="B167" s="812"/>
      <c r="C167" s="812"/>
      <c r="D167" s="812"/>
      <c r="E167" s="812"/>
      <c r="F167" s="1530"/>
    </row>
    <row r="168" spans="1:6">
      <c r="A168" s="1479"/>
      <c r="B168" s="812"/>
      <c r="C168" s="812"/>
      <c r="D168" s="812"/>
      <c r="E168" s="812"/>
      <c r="F168" s="1530"/>
    </row>
    <row r="169" spans="1:6">
      <c r="A169" s="1479"/>
      <c r="B169" s="812"/>
      <c r="C169" s="812"/>
      <c r="D169" s="812"/>
      <c r="E169" s="812"/>
      <c r="F169" s="1530"/>
    </row>
    <row r="170" spans="1:6">
      <c r="A170" s="1479"/>
      <c r="B170" s="812"/>
      <c r="C170" s="812"/>
      <c r="D170" s="812"/>
      <c r="E170" s="812"/>
      <c r="F170" s="1530"/>
    </row>
    <row r="171" spans="1:6">
      <c r="A171" s="1479"/>
      <c r="B171" s="812"/>
      <c r="C171" s="812"/>
      <c r="D171" s="812"/>
      <c r="E171" s="812"/>
      <c r="F171" s="1530"/>
    </row>
    <row r="172" spans="1:6" ht="15.75" thickBot="1">
      <c r="A172" s="1531"/>
      <c r="B172" s="1528"/>
      <c r="C172" s="1528"/>
      <c r="D172" s="1528"/>
      <c r="E172" s="1528"/>
      <c r="F172" s="1532"/>
    </row>
    <row r="173" spans="1:6">
      <c r="A173" s="812"/>
      <c r="B173" s="812"/>
      <c r="C173" s="812"/>
      <c r="D173" s="812"/>
      <c r="E173" s="812"/>
      <c r="F173" s="812"/>
    </row>
    <row r="174" spans="1:6">
      <c r="A174" s="812" t="s">
        <v>2597</v>
      </c>
      <c r="B174" s="812"/>
      <c r="C174" s="812"/>
      <c r="D174" s="812"/>
      <c r="E174" s="812"/>
      <c r="F174" s="812"/>
    </row>
    <row r="175" spans="1:6">
      <c r="A175" s="813" t="s">
        <v>177</v>
      </c>
      <c r="B175" s="813"/>
      <c r="C175" s="813"/>
      <c r="D175" s="813"/>
      <c r="E175" s="813"/>
      <c r="F175" s="813"/>
    </row>
  </sheetData>
  <printOptions horizontalCentered="1" verticalCentered="1"/>
  <pageMargins left="0.5" right="0.5" top="0" bottom="0" header="0.25" footer="0.25"/>
  <pageSetup scale="81" fitToHeight="3" orientation="portrait" horizontalDpi="300" verticalDpi="300" r:id="rId1"/>
  <headerFooter alignWithMargins="0"/>
  <rowBreaks count="1" manualBreakCount="1">
    <brk id="5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2" enableFormatConditionsCalculation="0"/>
  <dimension ref="A1:H206"/>
  <sheetViews>
    <sheetView defaultGridColor="0" view="pageBreakPreview" topLeftCell="A83" colorId="22" zoomScaleNormal="100" zoomScaleSheetLayoutView="100" workbookViewId="0">
      <selection activeCell="M31" sqref="M31"/>
    </sheetView>
  </sheetViews>
  <sheetFormatPr defaultColWidth="9.6640625" defaultRowHeight="15"/>
  <cols>
    <col min="1" max="1" width="2.6640625" style="4" customWidth="1"/>
    <col min="2" max="2" width="42.6640625" style="4" customWidth="1"/>
    <col min="3" max="3" width="5.6640625" style="4" customWidth="1"/>
    <col min="4" max="4" width="2.6640625" style="4" customWidth="1"/>
    <col min="5" max="5" width="1.6640625" style="4" customWidth="1"/>
    <col min="6" max="6" width="16.109375" style="4" customWidth="1"/>
    <col min="7" max="7" width="17.33203125" style="4" customWidth="1"/>
    <col min="8" max="8" width="21" style="4" customWidth="1"/>
    <col min="9" max="16384" width="9.6640625" style="4"/>
  </cols>
  <sheetData>
    <row r="1" spans="1:8">
      <c r="A1" s="1293"/>
      <c r="B1" s="1540" t="s">
        <v>2455</v>
      </c>
      <c r="C1" s="1541" t="s">
        <v>3412</v>
      </c>
      <c r="D1" s="1296"/>
      <c r="E1" s="1296"/>
      <c r="F1" s="1540"/>
      <c r="G1" s="1540" t="s">
        <v>3679</v>
      </c>
      <c r="H1" s="1471" t="s">
        <v>3680</v>
      </c>
    </row>
    <row r="2" spans="1:8">
      <c r="A2" s="1299"/>
      <c r="B2" s="833" t="str">
        <f>'Data Sheet'!$C$25</f>
        <v>Orange and Rockland Utilities, Inc</v>
      </c>
      <c r="C2" s="1468" t="s">
        <v>3413</v>
      </c>
      <c r="D2" s="515" t="s">
        <v>1552</v>
      </c>
      <c r="E2" s="515"/>
      <c r="F2" s="56" t="s">
        <v>3415</v>
      </c>
      <c r="G2" s="56" t="s">
        <v>3682</v>
      </c>
      <c r="H2" s="1472"/>
    </row>
    <row r="3" spans="1:8" ht="15" customHeight="1">
      <c r="A3" s="1554"/>
      <c r="B3" s="52"/>
      <c r="C3" s="215" t="s">
        <v>3416</v>
      </c>
      <c r="D3" s="52" t="s">
        <v>3414</v>
      </c>
      <c r="E3" s="52"/>
      <c r="F3" s="77" t="s">
        <v>3417</v>
      </c>
      <c r="G3" s="1470" t="str">
        <f>'Data Sheet'!$C$40</f>
        <v>4/28/2016</v>
      </c>
      <c r="H3" s="1542" t="str">
        <f>'Data Sheet'!$C$38</f>
        <v>12/31/2015</v>
      </c>
    </row>
    <row r="4" spans="1:8" s="1460" customFormat="1">
      <c r="A4" s="90" t="s">
        <v>178</v>
      </c>
      <c r="B4" s="132"/>
      <c r="C4" s="132"/>
      <c r="D4" s="132"/>
      <c r="E4" s="132"/>
      <c r="F4" s="132"/>
      <c r="G4" s="132"/>
      <c r="H4" s="132"/>
    </row>
    <row r="5" spans="1:8" ht="65.25" customHeight="1">
      <c r="A5" s="1299"/>
      <c r="B5" s="3554" t="s">
        <v>1473</v>
      </c>
      <c r="C5" s="3555"/>
      <c r="D5" s="3555"/>
      <c r="E5" s="3555"/>
      <c r="F5" s="3555"/>
      <c r="G5" s="3555"/>
      <c r="H5" s="3556"/>
    </row>
    <row r="6" spans="1:8" ht="15" customHeight="1">
      <c r="A6" s="1299"/>
      <c r="B6" s="1538"/>
      <c r="C6" s="1418"/>
      <c r="D6" s="1068"/>
      <c r="E6" s="1461"/>
      <c r="F6" s="828"/>
      <c r="G6" s="828"/>
      <c r="H6" s="1543"/>
    </row>
    <row r="7" spans="1:8" ht="15" customHeight="1">
      <c r="A7" s="1299"/>
      <c r="B7" s="3558" t="s">
        <v>765</v>
      </c>
      <c r="C7" s="3559"/>
      <c r="D7" s="1068"/>
      <c r="E7" s="3557" t="s">
        <v>766</v>
      </c>
      <c r="F7" s="3550"/>
      <c r="G7" s="3550"/>
      <c r="H7" s="3551"/>
    </row>
    <row r="8" spans="1:8">
      <c r="A8" s="1299"/>
      <c r="B8" s="3559"/>
      <c r="C8" s="3559"/>
      <c r="D8" s="1068"/>
      <c r="E8" s="3550"/>
      <c r="F8" s="3550"/>
      <c r="G8" s="3550"/>
      <c r="H8" s="3551"/>
    </row>
    <row r="9" spans="1:8" ht="24.75" customHeight="1">
      <c r="A9" s="1299"/>
      <c r="B9" s="3559"/>
      <c r="C9" s="3559"/>
      <c r="D9" s="1068"/>
      <c r="E9" s="1418"/>
      <c r="F9" s="1418"/>
      <c r="G9" s="1418"/>
      <c r="H9" s="1544"/>
    </row>
    <row r="10" spans="1:8">
      <c r="A10" s="1299"/>
      <c r="B10" s="1069"/>
      <c r="C10" s="1069"/>
      <c r="D10" s="1068"/>
      <c r="E10" s="1418"/>
      <c r="F10" s="1418"/>
      <c r="G10" s="1418"/>
      <c r="H10" s="1544"/>
    </row>
    <row r="11" spans="1:8">
      <c r="A11" s="1299"/>
      <c r="B11" s="3558" t="s">
        <v>2975</v>
      </c>
      <c r="C11" s="3559"/>
      <c r="D11" s="1068"/>
      <c r="E11" s="1418"/>
      <c r="F11" s="1418"/>
      <c r="G11" s="1418"/>
      <c r="H11" s="1544"/>
    </row>
    <row r="12" spans="1:8">
      <c r="A12" s="1299"/>
      <c r="B12" s="3559"/>
      <c r="C12" s="3559"/>
      <c r="D12" s="1068"/>
      <c r="E12" s="3546" t="s">
        <v>795</v>
      </c>
      <c r="F12" s="3546"/>
      <c r="G12" s="3546"/>
      <c r="H12" s="3549"/>
    </row>
    <row r="13" spans="1:8" ht="30.75" customHeight="1">
      <c r="A13" s="1299"/>
      <c r="B13" s="3559"/>
      <c r="C13" s="3559"/>
      <c r="D13" s="1068"/>
      <c r="E13" s="3546"/>
      <c r="F13" s="3546"/>
      <c r="G13" s="3546"/>
      <c r="H13" s="3549"/>
    </row>
    <row r="14" spans="1:8">
      <c r="A14" s="1299"/>
      <c r="B14" s="1070"/>
      <c r="C14" s="1070"/>
      <c r="D14" s="1068"/>
      <c r="E14" s="1071"/>
      <c r="F14" s="1071"/>
      <c r="G14" s="1071"/>
      <c r="H14" s="1545"/>
    </row>
    <row r="15" spans="1:8" ht="15" customHeight="1">
      <c r="A15" s="1299"/>
      <c r="B15" s="3546" t="s">
        <v>796</v>
      </c>
      <c r="C15" s="3547"/>
      <c r="D15" s="1068"/>
      <c r="E15" s="1463"/>
      <c r="F15" s="1463"/>
      <c r="G15" s="1463"/>
      <c r="H15" s="1546"/>
    </row>
    <row r="16" spans="1:8">
      <c r="A16" s="1299"/>
      <c r="B16" s="3547"/>
      <c r="C16" s="3547"/>
      <c r="D16" s="1068"/>
      <c r="E16" s="1072"/>
      <c r="F16" s="1072"/>
      <c r="G16" s="1072"/>
      <c r="H16" s="1546"/>
    </row>
    <row r="17" spans="1:8">
      <c r="A17" s="1299"/>
      <c r="B17" s="3547"/>
      <c r="C17" s="3547"/>
      <c r="D17" s="1068"/>
      <c r="E17" s="3546" t="s">
        <v>797</v>
      </c>
      <c r="F17" s="3546"/>
      <c r="G17" s="3546"/>
      <c r="H17" s="3549"/>
    </row>
    <row r="18" spans="1:8" ht="20.25" customHeight="1">
      <c r="A18" s="1299"/>
      <c r="B18" s="3547"/>
      <c r="C18" s="3547"/>
      <c r="D18" s="1068"/>
      <c r="E18" s="3546"/>
      <c r="F18" s="3546"/>
      <c r="G18" s="3546"/>
      <c r="H18" s="3549"/>
    </row>
    <row r="19" spans="1:8">
      <c r="A19" s="1299"/>
      <c r="B19" s="1068"/>
      <c r="C19" s="1068"/>
      <c r="D19" s="1068"/>
      <c r="E19" s="1072"/>
      <c r="F19" s="1072"/>
      <c r="G19" s="1072"/>
      <c r="H19" s="1546"/>
    </row>
    <row r="20" spans="1:8" ht="15" customHeight="1">
      <c r="A20" s="1299"/>
      <c r="B20" s="3546" t="s">
        <v>767</v>
      </c>
      <c r="C20" s="3546"/>
      <c r="D20" s="1068"/>
      <c r="E20" s="3546" t="s">
        <v>2807</v>
      </c>
      <c r="F20" s="3546"/>
      <c r="G20" s="3546"/>
      <c r="H20" s="3549"/>
    </row>
    <row r="21" spans="1:8">
      <c r="A21" s="1299"/>
      <c r="B21" s="3546"/>
      <c r="C21" s="3546"/>
      <c r="D21" s="1068"/>
      <c r="E21" s="3546"/>
      <c r="F21" s="3546"/>
      <c r="G21" s="3546"/>
      <c r="H21" s="3549"/>
    </row>
    <row r="22" spans="1:8">
      <c r="A22" s="1299"/>
      <c r="B22" s="3546"/>
      <c r="C22" s="3546"/>
      <c r="D22" s="1068"/>
      <c r="E22" s="3546"/>
      <c r="F22" s="3546"/>
      <c r="G22" s="3546"/>
      <c r="H22" s="3549"/>
    </row>
    <row r="23" spans="1:8" ht="20.25" customHeight="1">
      <c r="A23" s="1299"/>
      <c r="B23" s="3546"/>
      <c r="C23" s="3546"/>
      <c r="D23" s="1068"/>
      <c r="E23" s="3550"/>
      <c r="F23" s="3550"/>
      <c r="G23" s="3550"/>
      <c r="H23" s="3551"/>
    </row>
    <row r="24" spans="1:8">
      <c r="A24" s="1299"/>
      <c r="B24" s="1073"/>
      <c r="C24" s="1073"/>
      <c r="D24" s="1068"/>
      <c r="E24" s="1074"/>
      <c r="F24" s="1074"/>
      <c r="G24" s="1074"/>
      <c r="H24" s="1547"/>
    </row>
    <row r="25" spans="1:8">
      <c r="A25" s="1299"/>
      <c r="B25" s="3546" t="s">
        <v>3942</v>
      </c>
      <c r="C25" s="3546"/>
      <c r="D25" s="1068"/>
      <c r="E25" s="1074"/>
      <c r="F25" s="1074"/>
      <c r="G25" s="1074"/>
      <c r="H25" s="1547"/>
    </row>
    <row r="26" spans="1:8">
      <c r="A26" s="1299"/>
      <c r="B26" s="3546"/>
      <c r="C26" s="3546"/>
      <c r="D26" s="1068"/>
      <c r="E26" s="1074" t="s">
        <v>6</v>
      </c>
      <c r="F26" s="1462"/>
      <c r="G26" s="1074"/>
      <c r="H26" s="1547"/>
    </row>
    <row r="27" spans="1:8">
      <c r="A27" s="1299"/>
      <c r="B27" s="3546"/>
      <c r="C27" s="3546"/>
      <c r="D27" s="1068"/>
      <c r="E27" s="1074"/>
      <c r="F27" s="1074"/>
      <c r="G27" s="1074"/>
      <c r="H27" s="1547"/>
    </row>
    <row r="28" spans="1:8" ht="82.5" customHeight="1">
      <c r="A28" s="1299"/>
      <c r="B28" s="3546"/>
      <c r="C28" s="3546"/>
      <c r="D28" s="1068"/>
      <c r="E28" s="1074"/>
      <c r="F28" s="3546" t="s">
        <v>3943</v>
      </c>
      <c r="G28" s="3547"/>
      <c r="H28" s="3548"/>
    </row>
    <row r="29" spans="1:8">
      <c r="A29" s="1299"/>
      <c r="B29" s="1069"/>
      <c r="C29" s="1069"/>
      <c r="D29" s="1068"/>
      <c r="E29" s="1465"/>
      <c r="F29" s="1464"/>
      <c r="G29" s="1464"/>
      <c r="H29" s="1548"/>
    </row>
    <row r="30" spans="1:8" ht="16.5" customHeight="1">
      <c r="A30" s="1299"/>
      <c r="B30" s="3546" t="s">
        <v>380</v>
      </c>
      <c r="C30" s="3552"/>
      <c r="D30" s="1068"/>
      <c r="E30" s="1074"/>
      <c r="F30" s="1462"/>
      <c r="G30" s="1464"/>
      <c r="H30" s="1548"/>
    </row>
    <row r="31" spans="1:8">
      <c r="A31" s="1299"/>
      <c r="B31" s="3552"/>
      <c r="C31" s="3552"/>
      <c r="D31" s="1068"/>
      <c r="E31" s="1076"/>
      <c r="F31" s="1072"/>
      <c r="G31" s="1072"/>
      <c r="H31" s="1546"/>
    </row>
    <row r="32" spans="1:8">
      <c r="A32" s="1299"/>
      <c r="B32" s="3552"/>
      <c r="C32" s="3552"/>
      <c r="D32" s="1068"/>
      <c r="E32" s="3541"/>
      <c r="F32" s="3542"/>
      <c r="G32" s="3542"/>
      <c r="H32" s="3543"/>
    </row>
    <row r="33" spans="1:8">
      <c r="A33" s="1299"/>
      <c r="B33" s="3552"/>
      <c r="C33" s="3552"/>
      <c r="D33" s="1068"/>
      <c r="E33" s="3542"/>
      <c r="F33" s="3542"/>
      <c r="G33" s="3542"/>
      <c r="H33" s="3543"/>
    </row>
    <row r="34" spans="1:8">
      <c r="A34" s="1299"/>
      <c r="B34" s="3552"/>
      <c r="C34" s="3552"/>
      <c r="D34" s="1068"/>
      <c r="E34" s="3542"/>
      <c r="F34" s="3542"/>
      <c r="G34" s="3542"/>
      <c r="H34" s="3543"/>
    </row>
    <row r="35" spans="1:8">
      <c r="A35" s="1299"/>
      <c r="B35" s="3552"/>
      <c r="C35" s="3552"/>
      <c r="D35" s="1068"/>
      <c r="E35" s="3542"/>
      <c r="F35" s="3542"/>
      <c r="G35" s="3542"/>
      <c r="H35" s="3543"/>
    </row>
    <row r="36" spans="1:8">
      <c r="A36" s="1554"/>
      <c r="B36" s="3553"/>
      <c r="C36" s="3553"/>
      <c r="D36" s="1077"/>
      <c r="E36" s="3544"/>
      <c r="F36" s="3544"/>
      <c r="G36" s="3544"/>
      <c r="H36" s="3545"/>
    </row>
    <row r="37" spans="1:8">
      <c r="A37" s="1299"/>
      <c r="B37" s="543"/>
      <c r="C37" s="543"/>
      <c r="D37" s="543"/>
      <c r="E37" s="543"/>
      <c r="F37" s="515"/>
      <c r="G37" s="544"/>
      <c r="H37" s="1549"/>
    </row>
    <row r="38" spans="1:8">
      <c r="A38" s="1299"/>
      <c r="B38" s="1539" t="s">
        <v>403</v>
      </c>
      <c r="C38" s="543"/>
      <c r="D38" s="543"/>
      <c r="E38" s="543"/>
      <c r="F38" s="515"/>
      <c r="G38" s="544"/>
      <c r="H38" s="1549"/>
    </row>
    <row r="39" spans="1:8">
      <c r="A39" s="1299"/>
      <c r="B39" s="543"/>
      <c r="C39" s="543"/>
      <c r="D39" s="543"/>
      <c r="E39" s="543"/>
      <c r="F39" s="515"/>
      <c r="G39" s="544"/>
      <c r="H39" s="1549"/>
    </row>
    <row r="40" spans="1:8">
      <c r="A40" s="1299"/>
      <c r="B40" s="543"/>
      <c r="C40" s="543"/>
      <c r="D40" s="543"/>
      <c r="E40" s="543"/>
      <c r="F40" s="515"/>
      <c r="G40" s="544"/>
      <c r="H40" s="1549"/>
    </row>
    <row r="41" spans="1:8">
      <c r="A41" s="1299"/>
      <c r="B41" s="543"/>
      <c r="C41" s="543"/>
      <c r="D41" s="543"/>
      <c r="E41" s="543"/>
      <c r="F41" s="515"/>
      <c r="G41" s="544"/>
      <c r="H41" s="1549"/>
    </row>
    <row r="42" spans="1:8">
      <c r="A42" s="1299"/>
      <c r="B42" s="543"/>
      <c r="C42" s="543"/>
      <c r="D42" s="543"/>
      <c r="E42" s="543"/>
      <c r="F42" s="515"/>
      <c r="G42" s="544"/>
      <c r="H42" s="1549"/>
    </row>
    <row r="43" spans="1:8">
      <c r="A43" s="1299"/>
      <c r="B43" s="515"/>
      <c r="C43" s="543"/>
      <c r="D43" s="543"/>
      <c r="E43" s="543"/>
      <c r="F43" s="515"/>
      <c r="G43" s="544"/>
      <c r="H43" s="1549"/>
    </row>
    <row r="44" spans="1:8">
      <c r="A44" s="1299"/>
      <c r="B44" s="515"/>
      <c r="C44" s="543"/>
      <c r="D44" s="543"/>
      <c r="E44" s="543"/>
      <c r="F44" s="515"/>
      <c r="G44" s="544"/>
      <c r="H44" s="1549"/>
    </row>
    <row r="45" spans="1:8">
      <c r="A45" s="1299"/>
      <c r="B45" s="515"/>
      <c r="C45" s="543"/>
      <c r="D45" s="543"/>
      <c r="E45" s="543"/>
      <c r="F45" s="515"/>
      <c r="G45" s="544"/>
      <c r="H45" s="1549"/>
    </row>
    <row r="46" spans="1:8">
      <c r="A46" s="1299"/>
      <c r="B46" s="515"/>
      <c r="C46" s="543"/>
      <c r="D46" s="543"/>
      <c r="E46" s="543"/>
      <c r="F46" s="515"/>
      <c r="G46" s="544"/>
      <c r="H46" s="1549"/>
    </row>
    <row r="47" spans="1:8">
      <c r="A47" s="1299"/>
      <c r="B47" s="515"/>
      <c r="C47" s="543"/>
      <c r="D47" s="543"/>
      <c r="E47" s="543"/>
      <c r="F47" s="515"/>
      <c r="G47" s="544"/>
      <c r="H47" s="1549"/>
    </row>
    <row r="48" spans="1:8">
      <c r="A48" s="1299"/>
      <c r="B48" s="515"/>
      <c r="C48" s="543"/>
      <c r="D48" s="543"/>
      <c r="E48" s="543"/>
      <c r="F48" s="515"/>
      <c r="G48" s="544"/>
      <c r="H48" s="1549"/>
    </row>
    <row r="49" spans="1:8" ht="15.75" thickBot="1">
      <c r="A49" s="1550"/>
      <c r="B49" s="1473"/>
      <c r="C49" s="1551"/>
      <c r="D49" s="1551"/>
      <c r="E49" s="1551"/>
      <c r="F49" s="1473"/>
      <c r="G49" s="1552"/>
      <c r="H49" s="1553"/>
    </row>
    <row r="50" spans="1:8">
      <c r="A50" s="11" t="s">
        <v>161</v>
      </c>
      <c r="B50" s="47"/>
      <c r="C50" s="543"/>
      <c r="D50" s="543"/>
      <c r="E50" s="543"/>
      <c r="F50" s="515"/>
      <c r="G50" s="544"/>
      <c r="H50" s="544"/>
    </row>
    <row r="51" spans="1:8">
      <c r="A51" s="44" t="s">
        <v>162</v>
      </c>
      <c r="B51" s="543"/>
      <c r="C51" s="543"/>
      <c r="D51" s="543"/>
      <c r="E51" s="543"/>
      <c r="F51" s="881"/>
      <c r="G51" s="543"/>
      <c r="H51" s="881"/>
    </row>
    <row r="52" spans="1:8" s="1460" customFormat="1" ht="15.75" thickBot="1">
      <c r="A52" s="44"/>
      <c r="B52" s="543"/>
      <c r="C52" s="543"/>
      <c r="D52" s="543"/>
      <c r="E52" s="543"/>
      <c r="F52" s="881"/>
      <c r="G52" s="543"/>
      <c r="H52" s="881"/>
    </row>
    <row r="53" spans="1:8">
      <c r="A53" s="3434"/>
      <c r="B53" s="3435" t="s">
        <v>2455</v>
      </c>
      <c r="C53" s="3436" t="s">
        <v>3412</v>
      </c>
      <c r="D53" s="3437"/>
      <c r="E53" s="3437"/>
      <c r="F53" s="3435"/>
      <c r="G53" s="3435" t="s">
        <v>3679</v>
      </c>
      <c r="H53" s="3438" t="s">
        <v>3680</v>
      </c>
    </row>
    <row r="54" spans="1:8">
      <c r="A54" s="3439"/>
      <c r="B54" s="56" t="str">
        <f>'Data Sheet'!$C$25</f>
        <v>Orange and Rockland Utilities, Inc</v>
      </c>
      <c r="C54" s="3388" t="s">
        <v>3413</v>
      </c>
      <c r="D54" s="515" t="s">
        <v>1553</v>
      </c>
      <c r="E54" s="515"/>
      <c r="F54" s="56" t="s">
        <v>3415</v>
      </c>
      <c r="G54" s="56" t="s">
        <v>3682</v>
      </c>
      <c r="H54" s="3440"/>
    </row>
    <row r="55" spans="1:8">
      <c r="A55" s="3441"/>
      <c r="B55" s="52"/>
      <c r="C55" s="215" t="s">
        <v>3416</v>
      </c>
      <c r="D55" s="52" t="s">
        <v>3414</v>
      </c>
      <c r="E55" s="50"/>
      <c r="F55" s="77" t="s">
        <v>3417</v>
      </c>
      <c r="G55" s="3392" t="str">
        <f>'Data Sheet'!$C$40</f>
        <v>4/28/2016</v>
      </c>
      <c r="H55" s="3442" t="str">
        <f>'Data Sheet'!$C$38</f>
        <v>12/31/2015</v>
      </c>
    </row>
    <row r="56" spans="1:8">
      <c r="A56" s="3443" t="s">
        <v>2637</v>
      </c>
      <c r="B56" s="50"/>
      <c r="C56" s="50"/>
      <c r="D56" s="50"/>
      <c r="E56" s="50"/>
      <c r="F56" s="50"/>
      <c r="G56" s="50"/>
      <c r="H56" s="3444"/>
    </row>
    <row r="57" spans="1:8">
      <c r="A57" s="3439"/>
      <c r="B57" s="543"/>
      <c r="C57" s="543"/>
      <c r="D57" s="543"/>
      <c r="E57" s="543"/>
      <c r="F57" s="543"/>
      <c r="G57" s="543"/>
      <c r="H57" s="3445"/>
    </row>
    <row r="58" spans="1:8">
      <c r="A58" s="3439"/>
      <c r="B58" s="3390" t="s">
        <v>1753</v>
      </c>
      <c r="C58" s="543"/>
      <c r="D58" s="543"/>
      <c r="E58" s="543"/>
      <c r="F58" s="543"/>
      <c r="G58" s="543"/>
      <c r="H58" s="3445"/>
    </row>
    <row r="59" spans="1:8">
      <c r="A59" s="3439"/>
      <c r="B59" s="3390"/>
      <c r="C59" s="543"/>
      <c r="D59" s="543"/>
      <c r="E59" s="543"/>
      <c r="F59" s="543"/>
      <c r="G59" s="543"/>
      <c r="H59" s="3445"/>
    </row>
    <row r="60" spans="1:8">
      <c r="A60" s="3439"/>
      <c r="B60" s="3390" t="s">
        <v>1754</v>
      </c>
      <c r="C60" s="543"/>
      <c r="D60" s="543"/>
      <c r="E60" s="543"/>
      <c r="F60" s="543"/>
      <c r="G60" s="543"/>
      <c r="H60" s="3445"/>
    </row>
    <row r="61" spans="1:8">
      <c r="A61" s="3439"/>
      <c r="B61" s="3390"/>
      <c r="C61" s="543"/>
      <c r="D61" s="543"/>
      <c r="E61" s="543"/>
      <c r="F61" s="543"/>
      <c r="G61" s="543"/>
      <c r="H61" s="3445"/>
    </row>
    <row r="62" spans="1:8">
      <c r="A62" s="3439"/>
      <c r="B62" s="3390" t="s">
        <v>4078</v>
      </c>
      <c r="C62" s="543"/>
      <c r="D62" s="543"/>
      <c r="E62" s="543"/>
      <c r="F62" s="543"/>
      <c r="G62" s="543"/>
      <c r="H62" s="3445"/>
    </row>
    <row r="63" spans="1:8">
      <c r="A63" s="3439"/>
      <c r="B63" s="3390"/>
      <c r="C63" s="543"/>
      <c r="D63" s="543"/>
      <c r="E63" s="543"/>
      <c r="F63" s="543"/>
      <c r="G63" s="543"/>
      <c r="H63" s="3445"/>
    </row>
    <row r="64" spans="1:8">
      <c r="A64" s="3439"/>
      <c r="B64" s="3390" t="s">
        <v>1755</v>
      </c>
      <c r="C64" s="543"/>
      <c r="D64" s="543"/>
      <c r="E64" s="543"/>
      <c r="F64" s="543"/>
      <c r="G64" s="543"/>
      <c r="H64" s="3445"/>
    </row>
    <row r="65" spans="1:8">
      <c r="A65" s="3439"/>
      <c r="B65" s="3390"/>
      <c r="C65" s="543"/>
      <c r="D65" s="543"/>
      <c r="E65" s="543"/>
      <c r="F65" s="543"/>
      <c r="G65" s="543"/>
      <c r="H65" s="3445"/>
    </row>
    <row r="66" spans="1:8" ht="16.5" customHeight="1">
      <c r="A66" s="3439"/>
      <c r="B66" s="3390" t="s">
        <v>1756</v>
      </c>
      <c r="C66" s="543"/>
      <c r="D66" s="543"/>
      <c r="E66" s="543"/>
      <c r="F66" s="543"/>
      <c r="G66" s="543"/>
      <c r="H66" s="3445"/>
    </row>
    <row r="67" spans="1:8" ht="16.5" customHeight="1">
      <c r="A67" s="3439"/>
      <c r="B67" s="3390"/>
      <c r="C67" s="543"/>
      <c r="D67" s="543"/>
      <c r="E67" s="543"/>
      <c r="F67" s="543"/>
      <c r="G67" s="543"/>
      <c r="H67" s="3445"/>
    </row>
    <row r="68" spans="1:8" s="1416" customFormat="1" ht="16.5" customHeight="1">
      <c r="A68" s="3439"/>
      <c r="B68" s="3390" t="s">
        <v>4713</v>
      </c>
      <c r="C68" s="543"/>
      <c r="D68" s="543"/>
      <c r="E68" s="543"/>
      <c r="F68" s="543"/>
      <c r="G68" s="543"/>
      <c r="H68" s="3445"/>
    </row>
    <row r="69" spans="1:8" s="1416" customFormat="1" ht="16.5" customHeight="1">
      <c r="A69" s="3439"/>
      <c r="B69" s="3390" t="s">
        <v>4711</v>
      </c>
      <c r="C69" s="543"/>
      <c r="D69" s="543"/>
      <c r="E69" s="543"/>
      <c r="F69" s="543"/>
      <c r="G69" s="543"/>
      <c r="H69" s="3445"/>
    </row>
    <row r="70" spans="1:8" s="1416" customFormat="1" ht="16.5" customHeight="1">
      <c r="A70" s="3439"/>
      <c r="B70" s="3390" t="s">
        <v>4712</v>
      </c>
      <c r="C70" s="543"/>
      <c r="D70" s="543"/>
      <c r="E70" s="543"/>
      <c r="F70" s="543"/>
      <c r="G70" s="543"/>
      <c r="H70" s="3445"/>
    </row>
    <row r="71" spans="1:8" s="1416" customFormat="1" ht="16.5" customHeight="1">
      <c r="A71" s="3439"/>
      <c r="B71" s="3390"/>
      <c r="C71" s="543"/>
      <c r="D71" s="543"/>
      <c r="E71" s="543"/>
      <c r="F71" s="543"/>
      <c r="G71" s="543"/>
      <c r="H71" s="3445"/>
    </row>
    <row r="72" spans="1:8" s="1416" customFormat="1" ht="16.5" customHeight="1">
      <c r="A72" s="3439"/>
      <c r="B72" s="3390" t="s">
        <v>1549</v>
      </c>
      <c r="C72" s="543"/>
      <c r="D72" s="543"/>
      <c r="E72" s="543"/>
      <c r="F72" s="543"/>
      <c r="G72" s="543"/>
      <c r="H72" s="3445"/>
    </row>
    <row r="73" spans="1:8" s="1416" customFormat="1" ht="16.5" customHeight="1">
      <c r="A73" s="3439"/>
      <c r="B73" s="3390"/>
      <c r="C73" s="543"/>
      <c r="D73" s="543"/>
      <c r="E73" s="543"/>
      <c r="F73" s="543"/>
      <c r="G73" s="543"/>
      <c r="H73" s="3445"/>
    </row>
    <row r="74" spans="1:8" s="1416" customFormat="1" ht="16.5" customHeight="1">
      <c r="A74" s="3439"/>
      <c r="B74" s="3390" t="s">
        <v>1550</v>
      </c>
      <c r="C74" s="3387"/>
      <c r="D74" s="3387"/>
      <c r="E74" s="3387"/>
      <c r="F74" s="3387"/>
      <c r="G74" s="3387"/>
      <c r="H74" s="3446"/>
    </row>
    <row r="75" spans="1:8" s="1416" customFormat="1" ht="16.5" customHeight="1">
      <c r="A75" s="3439"/>
      <c r="B75" s="3387"/>
      <c r="C75" s="3387"/>
      <c r="D75" s="3387"/>
      <c r="E75" s="3387"/>
      <c r="F75" s="3387"/>
      <c r="G75" s="3387"/>
      <c r="H75" s="3446"/>
    </row>
    <row r="76" spans="1:8" s="1416" customFormat="1" ht="16.5" customHeight="1">
      <c r="A76" s="3439"/>
      <c r="B76" s="3390" t="s">
        <v>4714</v>
      </c>
      <c r="C76" s="3387"/>
      <c r="D76" s="3387"/>
      <c r="E76" s="3387"/>
      <c r="F76" s="3387"/>
      <c r="G76" s="3387"/>
      <c r="H76" s="3446"/>
    </row>
    <row r="77" spans="1:8" s="1416" customFormat="1" ht="16.5" customHeight="1">
      <c r="A77" s="3439"/>
      <c r="B77" s="3390"/>
      <c r="C77" s="543"/>
      <c r="D77" s="543"/>
      <c r="E77" s="543"/>
      <c r="F77" s="543"/>
      <c r="G77" s="543"/>
      <c r="H77" s="3445"/>
    </row>
    <row r="78" spans="1:8" s="1416" customFormat="1" ht="16.5" customHeight="1">
      <c r="A78" s="3439"/>
      <c r="B78" s="3390" t="s">
        <v>4715</v>
      </c>
      <c r="C78" s="543"/>
      <c r="D78" s="543"/>
      <c r="E78" s="543"/>
      <c r="F78" s="543"/>
      <c r="G78" s="543"/>
      <c r="H78" s="3445"/>
    </row>
    <row r="79" spans="1:8" s="1416" customFormat="1" ht="16.5" customHeight="1">
      <c r="A79" s="3439"/>
      <c r="B79" s="3390"/>
      <c r="C79" s="543"/>
      <c r="D79" s="543"/>
      <c r="E79" s="543"/>
      <c r="F79" s="543"/>
      <c r="G79" s="543"/>
      <c r="H79" s="3445"/>
    </row>
    <row r="80" spans="1:8" s="1416" customFormat="1">
      <c r="A80" s="3439"/>
      <c r="B80" s="3390" t="s">
        <v>1551</v>
      </c>
      <c r="C80" s="3391"/>
      <c r="D80" s="3391"/>
      <c r="E80" s="3391"/>
      <c r="F80" s="3391"/>
      <c r="G80" s="3391"/>
      <c r="H80" s="3447"/>
    </row>
    <row r="81" spans="1:8" s="1416" customFormat="1" ht="16.5" customHeight="1">
      <c r="A81" s="3439"/>
      <c r="B81" s="3390"/>
      <c r="C81" s="3391"/>
      <c r="D81" s="3391"/>
      <c r="E81" s="3391"/>
      <c r="F81" s="3391"/>
      <c r="G81" s="3391"/>
      <c r="H81" s="3447"/>
    </row>
    <row r="82" spans="1:8" s="1416" customFormat="1" ht="16.5" customHeight="1">
      <c r="A82" s="3439"/>
      <c r="B82" s="3389" t="s">
        <v>4203</v>
      </c>
      <c r="C82" s="3391"/>
      <c r="D82" s="3391"/>
      <c r="E82" s="3391"/>
      <c r="F82" s="3391"/>
      <c r="G82" s="3391"/>
      <c r="H82" s="3447"/>
    </row>
    <row r="83" spans="1:8" s="1416" customFormat="1" ht="16.5" customHeight="1">
      <c r="A83" s="3439"/>
      <c r="B83" s="3390"/>
      <c r="C83" s="3448"/>
      <c r="D83" s="3448"/>
      <c r="E83" s="3448"/>
      <c r="F83" s="3448"/>
      <c r="G83" s="3448"/>
      <c r="H83" s="3449"/>
    </row>
    <row r="84" spans="1:8" s="1416" customFormat="1" ht="16.5" customHeight="1">
      <c r="A84" s="3439"/>
      <c r="B84" s="3390" t="s">
        <v>4716</v>
      </c>
      <c r="C84" s="3391"/>
      <c r="D84" s="3391"/>
      <c r="E84" s="3391"/>
      <c r="F84" s="3391"/>
      <c r="G84" s="3391"/>
      <c r="H84" s="3447"/>
    </row>
    <row r="85" spans="1:8" s="1416" customFormat="1" ht="16.5" customHeight="1">
      <c r="A85" s="3439"/>
      <c r="B85" s="3387"/>
      <c r="C85" s="3391"/>
      <c r="D85" s="3391"/>
      <c r="E85" s="3391"/>
      <c r="F85" s="3391"/>
      <c r="G85" s="3391"/>
      <c r="H85" s="3447"/>
    </row>
    <row r="86" spans="1:8" s="1416" customFormat="1" ht="16.5" customHeight="1">
      <c r="A86" s="3439"/>
      <c r="B86" s="3390" t="s">
        <v>4079</v>
      </c>
      <c r="C86" s="3391"/>
      <c r="D86" s="3391"/>
      <c r="E86" s="3391"/>
      <c r="F86" s="3391"/>
      <c r="G86" s="3391"/>
      <c r="H86" s="3447"/>
    </row>
    <row r="87" spans="1:8" s="1416" customFormat="1" ht="16.5" customHeight="1">
      <c r="A87" s="3439"/>
      <c r="B87" s="3390"/>
      <c r="C87" s="3391"/>
      <c r="D87" s="3391"/>
      <c r="E87" s="3391"/>
      <c r="F87" s="3391"/>
      <c r="G87" s="3391"/>
      <c r="H87" s="3447"/>
    </row>
    <row r="88" spans="1:8" s="1416" customFormat="1" ht="16.5" customHeight="1">
      <c r="A88" s="3439"/>
      <c r="B88" s="3387"/>
      <c r="C88" s="3391"/>
      <c r="D88" s="3391"/>
      <c r="E88" s="3391"/>
      <c r="F88" s="3391"/>
      <c r="G88" s="3391"/>
      <c r="H88" s="3447"/>
    </row>
    <row r="89" spans="1:8">
      <c r="A89" s="3439"/>
      <c r="B89" s="543"/>
      <c r="C89" s="543"/>
      <c r="D89" s="543"/>
      <c r="E89" s="543"/>
      <c r="F89" s="543"/>
      <c r="G89" s="543"/>
      <c r="H89" s="3445"/>
    </row>
    <row r="90" spans="1:8">
      <c r="A90" s="3439"/>
      <c r="B90" s="543"/>
      <c r="C90" s="543"/>
      <c r="D90" s="543"/>
      <c r="E90" s="543"/>
      <c r="F90" s="543"/>
      <c r="G90" s="543"/>
      <c r="H90" s="3445"/>
    </row>
    <row r="91" spans="1:8">
      <c r="A91" s="3439"/>
      <c r="B91" s="543"/>
      <c r="C91" s="543"/>
      <c r="D91" s="543"/>
      <c r="E91" s="543"/>
      <c r="F91" s="543"/>
      <c r="G91" s="543"/>
      <c r="H91" s="3445"/>
    </row>
    <row r="92" spans="1:8">
      <c r="A92" s="3439"/>
      <c r="B92" s="543"/>
      <c r="C92" s="543"/>
      <c r="D92" s="543"/>
      <c r="E92" s="543"/>
      <c r="F92" s="543"/>
      <c r="G92" s="543"/>
      <c r="H92" s="3445"/>
    </row>
    <row r="93" spans="1:8">
      <c r="A93" s="3439"/>
      <c r="B93" s="543"/>
      <c r="C93" s="543"/>
      <c r="D93" s="543"/>
      <c r="E93" s="543"/>
      <c r="F93" s="543"/>
      <c r="G93" s="543"/>
      <c r="H93" s="3445"/>
    </row>
    <row r="94" spans="1:8">
      <c r="A94" s="3439"/>
      <c r="B94" s="543"/>
      <c r="C94" s="543"/>
      <c r="D94" s="543"/>
      <c r="E94" s="543"/>
      <c r="F94" s="543"/>
      <c r="G94" s="543"/>
      <c r="H94" s="3445"/>
    </row>
    <row r="95" spans="1:8">
      <c r="A95" s="3439"/>
      <c r="B95" s="543"/>
      <c r="C95" s="543"/>
      <c r="D95" s="543"/>
      <c r="E95" s="543"/>
      <c r="F95" s="543"/>
      <c r="G95" s="543"/>
      <c r="H95" s="3445"/>
    </row>
    <row r="96" spans="1:8">
      <c r="A96" s="3439"/>
      <c r="B96" s="543"/>
      <c r="C96" s="543"/>
      <c r="D96" s="543"/>
      <c r="E96" s="543"/>
      <c r="F96" s="543"/>
      <c r="G96" s="543"/>
      <c r="H96" s="3445"/>
    </row>
    <row r="97" spans="1:8">
      <c r="A97" s="3439"/>
      <c r="B97" s="543"/>
      <c r="C97" s="543"/>
      <c r="D97" s="543"/>
      <c r="E97" s="543"/>
      <c r="F97" s="543"/>
      <c r="G97" s="543"/>
      <c r="H97" s="3445"/>
    </row>
    <row r="98" spans="1:8">
      <c r="A98" s="3439"/>
      <c r="B98" s="515"/>
      <c r="C98" s="543"/>
      <c r="D98" s="543"/>
      <c r="E98" s="543"/>
      <c r="F98" s="543"/>
      <c r="G98" s="543"/>
      <c r="H98" s="3445"/>
    </row>
    <row r="99" spans="1:8" ht="15.75" thickBot="1">
      <c r="A99" s="3450"/>
      <c r="B99" s="3451"/>
      <c r="C99" s="3452"/>
      <c r="D99" s="3452"/>
      <c r="E99" s="3452"/>
      <c r="F99" s="3452"/>
      <c r="G99" s="3452"/>
      <c r="H99" s="3453"/>
    </row>
    <row r="100" spans="1:8" ht="15.75">
      <c r="A100" s="75" t="str">
        <f>A50</f>
        <v>FERC FORM NO.1 (ED. 12-96) NYPSC Modified-96</v>
      </c>
      <c r="B100" s="11"/>
      <c r="C100" s="44"/>
      <c r="D100" s="44"/>
      <c r="E100" s="44"/>
      <c r="F100" s="44"/>
      <c r="G100" s="44"/>
      <c r="H100" s="44"/>
    </row>
    <row r="101" spans="1:8">
      <c r="A101" s="44" t="s">
        <v>2638</v>
      </c>
      <c r="B101" s="44"/>
      <c r="C101" s="44"/>
      <c r="D101" s="44"/>
      <c r="E101" s="44"/>
      <c r="F101" s="44"/>
      <c r="G101" s="44"/>
      <c r="H101" s="44"/>
    </row>
    <row r="102" spans="1:8" ht="15.75">
      <c r="A102" s="46" t="s">
        <v>2402</v>
      </c>
      <c r="B102" s="44"/>
      <c r="C102" s="44"/>
      <c r="D102" s="44"/>
      <c r="E102" s="44"/>
      <c r="F102" s="44"/>
      <c r="G102" s="44"/>
      <c r="H102" s="44"/>
    </row>
    <row r="103" spans="1:8" ht="15.75" thickBot="1">
      <c r="A103" s="11"/>
      <c r="B103" s="11"/>
      <c r="C103" s="11"/>
      <c r="D103" s="11"/>
      <c r="E103" s="11"/>
      <c r="F103" s="11"/>
      <c r="G103" s="11"/>
      <c r="H103" s="11"/>
    </row>
    <row r="104" spans="1:8">
      <c r="A104" s="13"/>
      <c r="B104" s="128" t="s">
        <v>2455</v>
      </c>
      <c r="C104" s="130" t="s">
        <v>3412</v>
      </c>
      <c r="D104" s="41"/>
      <c r="E104" s="41"/>
      <c r="F104" s="128"/>
      <c r="G104" s="128" t="s">
        <v>3679</v>
      </c>
      <c r="H104" s="42" t="s">
        <v>3680</v>
      </c>
    </row>
    <row r="105" spans="1:8">
      <c r="A105" s="47"/>
      <c r="B105" s="56" t="str">
        <f>'Data Sheet'!$C$25</f>
        <v>Orange and Rockland Utilities, Inc</v>
      </c>
      <c r="C105" s="66">
        <v>-1</v>
      </c>
      <c r="D105" s="11" t="s">
        <v>3414</v>
      </c>
      <c r="E105" s="11"/>
      <c r="F105" s="56" t="s">
        <v>3415</v>
      </c>
      <c r="G105" s="56" t="s">
        <v>3682</v>
      </c>
      <c r="H105" s="48"/>
    </row>
    <row r="106" spans="1:8">
      <c r="A106" s="49"/>
      <c r="B106" s="52"/>
      <c r="C106" s="69">
        <v>-2</v>
      </c>
      <c r="D106" s="52" t="s">
        <v>3414</v>
      </c>
      <c r="E106" s="50"/>
      <c r="F106" s="77" t="s">
        <v>3417</v>
      </c>
      <c r="G106" s="1136" t="str">
        <f>'Data Sheet'!$C$40</f>
        <v>4/28/2016</v>
      </c>
      <c r="H106" s="733" t="str">
        <f>'Data Sheet'!$C$38</f>
        <v>12/31/2015</v>
      </c>
    </row>
    <row r="107" spans="1:8">
      <c r="A107" s="90" t="s">
        <v>2637</v>
      </c>
      <c r="B107" s="50"/>
      <c r="C107" s="50"/>
      <c r="D107" s="50"/>
      <c r="E107" s="50"/>
      <c r="F107" s="50"/>
      <c r="G107" s="50"/>
      <c r="H107" s="325"/>
    </row>
    <row r="108" spans="1:8">
      <c r="A108" s="47"/>
      <c r="B108" s="44"/>
      <c r="C108" s="44"/>
      <c r="D108" s="44"/>
      <c r="E108" s="44"/>
      <c r="F108" s="44"/>
      <c r="G108" s="44"/>
      <c r="H108" s="45"/>
    </row>
    <row r="109" spans="1:8">
      <c r="A109" s="47"/>
      <c r="B109" s="44"/>
      <c r="C109" s="44"/>
      <c r="D109" s="44"/>
      <c r="E109" s="44"/>
      <c r="F109" s="44"/>
      <c r="G109" s="44"/>
      <c r="H109" s="45"/>
    </row>
    <row r="110" spans="1:8">
      <c r="A110" s="47"/>
      <c r="B110" s="44"/>
      <c r="C110" s="44"/>
      <c r="D110" s="44"/>
      <c r="E110" s="44"/>
      <c r="F110" s="44"/>
      <c r="G110" s="44"/>
      <c r="H110" s="45"/>
    </row>
    <row r="111" spans="1:8">
      <c r="A111" s="47"/>
      <c r="B111" s="44"/>
      <c r="C111" s="44"/>
      <c r="D111" s="44"/>
      <c r="E111" s="44"/>
      <c r="F111" s="44"/>
      <c r="G111" s="44"/>
      <c r="H111" s="45"/>
    </row>
    <row r="112" spans="1:8">
      <c r="A112" s="47"/>
      <c r="B112" s="44"/>
      <c r="C112" s="44"/>
      <c r="D112" s="44"/>
      <c r="E112" s="44"/>
      <c r="F112" s="44"/>
      <c r="G112" s="44"/>
      <c r="H112" s="45"/>
    </row>
    <row r="113" spans="1:8">
      <c r="A113" s="47"/>
      <c r="B113" s="44"/>
      <c r="C113" s="44"/>
      <c r="D113" s="44"/>
      <c r="E113" s="44"/>
      <c r="F113" s="44"/>
      <c r="G113" s="44"/>
      <c r="H113" s="45"/>
    </row>
    <row r="114" spans="1:8">
      <c r="A114" s="47"/>
      <c r="B114" s="44"/>
      <c r="C114" s="44"/>
      <c r="D114" s="44"/>
      <c r="E114" s="44"/>
      <c r="F114" s="44"/>
      <c r="G114" s="44"/>
      <c r="H114" s="45"/>
    </row>
    <row r="115" spans="1:8">
      <c r="A115" s="47"/>
      <c r="B115" s="44"/>
      <c r="C115" s="44"/>
      <c r="D115" s="44"/>
      <c r="E115" s="44"/>
      <c r="F115" s="44"/>
      <c r="G115" s="44"/>
      <c r="H115" s="45"/>
    </row>
    <row r="116" spans="1:8">
      <c r="A116" s="47"/>
      <c r="B116" s="44"/>
      <c r="C116" s="44"/>
      <c r="D116" s="44"/>
      <c r="E116" s="44"/>
      <c r="F116" s="44"/>
      <c r="G116" s="44"/>
      <c r="H116" s="45"/>
    </row>
    <row r="117" spans="1:8">
      <c r="A117" s="47"/>
      <c r="B117" s="44"/>
      <c r="C117" s="44"/>
      <c r="D117" s="44"/>
      <c r="E117" s="44"/>
      <c r="F117" s="44"/>
      <c r="G117" s="44"/>
      <c r="H117" s="45"/>
    </row>
    <row r="118" spans="1:8">
      <c r="A118" s="47"/>
      <c r="B118" s="44"/>
      <c r="C118" s="44"/>
      <c r="D118" s="44"/>
      <c r="E118" s="44"/>
      <c r="F118" s="44"/>
      <c r="G118" s="44"/>
      <c r="H118" s="45"/>
    </row>
    <row r="119" spans="1:8">
      <c r="A119" s="47"/>
      <c r="B119" s="44"/>
      <c r="C119" s="44"/>
      <c r="D119" s="44"/>
      <c r="E119" s="44"/>
      <c r="F119" s="44"/>
      <c r="G119" s="44"/>
      <c r="H119" s="45"/>
    </row>
    <row r="120" spans="1:8">
      <c r="A120" s="47"/>
      <c r="B120" s="44"/>
      <c r="C120" s="44"/>
      <c r="D120" s="44"/>
      <c r="E120" s="44"/>
      <c r="F120" s="44"/>
      <c r="G120" s="44"/>
      <c r="H120" s="45"/>
    </row>
    <row r="121" spans="1:8">
      <c r="A121" s="47"/>
      <c r="B121" s="44"/>
      <c r="C121" s="44"/>
      <c r="D121" s="44"/>
      <c r="E121" s="44"/>
      <c r="F121" s="44"/>
      <c r="G121" s="44"/>
      <c r="H121" s="45"/>
    </row>
    <row r="122" spans="1:8">
      <c r="A122" s="47"/>
      <c r="B122" s="44"/>
      <c r="C122" s="44"/>
      <c r="D122" s="44"/>
      <c r="E122" s="44"/>
      <c r="F122" s="44"/>
      <c r="G122" s="44"/>
      <c r="H122" s="45"/>
    </row>
    <row r="123" spans="1:8">
      <c r="A123" s="47"/>
      <c r="B123" s="44"/>
      <c r="C123" s="44"/>
      <c r="D123" s="44"/>
      <c r="E123" s="44"/>
      <c r="F123" s="44"/>
      <c r="G123" s="44"/>
      <c r="H123" s="45"/>
    </row>
    <row r="124" spans="1:8">
      <c r="A124" s="47"/>
      <c r="B124" s="44"/>
      <c r="C124" s="44"/>
      <c r="D124" s="44"/>
      <c r="E124" s="44"/>
      <c r="F124" s="44"/>
      <c r="G124" s="44"/>
      <c r="H124" s="45"/>
    </row>
    <row r="125" spans="1:8">
      <c r="A125" s="47"/>
      <c r="B125" s="44"/>
      <c r="C125" s="44"/>
      <c r="D125" s="44"/>
      <c r="E125" s="44"/>
      <c r="F125" s="44"/>
      <c r="G125" s="44"/>
      <c r="H125" s="45"/>
    </row>
    <row r="126" spans="1:8">
      <c r="A126" s="47"/>
      <c r="B126" s="44"/>
      <c r="C126" s="44"/>
      <c r="D126" s="44"/>
      <c r="E126" s="44"/>
      <c r="F126" s="44"/>
      <c r="G126" s="44"/>
      <c r="H126" s="45"/>
    </row>
    <row r="127" spans="1:8">
      <c r="A127" s="47"/>
      <c r="B127" s="44"/>
      <c r="C127" s="44"/>
      <c r="D127" s="44"/>
      <c r="E127" s="44"/>
      <c r="F127" s="44"/>
      <c r="G127" s="44"/>
      <c r="H127" s="45"/>
    </row>
    <row r="128" spans="1:8">
      <c r="A128" s="47"/>
      <c r="B128" s="44"/>
      <c r="C128" s="44"/>
      <c r="D128" s="44"/>
      <c r="E128" s="44"/>
      <c r="F128" s="44"/>
      <c r="G128" s="44"/>
      <c r="H128" s="45"/>
    </row>
    <row r="129" spans="1:8">
      <c r="A129" s="47"/>
      <c r="B129" s="44"/>
      <c r="C129" s="44"/>
      <c r="D129" s="44"/>
      <c r="E129" s="44"/>
      <c r="F129" s="44"/>
      <c r="G129" s="44"/>
      <c r="H129" s="45"/>
    </row>
    <row r="130" spans="1:8">
      <c r="A130" s="47"/>
      <c r="B130" s="44"/>
      <c r="C130" s="44"/>
      <c r="D130" s="44"/>
      <c r="E130" s="44"/>
      <c r="F130" s="44"/>
      <c r="G130" s="44"/>
      <c r="H130" s="45"/>
    </row>
    <row r="131" spans="1:8">
      <c r="A131" s="47"/>
      <c r="B131" s="44"/>
      <c r="C131" s="44"/>
      <c r="D131" s="44"/>
      <c r="E131" s="44"/>
      <c r="F131" s="44"/>
      <c r="G131" s="44"/>
      <c r="H131" s="45"/>
    </row>
    <row r="132" spans="1:8">
      <c r="A132" s="47"/>
      <c r="B132" s="44"/>
      <c r="C132" s="44"/>
      <c r="D132" s="44"/>
      <c r="E132" s="44"/>
      <c r="F132" s="44"/>
      <c r="G132" s="44"/>
      <c r="H132" s="45"/>
    </row>
    <row r="133" spans="1:8">
      <c r="A133" s="47"/>
      <c r="B133" s="44"/>
      <c r="C133" s="44"/>
      <c r="D133" s="44"/>
      <c r="E133" s="44"/>
      <c r="F133" s="44"/>
      <c r="G133" s="44"/>
      <c r="H133" s="45"/>
    </row>
    <row r="134" spans="1:8">
      <c r="A134" s="47"/>
      <c r="B134" s="44"/>
      <c r="C134" s="44"/>
      <c r="D134" s="44"/>
      <c r="E134" s="44"/>
      <c r="F134" s="44"/>
      <c r="G134" s="44"/>
      <c r="H134" s="45"/>
    </row>
    <row r="135" spans="1:8">
      <c r="A135" s="47"/>
      <c r="B135" s="44"/>
      <c r="C135" s="44"/>
      <c r="D135" s="44"/>
      <c r="E135" s="44"/>
      <c r="F135" s="44"/>
      <c r="G135" s="44"/>
      <c r="H135" s="45"/>
    </row>
    <row r="136" spans="1:8">
      <c r="A136" s="47"/>
      <c r="B136" s="44"/>
      <c r="C136" s="44"/>
      <c r="D136" s="44"/>
      <c r="E136" s="44"/>
      <c r="F136" s="44"/>
      <c r="G136" s="44"/>
      <c r="H136" s="45"/>
    </row>
    <row r="137" spans="1:8">
      <c r="A137" s="47"/>
      <c r="B137" s="44"/>
      <c r="C137" s="44"/>
      <c r="D137" s="44"/>
      <c r="E137" s="44"/>
      <c r="F137" s="44"/>
      <c r="G137" s="44"/>
      <c r="H137" s="45"/>
    </row>
    <row r="138" spans="1:8">
      <c r="A138" s="47"/>
      <c r="B138" s="44"/>
      <c r="C138" s="44"/>
      <c r="D138" s="44"/>
      <c r="E138" s="44"/>
      <c r="F138" s="44"/>
      <c r="G138" s="44"/>
      <c r="H138" s="45"/>
    </row>
    <row r="139" spans="1:8">
      <c r="A139" s="47"/>
      <c r="B139" s="44"/>
      <c r="C139" s="44"/>
      <c r="D139" s="44"/>
      <c r="E139" s="44"/>
      <c r="F139" s="44"/>
      <c r="G139" s="44"/>
      <c r="H139" s="45"/>
    </row>
    <row r="140" spans="1:8">
      <c r="A140" s="47"/>
      <c r="B140" s="44"/>
      <c r="C140" s="44"/>
      <c r="D140" s="44"/>
      <c r="E140" s="44"/>
      <c r="F140" s="44"/>
      <c r="G140" s="44"/>
      <c r="H140" s="45"/>
    </row>
    <row r="141" spans="1:8">
      <c r="A141" s="47"/>
      <c r="B141" s="44"/>
      <c r="C141" s="44"/>
      <c r="D141" s="44"/>
      <c r="E141" s="44"/>
      <c r="F141" s="44"/>
      <c r="G141" s="44"/>
      <c r="H141" s="45"/>
    </row>
    <row r="142" spans="1:8">
      <c r="A142" s="47"/>
      <c r="B142" s="44"/>
      <c r="C142" s="44"/>
      <c r="D142" s="44"/>
      <c r="E142" s="44"/>
      <c r="F142" s="44"/>
      <c r="G142" s="44"/>
      <c r="H142" s="45"/>
    </row>
    <row r="143" spans="1:8">
      <c r="A143" s="47"/>
      <c r="B143" s="44"/>
      <c r="C143" s="44"/>
      <c r="D143" s="44"/>
      <c r="E143" s="44"/>
      <c r="F143" s="44"/>
      <c r="G143" s="44"/>
      <c r="H143" s="45"/>
    </row>
    <row r="144" spans="1:8">
      <c r="A144" s="47"/>
      <c r="B144" s="44"/>
      <c r="C144" s="44"/>
      <c r="D144" s="44"/>
      <c r="E144" s="44"/>
      <c r="F144" s="44"/>
      <c r="G144" s="44"/>
      <c r="H144" s="45"/>
    </row>
    <row r="145" spans="1:8">
      <c r="A145" s="47"/>
      <c r="B145" s="44"/>
      <c r="C145" s="44"/>
      <c r="D145" s="44"/>
      <c r="E145" s="44"/>
      <c r="F145" s="44"/>
      <c r="G145" s="44"/>
      <c r="H145" s="45"/>
    </row>
    <row r="146" spans="1:8">
      <c r="A146" s="47"/>
      <c r="B146" s="44"/>
      <c r="C146" s="44"/>
      <c r="D146" s="44"/>
      <c r="E146" s="44"/>
      <c r="F146" s="44"/>
      <c r="G146" s="44"/>
      <c r="H146" s="45"/>
    </row>
    <row r="147" spans="1:8">
      <c r="A147" s="47"/>
      <c r="B147" s="44"/>
      <c r="C147" s="44"/>
      <c r="D147" s="44"/>
      <c r="E147" s="44"/>
      <c r="F147" s="44"/>
      <c r="G147" s="44"/>
      <c r="H147" s="45"/>
    </row>
    <row r="148" spans="1:8">
      <c r="A148" s="47"/>
      <c r="B148" s="44"/>
      <c r="C148" s="44"/>
      <c r="D148" s="44"/>
      <c r="E148" s="44"/>
      <c r="F148" s="44"/>
      <c r="G148" s="44"/>
      <c r="H148" s="45"/>
    </row>
    <row r="149" spans="1:8">
      <c r="A149" s="47"/>
      <c r="B149" s="44"/>
      <c r="C149" s="44"/>
      <c r="D149" s="44"/>
      <c r="E149" s="44"/>
      <c r="F149" s="44"/>
      <c r="G149" s="44"/>
      <c r="H149" s="45"/>
    </row>
    <row r="150" spans="1:8">
      <c r="A150" s="47"/>
      <c r="B150" s="44"/>
      <c r="C150" s="44"/>
      <c r="D150" s="44"/>
      <c r="E150" s="44"/>
      <c r="F150" s="44"/>
      <c r="G150" s="44"/>
      <c r="H150" s="45"/>
    </row>
    <row r="151" spans="1:8">
      <c r="A151" s="47"/>
      <c r="B151" s="11"/>
      <c r="C151" s="44"/>
      <c r="D151" s="44"/>
      <c r="E151" s="44"/>
      <c r="F151" s="44"/>
      <c r="G151" s="44"/>
      <c r="H151" s="45"/>
    </row>
    <row r="152" spans="1:8" ht="15.75" thickBot="1">
      <c r="A152" s="72"/>
      <c r="B152" s="73"/>
      <c r="C152" s="396"/>
      <c r="D152" s="396"/>
      <c r="E152" s="396"/>
      <c r="F152" s="396"/>
      <c r="G152" s="396"/>
      <c r="H152" s="397"/>
    </row>
    <row r="153" spans="1:8" ht="15.75">
      <c r="A153" s="75" t="str">
        <f>A50</f>
        <v>FERC FORM NO.1 (ED. 12-96) NYPSC Modified-96</v>
      </c>
      <c r="B153" s="11"/>
      <c r="C153" s="44"/>
      <c r="D153" s="44"/>
      <c r="E153" s="44"/>
      <c r="F153" s="44"/>
      <c r="G153" s="44"/>
      <c r="H153" s="44"/>
    </row>
    <row r="154" spans="1:8" ht="15.75" thickBot="1">
      <c r="A154" s="44" t="s">
        <v>2639</v>
      </c>
      <c r="B154" s="44"/>
      <c r="C154" s="44"/>
      <c r="D154" s="44"/>
      <c r="E154" s="44"/>
      <c r="F154" s="44"/>
      <c r="G154" s="44"/>
      <c r="H154" s="44"/>
    </row>
    <row r="155" spans="1:8">
      <c r="A155" s="13"/>
      <c r="B155" s="128" t="s">
        <v>2455</v>
      </c>
      <c r="C155" s="130" t="s">
        <v>3412</v>
      </c>
      <c r="D155" s="41"/>
      <c r="E155" s="41"/>
      <c r="F155" s="128"/>
      <c r="G155" s="128" t="s">
        <v>3679</v>
      </c>
      <c r="H155" s="42" t="s">
        <v>3680</v>
      </c>
    </row>
    <row r="156" spans="1:8">
      <c r="A156" s="47"/>
      <c r="B156" s="56" t="str">
        <f>'Data Sheet'!$C$25</f>
        <v>Orange and Rockland Utilities, Inc</v>
      </c>
      <c r="C156" s="66">
        <v>-1</v>
      </c>
      <c r="D156" s="11" t="s">
        <v>3414</v>
      </c>
      <c r="E156" s="11"/>
      <c r="F156" s="56" t="s">
        <v>3415</v>
      </c>
      <c r="G156" s="56" t="s">
        <v>3682</v>
      </c>
      <c r="H156" s="48"/>
    </row>
    <row r="157" spans="1:8">
      <c r="A157" s="49"/>
      <c r="B157" s="52"/>
      <c r="C157" s="69">
        <v>-2</v>
      </c>
      <c r="D157" s="52" t="s">
        <v>3414</v>
      </c>
      <c r="E157" s="50"/>
      <c r="F157" s="77" t="s">
        <v>3417</v>
      </c>
      <c r="G157" s="1136" t="str">
        <f>'Data Sheet'!$C$40</f>
        <v>4/28/2016</v>
      </c>
      <c r="H157" s="732" t="str">
        <f>'Data Sheet'!$C$38</f>
        <v>12/31/2015</v>
      </c>
    </row>
    <row r="158" spans="1:8">
      <c r="A158" s="90" t="s">
        <v>2637</v>
      </c>
      <c r="B158" s="50"/>
      <c r="C158" s="50"/>
      <c r="D158" s="50"/>
      <c r="E158" s="50"/>
      <c r="F158" s="50"/>
      <c r="G158" s="50"/>
      <c r="H158" s="325"/>
    </row>
    <row r="159" spans="1:8">
      <c r="A159" s="47"/>
      <c r="B159" s="44"/>
      <c r="C159" s="44"/>
      <c r="D159" s="44"/>
      <c r="E159" s="44"/>
      <c r="F159" s="44"/>
      <c r="G159" s="44"/>
      <c r="H159" s="45"/>
    </row>
    <row r="160" spans="1:8">
      <c r="A160" s="47"/>
      <c r="B160" s="44"/>
      <c r="C160" s="44"/>
      <c r="D160" s="44"/>
      <c r="E160" s="44"/>
      <c r="F160" s="44"/>
      <c r="G160" s="44"/>
      <c r="H160" s="45"/>
    </row>
    <row r="161" spans="1:8">
      <c r="A161" s="47"/>
      <c r="B161" s="44"/>
      <c r="C161" s="44"/>
      <c r="D161" s="44"/>
      <c r="E161" s="44"/>
      <c r="F161" s="44"/>
      <c r="G161" s="44"/>
      <c r="H161" s="45"/>
    </row>
    <row r="162" spans="1:8">
      <c r="A162" s="47"/>
      <c r="B162" s="44"/>
      <c r="C162" s="44"/>
      <c r="D162" s="44"/>
      <c r="E162" s="44"/>
      <c r="F162" s="44"/>
      <c r="G162" s="44"/>
      <c r="H162" s="45"/>
    </row>
    <row r="163" spans="1:8">
      <c r="A163" s="47"/>
      <c r="B163" s="44"/>
      <c r="C163" s="44"/>
      <c r="D163" s="44"/>
      <c r="E163" s="44"/>
      <c r="F163" s="44"/>
      <c r="G163" s="44"/>
      <c r="H163" s="45"/>
    </row>
    <row r="164" spans="1:8">
      <c r="A164" s="47"/>
      <c r="B164" s="44"/>
      <c r="C164" s="44"/>
      <c r="D164" s="44"/>
      <c r="E164" s="44"/>
      <c r="F164" s="44"/>
      <c r="G164" s="44"/>
      <c r="H164" s="45"/>
    </row>
    <row r="165" spans="1:8">
      <c r="A165" s="47"/>
      <c r="B165" s="44"/>
      <c r="C165" s="44"/>
      <c r="D165" s="44"/>
      <c r="E165" s="44"/>
      <c r="F165" s="44"/>
      <c r="G165" s="44"/>
      <c r="H165" s="45"/>
    </row>
    <row r="166" spans="1:8">
      <c r="A166" s="47"/>
      <c r="B166" s="44"/>
      <c r="C166" s="44"/>
      <c r="D166" s="44"/>
      <c r="E166" s="44"/>
      <c r="F166" s="44"/>
      <c r="G166" s="44"/>
      <c r="H166" s="45"/>
    </row>
    <row r="167" spans="1:8">
      <c r="A167" s="47"/>
      <c r="B167" s="44"/>
      <c r="C167" s="44"/>
      <c r="D167" s="44"/>
      <c r="E167" s="44"/>
      <c r="F167" s="44"/>
      <c r="G167" s="44"/>
      <c r="H167" s="45"/>
    </row>
    <row r="168" spans="1:8">
      <c r="A168" s="47"/>
      <c r="B168" s="44"/>
      <c r="C168" s="44"/>
      <c r="D168" s="44"/>
      <c r="E168" s="44"/>
      <c r="F168" s="44"/>
      <c r="G168" s="44"/>
      <c r="H168" s="45"/>
    </row>
    <row r="169" spans="1:8">
      <c r="A169" s="47"/>
      <c r="B169" s="44"/>
      <c r="C169" s="44"/>
      <c r="D169" s="44"/>
      <c r="E169" s="44"/>
      <c r="F169" s="44"/>
      <c r="G169" s="44"/>
      <c r="H169" s="45"/>
    </row>
    <row r="170" spans="1:8">
      <c r="A170" s="47"/>
      <c r="B170" s="44"/>
      <c r="C170" s="44"/>
      <c r="D170" s="44"/>
      <c r="E170" s="44"/>
      <c r="F170" s="44"/>
      <c r="G170" s="44"/>
      <c r="H170" s="45"/>
    </row>
    <row r="171" spans="1:8">
      <c r="A171" s="47"/>
      <c r="B171" s="44"/>
      <c r="C171" s="44"/>
      <c r="D171" s="44"/>
      <c r="E171" s="44"/>
      <c r="F171" s="44"/>
      <c r="G171" s="44"/>
      <c r="H171" s="45"/>
    </row>
    <row r="172" spans="1:8">
      <c r="A172" s="47"/>
      <c r="B172" s="44"/>
      <c r="C172" s="44"/>
      <c r="D172" s="44"/>
      <c r="E172" s="44"/>
      <c r="F172" s="44"/>
      <c r="G172" s="44"/>
      <c r="H172" s="45"/>
    </row>
    <row r="173" spans="1:8">
      <c r="A173" s="47"/>
      <c r="B173" s="44"/>
      <c r="C173" s="44"/>
      <c r="D173" s="44"/>
      <c r="E173" s="44"/>
      <c r="F173" s="44"/>
      <c r="G173" s="44"/>
      <c r="H173" s="45"/>
    </row>
    <row r="174" spans="1:8">
      <c r="A174" s="47"/>
      <c r="B174" s="44"/>
      <c r="C174" s="44"/>
      <c r="D174" s="44"/>
      <c r="E174" s="44"/>
      <c r="F174" s="44"/>
      <c r="G174" s="44"/>
      <c r="H174" s="45"/>
    </row>
    <row r="175" spans="1:8">
      <c r="A175" s="47"/>
      <c r="B175" s="44"/>
      <c r="C175" s="44"/>
      <c r="D175" s="44"/>
      <c r="E175" s="44"/>
      <c r="F175" s="44"/>
      <c r="G175" s="44"/>
      <c r="H175" s="45"/>
    </row>
    <row r="176" spans="1:8">
      <c r="A176" s="47"/>
      <c r="B176" s="44"/>
      <c r="C176" s="44"/>
      <c r="D176" s="44"/>
      <c r="E176" s="44"/>
      <c r="F176" s="44"/>
      <c r="G176" s="44"/>
      <c r="H176" s="45"/>
    </row>
    <row r="177" spans="1:8">
      <c r="A177" s="47"/>
      <c r="B177" s="44"/>
      <c r="C177" s="44"/>
      <c r="D177" s="44"/>
      <c r="E177" s="44"/>
      <c r="F177" s="44"/>
      <c r="G177" s="44"/>
      <c r="H177" s="45"/>
    </row>
    <row r="178" spans="1:8">
      <c r="A178" s="47"/>
      <c r="B178" s="44"/>
      <c r="C178" s="44"/>
      <c r="D178" s="44"/>
      <c r="E178" s="44"/>
      <c r="F178" s="44"/>
      <c r="G178" s="44"/>
      <c r="H178" s="45"/>
    </row>
    <row r="179" spans="1:8">
      <c r="A179" s="47"/>
      <c r="B179" s="44"/>
      <c r="C179" s="44"/>
      <c r="D179" s="44"/>
      <c r="E179" s="44"/>
      <c r="F179" s="44"/>
      <c r="G179" s="44"/>
      <c r="H179" s="45"/>
    </row>
    <row r="180" spans="1:8">
      <c r="A180" s="47"/>
      <c r="B180" s="44"/>
      <c r="C180" s="44"/>
      <c r="D180" s="44"/>
      <c r="E180" s="44"/>
      <c r="F180" s="44"/>
      <c r="G180" s="44"/>
      <c r="H180" s="45"/>
    </row>
    <row r="181" spans="1:8">
      <c r="A181" s="47"/>
      <c r="B181" s="44"/>
      <c r="C181" s="44"/>
      <c r="D181" s="44"/>
      <c r="E181" s="44"/>
      <c r="F181" s="44"/>
      <c r="G181" s="44"/>
      <c r="H181" s="45"/>
    </row>
    <row r="182" spans="1:8">
      <c r="A182" s="47"/>
      <c r="B182" s="44"/>
      <c r="C182" s="44"/>
      <c r="D182" s="44"/>
      <c r="E182" s="44"/>
      <c r="F182" s="44"/>
      <c r="G182" s="44"/>
      <c r="H182" s="45"/>
    </row>
    <row r="183" spans="1:8">
      <c r="A183" s="47"/>
      <c r="B183" s="44"/>
      <c r="C183" s="44"/>
      <c r="D183" s="44"/>
      <c r="E183" s="44"/>
      <c r="F183" s="44"/>
      <c r="G183" s="44"/>
      <c r="H183" s="45"/>
    </row>
    <row r="184" spans="1:8">
      <c r="A184" s="47"/>
      <c r="B184" s="44"/>
      <c r="C184" s="44"/>
      <c r="D184" s="44"/>
      <c r="E184" s="44"/>
      <c r="F184" s="44"/>
      <c r="G184" s="44"/>
      <c r="H184" s="45"/>
    </row>
    <row r="185" spans="1:8">
      <c r="A185" s="47"/>
      <c r="B185" s="44"/>
      <c r="C185" s="44"/>
      <c r="D185" s="44"/>
      <c r="E185" s="44"/>
      <c r="F185" s="44"/>
      <c r="G185" s="44"/>
      <c r="H185" s="45"/>
    </row>
    <row r="186" spans="1:8">
      <c r="A186" s="47"/>
      <c r="B186" s="44"/>
      <c r="C186" s="44"/>
      <c r="D186" s="44"/>
      <c r="E186" s="44"/>
      <c r="F186" s="44"/>
      <c r="G186" s="44"/>
      <c r="H186" s="45"/>
    </row>
    <row r="187" spans="1:8">
      <c r="A187" s="47"/>
      <c r="B187" s="44"/>
      <c r="C187" s="44"/>
      <c r="D187" s="44"/>
      <c r="E187" s="44"/>
      <c r="F187" s="44"/>
      <c r="G187" s="44"/>
      <c r="H187" s="45"/>
    </row>
    <row r="188" spans="1:8">
      <c r="A188" s="47"/>
      <c r="B188" s="44"/>
      <c r="C188" s="44"/>
      <c r="D188" s="44"/>
      <c r="E188" s="44"/>
      <c r="F188" s="44"/>
      <c r="G188" s="44"/>
      <c r="H188" s="45"/>
    </row>
    <row r="189" spans="1:8">
      <c r="A189" s="47"/>
      <c r="B189" s="44"/>
      <c r="C189" s="44"/>
      <c r="D189" s="44"/>
      <c r="E189" s="44"/>
      <c r="F189" s="44"/>
      <c r="G189" s="44"/>
      <c r="H189" s="45"/>
    </row>
    <row r="190" spans="1:8">
      <c r="A190" s="47"/>
      <c r="B190" s="44"/>
      <c r="C190" s="44"/>
      <c r="D190" s="44"/>
      <c r="E190" s="44"/>
      <c r="F190" s="44"/>
      <c r="G190" s="44"/>
      <c r="H190" s="45"/>
    </row>
    <row r="191" spans="1:8">
      <c r="A191" s="47"/>
      <c r="B191" s="44"/>
      <c r="C191" s="44"/>
      <c r="D191" s="44"/>
      <c r="E191" s="44"/>
      <c r="F191" s="44"/>
      <c r="G191" s="44"/>
      <c r="H191" s="45"/>
    </row>
    <row r="192" spans="1:8">
      <c r="A192" s="47"/>
      <c r="B192" s="44"/>
      <c r="C192" s="44"/>
      <c r="D192" s="44"/>
      <c r="E192" s="44"/>
      <c r="F192" s="44"/>
      <c r="G192" s="44"/>
      <c r="H192" s="45"/>
    </row>
    <row r="193" spans="1:8">
      <c r="A193" s="47"/>
      <c r="B193" s="44"/>
      <c r="C193" s="44"/>
      <c r="D193" s="44"/>
      <c r="E193" s="44"/>
      <c r="F193" s="44"/>
      <c r="G193" s="44"/>
      <c r="H193" s="45"/>
    </row>
    <row r="194" spans="1:8">
      <c r="A194" s="47"/>
      <c r="B194" s="44"/>
      <c r="C194" s="44"/>
      <c r="D194" s="44"/>
      <c r="E194" s="44"/>
      <c r="F194" s="44"/>
      <c r="G194" s="44"/>
      <c r="H194" s="45"/>
    </row>
    <row r="195" spans="1:8">
      <c r="A195" s="47"/>
      <c r="B195" s="44"/>
      <c r="C195" s="44"/>
      <c r="D195" s="44"/>
      <c r="E195" s="44"/>
      <c r="F195" s="44"/>
      <c r="G195" s="44"/>
      <c r="H195" s="45"/>
    </row>
    <row r="196" spans="1:8">
      <c r="A196" s="47"/>
      <c r="B196" s="44"/>
      <c r="C196" s="44"/>
      <c r="D196" s="44"/>
      <c r="E196" s="44"/>
      <c r="F196" s="44"/>
      <c r="G196" s="44"/>
      <c r="H196" s="45"/>
    </row>
    <row r="197" spans="1:8">
      <c r="A197" s="47"/>
      <c r="B197" s="44"/>
      <c r="C197" s="44"/>
      <c r="D197" s="44"/>
      <c r="E197" s="44"/>
      <c r="F197" s="44"/>
      <c r="G197" s="44"/>
      <c r="H197" s="45"/>
    </row>
    <row r="198" spans="1:8">
      <c r="A198" s="47"/>
      <c r="B198" s="44"/>
      <c r="C198" s="44"/>
      <c r="D198" s="44"/>
      <c r="E198" s="44"/>
      <c r="F198" s="44"/>
      <c r="G198" s="44"/>
      <c r="H198" s="45"/>
    </row>
    <row r="199" spans="1:8">
      <c r="A199" s="47"/>
      <c r="B199" s="44"/>
      <c r="C199" s="44"/>
      <c r="D199" s="44"/>
      <c r="E199" s="44"/>
      <c r="F199" s="44"/>
      <c r="G199" s="44"/>
      <c r="H199" s="45"/>
    </row>
    <row r="200" spans="1:8">
      <c r="A200" s="47"/>
      <c r="B200" s="44"/>
      <c r="C200" s="44"/>
      <c r="D200" s="44"/>
      <c r="E200" s="44"/>
      <c r="F200" s="44"/>
      <c r="G200" s="44"/>
      <c r="H200" s="45"/>
    </row>
    <row r="201" spans="1:8">
      <c r="A201" s="47"/>
      <c r="B201" s="44"/>
      <c r="C201" s="44"/>
      <c r="D201" s="44"/>
      <c r="E201" s="44"/>
      <c r="F201" s="44"/>
      <c r="G201" s="44"/>
      <c r="H201" s="45"/>
    </row>
    <row r="202" spans="1:8">
      <c r="A202" s="47"/>
      <c r="B202" s="44"/>
      <c r="C202" s="44"/>
      <c r="D202" s="44"/>
      <c r="E202" s="44"/>
      <c r="F202" s="44"/>
      <c r="G202" s="44"/>
      <c r="H202" s="45"/>
    </row>
    <row r="203" spans="1:8">
      <c r="A203" s="47"/>
      <c r="B203" s="11"/>
      <c r="C203" s="44"/>
      <c r="D203" s="44"/>
      <c r="E203" s="44"/>
      <c r="F203" s="44"/>
      <c r="G203" s="44"/>
      <c r="H203" s="45"/>
    </row>
    <row r="204" spans="1:8" ht="15.75" thickBot="1">
      <c r="A204" s="72"/>
      <c r="B204" s="73"/>
      <c r="C204" s="396"/>
      <c r="D204" s="396"/>
      <c r="E204" s="396"/>
      <c r="F204" s="396"/>
      <c r="G204" s="396"/>
      <c r="H204" s="397"/>
    </row>
    <row r="205" spans="1:8" ht="15.75">
      <c r="A205" s="75" t="str">
        <f>A50</f>
        <v>FERC FORM NO.1 (ED. 12-96) NYPSC Modified-96</v>
      </c>
      <c r="B205" s="11"/>
      <c r="C205" s="44"/>
      <c r="D205" s="44"/>
      <c r="E205" s="44"/>
      <c r="F205" s="44"/>
      <c r="G205" s="44"/>
      <c r="H205" s="44"/>
    </row>
    <row r="206" spans="1:8">
      <c r="A206" s="44" t="s">
        <v>2640</v>
      </c>
      <c r="B206" s="44"/>
      <c r="C206" s="44"/>
      <c r="D206" s="44"/>
      <c r="E206" s="44"/>
      <c r="F206" s="44"/>
      <c r="G206" s="44"/>
      <c r="H206" s="44"/>
    </row>
  </sheetData>
  <mergeCells count="13">
    <mergeCell ref="B5:H5"/>
    <mergeCell ref="E12:H13"/>
    <mergeCell ref="B15:C18"/>
    <mergeCell ref="E17:H18"/>
    <mergeCell ref="E7:H8"/>
    <mergeCell ref="B11:C13"/>
    <mergeCell ref="B7:C9"/>
    <mergeCell ref="E32:H36"/>
    <mergeCell ref="F28:H28"/>
    <mergeCell ref="B20:C23"/>
    <mergeCell ref="E20:H23"/>
    <mergeCell ref="B25:C28"/>
    <mergeCell ref="B30:C36"/>
  </mergeCells>
  <phoneticPr fontId="0" type="noConversion"/>
  <printOptions horizontalCentered="1" verticalCentered="1"/>
  <pageMargins left="0.5" right="0.5" top="1" bottom="1" header="0.5" footer="0.5"/>
  <pageSetup scale="68" fitToHeight="2" orientation="portrait" horizontalDpi="300" verticalDpi="300" r:id="rId1"/>
  <headerFooter alignWithMargins="0"/>
  <rowBreaks count="1" manualBreakCount="1">
    <brk id="52"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1"/>
  <dimension ref="A1:I253"/>
  <sheetViews>
    <sheetView defaultGridColor="0" colorId="22" zoomScaleNormal="100" zoomScaleSheetLayoutView="40" workbookViewId="0">
      <selection activeCell="M31" sqref="M31"/>
    </sheetView>
  </sheetViews>
  <sheetFormatPr defaultColWidth="9.6640625" defaultRowHeight="15"/>
  <cols>
    <col min="1" max="1" width="4.6640625" style="2124" customWidth="1"/>
    <col min="2" max="2" width="54.88671875" style="2124" customWidth="1"/>
    <col min="3" max="3" width="4.5546875" style="2124" customWidth="1"/>
    <col min="4" max="4" width="2.6640625" style="2124" customWidth="1"/>
    <col min="5" max="5" width="1.6640625" style="2124" customWidth="1"/>
    <col min="6" max="6" width="14.5546875" style="2124" customWidth="1"/>
    <col min="7" max="8" width="14.6640625" style="2124" customWidth="1"/>
    <col min="9" max="16384" width="9.6640625" style="2124"/>
  </cols>
  <sheetData>
    <row r="1" spans="1:8">
      <c r="A1" s="2131"/>
      <c r="B1" s="2132" t="s">
        <v>2455</v>
      </c>
      <c r="C1" s="2133" t="s">
        <v>3412</v>
      </c>
      <c r="D1" s="2134"/>
      <c r="E1" s="2134"/>
      <c r="F1" s="2132"/>
      <c r="G1" s="2135" t="s">
        <v>3679</v>
      </c>
      <c r="H1" s="2136" t="s">
        <v>3680</v>
      </c>
    </row>
    <row r="2" spans="1:8">
      <c r="A2" s="2137"/>
      <c r="B2" s="2138" t="str">
        <f>+'Data Sheet'!C25</f>
        <v>Orange and Rockland Utilities, Inc</v>
      </c>
      <c r="C2" s="2139" t="s">
        <v>3413</v>
      </c>
      <c r="D2" s="2140" t="s">
        <v>4899</v>
      </c>
      <c r="E2" s="2140"/>
      <c r="F2" s="904" t="s">
        <v>3415</v>
      </c>
      <c r="G2" s="2236" t="str">
        <f>+'Data Sheet'!C40</f>
        <v>4/28/2016</v>
      </c>
      <c r="H2" s="2237" t="str">
        <f>+'Data Sheet'!C38</f>
        <v>12/31/2015</v>
      </c>
    </row>
    <row r="3" spans="1:8" ht="15" customHeight="1">
      <c r="A3" s="2141"/>
      <c r="B3" s="2142"/>
      <c r="C3" s="2143" t="s">
        <v>3416</v>
      </c>
      <c r="D3" s="2142" t="s">
        <v>3414</v>
      </c>
      <c r="E3" s="2142"/>
      <c r="F3" s="2144" t="s">
        <v>3417</v>
      </c>
      <c r="G3" s="2004" t="str">
        <f>'[8]Data Sheet'!$C$40</f>
        <v xml:space="preserve"> </v>
      </c>
      <c r="H3" s="2145" t="str">
        <f>'[8]Data Sheet'!$C$38</f>
        <v xml:space="preserve"> </v>
      </c>
    </row>
    <row r="4" spans="1:8" ht="15" customHeight="1">
      <c r="A4" s="2146" t="s">
        <v>2641</v>
      </c>
      <c r="B4" s="2147"/>
      <c r="C4" s="2147"/>
      <c r="D4" s="2147"/>
      <c r="E4" s="2147"/>
      <c r="F4" s="2147"/>
      <c r="G4" s="2147"/>
      <c r="H4" s="2148"/>
    </row>
    <row r="5" spans="1:8">
      <c r="A5" s="2149"/>
      <c r="B5" s="2150"/>
      <c r="C5" s="2150"/>
      <c r="D5" s="2150"/>
      <c r="E5" s="2150"/>
      <c r="F5" s="2151" t="s">
        <v>3643</v>
      </c>
      <c r="G5" s="2151" t="s">
        <v>2642</v>
      </c>
      <c r="H5" s="2152" t="s">
        <v>2642</v>
      </c>
    </row>
    <row r="6" spans="1:8">
      <c r="A6" s="2149" t="s">
        <v>3686</v>
      </c>
      <c r="B6" s="2150" t="s">
        <v>2949</v>
      </c>
      <c r="C6" s="2150"/>
      <c r="D6" s="2150"/>
      <c r="E6" s="2150"/>
      <c r="F6" s="2151" t="s">
        <v>56</v>
      </c>
      <c r="G6" s="2151" t="s">
        <v>4834</v>
      </c>
      <c r="H6" s="2152" t="s">
        <v>659</v>
      </c>
    </row>
    <row r="7" spans="1:8">
      <c r="A7" s="2153" t="s">
        <v>3689</v>
      </c>
      <c r="B7" s="2147" t="s">
        <v>58</v>
      </c>
      <c r="C7" s="2147"/>
      <c r="D7" s="2147"/>
      <c r="E7" s="2147"/>
      <c r="F7" s="2154" t="s">
        <v>1827</v>
      </c>
      <c r="G7" s="2154" t="s">
        <v>1828</v>
      </c>
      <c r="H7" s="2155" t="s">
        <v>1829</v>
      </c>
    </row>
    <row r="8" spans="1:8" ht="15.75">
      <c r="A8" s="2156" t="s">
        <v>4723</v>
      </c>
      <c r="B8" s="2157" t="s">
        <v>660</v>
      </c>
      <c r="C8" s="2147"/>
      <c r="D8" s="2147"/>
      <c r="E8" s="2147"/>
      <c r="F8" s="2154"/>
      <c r="G8" s="2158"/>
      <c r="H8" s="2159"/>
    </row>
    <row r="9" spans="1:8">
      <c r="A9" s="2156" t="s">
        <v>4724</v>
      </c>
      <c r="B9" s="2160" t="s">
        <v>661</v>
      </c>
      <c r="C9" s="2147"/>
      <c r="D9" s="2147"/>
      <c r="E9" s="2147"/>
      <c r="F9" s="2161" t="s">
        <v>3745</v>
      </c>
      <c r="G9" s="2162">
        <v>1990192420</v>
      </c>
      <c r="H9" s="2163">
        <v>2089991767</v>
      </c>
    </row>
    <row r="10" spans="1:8">
      <c r="A10" s="2156" t="s">
        <v>4725</v>
      </c>
      <c r="B10" s="2160" t="s">
        <v>662</v>
      </c>
      <c r="C10" s="2147"/>
      <c r="D10" s="2147"/>
      <c r="E10" s="2147"/>
      <c r="F10" s="2161" t="s">
        <v>3745</v>
      </c>
      <c r="G10" s="2164">
        <v>52896185</v>
      </c>
      <c r="H10" s="2165">
        <v>58129868</v>
      </c>
    </row>
    <row r="11" spans="1:8">
      <c r="A11" s="2156" t="s">
        <v>4727</v>
      </c>
      <c r="B11" s="2160" t="s">
        <v>775</v>
      </c>
      <c r="C11" s="2147"/>
      <c r="D11" s="2147"/>
      <c r="E11" s="2147"/>
      <c r="F11" s="2161"/>
      <c r="G11" s="2164">
        <f>SUM(G9:G10)</f>
        <v>2043088605</v>
      </c>
      <c r="H11" s="2165">
        <f>SUM(H9:H10)</f>
        <v>2148121635</v>
      </c>
    </row>
    <row r="12" spans="1:8">
      <c r="A12" s="2156" t="s">
        <v>4729</v>
      </c>
      <c r="B12" s="2160" t="s">
        <v>776</v>
      </c>
      <c r="C12" s="2147"/>
      <c r="D12" s="2147"/>
      <c r="E12" s="2147"/>
      <c r="F12" s="2161" t="s">
        <v>3745</v>
      </c>
      <c r="G12" s="2164">
        <v>659703864</v>
      </c>
      <c r="H12" s="2165">
        <v>690894239.25999999</v>
      </c>
    </row>
    <row r="13" spans="1:8">
      <c r="A13" s="2156" t="s">
        <v>4731</v>
      </c>
      <c r="B13" s="2160" t="s">
        <v>777</v>
      </c>
      <c r="C13" s="2147"/>
      <c r="D13" s="2147"/>
      <c r="E13" s="2147"/>
      <c r="F13" s="2161" t="s">
        <v>778</v>
      </c>
      <c r="G13" s="2164">
        <f>G11-G12</f>
        <v>1383384741</v>
      </c>
      <c r="H13" s="2165">
        <f>H11-H12</f>
        <v>1457227395.74</v>
      </c>
    </row>
    <row r="14" spans="1:8">
      <c r="A14" s="2156" t="s">
        <v>4733</v>
      </c>
      <c r="B14" s="2160" t="s">
        <v>4835</v>
      </c>
      <c r="C14" s="2147"/>
      <c r="D14" s="2147"/>
      <c r="E14" s="2147"/>
      <c r="F14" s="2161" t="s">
        <v>3748</v>
      </c>
      <c r="G14" s="2164" t="s">
        <v>3253</v>
      </c>
      <c r="H14" s="2165"/>
    </row>
    <row r="15" spans="1:8">
      <c r="A15" s="2156" t="s">
        <v>4735</v>
      </c>
      <c r="B15" s="2160" t="s">
        <v>416</v>
      </c>
      <c r="C15" s="2147"/>
      <c r="D15" s="2147"/>
      <c r="E15" s="2147"/>
      <c r="F15" s="2161" t="s">
        <v>3748</v>
      </c>
      <c r="G15" s="2164"/>
      <c r="H15" s="2165"/>
    </row>
    <row r="16" spans="1:8">
      <c r="A16" s="2156" t="s">
        <v>4737</v>
      </c>
      <c r="B16" s="2160" t="s">
        <v>417</v>
      </c>
      <c r="C16" s="2147"/>
      <c r="D16" s="2147"/>
      <c r="E16" s="2147"/>
      <c r="F16" s="2161" t="s">
        <v>778</v>
      </c>
      <c r="G16" s="2164">
        <f>G14-G15</f>
        <v>0</v>
      </c>
      <c r="H16" s="2165">
        <f>H14-H15</f>
        <v>0</v>
      </c>
    </row>
    <row r="17" spans="1:9">
      <c r="A17" s="2156" t="s">
        <v>4738</v>
      </c>
      <c r="B17" s="2160" t="s">
        <v>4836</v>
      </c>
      <c r="C17" s="2147"/>
      <c r="D17" s="2147"/>
      <c r="E17" s="2147"/>
      <c r="F17" s="2161" t="s">
        <v>778</v>
      </c>
      <c r="G17" s="2164">
        <f>G13+G16</f>
        <v>1383384741</v>
      </c>
      <c r="H17" s="2165">
        <f>H13+H16</f>
        <v>1457227395.74</v>
      </c>
    </row>
    <row r="18" spans="1:9">
      <c r="A18" s="2156" t="s">
        <v>4739</v>
      </c>
      <c r="B18" s="2160" t="s">
        <v>418</v>
      </c>
      <c r="C18" s="2147"/>
      <c r="D18" s="2147"/>
      <c r="E18" s="2147"/>
      <c r="F18" s="2166" t="s">
        <v>3389</v>
      </c>
      <c r="G18" s="2164" t="s">
        <v>3253</v>
      </c>
      <c r="H18" s="2165"/>
    </row>
    <row r="19" spans="1:9">
      <c r="A19" s="2156" t="s">
        <v>4740</v>
      </c>
      <c r="B19" s="2160" t="s">
        <v>419</v>
      </c>
      <c r="C19" s="2147"/>
      <c r="D19" s="2147"/>
      <c r="E19" s="2147"/>
      <c r="F19" s="2161" t="s">
        <v>778</v>
      </c>
      <c r="G19" s="2164"/>
      <c r="H19" s="2165"/>
    </row>
    <row r="20" spans="1:9" ht="15.75">
      <c r="A20" s="2156" t="s">
        <v>4741</v>
      </c>
      <c r="B20" s="2157" t="s">
        <v>146</v>
      </c>
      <c r="C20" s="2147"/>
      <c r="D20" s="2147"/>
      <c r="E20" s="2147"/>
      <c r="F20" s="2161"/>
      <c r="G20" s="2158"/>
      <c r="H20" s="2159"/>
    </row>
    <row r="21" spans="1:9">
      <c r="A21" s="2156" t="s">
        <v>4743</v>
      </c>
      <c r="B21" s="2160" t="s">
        <v>147</v>
      </c>
      <c r="C21" s="2147"/>
      <c r="D21" s="2147"/>
      <c r="E21" s="2147"/>
      <c r="F21" s="2161">
        <v>221</v>
      </c>
      <c r="G21" s="2167">
        <v>42409</v>
      </c>
      <c r="H21" s="2165">
        <v>30724.97</v>
      </c>
    </row>
    <row r="22" spans="1:9">
      <c r="A22" s="2156" t="s">
        <v>4744</v>
      </c>
      <c r="B22" s="2160" t="s">
        <v>148</v>
      </c>
      <c r="C22" s="2147"/>
      <c r="D22" s="2147"/>
      <c r="E22" s="2147"/>
      <c r="F22" s="2161" t="s">
        <v>778</v>
      </c>
      <c r="G22" s="2167">
        <v>53077</v>
      </c>
      <c r="H22" s="2165">
        <v>46217.86</v>
      </c>
    </row>
    <row r="23" spans="1:9">
      <c r="A23" s="2156" t="s">
        <v>4746</v>
      </c>
      <c r="B23" s="2160" t="s">
        <v>149</v>
      </c>
      <c r="C23" s="2147"/>
      <c r="D23" s="2147"/>
      <c r="E23" s="2147"/>
      <c r="F23" s="2161" t="s">
        <v>778</v>
      </c>
      <c r="G23" s="2167"/>
      <c r="H23" s="2165"/>
    </row>
    <row r="24" spans="1:9">
      <c r="A24" s="2156" t="s">
        <v>4748</v>
      </c>
      <c r="B24" s="2160" t="s">
        <v>185</v>
      </c>
      <c r="C24" s="2147"/>
      <c r="D24" s="2147"/>
      <c r="E24" s="2147"/>
      <c r="F24" s="2161" t="s">
        <v>1565</v>
      </c>
      <c r="G24" s="2167">
        <v>259202927</v>
      </c>
      <c r="H24" s="2165">
        <v>268958323.93000001</v>
      </c>
    </row>
    <row r="25" spans="1:9">
      <c r="A25" s="2156" t="s">
        <v>4750</v>
      </c>
      <c r="B25" s="2160" t="s">
        <v>186</v>
      </c>
      <c r="C25" s="2147"/>
      <c r="D25" s="2147"/>
      <c r="E25" s="2147"/>
      <c r="F25" s="2161" t="s">
        <v>778</v>
      </c>
      <c r="G25" s="2158"/>
      <c r="H25" s="2159"/>
    </row>
    <row r="26" spans="1:9">
      <c r="A26" s="2156" t="s">
        <v>4752</v>
      </c>
      <c r="B26" s="2160" t="s">
        <v>187</v>
      </c>
      <c r="C26" s="2147"/>
      <c r="D26" s="2147"/>
      <c r="E26" s="2147"/>
      <c r="F26" s="2161" t="s">
        <v>778</v>
      </c>
      <c r="G26" s="2167"/>
      <c r="H26" s="2165"/>
    </row>
    <row r="27" spans="1:9">
      <c r="A27" s="2156" t="s">
        <v>4754</v>
      </c>
      <c r="B27" s="2160" t="s">
        <v>188</v>
      </c>
      <c r="C27" s="2147"/>
      <c r="D27" s="2147"/>
      <c r="E27" s="2147"/>
      <c r="F27" s="2161"/>
      <c r="G27" s="2167"/>
      <c r="H27" s="2165"/>
    </row>
    <row r="28" spans="1:9">
      <c r="A28" s="2156" t="s">
        <v>4756</v>
      </c>
      <c r="B28" s="2160" t="s">
        <v>4837</v>
      </c>
      <c r="C28" s="2147"/>
      <c r="D28" s="2147"/>
      <c r="E28" s="2147"/>
      <c r="F28" s="2161" t="s">
        <v>778</v>
      </c>
      <c r="G28" s="2167"/>
      <c r="H28" s="2165"/>
    </row>
    <row r="29" spans="1:9">
      <c r="A29" s="2168" t="s">
        <v>4758</v>
      </c>
      <c r="B29" s="2169" t="s">
        <v>4838</v>
      </c>
      <c r="C29" s="2170"/>
      <c r="D29" s="2170"/>
      <c r="E29" s="2170"/>
      <c r="F29" s="2171"/>
      <c r="G29" s="2172"/>
      <c r="H29" s="2173"/>
      <c r="I29" s="904"/>
    </row>
    <row r="30" spans="1:9">
      <c r="A30" s="2168" t="s">
        <v>4760</v>
      </c>
      <c r="B30" s="2169" t="s">
        <v>4839</v>
      </c>
      <c r="C30" s="2170"/>
      <c r="D30" s="2170"/>
      <c r="E30" s="2170"/>
      <c r="F30" s="2171"/>
      <c r="G30" s="2172">
        <v>479681</v>
      </c>
      <c r="H30" s="2173">
        <v>37356.92</v>
      </c>
      <c r="I30" s="904"/>
    </row>
    <row r="31" spans="1:9">
      <c r="A31" s="2168" t="s">
        <v>4761</v>
      </c>
      <c r="B31" s="2169" t="s">
        <v>4840</v>
      </c>
      <c r="C31" s="2170"/>
      <c r="D31" s="2170"/>
      <c r="E31" s="2170"/>
      <c r="F31" s="2161"/>
      <c r="G31" s="2167">
        <f>G21-G22+G23+G24+SUM(G26:G30)</f>
        <v>259671940</v>
      </c>
      <c r="H31" s="2165">
        <f>H21-H22+H23+H24+SUM(H26:H30)</f>
        <v>268980187.96000004</v>
      </c>
    </row>
    <row r="32" spans="1:9" ht="15.75">
      <c r="A32" s="2168" t="s">
        <v>4762</v>
      </c>
      <c r="B32" s="2174" t="s">
        <v>164</v>
      </c>
      <c r="C32" s="2170"/>
      <c r="D32" s="2170"/>
      <c r="E32" s="2170"/>
      <c r="F32" s="2161"/>
      <c r="G32" s="2158"/>
      <c r="H32" s="2159"/>
    </row>
    <row r="33" spans="1:8">
      <c r="A33" s="2168" t="s">
        <v>4764</v>
      </c>
      <c r="B33" s="2169" t="s">
        <v>165</v>
      </c>
      <c r="C33" s="2170"/>
      <c r="D33" s="2170"/>
      <c r="E33" s="2170"/>
      <c r="F33" s="2161" t="s">
        <v>778</v>
      </c>
      <c r="G33" s="2167">
        <v>4556584</v>
      </c>
      <c r="H33" s="2165">
        <v>-5799292.7999999998</v>
      </c>
    </row>
    <row r="34" spans="1:8">
      <c r="A34" s="2168" t="s">
        <v>4766</v>
      </c>
      <c r="B34" s="2169" t="s">
        <v>166</v>
      </c>
      <c r="C34" s="2170"/>
      <c r="D34" s="2170"/>
      <c r="E34" s="2170"/>
      <c r="F34" s="2161" t="s">
        <v>778</v>
      </c>
      <c r="G34" s="2167">
        <v>0</v>
      </c>
      <c r="H34" s="2165">
        <v>0</v>
      </c>
    </row>
    <row r="35" spans="1:8">
      <c r="A35" s="2168" t="s">
        <v>4767</v>
      </c>
      <c r="B35" s="2169" t="s">
        <v>167</v>
      </c>
      <c r="C35" s="2170"/>
      <c r="D35" s="2170"/>
      <c r="E35" s="2170"/>
      <c r="F35" s="2161" t="s">
        <v>778</v>
      </c>
      <c r="G35" s="2167">
        <v>122911</v>
      </c>
      <c r="H35" s="2165">
        <v>82707.08</v>
      </c>
    </row>
    <row r="36" spans="1:8">
      <c r="A36" s="2168" t="s">
        <v>4768</v>
      </c>
      <c r="B36" s="2169" t="s">
        <v>168</v>
      </c>
      <c r="C36" s="2170"/>
      <c r="D36" s="2170"/>
      <c r="E36" s="2170"/>
      <c r="F36" s="2161" t="s">
        <v>778</v>
      </c>
      <c r="G36" s="2167">
        <v>0</v>
      </c>
      <c r="H36" s="2165">
        <v>14425000</v>
      </c>
    </row>
    <row r="37" spans="1:8">
      <c r="A37" s="2168" t="s">
        <v>4770</v>
      </c>
      <c r="B37" s="2169" t="s">
        <v>169</v>
      </c>
      <c r="C37" s="2170"/>
      <c r="D37" s="2170"/>
      <c r="E37" s="2170"/>
      <c r="F37" s="2161"/>
      <c r="G37" s="2167"/>
      <c r="H37" s="2165"/>
    </row>
    <row r="38" spans="1:8">
      <c r="A38" s="2168" t="s">
        <v>4772</v>
      </c>
      <c r="B38" s="2169" t="s">
        <v>170</v>
      </c>
      <c r="C38" s="2170"/>
      <c r="D38" s="2170"/>
      <c r="E38" s="2170"/>
      <c r="F38" s="2161" t="s">
        <v>778</v>
      </c>
      <c r="G38" s="2167">
        <v>62652666</v>
      </c>
      <c r="H38" s="2165">
        <v>47184561.919999994</v>
      </c>
    </row>
    <row r="39" spans="1:8">
      <c r="A39" s="2168" t="s">
        <v>4773</v>
      </c>
      <c r="B39" s="2169" t="s">
        <v>3710</v>
      </c>
      <c r="C39" s="2170"/>
      <c r="D39" s="2170"/>
      <c r="E39" s="2170"/>
      <c r="F39" s="2161" t="s">
        <v>778</v>
      </c>
      <c r="G39" s="2167">
        <v>12709483</v>
      </c>
      <c r="H39" s="2165">
        <v>3700722.77</v>
      </c>
    </row>
    <row r="40" spans="1:8">
      <c r="A40" s="2168" t="s">
        <v>4775</v>
      </c>
      <c r="B40" s="2169" t="s">
        <v>2961</v>
      </c>
      <c r="C40" s="2170"/>
      <c r="D40" s="2170"/>
      <c r="E40" s="2170"/>
      <c r="F40" s="2161" t="s">
        <v>778</v>
      </c>
      <c r="G40" s="2167">
        <v>5939093</v>
      </c>
      <c r="H40" s="2165">
        <v>4731635.62</v>
      </c>
    </row>
    <row r="41" spans="1:8">
      <c r="A41" s="2168" t="s">
        <v>4841</v>
      </c>
      <c r="B41" s="2169" t="s">
        <v>3731</v>
      </c>
      <c r="C41" s="2170"/>
      <c r="D41" s="2170"/>
      <c r="E41" s="2170"/>
      <c r="F41" s="2161" t="s">
        <v>778</v>
      </c>
      <c r="G41" s="2167"/>
      <c r="H41" s="2165"/>
    </row>
    <row r="42" spans="1:8">
      <c r="A42" s="2168" t="s">
        <v>4842</v>
      </c>
      <c r="B42" s="2169" t="s">
        <v>3732</v>
      </c>
      <c r="C42" s="2170"/>
      <c r="D42" s="2170"/>
      <c r="E42" s="2170"/>
      <c r="F42" s="2161" t="s">
        <v>778</v>
      </c>
      <c r="G42" s="2167">
        <v>36164313</v>
      </c>
      <c r="H42" s="2165">
        <v>27557887.329999998</v>
      </c>
    </row>
    <row r="43" spans="1:8">
      <c r="A43" s="2168" t="s">
        <v>4843</v>
      </c>
      <c r="B43" s="2169" t="s">
        <v>3733</v>
      </c>
      <c r="C43" s="2170"/>
      <c r="D43" s="2170"/>
      <c r="E43" s="2170"/>
      <c r="F43" s="2161">
        <v>227</v>
      </c>
      <c r="G43" s="2167"/>
      <c r="H43" s="2165"/>
    </row>
    <row r="44" spans="1:8">
      <c r="A44" s="2168" t="s">
        <v>4844</v>
      </c>
      <c r="B44" s="2169" t="s">
        <v>3392</v>
      </c>
      <c r="C44" s="2170"/>
      <c r="D44" s="2170"/>
      <c r="E44" s="2170"/>
      <c r="F44" s="2161">
        <v>227</v>
      </c>
      <c r="G44" s="2167"/>
      <c r="H44" s="2165"/>
    </row>
    <row r="45" spans="1:8">
      <c r="A45" s="2168" t="s">
        <v>4845</v>
      </c>
      <c r="B45" s="2169" t="s">
        <v>3393</v>
      </c>
      <c r="C45" s="2170"/>
      <c r="D45" s="2170"/>
      <c r="E45" s="2170"/>
      <c r="F45" s="2161">
        <v>227</v>
      </c>
      <c r="G45" s="2167"/>
      <c r="H45" s="2165"/>
    </row>
    <row r="46" spans="1:8">
      <c r="A46" s="2168" t="s">
        <v>1619</v>
      </c>
      <c r="B46" s="2169" t="s">
        <v>2691</v>
      </c>
      <c r="C46" s="2170"/>
      <c r="D46" s="2170"/>
      <c r="E46" s="2170"/>
      <c r="F46" s="2161">
        <v>227</v>
      </c>
      <c r="G46" s="2167">
        <v>16377910</v>
      </c>
      <c r="H46" s="2165">
        <v>15695068.310000001</v>
      </c>
    </row>
    <row r="47" spans="1:8">
      <c r="A47" s="2168" t="s">
        <v>1621</v>
      </c>
      <c r="B47" s="2169" t="s">
        <v>1618</v>
      </c>
      <c r="C47" s="2170"/>
      <c r="D47" s="2170"/>
      <c r="E47" s="2170"/>
      <c r="F47" s="2161">
        <v>227</v>
      </c>
      <c r="G47" s="2167"/>
      <c r="H47" s="2165"/>
    </row>
    <row r="48" spans="1:8">
      <c r="A48" s="2168" t="s">
        <v>1624</v>
      </c>
      <c r="B48" s="2169" t="s">
        <v>1620</v>
      </c>
      <c r="C48" s="2170"/>
      <c r="D48" s="2170"/>
      <c r="E48" s="2170"/>
      <c r="F48" s="2161">
        <v>227</v>
      </c>
      <c r="G48" s="2167"/>
      <c r="H48" s="2165"/>
    </row>
    <row r="49" spans="1:9">
      <c r="A49" s="2168" t="s">
        <v>1626</v>
      </c>
      <c r="B49" s="2169" t="s">
        <v>1622</v>
      </c>
      <c r="C49" s="2170"/>
      <c r="D49" s="2170"/>
      <c r="E49" s="2170"/>
      <c r="F49" s="2161" t="s">
        <v>1623</v>
      </c>
      <c r="G49" s="2167"/>
      <c r="H49" s="2165"/>
    </row>
    <row r="50" spans="1:9">
      <c r="A50" s="2168" t="s">
        <v>506</v>
      </c>
      <c r="B50" s="2169" t="s">
        <v>1625</v>
      </c>
      <c r="C50" s="2170"/>
      <c r="D50" s="2170"/>
      <c r="E50" s="2170"/>
      <c r="F50" s="2161" t="s">
        <v>1568</v>
      </c>
      <c r="G50" s="2167"/>
      <c r="H50" s="2165"/>
    </row>
    <row r="51" spans="1:9">
      <c r="A51" s="2168" t="s">
        <v>508</v>
      </c>
      <c r="B51" s="2169" t="s">
        <v>1627</v>
      </c>
      <c r="C51" s="2170"/>
      <c r="D51" s="2170"/>
      <c r="E51" s="2170"/>
      <c r="F51" s="2161" t="s">
        <v>1568</v>
      </c>
      <c r="G51" s="2167"/>
      <c r="H51" s="2165"/>
    </row>
    <row r="52" spans="1:9">
      <c r="A52" s="2168" t="s">
        <v>510</v>
      </c>
      <c r="B52" s="2169" t="s">
        <v>507</v>
      </c>
      <c r="C52" s="2170"/>
      <c r="D52" s="2170"/>
      <c r="E52" s="2170"/>
      <c r="F52" s="2161" t="s">
        <v>778</v>
      </c>
      <c r="G52" s="2167"/>
      <c r="H52" s="2165"/>
    </row>
    <row r="53" spans="1:9">
      <c r="A53" s="2168" t="s">
        <v>511</v>
      </c>
      <c r="B53" s="2169" t="s">
        <v>509</v>
      </c>
      <c r="C53" s="2170"/>
      <c r="D53" s="2170"/>
      <c r="E53" s="2170"/>
      <c r="F53" s="2161" t="s">
        <v>778</v>
      </c>
      <c r="G53" s="2167">
        <v>16233322</v>
      </c>
      <c r="H53" s="2165">
        <v>11702613.07</v>
      </c>
    </row>
    <row r="54" spans="1:9">
      <c r="A54" s="2168" t="s">
        <v>513</v>
      </c>
      <c r="B54" s="2169" t="s">
        <v>7</v>
      </c>
      <c r="C54" s="2170"/>
      <c r="D54" s="2170"/>
      <c r="E54" s="2170"/>
      <c r="F54" s="2161" t="s">
        <v>778</v>
      </c>
      <c r="G54" s="2167"/>
      <c r="H54" s="2165"/>
    </row>
    <row r="55" spans="1:9">
      <c r="A55" s="2168" t="s">
        <v>515</v>
      </c>
      <c r="B55" s="2169" t="s">
        <v>512</v>
      </c>
      <c r="C55" s="2170"/>
      <c r="D55" s="2170"/>
      <c r="E55" s="2170"/>
      <c r="F55" s="2161" t="s">
        <v>778</v>
      </c>
      <c r="G55" s="2167">
        <v>23656010</v>
      </c>
      <c r="H55" s="2165">
        <v>25430390.920000002</v>
      </c>
    </row>
    <row r="56" spans="1:9">
      <c r="A56" s="2168" t="s">
        <v>3376</v>
      </c>
      <c r="B56" s="2169" t="s">
        <v>514</v>
      </c>
      <c r="C56" s="2170"/>
      <c r="D56" s="2170"/>
      <c r="E56" s="2170"/>
      <c r="F56" s="2161" t="s">
        <v>778</v>
      </c>
      <c r="G56" s="2167"/>
      <c r="H56" s="2165"/>
    </row>
    <row r="57" spans="1:9">
      <c r="A57" s="2168" t="s">
        <v>3378</v>
      </c>
      <c r="B57" s="2169" t="s">
        <v>3375</v>
      </c>
      <c r="C57" s="2170"/>
      <c r="D57" s="2170"/>
      <c r="E57" s="2170"/>
      <c r="F57" s="2161" t="s">
        <v>778</v>
      </c>
      <c r="G57" s="2167"/>
      <c r="H57" s="2165"/>
    </row>
    <row r="58" spans="1:9">
      <c r="A58" s="2168" t="s">
        <v>3380</v>
      </c>
      <c r="B58" s="2169" t="s">
        <v>3377</v>
      </c>
      <c r="C58" s="2170"/>
      <c r="D58" s="2170"/>
      <c r="E58" s="2170"/>
      <c r="F58" s="2161" t="s">
        <v>778</v>
      </c>
      <c r="G58" s="2167"/>
      <c r="H58" s="2165"/>
    </row>
    <row r="59" spans="1:9">
      <c r="A59" s="2168" t="s">
        <v>3382</v>
      </c>
      <c r="B59" s="2169" t="s">
        <v>3379</v>
      </c>
      <c r="C59" s="2170"/>
      <c r="D59" s="2170"/>
      <c r="E59" s="2170"/>
      <c r="F59" s="2161" t="s">
        <v>778</v>
      </c>
      <c r="G59" s="2167">
        <v>34734844</v>
      </c>
      <c r="H59" s="2165">
        <v>24831421.949999999</v>
      </c>
    </row>
    <row r="60" spans="1:9">
      <c r="A60" s="2168" t="s">
        <v>3386</v>
      </c>
      <c r="B60" s="2169" t="s">
        <v>3381</v>
      </c>
      <c r="C60" s="2170"/>
      <c r="D60" s="2170"/>
      <c r="E60" s="2170"/>
      <c r="F60" s="2161"/>
      <c r="G60" s="2167">
        <v>19767593</v>
      </c>
      <c r="H60" s="2165">
        <v>23708484.16</v>
      </c>
    </row>
    <row r="61" spans="1:9">
      <c r="A61" s="2168" t="s">
        <v>4846</v>
      </c>
      <c r="B61" s="2169" t="s">
        <v>4847</v>
      </c>
      <c r="C61" s="2170"/>
      <c r="D61" s="2170"/>
      <c r="E61" s="2170"/>
      <c r="F61" s="2171"/>
      <c r="G61" s="2172"/>
      <c r="H61" s="2173"/>
      <c r="I61" s="904"/>
    </row>
    <row r="62" spans="1:9">
      <c r="A62" s="2168" t="s">
        <v>4848</v>
      </c>
      <c r="B62" s="2169" t="s">
        <v>4849</v>
      </c>
      <c r="C62" s="2170"/>
      <c r="D62" s="2170"/>
      <c r="E62" s="2170"/>
      <c r="F62" s="2171"/>
      <c r="G62" s="2172"/>
      <c r="H62" s="2173"/>
      <c r="I62" s="904"/>
    </row>
    <row r="63" spans="1:9">
      <c r="A63" s="2168" t="s">
        <v>4850</v>
      </c>
      <c r="B63" s="2169" t="s">
        <v>4851</v>
      </c>
      <c r="C63" s="2170"/>
      <c r="D63" s="2170"/>
      <c r="E63" s="2170"/>
      <c r="F63" s="2171"/>
      <c r="G63" s="2172">
        <v>1147338</v>
      </c>
      <c r="H63" s="2173">
        <v>308655.65000000002</v>
      </c>
      <c r="I63" s="904"/>
    </row>
    <row r="64" spans="1:9">
      <c r="A64" s="2168" t="s">
        <v>4852</v>
      </c>
      <c r="B64" s="2169" t="s">
        <v>4853</v>
      </c>
      <c r="C64" s="2170"/>
      <c r="D64" s="2170"/>
      <c r="E64" s="2170"/>
      <c r="F64" s="2171"/>
      <c r="G64" s="2172">
        <v>479681</v>
      </c>
      <c r="H64" s="2173">
        <v>37356.92</v>
      </c>
      <c r="I64" s="904"/>
    </row>
    <row r="65" spans="1:9" ht="15.75" thickBot="1">
      <c r="A65" s="2168" t="s">
        <v>4854</v>
      </c>
      <c r="B65" s="2175" t="s">
        <v>4855</v>
      </c>
      <c r="C65" s="2176"/>
      <c r="D65" s="2176"/>
      <c r="E65" s="2176"/>
      <c r="F65" s="2177"/>
      <c r="G65" s="2178">
        <f>SUM(G33:G39)-G40+SUM(G41:G50)-G51+SUM(G52:G61)-G62+G63-G64</f>
        <v>221704200</v>
      </c>
      <c r="H65" s="2235">
        <f>SUM(H33:H39)-H40+SUM(H41:H50)-H51+SUM(H52:H61)-H62+H63-H64</f>
        <v>184059227.82000002</v>
      </c>
      <c r="I65" s="904"/>
    </row>
    <row r="66" spans="1:9">
      <c r="A66" s="2179"/>
      <c r="B66" s="2180"/>
      <c r="C66" s="2181"/>
      <c r="D66" s="2181"/>
      <c r="E66" s="2181"/>
      <c r="F66" s="2182"/>
      <c r="G66" s="2183"/>
      <c r="H66" s="2183"/>
    </row>
    <row r="67" spans="1:9">
      <c r="A67" s="2184" t="s">
        <v>4856</v>
      </c>
      <c r="B67" s="2185"/>
      <c r="C67" s="2150"/>
      <c r="D67" s="2150"/>
      <c r="E67" s="2150"/>
      <c r="F67" s="2150"/>
      <c r="G67" s="2186"/>
      <c r="H67" s="2186"/>
    </row>
    <row r="68" spans="1:9">
      <c r="A68" s="2150" t="s">
        <v>3384</v>
      </c>
      <c r="B68" s="2150"/>
      <c r="C68" s="2150"/>
      <c r="D68" s="2187"/>
      <c r="E68" s="2150"/>
      <c r="F68" s="2150"/>
      <c r="G68" s="2186"/>
      <c r="H68" s="2186"/>
    </row>
    <row r="69" spans="1:9">
      <c r="A69" s="2150"/>
      <c r="B69" s="2150"/>
      <c r="C69" s="2150"/>
      <c r="D69" s="2187"/>
      <c r="E69" s="2150"/>
      <c r="F69" s="2150"/>
      <c r="G69" s="2186"/>
      <c r="H69" s="2186"/>
    </row>
    <row r="70" spans="1:9" ht="15.75" thickBot="1">
      <c r="A70" s="2140"/>
      <c r="B70" s="2140"/>
      <c r="C70" s="2140"/>
      <c r="D70" s="2140"/>
      <c r="E70" s="2140"/>
      <c r="F70" s="2140"/>
      <c r="G70" s="2188"/>
      <c r="H70" s="2188"/>
    </row>
    <row r="71" spans="1:9">
      <c r="A71" s="2189"/>
      <c r="B71" s="2132" t="s">
        <v>2455</v>
      </c>
      <c r="C71" s="2133" t="s">
        <v>3412</v>
      </c>
      <c r="D71" s="2134"/>
      <c r="E71" s="2134"/>
      <c r="F71" s="2132"/>
      <c r="G71" s="2132" t="s">
        <v>3679</v>
      </c>
      <c r="H71" s="2190" t="s">
        <v>3680</v>
      </c>
    </row>
    <row r="72" spans="1:9">
      <c r="A72" s="2137"/>
      <c r="B72" s="2138" t="str">
        <f>+$B$2</f>
        <v>Orange and Rockland Utilities, Inc</v>
      </c>
      <c r="C72" s="2139" t="s">
        <v>3413</v>
      </c>
      <c r="D72" s="2140" t="s">
        <v>4899</v>
      </c>
      <c r="E72" s="2140"/>
      <c r="F72" s="2191" t="s">
        <v>3415</v>
      </c>
      <c r="G72" s="2238" t="str">
        <f>+G2</f>
        <v>4/28/2016</v>
      </c>
      <c r="H72" s="2237" t="str">
        <f>+H2</f>
        <v>12/31/2015</v>
      </c>
    </row>
    <row r="73" spans="1:9">
      <c r="A73" s="2141"/>
      <c r="B73" s="2142"/>
      <c r="C73" s="2143" t="s">
        <v>3416</v>
      </c>
      <c r="D73" s="2142" t="s">
        <v>3414</v>
      </c>
      <c r="E73" s="2142"/>
      <c r="F73" s="2192" t="s">
        <v>3417</v>
      </c>
      <c r="G73" s="2005" t="str">
        <f>'[8]Data Sheet'!$C$40</f>
        <v xml:space="preserve"> </v>
      </c>
      <c r="H73" s="2193" t="str">
        <f>'[8]Data Sheet'!$C$38</f>
        <v xml:space="preserve"> </v>
      </c>
    </row>
    <row r="74" spans="1:9" ht="15.75">
      <c r="A74" s="2146" t="s">
        <v>3385</v>
      </c>
      <c r="B74" s="2194"/>
      <c r="C74" s="2147"/>
      <c r="D74" s="2147"/>
      <c r="E74" s="2147"/>
      <c r="F74" s="2147"/>
      <c r="G74" s="2147"/>
      <c r="H74" s="2148"/>
    </row>
    <row r="75" spans="1:9">
      <c r="A75" s="2195"/>
      <c r="B75" s="2150"/>
      <c r="C75" s="2150"/>
      <c r="D75" s="2150"/>
      <c r="E75" s="2150"/>
      <c r="F75" s="2151" t="s">
        <v>3643</v>
      </c>
      <c r="G75" s="2151" t="s">
        <v>2642</v>
      </c>
      <c r="H75" s="2152" t="s">
        <v>2642</v>
      </c>
    </row>
    <row r="76" spans="1:9">
      <c r="A76" s="2195" t="s">
        <v>3686</v>
      </c>
      <c r="B76" s="2150" t="s">
        <v>2949</v>
      </c>
      <c r="C76" s="2150"/>
      <c r="D76" s="2150"/>
      <c r="E76" s="2150"/>
      <c r="F76" s="2151" t="s">
        <v>56</v>
      </c>
      <c r="G76" s="2151" t="s">
        <v>4834</v>
      </c>
      <c r="H76" s="2152" t="s">
        <v>659</v>
      </c>
    </row>
    <row r="77" spans="1:9">
      <c r="A77" s="2156" t="s">
        <v>3689</v>
      </c>
      <c r="B77" s="2147" t="s">
        <v>58</v>
      </c>
      <c r="C77" s="2147"/>
      <c r="D77" s="2147"/>
      <c r="E77" s="2147"/>
      <c r="F77" s="2154" t="s">
        <v>1827</v>
      </c>
      <c r="G77" s="2154" t="s">
        <v>1828</v>
      </c>
      <c r="H77" s="2155" t="s">
        <v>1829</v>
      </c>
    </row>
    <row r="78" spans="1:9" ht="15.75">
      <c r="A78" s="2168" t="s">
        <v>4857</v>
      </c>
      <c r="B78" s="2174" t="s">
        <v>3387</v>
      </c>
      <c r="C78" s="2170"/>
      <c r="D78" s="2170"/>
      <c r="E78" s="2170"/>
      <c r="F78" s="2196"/>
      <c r="G78" s="2197"/>
      <c r="H78" s="2198"/>
    </row>
    <row r="79" spans="1:9">
      <c r="A79" s="2168" t="s">
        <v>4858</v>
      </c>
      <c r="B79" s="2169" t="s">
        <v>3388</v>
      </c>
      <c r="C79" s="2170"/>
      <c r="D79" s="2170"/>
      <c r="E79" s="2170"/>
      <c r="F79" s="2199" t="s">
        <v>3389</v>
      </c>
      <c r="G79" s="2200">
        <v>2518836</v>
      </c>
      <c r="H79" s="2201">
        <v>4687900.4800000004</v>
      </c>
    </row>
    <row r="80" spans="1:9">
      <c r="A80" s="2168" t="s">
        <v>4859</v>
      </c>
      <c r="B80" s="2169" t="s">
        <v>3372</v>
      </c>
      <c r="C80" s="2170"/>
      <c r="D80" s="2170"/>
      <c r="E80" s="2170"/>
      <c r="F80" s="2199">
        <v>230</v>
      </c>
      <c r="G80" s="2172"/>
      <c r="H80" s="2173"/>
    </row>
    <row r="81" spans="1:8">
      <c r="A81" s="2168" t="s">
        <v>4860</v>
      </c>
      <c r="B81" s="2169" t="s">
        <v>3373</v>
      </c>
      <c r="C81" s="2170"/>
      <c r="D81" s="2170"/>
      <c r="E81" s="2170"/>
      <c r="F81" s="2199">
        <v>230</v>
      </c>
      <c r="G81" s="2172"/>
      <c r="H81" s="2173"/>
    </row>
    <row r="82" spans="1:8">
      <c r="A82" s="2168" t="s">
        <v>4861</v>
      </c>
      <c r="B82" s="2169" t="s">
        <v>3374</v>
      </c>
      <c r="C82" s="2170"/>
      <c r="D82" s="2170"/>
      <c r="E82" s="2170"/>
      <c r="F82" s="2199">
        <v>232</v>
      </c>
      <c r="G82" s="2172">
        <v>611720166</v>
      </c>
      <c r="H82" s="2173">
        <v>559240521.13999999</v>
      </c>
    </row>
    <row r="83" spans="1:8">
      <c r="A83" s="2168" t="s">
        <v>4862</v>
      </c>
      <c r="B83" s="2169" t="s">
        <v>4863</v>
      </c>
      <c r="C83" s="2170"/>
      <c r="D83" s="2170"/>
      <c r="E83" s="2170"/>
      <c r="F83" s="2199" t="s">
        <v>3389</v>
      </c>
      <c r="G83" s="2172"/>
      <c r="H83" s="2173">
        <v>0</v>
      </c>
    </row>
    <row r="84" spans="1:8">
      <c r="A84" s="2168" t="s">
        <v>4864</v>
      </c>
      <c r="B84" s="2169" t="s">
        <v>4865</v>
      </c>
      <c r="C84" s="2170"/>
      <c r="D84" s="2170"/>
      <c r="E84" s="2170"/>
      <c r="F84" s="2199" t="s">
        <v>3389</v>
      </c>
      <c r="G84" s="2172"/>
      <c r="H84" s="2173"/>
    </row>
    <row r="85" spans="1:8">
      <c r="A85" s="2168" t="s">
        <v>4866</v>
      </c>
      <c r="B85" s="2169" t="s">
        <v>2285</v>
      </c>
      <c r="C85" s="2170"/>
      <c r="D85" s="2170"/>
      <c r="E85" s="2170"/>
      <c r="F85" s="2199" t="s">
        <v>3389</v>
      </c>
      <c r="G85" s="2172"/>
      <c r="H85" s="2173"/>
    </row>
    <row r="86" spans="1:8">
      <c r="A86" s="2168" t="s">
        <v>4867</v>
      </c>
      <c r="B86" s="2169" t="s">
        <v>2286</v>
      </c>
      <c r="C86" s="2170"/>
      <c r="D86" s="2170"/>
      <c r="E86" s="2170"/>
      <c r="F86" s="2199" t="s">
        <v>3389</v>
      </c>
      <c r="G86" s="2172"/>
      <c r="H86" s="2173"/>
    </row>
    <row r="87" spans="1:8">
      <c r="A87" s="2168" t="s">
        <v>4868</v>
      </c>
      <c r="B87" s="2169" t="s">
        <v>2287</v>
      </c>
      <c r="C87" s="2170"/>
      <c r="D87" s="2170"/>
      <c r="E87" s="2170"/>
      <c r="F87" s="2199">
        <v>233</v>
      </c>
      <c r="G87" s="2172"/>
      <c r="H87" s="2173"/>
    </row>
    <row r="88" spans="1:8">
      <c r="A88" s="2168" t="s">
        <v>4869</v>
      </c>
      <c r="B88" s="2169" t="s">
        <v>2288</v>
      </c>
      <c r="C88" s="2170"/>
      <c r="D88" s="2170"/>
      <c r="E88" s="2170"/>
      <c r="F88" s="2199" t="s">
        <v>3389</v>
      </c>
      <c r="G88" s="2172">
        <v>17116999</v>
      </c>
      <c r="H88" s="2173">
        <v>15297839.439999999</v>
      </c>
    </row>
    <row r="89" spans="1:8">
      <c r="A89" s="2168" t="s">
        <v>4870</v>
      </c>
      <c r="B89" s="2169" t="s">
        <v>2289</v>
      </c>
      <c r="C89" s="2170"/>
      <c r="D89" s="2170"/>
      <c r="E89" s="2170"/>
      <c r="F89" s="2199" t="s">
        <v>281</v>
      </c>
      <c r="G89" s="2172"/>
      <c r="H89" s="2173"/>
    </row>
    <row r="90" spans="1:8">
      <c r="A90" s="2168" t="s">
        <v>4871</v>
      </c>
      <c r="B90" s="2169" t="s">
        <v>2290</v>
      </c>
      <c r="C90" s="2170"/>
      <c r="D90" s="2170"/>
      <c r="E90" s="2170"/>
      <c r="F90" s="2199" t="s">
        <v>3389</v>
      </c>
      <c r="G90" s="2172">
        <v>-1038166</v>
      </c>
      <c r="H90" s="2173">
        <v>0</v>
      </c>
    </row>
    <row r="91" spans="1:8">
      <c r="A91" s="2168" t="s">
        <v>4872</v>
      </c>
      <c r="B91" s="2169" t="s">
        <v>2291</v>
      </c>
      <c r="C91" s="2170"/>
      <c r="D91" s="2170"/>
      <c r="E91" s="2170"/>
      <c r="F91" s="2199">
        <v>234</v>
      </c>
      <c r="G91" s="2172">
        <v>2567405</v>
      </c>
      <c r="H91" s="2173">
        <v>2309606.7400000002</v>
      </c>
    </row>
    <row r="92" spans="1:8">
      <c r="A92" s="2168" t="s">
        <v>4873</v>
      </c>
      <c r="B92" s="2169" t="s">
        <v>2292</v>
      </c>
      <c r="C92" s="2170"/>
      <c r="D92" s="2170"/>
      <c r="E92" s="2170"/>
      <c r="F92" s="2199" t="s">
        <v>3389</v>
      </c>
      <c r="G92" s="2172">
        <v>61153788</v>
      </c>
      <c r="H92" s="2173">
        <v>66443323.609999999</v>
      </c>
    </row>
    <row r="93" spans="1:8">
      <c r="A93" s="2168" t="s">
        <v>4874</v>
      </c>
      <c r="B93" s="2169" t="s">
        <v>4875</v>
      </c>
      <c r="C93" s="2170"/>
      <c r="D93" s="2170"/>
      <c r="E93" s="2170"/>
      <c r="F93" s="2196"/>
      <c r="G93" s="2172">
        <f>SUM(G79:G92)</f>
        <v>694039028</v>
      </c>
      <c r="H93" s="2173">
        <f>SUM(H79:H92)</f>
        <v>647979191.41000009</v>
      </c>
    </row>
    <row r="94" spans="1:8">
      <c r="A94" s="2168" t="s">
        <v>4876</v>
      </c>
      <c r="B94" s="2184" t="s">
        <v>4877</v>
      </c>
      <c r="C94" s="2202"/>
      <c r="D94" s="2202"/>
      <c r="E94" s="2202"/>
      <c r="F94" s="2203"/>
      <c r="G94" s="2204"/>
      <c r="H94" s="2205"/>
    </row>
    <row r="95" spans="1:8">
      <c r="A95" s="2168"/>
      <c r="B95" s="2169" t="s">
        <v>4878</v>
      </c>
      <c r="C95" s="2170"/>
      <c r="D95" s="2170"/>
      <c r="E95" s="2170"/>
      <c r="F95" s="2196"/>
      <c r="G95" s="2200">
        <f>G17+G18+G19+G31+G65+G93</f>
        <v>2558799909</v>
      </c>
      <c r="H95" s="2201">
        <f>H17+H18+H19+H31+H65+H93</f>
        <v>2558246002.9300003</v>
      </c>
    </row>
    <row r="96" spans="1:8">
      <c r="A96" s="2137"/>
      <c r="B96" s="2150"/>
      <c r="C96" s="2150"/>
      <c r="D96" s="2150"/>
      <c r="E96" s="2150"/>
      <c r="F96" s="2140"/>
      <c r="G96" s="2188"/>
      <c r="H96" s="2206"/>
    </row>
    <row r="97" spans="1:8">
      <c r="A97" s="2137"/>
      <c r="B97" s="2150"/>
      <c r="C97" s="2150"/>
      <c r="D97" s="2150"/>
      <c r="E97" s="2150"/>
      <c r="F97" s="2140"/>
      <c r="G97" s="2188"/>
      <c r="H97" s="2206"/>
    </row>
    <row r="98" spans="1:8">
      <c r="A98" s="2137"/>
      <c r="B98" s="2150"/>
      <c r="C98" s="2150"/>
      <c r="D98" s="2150"/>
      <c r="E98" s="2150"/>
      <c r="F98" s="2140"/>
      <c r="G98" s="2188"/>
      <c r="H98" s="2206"/>
    </row>
    <row r="99" spans="1:8">
      <c r="A99" s="2137"/>
      <c r="B99" s="2150"/>
      <c r="C99" s="2150"/>
      <c r="D99" s="2150"/>
      <c r="E99" s="2150"/>
      <c r="F99" s="2140"/>
      <c r="G99" s="2188"/>
      <c r="H99" s="2206"/>
    </row>
    <row r="100" spans="1:8">
      <c r="A100" s="2137"/>
      <c r="B100" s="2150"/>
      <c r="C100" s="2150"/>
      <c r="D100" s="2150"/>
      <c r="E100" s="2150"/>
      <c r="F100" s="2140"/>
      <c r="G100" s="2188"/>
      <c r="H100" s="2206"/>
    </row>
    <row r="101" spans="1:8">
      <c r="A101" s="2137"/>
      <c r="B101" s="2150"/>
      <c r="C101" s="2150"/>
      <c r="D101" s="2150"/>
      <c r="E101" s="2150"/>
      <c r="F101" s="2140"/>
      <c r="G101" s="2188"/>
      <c r="H101" s="2206"/>
    </row>
    <row r="102" spans="1:8">
      <c r="A102" s="2137"/>
      <c r="B102" s="2150"/>
      <c r="C102" s="2150"/>
      <c r="D102" s="2150"/>
      <c r="E102" s="2150"/>
      <c r="F102" s="2140"/>
      <c r="G102" s="2188"/>
      <c r="H102" s="2206"/>
    </row>
    <row r="103" spans="1:8">
      <c r="A103" s="2137"/>
      <c r="B103" s="2150"/>
      <c r="C103" s="2150"/>
      <c r="D103" s="2150"/>
      <c r="E103" s="2150"/>
      <c r="F103" s="2140"/>
      <c r="G103" s="2188"/>
      <c r="H103" s="2206"/>
    </row>
    <row r="104" spans="1:8">
      <c r="A104" s="2137"/>
      <c r="B104" s="2150"/>
      <c r="C104" s="2150"/>
      <c r="D104" s="2150"/>
      <c r="E104" s="2150"/>
      <c r="F104" s="2140"/>
      <c r="G104" s="2188"/>
      <c r="H104" s="2206"/>
    </row>
    <row r="105" spans="1:8">
      <c r="A105" s="2137"/>
      <c r="B105" s="2150"/>
      <c r="C105" s="2150"/>
      <c r="D105" s="2150"/>
      <c r="E105" s="2150"/>
      <c r="F105" s="2140"/>
      <c r="G105" s="2188"/>
      <c r="H105" s="2206"/>
    </row>
    <row r="106" spans="1:8">
      <c r="A106" s="2137"/>
      <c r="B106" s="2150"/>
      <c r="C106" s="2150"/>
      <c r="D106" s="2150"/>
      <c r="E106" s="2150"/>
      <c r="F106" s="2140"/>
      <c r="G106" s="2188"/>
      <c r="H106" s="2206"/>
    </row>
    <row r="107" spans="1:8">
      <c r="A107" s="2137"/>
      <c r="B107" s="2150"/>
      <c r="C107" s="2150"/>
      <c r="D107" s="2150"/>
      <c r="E107" s="2150"/>
      <c r="F107" s="2140"/>
      <c r="G107" s="2188"/>
      <c r="H107" s="2206"/>
    </row>
    <row r="108" spans="1:8">
      <c r="A108" s="2137"/>
      <c r="B108" s="2150"/>
      <c r="C108" s="2150"/>
      <c r="D108" s="2150"/>
      <c r="E108" s="2150"/>
      <c r="F108" s="2140"/>
      <c r="G108" s="2188"/>
      <c r="H108" s="2206"/>
    </row>
    <row r="109" spans="1:8">
      <c r="A109" s="2137"/>
      <c r="B109" s="2150"/>
      <c r="C109" s="2150"/>
      <c r="D109" s="2150"/>
      <c r="E109" s="2150"/>
      <c r="F109" s="2140"/>
      <c r="G109" s="2188"/>
      <c r="H109" s="2206"/>
    </row>
    <row r="110" spans="1:8">
      <c r="A110" s="2137"/>
      <c r="B110" s="2150"/>
      <c r="C110" s="2150"/>
      <c r="D110" s="2150"/>
      <c r="E110" s="2150"/>
      <c r="F110" s="2140"/>
      <c r="G110" s="2188"/>
      <c r="H110" s="2206"/>
    </row>
    <row r="111" spans="1:8">
      <c r="A111" s="2137"/>
      <c r="B111" s="2150"/>
      <c r="C111" s="2150"/>
      <c r="D111" s="2150"/>
      <c r="E111" s="2150"/>
      <c r="F111" s="2140"/>
      <c r="G111" s="2188"/>
      <c r="H111" s="2206"/>
    </row>
    <row r="112" spans="1:8">
      <c r="A112" s="2137"/>
      <c r="B112" s="2150"/>
      <c r="C112" s="2150"/>
      <c r="D112" s="2150"/>
      <c r="E112" s="2150"/>
      <c r="F112" s="2140"/>
      <c r="G112" s="2188"/>
      <c r="H112" s="2206"/>
    </row>
    <row r="113" spans="1:8">
      <c r="A113" s="2137"/>
      <c r="B113" s="2150"/>
      <c r="C113" s="2150"/>
      <c r="D113" s="2150"/>
      <c r="E113" s="2150"/>
      <c r="F113" s="2140"/>
      <c r="G113" s="2188"/>
      <c r="H113" s="2206"/>
    </row>
    <row r="114" spans="1:8">
      <c r="A114" s="2137"/>
      <c r="B114" s="2150"/>
      <c r="C114" s="2150"/>
      <c r="D114" s="2150"/>
      <c r="E114" s="2150"/>
      <c r="F114" s="2140"/>
      <c r="G114" s="2188"/>
      <c r="H114" s="2206"/>
    </row>
    <row r="115" spans="1:8">
      <c r="A115" s="2137"/>
      <c r="B115" s="2150"/>
      <c r="C115" s="2150"/>
      <c r="D115" s="2150"/>
      <c r="E115" s="2150"/>
      <c r="F115" s="2140"/>
      <c r="G115" s="2188"/>
      <c r="H115" s="2206"/>
    </row>
    <row r="116" spans="1:8">
      <c r="A116" s="2137"/>
      <c r="B116" s="2150"/>
      <c r="C116" s="2150"/>
      <c r="D116" s="2150"/>
      <c r="E116" s="2150"/>
      <c r="F116" s="2140"/>
      <c r="G116" s="2188"/>
      <c r="H116" s="2206"/>
    </row>
    <row r="117" spans="1:8">
      <c r="A117" s="2137"/>
      <c r="B117" s="2150"/>
      <c r="C117" s="2150"/>
      <c r="D117" s="2150"/>
      <c r="E117" s="2150"/>
      <c r="F117" s="2140"/>
      <c r="G117" s="2188"/>
      <c r="H117" s="2206"/>
    </row>
    <row r="118" spans="1:8">
      <c r="A118" s="2137"/>
      <c r="B118" s="2140"/>
      <c r="C118" s="2150"/>
      <c r="D118" s="2150"/>
      <c r="E118" s="2150"/>
      <c r="F118" s="2140"/>
      <c r="G118" s="2188"/>
      <c r="H118" s="2206"/>
    </row>
    <row r="119" spans="1:8">
      <c r="A119" s="2137"/>
      <c r="B119" s="2140"/>
      <c r="C119" s="2150"/>
      <c r="D119" s="2150"/>
      <c r="E119" s="2150"/>
      <c r="F119" s="2140"/>
      <c r="G119" s="2188"/>
      <c r="H119" s="2206"/>
    </row>
    <row r="120" spans="1:8">
      <c r="A120" s="2137"/>
      <c r="B120" s="2140"/>
      <c r="C120" s="2150"/>
      <c r="D120" s="2150"/>
      <c r="E120" s="2150"/>
      <c r="F120" s="2140"/>
      <c r="G120" s="2188"/>
      <c r="H120" s="2206"/>
    </row>
    <row r="121" spans="1:8">
      <c r="A121" s="2137"/>
      <c r="B121" s="2140"/>
      <c r="C121" s="2150"/>
      <c r="D121" s="2150"/>
      <c r="E121" s="2150"/>
      <c r="F121" s="2140"/>
      <c r="G121" s="2188"/>
      <c r="H121" s="2206"/>
    </row>
    <row r="122" spans="1:8">
      <c r="A122" s="2137"/>
      <c r="B122" s="2140"/>
      <c r="C122" s="2150"/>
      <c r="D122" s="2150"/>
      <c r="E122" s="2150"/>
      <c r="F122" s="2140"/>
      <c r="G122" s="2188"/>
      <c r="H122" s="2206"/>
    </row>
    <row r="123" spans="1:8">
      <c r="A123" s="2137"/>
      <c r="B123" s="2140"/>
      <c r="C123" s="2150"/>
      <c r="D123" s="2150"/>
      <c r="E123" s="2150"/>
      <c r="F123" s="2140"/>
      <c r="G123" s="2188"/>
      <c r="H123" s="2206"/>
    </row>
    <row r="124" spans="1:8">
      <c r="A124" s="2137"/>
      <c r="B124" s="2140"/>
      <c r="C124" s="2150"/>
      <c r="D124" s="2150"/>
      <c r="E124" s="2150"/>
      <c r="F124" s="2140"/>
      <c r="G124" s="2188"/>
      <c r="H124" s="2206"/>
    </row>
    <row r="125" spans="1:8">
      <c r="A125" s="2137"/>
      <c r="B125" s="2140"/>
      <c r="C125" s="2150"/>
      <c r="D125" s="2150"/>
      <c r="E125" s="2150"/>
      <c r="F125" s="2140"/>
      <c r="G125" s="2188"/>
      <c r="H125" s="2206"/>
    </row>
    <row r="126" spans="1:8" ht="15.75" thickBot="1">
      <c r="A126" s="2207"/>
      <c r="B126" s="2208"/>
      <c r="C126" s="2209"/>
      <c r="D126" s="2209"/>
      <c r="E126" s="2209"/>
      <c r="F126" s="2208"/>
      <c r="G126" s="2210"/>
      <c r="H126" s="2211"/>
    </row>
    <row r="127" spans="1:8">
      <c r="A127" s="2184" t="s">
        <v>4856</v>
      </c>
      <c r="B127" s="2185"/>
      <c r="C127" s="2150"/>
      <c r="D127" s="2150"/>
      <c r="E127" s="2150"/>
      <c r="F127" s="2140"/>
      <c r="G127" s="2188"/>
      <c r="H127" s="2188"/>
    </row>
    <row r="128" spans="1:8">
      <c r="A128" s="2150" t="s">
        <v>2293</v>
      </c>
      <c r="B128" s="2150"/>
      <c r="C128" s="2150"/>
      <c r="D128" s="2150"/>
      <c r="E128" s="2150"/>
      <c r="F128" s="2150"/>
      <c r="G128" s="2186"/>
      <c r="H128" s="2186"/>
    </row>
    <row r="129" spans="1:8">
      <c r="A129" s="2150"/>
      <c r="B129" s="2150"/>
      <c r="C129" s="2150"/>
      <c r="D129" s="2150"/>
      <c r="E129" s="2150"/>
      <c r="F129" s="2150"/>
      <c r="G129" s="2186"/>
      <c r="H129" s="2186"/>
    </row>
    <row r="130" spans="1:8" ht="15.75" thickBot="1">
      <c r="A130" s="2140"/>
      <c r="B130" s="2140"/>
      <c r="C130" s="2140"/>
      <c r="D130" s="2140"/>
      <c r="E130" s="2140"/>
      <c r="F130" s="2140"/>
      <c r="G130" s="2188"/>
      <c r="H130" s="2188"/>
    </row>
    <row r="131" spans="1:8">
      <c r="A131" s="2189"/>
      <c r="B131" s="2132" t="s">
        <v>2455</v>
      </c>
      <c r="C131" s="2133" t="s">
        <v>3412</v>
      </c>
      <c r="D131" s="2134"/>
      <c r="E131" s="2134"/>
      <c r="F131" s="2132"/>
      <c r="G131" s="2132" t="s">
        <v>3679</v>
      </c>
      <c r="H131" s="2190" t="s">
        <v>3680</v>
      </c>
    </row>
    <row r="132" spans="1:8">
      <c r="A132" s="2137"/>
      <c r="B132" s="2138" t="str">
        <f>+B72</f>
        <v>Orange and Rockland Utilities, Inc</v>
      </c>
      <c r="C132" s="2139" t="s">
        <v>3413</v>
      </c>
      <c r="D132" s="2140" t="s">
        <v>1552</v>
      </c>
      <c r="E132" s="2140"/>
      <c r="F132" s="2191" t="s">
        <v>3415</v>
      </c>
      <c r="G132" s="2238" t="str">
        <f>+G72</f>
        <v>4/28/2016</v>
      </c>
      <c r="H132" s="2237" t="str">
        <f>+H72</f>
        <v>12/31/2015</v>
      </c>
    </row>
    <row r="133" spans="1:8">
      <c r="A133" s="2141"/>
      <c r="B133" s="2142"/>
      <c r="C133" s="2143" t="s">
        <v>3416</v>
      </c>
      <c r="D133" s="2142" t="s">
        <v>3414</v>
      </c>
      <c r="E133" s="2142"/>
      <c r="F133" s="2192" t="s">
        <v>3417</v>
      </c>
      <c r="G133" s="2005" t="str">
        <f>'[8]Data Sheet'!$C$40</f>
        <v xml:space="preserve"> </v>
      </c>
      <c r="H133" s="2193" t="str">
        <f>'[8]Data Sheet'!$C$38</f>
        <v xml:space="preserve"> </v>
      </c>
    </row>
    <row r="134" spans="1:8" ht="15.75">
      <c r="A134" s="2146" t="s">
        <v>2294</v>
      </c>
      <c r="B134" s="2147"/>
      <c r="C134" s="2147"/>
      <c r="D134" s="2147"/>
      <c r="E134" s="2147"/>
      <c r="F134" s="2147"/>
      <c r="G134" s="2147"/>
      <c r="H134" s="2148"/>
    </row>
    <row r="135" spans="1:8">
      <c r="A135" s="2195"/>
      <c r="B135" s="2150"/>
      <c r="C135" s="2150"/>
      <c r="D135" s="2150"/>
      <c r="E135" s="2150"/>
      <c r="F135" s="2151" t="s">
        <v>3643</v>
      </c>
      <c r="G135" s="2151" t="s">
        <v>2642</v>
      </c>
      <c r="H135" s="2152" t="s">
        <v>2642</v>
      </c>
    </row>
    <row r="136" spans="1:8">
      <c r="A136" s="2195" t="s">
        <v>3686</v>
      </c>
      <c r="B136" s="2150" t="s">
        <v>2949</v>
      </c>
      <c r="C136" s="2150"/>
      <c r="D136" s="2150"/>
      <c r="E136" s="2150"/>
      <c r="F136" s="2151" t="s">
        <v>56</v>
      </c>
      <c r="G136" s="2151" t="s">
        <v>4834</v>
      </c>
      <c r="H136" s="2152" t="s">
        <v>659</v>
      </c>
    </row>
    <row r="137" spans="1:8">
      <c r="A137" s="2156" t="s">
        <v>3689</v>
      </c>
      <c r="B137" s="2147" t="s">
        <v>58</v>
      </c>
      <c r="C137" s="2147"/>
      <c r="D137" s="2147"/>
      <c r="E137" s="2147"/>
      <c r="F137" s="2154" t="s">
        <v>1827</v>
      </c>
      <c r="G137" s="2154" t="s">
        <v>1828</v>
      </c>
      <c r="H137" s="2155" t="s">
        <v>1829</v>
      </c>
    </row>
    <row r="138" spans="1:8" ht="15.75">
      <c r="A138" s="2156" t="s">
        <v>4723</v>
      </c>
      <c r="B138" s="2157" t="s">
        <v>2295</v>
      </c>
      <c r="C138" s="2147"/>
      <c r="D138" s="2147"/>
      <c r="E138" s="2147"/>
      <c r="F138" s="2212"/>
      <c r="G138" s="2158"/>
      <c r="H138" s="2159"/>
    </row>
    <row r="139" spans="1:8">
      <c r="A139" s="2156" t="s">
        <v>4724</v>
      </c>
      <c r="B139" s="2160" t="s">
        <v>2296</v>
      </c>
      <c r="C139" s="2147"/>
      <c r="D139" s="2147"/>
      <c r="E139" s="2147"/>
      <c r="F139" s="2143" t="s">
        <v>2774</v>
      </c>
      <c r="G139" s="2213">
        <v>5000</v>
      </c>
      <c r="H139" s="2163">
        <v>5000</v>
      </c>
    </row>
    <row r="140" spans="1:8">
      <c r="A140" s="2156" t="s">
        <v>4725</v>
      </c>
      <c r="B140" s="2160" t="s">
        <v>2297</v>
      </c>
      <c r="C140" s="2147"/>
      <c r="D140" s="2147"/>
      <c r="E140" s="2147"/>
      <c r="F140" s="2143" t="s">
        <v>2774</v>
      </c>
      <c r="G140" s="2167"/>
      <c r="H140" s="2165"/>
    </row>
    <row r="141" spans="1:8">
      <c r="A141" s="2156" t="s">
        <v>4727</v>
      </c>
      <c r="B141" s="2160" t="s">
        <v>2298</v>
      </c>
      <c r="C141" s="2147"/>
      <c r="D141" s="2147"/>
      <c r="E141" s="2147"/>
      <c r="F141" s="2143">
        <v>252</v>
      </c>
      <c r="G141" s="2167"/>
      <c r="H141" s="2165"/>
    </row>
    <row r="142" spans="1:8">
      <c r="A142" s="2156" t="s">
        <v>4729</v>
      </c>
      <c r="B142" s="2160" t="s">
        <v>2299</v>
      </c>
      <c r="C142" s="2147"/>
      <c r="D142" s="2147"/>
      <c r="E142" s="2147"/>
      <c r="F142" s="2143">
        <v>252</v>
      </c>
      <c r="G142" s="2167"/>
      <c r="H142" s="2165"/>
    </row>
    <row r="143" spans="1:8">
      <c r="A143" s="2156" t="s">
        <v>4731</v>
      </c>
      <c r="B143" s="2160" t="s">
        <v>2300</v>
      </c>
      <c r="C143" s="2147"/>
      <c r="D143" s="2147"/>
      <c r="E143" s="2147"/>
      <c r="F143" s="2143">
        <v>252</v>
      </c>
      <c r="G143" s="2167">
        <v>194507223</v>
      </c>
      <c r="H143" s="2165">
        <v>194507222.83000001</v>
      </c>
    </row>
    <row r="144" spans="1:8">
      <c r="A144" s="2156" t="s">
        <v>4733</v>
      </c>
      <c r="B144" s="2160" t="s">
        <v>3659</v>
      </c>
      <c r="C144" s="2147"/>
      <c r="D144" s="2147"/>
      <c r="E144" s="2147"/>
      <c r="F144" s="2143">
        <v>253</v>
      </c>
      <c r="G144" s="2167">
        <v>109564651</v>
      </c>
      <c r="H144" s="2165">
        <v>109564650.7</v>
      </c>
    </row>
    <row r="145" spans="1:8">
      <c r="A145" s="2156" t="s">
        <v>4735</v>
      </c>
      <c r="B145" s="2160" t="s">
        <v>2310</v>
      </c>
      <c r="C145" s="2147"/>
      <c r="D145" s="2147"/>
      <c r="E145" s="2147"/>
      <c r="F145" s="2143">
        <v>252</v>
      </c>
      <c r="G145" s="2167"/>
      <c r="H145" s="2165"/>
    </row>
    <row r="146" spans="1:8">
      <c r="A146" s="2156" t="s">
        <v>4737</v>
      </c>
      <c r="B146" s="2160" t="s">
        <v>2311</v>
      </c>
      <c r="C146" s="2147"/>
      <c r="D146" s="2147"/>
      <c r="E146" s="2147"/>
      <c r="F146" s="2143">
        <v>254</v>
      </c>
      <c r="G146" s="2167"/>
      <c r="H146" s="2165"/>
    </row>
    <row r="147" spans="1:8">
      <c r="A147" s="2156" t="s">
        <v>4738</v>
      </c>
      <c r="B147" s="2160" t="s">
        <v>2312</v>
      </c>
      <c r="C147" s="2147"/>
      <c r="D147" s="2147"/>
      <c r="E147" s="2147"/>
      <c r="F147" s="2143">
        <v>254</v>
      </c>
      <c r="G147" s="2167">
        <v>166651</v>
      </c>
      <c r="H147" s="2165">
        <v>166650.70000000001</v>
      </c>
    </row>
    <row r="148" spans="1:8">
      <c r="A148" s="2156" t="s">
        <v>4739</v>
      </c>
      <c r="B148" s="2160" t="s">
        <v>2313</v>
      </c>
      <c r="C148" s="2147"/>
      <c r="D148" s="2147"/>
      <c r="E148" s="2147"/>
      <c r="F148" s="2143" t="s">
        <v>3995</v>
      </c>
      <c r="G148" s="2167">
        <v>76920226</v>
      </c>
      <c r="H148" s="2165">
        <v>33227714.710000001</v>
      </c>
    </row>
    <row r="149" spans="1:8">
      <c r="A149" s="2156" t="s">
        <v>4740</v>
      </c>
      <c r="B149" s="2160" t="s">
        <v>2314</v>
      </c>
      <c r="C149" s="2147"/>
      <c r="D149" s="2147"/>
      <c r="E149" s="2147"/>
      <c r="F149" s="2143" t="s">
        <v>3995</v>
      </c>
      <c r="G149" s="2167">
        <v>277348073</v>
      </c>
      <c r="H149" s="2165">
        <v>292208259.38</v>
      </c>
    </row>
    <row r="150" spans="1:8">
      <c r="A150" s="2156" t="s">
        <v>4741</v>
      </c>
      <c r="B150" s="2160" t="s">
        <v>4879</v>
      </c>
      <c r="C150" s="2147"/>
      <c r="D150" s="2147"/>
      <c r="E150" s="2147"/>
      <c r="F150" s="2143" t="s">
        <v>2774</v>
      </c>
      <c r="G150" s="2167"/>
      <c r="H150" s="2165"/>
    </row>
    <row r="151" spans="1:8">
      <c r="A151" s="2168" t="s">
        <v>4743</v>
      </c>
      <c r="B151" s="2169" t="s">
        <v>4880</v>
      </c>
      <c r="C151" s="2170"/>
      <c r="D151" s="2170"/>
      <c r="E151" s="2170"/>
      <c r="F151" s="2199" t="s">
        <v>3325</v>
      </c>
      <c r="G151" s="2172">
        <v>-33536955</v>
      </c>
      <c r="H151" s="2173">
        <v>-24626292.100000001</v>
      </c>
    </row>
    <row r="152" spans="1:8">
      <c r="A152" s="2168" t="s">
        <v>4744</v>
      </c>
      <c r="B152" s="2169" t="s">
        <v>4881</v>
      </c>
      <c r="C152" s="2170"/>
      <c r="D152" s="2170"/>
      <c r="E152" s="2170"/>
      <c r="F152" s="2199" t="s">
        <v>3389</v>
      </c>
      <c r="G152" s="2172">
        <f>SUM(G139:G145)-G146-G147+SUM(G148:G149)-G150+G151</f>
        <v>624641567</v>
      </c>
      <c r="H152" s="2214">
        <f>SUM(H139:H145)-H146-H147+SUM(H148:H149)-H150+H151</f>
        <v>604719904.82000005</v>
      </c>
    </row>
    <row r="153" spans="1:8" ht="15.75">
      <c r="A153" s="2168" t="s">
        <v>4746</v>
      </c>
      <c r="B153" s="2157" t="s">
        <v>3425</v>
      </c>
      <c r="C153" s="2147"/>
      <c r="D153" s="2147"/>
      <c r="E153" s="2147"/>
      <c r="F153" s="2212"/>
      <c r="G153" s="2158"/>
      <c r="H153" s="2159"/>
    </row>
    <row r="154" spans="1:8">
      <c r="A154" s="2168" t="s">
        <v>4748</v>
      </c>
      <c r="B154" s="2160" t="s">
        <v>3426</v>
      </c>
      <c r="C154" s="2147"/>
      <c r="D154" s="2147"/>
      <c r="E154" s="2147"/>
      <c r="F154" s="2143" t="s">
        <v>493</v>
      </c>
      <c r="G154" s="2167"/>
      <c r="H154" s="2165"/>
    </row>
    <row r="155" spans="1:8">
      <c r="A155" s="2168" t="s">
        <v>4750</v>
      </c>
      <c r="B155" s="2160" t="s">
        <v>3427</v>
      </c>
      <c r="C155" s="2147"/>
      <c r="D155" s="2147"/>
      <c r="E155" s="2147"/>
      <c r="F155" s="2143" t="s">
        <v>493</v>
      </c>
      <c r="G155" s="2167"/>
      <c r="H155" s="2165"/>
    </row>
    <row r="156" spans="1:8">
      <c r="A156" s="2168" t="s">
        <v>4752</v>
      </c>
      <c r="B156" s="2160" t="s">
        <v>3428</v>
      </c>
      <c r="C156" s="2147"/>
      <c r="D156" s="2147"/>
      <c r="E156" s="2147"/>
      <c r="F156" s="2143" t="s">
        <v>493</v>
      </c>
      <c r="G156" s="2167"/>
      <c r="H156" s="2165"/>
    </row>
    <row r="157" spans="1:8">
      <c r="A157" s="2168" t="s">
        <v>4754</v>
      </c>
      <c r="B157" s="2160" t="s">
        <v>3429</v>
      </c>
      <c r="C157" s="2147"/>
      <c r="D157" s="2147"/>
      <c r="E157" s="2147"/>
      <c r="F157" s="2143" t="s">
        <v>493</v>
      </c>
      <c r="G157" s="2167">
        <v>579000000</v>
      </c>
      <c r="H157" s="2165">
        <v>660000000</v>
      </c>
    </row>
    <row r="158" spans="1:8">
      <c r="A158" s="2168" t="s">
        <v>4756</v>
      </c>
      <c r="B158" s="2160" t="s">
        <v>3430</v>
      </c>
      <c r="C158" s="2147"/>
      <c r="D158" s="2147"/>
      <c r="E158" s="2147"/>
      <c r="F158" s="2143" t="s">
        <v>3389</v>
      </c>
      <c r="G158" s="2167"/>
      <c r="H158" s="2165" t="s">
        <v>3253</v>
      </c>
    </row>
    <row r="159" spans="1:8">
      <c r="A159" s="2168" t="s">
        <v>4758</v>
      </c>
      <c r="B159" s="2160" t="s">
        <v>3431</v>
      </c>
      <c r="C159" s="2147"/>
      <c r="D159" s="2147"/>
      <c r="E159" s="2147"/>
      <c r="F159" s="2143" t="s">
        <v>3389</v>
      </c>
      <c r="G159" s="2167">
        <v>253728</v>
      </c>
      <c r="H159" s="2165">
        <v>927735.05</v>
      </c>
    </row>
    <row r="160" spans="1:8">
      <c r="A160" s="2168" t="s">
        <v>4760</v>
      </c>
      <c r="B160" s="2169" t="s">
        <v>4882</v>
      </c>
      <c r="C160" s="2170"/>
      <c r="D160" s="2170"/>
      <c r="E160" s="2170"/>
      <c r="F160" s="2143" t="s">
        <v>3389</v>
      </c>
      <c r="G160" s="2167">
        <f>G154-G155+SUM(G156:G158)-G159</f>
        <v>578746272</v>
      </c>
      <c r="H160" s="2165">
        <f>H154-H155+SUM(H156:H158)-H159</f>
        <v>659072264.95000005</v>
      </c>
    </row>
    <row r="161" spans="1:8" ht="15.75">
      <c r="A161" s="2168" t="s">
        <v>4761</v>
      </c>
      <c r="B161" s="2157" t="s">
        <v>3432</v>
      </c>
      <c r="C161" s="2147"/>
      <c r="D161" s="2147"/>
      <c r="E161" s="2147"/>
      <c r="F161" s="2212"/>
      <c r="G161" s="2158"/>
      <c r="H161" s="2159"/>
    </row>
    <row r="162" spans="1:8">
      <c r="A162" s="2168" t="s">
        <v>4762</v>
      </c>
      <c r="B162" s="2160" t="s">
        <v>3433</v>
      </c>
      <c r="C162" s="2147"/>
      <c r="D162" s="2147"/>
      <c r="E162" s="2147"/>
      <c r="F162" s="2143" t="s">
        <v>3389</v>
      </c>
      <c r="G162" s="2167"/>
      <c r="H162" s="2165"/>
    </row>
    <row r="163" spans="1:8">
      <c r="A163" s="2168" t="s">
        <v>4764</v>
      </c>
      <c r="B163" s="2160" t="s">
        <v>3434</v>
      </c>
      <c r="C163" s="2147"/>
      <c r="D163" s="2147"/>
      <c r="E163" s="2147"/>
      <c r="F163" s="2143" t="s">
        <v>3389</v>
      </c>
      <c r="G163" s="2167"/>
      <c r="H163" s="2165"/>
    </row>
    <row r="164" spans="1:8">
      <c r="A164" s="2168" t="s">
        <v>4766</v>
      </c>
      <c r="B164" s="2160" t="s">
        <v>3435</v>
      </c>
      <c r="C164" s="2147"/>
      <c r="D164" s="2147"/>
      <c r="E164" s="2147"/>
      <c r="F164" s="2143" t="s">
        <v>3389</v>
      </c>
      <c r="G164" s="2167">
        <v>9291475</v>
      </c>
      <c r="H164" s="2165">
        <v>6070404.1900000004</v>
      </c>
    </row>
    <row r="165" spans="1:8">
      <c r="A165" s="2168" t="s">
        <v>4767</v>
      </c>
      <c r="B165" s="2160" t="s">
        <v>2325</v>
      </c>
      <c r="C165" s="2147"/>
      <c r="D165" s="2147"/>
      <c r="E165" s="2147"/>
      <c r="F165" s="2143" t="s">
        <v>3389</v>
      </c>
      <c r="G165" s="2167">
        <v>420753035</v>
      </c>
      <c r="H165" s="2165">
        <v>346758157.00999999</v>
      </c>
    </row>
    <row r="166" spans="1:8">
      <c r="A166" s="2168" t="s">
        <v>4768</v>
      </c>
      <c r="B166" s="2160" t="s">
        <v>2326</v>
      </c>
      <c r="C166" s="2147"/>
      <c r="D166" s="2147"/>
      <c r="E166" s="2147"/>
      <c r="F166" s="2143" t="s">
        <v>3389</v>
      </c>
      <c r="G166" s="2167"/>
      <c r="H166" s="2165"/>
    </row>
    <row r="167" spans="1:8">
      <c r="A167" s="2168" t="s">
        <v>4770</v>
      </c>
      <c r="B167" s="2160" t="s">
        <v>2327</v>
      </c>
      <c r="C167" s="2147"/>
      <c r="D167" s="2147"/>
      <c r="E167" s="2147"/>
      <c r="F167" s="2143" t="s">
        <v>3389</v>
      </c>
      <c r="G167" s="2167">
        <v>267969</v>
      </c>
      <c r="H167" s="2165">
        <v>266635.65999999997</v>
      </c>
    </row>
    <row r="168" spans="1:8">
      <c r="A168" s="2168" t="s">
        <v>4772</v>
      </c>
      <c r="B168" s="2169" t="s">
        <v>4883</v>
      </c>
      <c r="C168" s="2170"/>
      <c r="D168" s="2170"/>
      <c r="E168" s="2170"/>
      <c r="F168" s="2199"/>
      <c r="G168" s="2172"/>
      <c r="H168" s="2173"/>
    </row>
    <row r="169" spans="1:8">
      <c r="A169" s="2168" t="s">
        <v>4773</v>
      </c>
      <c r="B169" s="2169" t="s">
        <v>4884</v>
      </c>
      <c r="C169" s="2170"/>
      <c r="D169" s="2170"/>
      <c r="E169" s="2170"/>
      <c r="F169" s="2199"/>
      <c r="G169" s="2172">
        <v>1481011</v>
      </c>
      <c r="H169" s="2173">
        <v>2323065</v>
      </c>
    </row>
    <row r="170" spans="1:8">
      <c r="A170" s="2168" t="s">
        <v>4775</v>
      </c>
      <c r="B170" s="2169" t="s">
        <v>4014</v>
      </c>
      <c r="C170" s="2170"/>
      <c r="D170" s="2170"/>
      <c r="E170" s="2170"/>
      <c r="F170" s="2199"/>
      <c r="G170" s="2172"/>
      <c r="H170" s="2173"/>
    </row>
    <row r="171" spans="1:8">
      <c r="A171" s="2168" t="s">
        <v>4841</v>
      </c>
      <c r="B171" s="2169" t="s">
        <v>4885</v>
      </c>
      <c r="C171" s="2170"/>
      <c r="D171" s="2170"/>
      <c r="E171" s="2170"/>
      <c r="F171" s="2196"/>
      <c r="G171" s="2172">
        <f>SUM(G162:G170)</f>
        <v>431793490</v>
      </c>
      <c r="H171" s="2214">
        <f>SUM(H162:H170)</f>
        <v>355418261.86000001</v>
      </c>
    </row>
    <row r="172" spans="1:8" ht="15.75">
      <c r="A172" s="2168" t="s">
        <v>4842</v>
      </c>
      <c r="B172" s="2157" t="s">
        <v>3045</v>
      </c>
      <c r="C172" s="2147"/>
      <c r="D172" s="2147"/>
      <c r="E172" s="2147"/>
      <c r="F172" s="2212"/>
      <c r="G172" s="2158"/>
      <c r="H172" s="2215"/>
    </row>
    <row r="173" spans="1:8">
      <c r="A173" s="2168" t="s">
        <v>4843</v>
      </c>
      <c r="B173" s="2160" t="s">
        <v>3046</v>
      </c>
      <c r="C173" s="2147"/>
      <c r="D173" s="2147"/>
      <c r="E173" s="2147"/>
      <c r="F173" s="2143" t="s">
        <v>3389</v>
      </c>
      <c r="G173" s="2167">
        <v>75990526</v>
      </c>
      <c r="H173" s="2165">
        <v>59979394.549999997</v>
      </c>
    </row>
    <row r="174" spans="1:8">
      <c r="A174" s="2168" t="s">
        <v>4844</v>
      </c>
      <c r="B174" s="2160" t="s">
        <v>3047</v>
      </c>
      <c r="C174" s="2147"/>
      <c r="D174" s="2147"/>
      <c r="E174" s="2147"/>
      <c r="F174" s="2143" t="s">
        <v>3389</v>
      </c>
      <c r="G174" s="2167">
        <v>129589789</v>
      </c>
      <c r="H174" s="2165">
        <v>39981345.5</v>
      </c>
    </row>
    <row r="175" spans="1:8">
      <c r="A175" s="2168" t="s">
        <v>4845</v>
      </c>
      <c r="B175" s="2160" t="s">
        <v>3048</v>
      </c>
      <c r="C175" s="2147"/>
      <c r="D175" s="2147"/>
      <c r="E175" s="2147"/>
      <c r="F175" s="2143" t="s">
        <v>3389</v>
      </c>
      <c r="G175" s="2167">
        <v>20350000</v>
      </c>
      <c r="H175" s="2165">
        <v>20350000</v>
      </c>
    </row>
    <row r="176" spans="1:8">
      <c r="A176" s="2168" t="s">
        <v>1619</v>
      </c>
      <c r="B176" s="2160" t="s">
        <v>3049</v>
      </c>
      <c r="C176" s="2147"/>
      <c r="D176" s="2147"/>
      <c r="E176" s="2147"/>
      <c r="F176" s="2143" t="s">
        <v>3389</v>
      </c>
      <c r="G176" s="2167">
        <v>38127105</v>
      </c>
      <c r="H176" s="2165">
        <v>22900774.139999997</v>
      </c>
    </row>
    <row r="177" spans="1:8">
      <c r="A177" s="2168" t="s">
        <v>1621</v>
      </c>
      <c r="B177" s="2160" t="s">
        <v>3050</v>
      </c>
      <c r="C177" s="2147"/>
      <c r="D177" s="2147"/>
      <c r="E177" s="2147"/>
      <c r="F177" s="2143" t="s">
        <v>3389</v>
      </c>
      <c r="G177" s="2167">
        <v>9688600</v>
      </c>
      <c r="H177" s="2165">
        <v>9333100.7100000009</v>
      </c>
    </row>
    <row r="178" spans="1:8">
      <c r="A178" s="2168" t="s">
        <v>1624</v>
      </c>
      <c r="B178" s="2160" t="s">
        <v>3051</v>
      </c>
      <c r="C178" s="2147"/>
      <c r="D178" s="2147"/>
      <c r="E178" s="2147"/>
      <c r="F178" s="2143" t="s">
        <v>500</v>
      </c>
      <c r="G178" s="2167">
        <v>573018</v>
      </c>
      <c r="H178" s="2165">
        <v>2929541.94</v>
      </c>
    </row>
    <row r="179" spans="1:8">
      <c r="A179" s="2168" t="s">
        <v>1626</v>
      </c>
      <c r="B179" s="2160" t="s">
        <v>3052</v>
      </c>
      <c r="C179" s="2147"/>
      <c r="D179" s="2147"/>
      <c r="E179" s="2147"/>
      <c r="F179" s="2143" t="s">
        <v>3389</v>
      </c>
      <c r="G179" s="2167">
        <v>6601489</v>
      </c>
      <c r="H179" s="2165">
        <v>9065448.6199999992</v>
      </c>
    </row>
    <row r="180" spans="1:8">
      <c r="A180" s="2168" t="s">
        <v>506</v>
      </c>
      <c r="B180" s="2160" t="s">
        <v>3053</v>
      </c>
      <c r="C180" s="2147"/>
      <c r="D180" s="2147"/>
      <c r="E180" s="2147"/>
      <c r="F180" s="2143" t="s">
        <v>3389</v>
      </c>
      <c r="G180" s="2167"/>
      <c r="H180" s="2165"/>
    </row>
    <row r="181" spans="1:8">
      <c r="A181" s="2168" t="s">
        <v>508</v>
      </c>
      <c r="B181" s="2160" t="s">
        <v>3054</v>
      </c>
      <c r="C181" s="2147"/>
      <c r="D181" s="2147"/>
      <c r="E181" s="2147"/>
      <c r="F181" s="2143" t="s">
        <v>3389</v>
      </c>
      <c r="G181" s="2167"/>
      <c r="H181" s="2165">
        <v>0</v>
      </c>
    </row>
    <row r="182" spans="1:8">
      <c r="A182" s="2168" t="s">
        <v>510</v>
      </c>
      <c r="B182" s="2160" t="s">
        <v>3055</v>
      </c>
      <c r="C182" s="2147"/>
      <c r="D182" s="2147"/>
      <c r="E182" s="2147"/>
      <c r="F182" s="2143" t="s">
        <v>3389</v>
      </c>
      <c r="G182" s="2167"/>
      <c r="H182" s="2165">
        <v>0</v>
      </c>
    </row>
    <row r="183" spans="1:8">
      <c r="A183" s="2168" t="s">
        <v>511</v>
      </c>
      <c r="B183" s="2160" t="s">
        <v>3056</v>
      </c>
      <c r="C183" s="2147"/>
      <c r="D183" s="2147"/>
      <c r="E183" s="2147"/>
      <c r="F183" s="2143" t="s">
        <v>3389</v>
      </c>
      <c r="G183" s="2167">
        <v>285544</v>
      </c>
      <c r="H183" s="2165">
        <v>321904.38</v>
      </c>
    </row>
    <row r="184" spans="1:8">
      <c r="A184" s="2168" t="s">
        <v>513</v>
      </c>
      <c r="B184" s="2160" t="s">
        <v>3057</v>
      </c>
      <c r="C184" s="2147"/>
      <c r="D184" s="2147"/>
      <c r="E184" s="2147"/>
      <c r="F184" s="2143" t="s">
        <v>3389</v>
      </c>
      <c r="G184" s="2167">
        <v>69405934</v>
      </c>
      <c r="H184" s="2165">
        <v>157947439.50999999</v>
      </c>
    </row>
    <row r="185" spans="1:8">
      <c r="A185" s="2168" t="s">
        <v>515</v>
      </c>
      <c r="B185" s="2160" t="s">
        <v>4886</v>
      </c>
      <c r="C185" s="2147"/>
      <c r="D185" s="2147"/>
      <c r="E185" s="2147"/>
      <c r="F185" s="2143" t="s">
        <v>3389</v>
      </c>
      <c r="G185" s="2167"/>
      <c r="H185" s="2165">
        <v>0</v>
      </c>
    </row>
    <row r="186" spans="1:8">
      <c r="A186" s="2168" t="s">
        <v>3376</v>
      </c>
      <c r="B186" s="2169" t="s">
        <v>4887</v>
      </c>
      <c r="C186" s="2170"/>
      <c r="D186" s="2170"/>
      <c r="E186" s="2170"/>
      <c r="F186" s="2199"/>
      <c r="G186" s="2172"/>
      <c r="H186" s="2173">
        <v>0</v>
      </c>
    </row>
    <row r="187" spans="1:8">
      <c r="A187" s="2168" t="s">
        <v>3378</v>
      </c>
      <c r="B187" s="2169" t="s">
        <v>4888</v>
      </c>
      <c r="C187" s="2170"/>
      <c r="D187" s="2170"/>
      <c r="E187" s="2170"/>
      <c r="F187" s="2199"/>
      <c r="G187" s="2172"/>
      <c r="H187" s="2173"/>
    </row>
    <row r="188" spans="1:8">
      <c r="A188" s="2168" t="s">
        <v>3380</v>
      </c>
      <c r="B188" s="2169" t="s">
        <v>4889</v>
      </c>
      <c r="C188" s="2170"/>
      <c r="D188" s="2170"/>
      <c r="E188" s="2170"/>
      <c r="F188" s="2199"/>
      <c r="G188" s="2172">
        <v>5271297</v>
      </c>
      <c r="H188" s="2173">
        <v>11362288.529999999</v>
      </c>
    </row>
    <row r="189" spans="1:8">
      <c r="A189" s="2168" t="s">
        <v>3382</v>
      </c>
      <c r="B189" s="2169" t="s">
        <v>4890</v>
      </c>
      <c r="C189" s="2170"/>
      <c r="D189" s="2170"/>
      <c r="E189" s="2170"/>
      <c r="F189" s="2199"/>
      <c r="G189" s="2172">
        <v>1481011</v>
      </c>
      <c r="H189" s="2173">
        <v>2323065</v>
      </c>
    </row>
    <row r="190" spans="1:8" ht="15.75" thickBot="1">
      <c r="A190" s="2216" t="s">
        <v>3386</v>
      </c>
      <c r="B190" s="2175" t="s">
        <v>4891</v>
      </c>
      <c r="C190" s="2176"/>
      <c r="D190" s="2176"/>
      <c r="E190" s="2176"/>
      <c r="F190" s="2217"/>
      <c r="G190" s="2218">
        <f>SUM(G173:G186)-G187+G188-G189</f>
        <v>354402291</v>
      </c>
      <c r="H190" s="2219">
        <f>SUM(H173:H186)-H187+H188-H189</f>
        <v>331848172.88</v>
      </c>
    </row>
    <row r="191" spans="1:8">
      <c r="A191" s="2184" t="s">
        <v>4856</v>
      </c>
      <c r="B191" s="2185"/>
      <c r="C191" s="2150"/>
      <c r="D191" s="2150"/>
      <c r="E191" s="2150"/>
      <c r="F191" s="2140"/>
      <c r="G191" s="2188"/>
      <c r="H191" s="2188"/>
    </row>
    <row r="192" spans="1:8">
      <c r="A192" s="2202" t="s">
        <v>3059</v>
      </c>
      <c r="B192" s="2150"/>
      <c r="C192" s="2150"/>
      <c r="D192" s="2187"/>
      <c r="E192" s="2150"/>
      <c r="F192" s="2150"/>
      <c r="G192" s="2186"/>
      <c r="H192" s="2186"/>
    </row>
    <row r="193" spans="1:8" ht="15.75" thickBot="1">
      <c r="A193" s="2185"/>
      <c r="B193" s="2140"/>
      <c r="C193" s="2140"/>
      <c r="D193" s="2140"/>
      <c r="E193" s="2140"/>
      <c r="F193" s="2140"/>
      <c r="G193" s="2188"/>
      <c r="H193" s="2188"/>
    </row>
    <row r="194" spans="1:8">
      <c r="A194" s="2220"/>
      <c r="B194" s="2132" t="s">
        <v>2455</v>
      </c>
      <c r="C194" s="2133" t="s">
        <v>3412</v>
      </c>
      <c r="D194" s="2134"/>
      <c r="E194" s="2134"/>
      <c r="F194" s="2132"/>
      <c r="G194" s="2132" t="s">
        <v>3679</v>
      </c>
      <c r="H194" s="2190" t="s">
        <v>3680</v>
      </c>
    </row>
    <row r="195" spans="1:8">
      <c r="A195" s="2221"/>
      <c r="B195" s="2138" t="str">
        <f>+B132</f>
        <v>Orange and Rockland Utilities, Inc</v>
      </c>
      <c r="C195" s="2139" t="s">
        <v>3413</v>
      </c>
      <c r="D195" s="2140" t="s">
        <v>4899</v>
      </c>
      <c r="E195" s="2140"/>
      <c r="F195" s="2191" t="s">
        <v>3415</v>
      </c>
      <c r="G195" s="2238" t="str">
        <f>+G132</f>
        <v>4/28/2016</v>
      </c>
      <c r="H195" s="2237" t="str">
        <f>+H132</f>
        <v>12/31/2015</v>
      </c>
    </row>
    <row r="196" spans="1:8">
      <c r="A196" s="2222"/>
      <c r="B196" s="2142"/>
      <c r="C196" s="2143" t="s">
        <v>3416</v>
      </c>
      <c r="D196" s="2142" t="s">
        <v>3414</v>
      </c>
      <c r="E196" s="2142"/>
      <c r="F196" s="2192" t="s">
        <v>3417</v>
      </c>
      <c r="G196" s="2004"/>
      <c r="H196" s="2223"/>
    </row>
    <row r="197" spans="1:8" ht="15.75">
      <c r="A197" s="2224" t="s">
        <v>3060</v>
      </c>
      <c r="B197" s="2147"/>
      <c r="C197" s="2147"/>
      <c r="D197" s="2147"/>
      <c r="E197" s="2147"/>
      <c r="F197" s="2147"/>
      <c r="G197" s="2147"/>
      <c r="H197" s="2148"/>
    </row>
    <row r="198" spans="1:8">
      <c r="A198" s="2225"/>
      <c r="B198" s="2150"/>
      <c r="C198" s="2150"/>
      <c r="D198" s="2150"/>
      <c r="E198" s="2150"/>
      <c r="F198" s="2151" t="s">
        <v>3643</v>
      </c>
      <c r="G198" s="2151" t="s">
        <v>2642</v>
      </c>
      <c r="H198" s="2152" t="s">
        <v>2642</v>
      </c>
    </row>
    <row r="199" spans="1:8">
      <c r="A199" s="2225" t="s">
        <v>3686</v>
      </c>
      <c r="B199" s="2150" t="s">
        <v>2949</v>
      </c>
      <c r="C199" s="2150"/>
      <c r="D199" s="2150"/>
      <c r="E199" s="2150"/>
      <c r="F199" s="2151" t="s">
        <v>56</v>
      </c>
      <c r="G199" s="2151" t="s">
        <v>4834</v>
      </c>
      <c r="H199" s="2152" t="s">
        <v>659</v>
      </c>
    </row>
    <row r="200" spans="1:8">
      <c r="A200" s="2168" t="s">
        <v>3689</v>
      </c>
      <c r="B200" s="2147" t="s">
        <v>58</v>
      </c>
      <c r="C200" s="2147"/>
      <c r="D200" s="2147"/>
      <c r="E200" s="2147"/>
      <c r="F200" s="2154" t="s">
        <v>1827</v>
      </c>
      <c r="G200" s="2154" t="s">
        <v>1828</v>
      </c>
      <c r="H200" s="2155" t="s">
        <v>1829</v>
      </c>
    </row>
    <row r="201" spans="1:8" ht="15.75">
      <c r="A201" s="2168" t="s">
        <v>4846</v>
      </c>
      <c r="B201" s="2157" t="s">
        <v>3061</v>
      </c>
      <c r="C201" s="2147"/>
      <c r="D201" s="2147"/>
      <c r="E201" s="2147"/>
      <c r="F201" s="2154"/>
      <c r="G201" s="2158"/>
      <c r="H201" s="2159"/>
    </row>
    <row r="202" spans="1:8">
      <c r="A202" s="2168" t="s">
        <v>4848</v>
      </c>
      <c r="B202" s="2160" t="s">
        <v>3062</v>
      </c>
      <c r="C202" s="2147"/>
      <c r="D202" s="2147"/>
      <c r="E202" s="2147"/>
      <c r="F202" s="2212"/>
      <c r="G202" s="2213">
        <v>1847136</v>
      </c>
      <c r="H202" s="2163">
        <v>2425684.46</v>
      </c>
    </row>
    <row r="203" spans="1:8">
      <c r="A203" s="2168" t="s">
        <v>4850</v>
      </c>
      <c r="B203" s="2160" t="s">
        <v>3063</v>
      </c>
      <c r="C203" s="2147"/>
      <c r="D203" s="2147"/>
      <c r="E203" s="2147"/>
      <c r="F203" s="2143" t="s">
        <v>488</v>
      </c>
      <c r="G203" s="2167">
        <v>1061360</v>
      </c>
      <c r="H203" s="2165">
        <v>1039178.98</v>
      </c>
    </row>
    <row r="204" spans="1:8">
      <c r="A204" s="2168" t="s">
        <v>4852</v>
      </c>
      <c r="B204" s="2160" t="s">
        <v>4892</v>
      </c>
      <c r="C204" s="2147"/>
      <c r="D204" s="2147"/>
      <c r="E204" s="2147"/>
      <c r="F204" s="2212"/>
      <c r="G204" s="2167"/>
      <c r="H204" s="2165"/>
    </row>
    <row r="205" spans="1:8">
      <c r="A205" s="2168" t="s">
        <v>4854</v>
      </c>
      <c r="B205" s="2160" t="s">
        <v>3064</v>
      </c>
      <c r="C205" s="2147"/>
      <c r="D205" s="2147"/>
      <c r="E205" s="2147"/>
      <c r="F205" s="2143">
        <v>269</v>
      </c>
      <c r="G205" s="2167">
        <v>2094770</v>
      </c>
      <c r="H205" s="2165">
        <v>5374176.8499999996</v>
      </c>
    </row>
    <row r="206" spans="1:8">
      <c r="A206" s="2168" t="s">
        <v>4857</v>
      </c>
      <c r="B206" s="2160" t="s">
        <v>3065</v>
      </c>
      <c r="C206" s="2147"/>
      <c r="D206" s="2147"/>
      <c r="E206" s="2147"/>
      <c r="F206" s="2143">
        <v>278</v>
      </c>
      <c r="G206" s="2167">
        <v>98674969</v>
      </c>
      <c r="H206" s="2165">
        <v>109026962.37</v>
      </c>
    </row>
    <row r="207" spans="1:8">
      <c r="A207" s="2168" t="s">
        <v>4858</v>
      </c>
      <c r="B207" s="2160" t="s">
        <v>4893</v>
      </c>
      <c r="C207" s="2147"/>
      <c r="D207" s="2147"/>
      <c r="E207" s="2147"/>
      <c r="F207" s="2143">
        <v>269</v>
      </c>
      <c r="G207" s="2167"/>
      <c r="H207" s="2165"/>
    </row>
    <row r="208" spans="1:8">
      <c r="A208" s="2168" t="s">
        <v>4859</v>
      </c>
      <c r="B208" s="2160" t="s">
        <v>4894</v>
      </c>
      <c r="C208" s="2147"/>
      <c r="D208" s="2147"/>
      <c r="E208" s="2147"/>
      <c r="F208" s="2143" t="s">
        <v>2982</v>
      </c>
      <c r="G208" s="2167">
        <v>465538054</v>
      </c>
      <c r="H208" s="2165">
        <v>489321396.23000002</v>
      </c>
    </row>
    <row r="209" spans="1:8">
      <c r="A209" s="2168" t="s">
        <v>4860</v>
      </c>
      <c r="B209" s="2169" t="s">
        <v>4895</v>
      </c>
      <c r="C209" s="2170"/>
      <c r="D209" s="2170"/>
      <c r="E209" s="2170"/>
      <c r="F209" s="2212"/>
      <c r="G209" s="2213">
        <f>SUM(G202:G208)</f>
        <v>569216289</v>
      </c>
      <c r="H209" s="2163">
        <f>SUM(H202:H208)</f>
        <v>607187398.88999999</v>
      </c>
    </row>
    <row r="210" spans="1:8">
      <c r="A210" s="2168" t="s">
        <v>4861</v>
      </c>
      <c r="B210" s="2160"/>
      <c r="C210" s="2147"/>
      <c r="D210" s="2147"/>
      <c r="E210" s="2147"/>
      <c r="F210" s="2212"/>
      <c r="G210" s="2167"/>
      <c r="H210" s="2165"/>
    </row>
    <row r="211" spans="1:8">
      <c r="A211" s="2168" t="s">
        <v>4862</v>
      </c>
      <c r="B211" s="2160"/>
      <c r="C211" s="2147"/>
      <c r="D211" s="2147"/>
      <c r="E211" s="2147"/>
      <c r="F211" s="2212"/>
      <c r="G211" s="2167"/>
      <c r="H211" s="2165"/>
    </row>
    <row r="212" spans="1:8">
      <c r="A212" s="2168" t="s">
        <v>4864</v>
      </c>
      <c r="B212" s="2160"/>
      <c r="C212" s="2147"/>
      <c r="D212" s="2147"/>
      <c r="E212" s="2147"/>
      <c r="F212" s="2212"/>
      <c r="G212" s="2167"/>
      <c r="H212" s="2165"/>
    </row>
    <row r="213" spans="1:8">
      <c r="A213" s="2168" t="s">
        <v>4866</v>
      </c>
      <c r="B213" s="2160"/>
      <c r="C213" s="2147"/>
      <c r="D213" s="2147"/>
      <c r="E213" s="2147"/>
      <c r="F213" s="2212"/>
      <c r="G213" s="2167"/>
      <c r="H213" s="2165"/>
    </row>
    <row r="214" spans="1:8">
      <c r="A214" s="2168" t="s">
        <v>4867</v>
      </c>
      <c r="B214" s="2160"/>
      <c r="C214" s="2147"/>
      <c r="D214" s="2147"/>
      <c r="E214" s="2147"/>
      <c r="F214" s="2212"/>
      <c r="G214" s="2167"/>
      <c r="H214" s="2165"/>
    </row>
    <row r="215" spans="1:8">
      <c r="A215" s="2168" t="s">
        <v>4868</v>
      </c>
      <c r="B215" s="2160"/>
      <c r="C215" s="2147"/>
      <c r="D215" s="2147"/>
      <c r="E215" s="2147"/>
      <c r="F215" s="2212"/>
      <c r="G215" s="2167"/>
      <c r="H215" s="2165"/>
    </row>
    <row r="216" spans="1:8">
      <c r="A216" s="2168" t="s">
        <v>4869</v>
      </c>
      <c r="B216" s="2160"/>
      <c r="C216" s="2147"/>
      <c r="D216" s="2147"/>
      <c r="E216" s="2147"/>
      <c r="F216" s="2212"/>
      <c r="G216" s="2167"/>
      <c r="H216" s="2165"/>
    </row>
    <row r="217" spans="1:8">
      <c r="A217" s="2168" t="s">
        <v>4870</v>
      </c>
      <c r="B217" s="2160"/>
      <c r="C217" s="2147"/>
      <c r="D217" s="2147"/>
      <c r="E217" s="2147"/>
      <c r="F217" s="2212"/>
      <c r="G217" s="2167"/>
      <c r="H217" s="2165"/>
    </row>
    <row r="218" spans="1:8">
      <c r="A218" s="2168" t="s">
        <v>4871</v>
      </c>
      <c r="B218" s="2160"/>
      <c r="C218" s="2147"/>
      <c r="D218" s="2147"/>
      <c r="E218" s="2147"/>
      <c r="F218" s="2212"/>
      <c r="G218" s="2167"/>
      <c r="H218" s="2165"/>
    </row>
    <row r="219" spans="1:8">
      <c r="A219" s="2168" t="s">
        <v>4872</v>
      </c>
      <c r="B219" s="2160"/>
      <c r="C219" s="2147"/>
      <c r="D219" s="2147"/>
      <c r="E219" s="2147"/>
      <c r="F219" s="2212"/>
      <c r="G219" s="2167"/>
      <c r="H219" s="2165"/>
    </row>
    <row r="220" spans="1:8">
      <c r="A220" s="2168" t="s">
        <v>4873</v>
      </c>
      <c r="B220" s="2160"/>
      <c r="C220" s="2147"/>
      <c r="D220" s="2147"/>
      <c r="E220" s="2147"/>
      <c r="F220" s="2212"/>
      <c r="G220" s="2167"/>
      <c r="H220" s="2165"/>
    </row>
    <row r="221" spans="1:8">
      <c r="A221" s="2168" t="s">
        <v>4874</v>
      </c>
      <c r="B221" s="2160"/>
      <c r="C221" s="2147"/>
      <c r="D221" s="2147"/>
      <c r="E221" s="2147"/>
      <c r="F221" s="2212"/>
      <c r="G221" s="2167"/>
      <c r="H221" s="2165"/>
    </row>
    <row r="222" spans="1:8">
      <c r="A222" s="2168" t="s">
        <v>4876</v>
      </c>
      <c r="B222" s="2160"/>
      <c r="C222" s="2147"/>
      <c r="D222" s="2147"/>
      <c r="E222" s="2147"/>
      <c r="F222" s="2212"/>
      <c r="G222" s="2167"/>
      <c r="H222" s="2165"/>
    </row>
    <row r="223" spans="1:8">
      <c r="A223" s="2168" t="s">
        <v>4896</v>
      </c>
      <c r="B223" s="2226" t="s">
        <v>4897</v>
      </c>
      <c r="C223" s="2202"/>
      <c r="D223" s="2202"/>
      <c r="E223" s="2202"/>
      <c r="F223" s="2151"/>
      <c r="G223" s="2227"/>
      <c r="H223" s="2228"/>
    </row>
    <row r="224" spans="1:8">
      <c r="A224" s="2168"/>
      <c r="B224" s="2229" t="s">
        <v>4898</v>
      </c>
      <c r="C224" s="2170"/>
      <c r="D224" s="2170"/>
      <c r="E224" s="2170"/>
      <c r="F224" s="2154"/>
      <c r="G224" s="2213">
        <f>G152+G160+G171+G190+G209</f>
        <v>2558799909</v>
      </c>
      <c r="H224" s="2163">
        <f>H152+H160+H171+H190+H209</f>
        <v>2558246003.4000001</v>
      </c>
    </row>
    <row r="225" spans="1:8">
      <c r="A225" s="2137"/>
      <c r="B225" s="2150"/>
      <c r="C225" s="2150"/>
      <c r="D225" s="2150"/>
      <c r="E225" s="2150"/>
      <c r="F225" s="2150"/>
      <c r="G225" s="2186"/>
      <c r="H225" s="2230"/>
    </row>
    <row r="226" spans="1:8" ht="15.75">
      <c r="A226" s="2137"/>
      <c r="B226" s="2231" t="s">
        <v>2983</v>
      </c>
      <c r="C226" s="2150"/>
      <c r="D226" s="2150"/>
      <c r="E226" s="2150"/>
      <c r="F226" s="2150"/>
      <c r="G226" s="2186"/>
      <c r="H226" s="2230"/>
    </row>
    <row r="227" spans="1:8">
      <c r="A227" s="2137"/>
      <c r="B227" s="2232" t="s">
        <v>1523</v>
      </c>
      <c r="C227" s="2150"/>
      <c r="D227" s="2150"/>
      <c r="E227" s="2150"/>
      <c r="F227" s="2150"/>
      <c r="G227" s="2186"/>
      <c r="H227" s="2230"/>
    </row>
    <row r="228" spans="1:8">
      <c r="A228" s="2137"/>
      <c r="B228" s="2232" t="s">
        <v>1524</v>
      </c>
      <c r="C228" s="2150"/>
      <c r="D228" s="2150"/>
      <c r="E228" s="2150"/>
      <c r="F228" s="2150"/>
      <c r="G228" s="2186"/>
      <c r="H228" s="2230"/>
    </row>
    <row r="229" spans="1:8">
      <c r="A229" s="2137"/>
      <c r="B229" s="2150"/>
      <c r="C229" s="2150"/>
      <c r="D229" s="2150"/>
      <c r="E229" s="2150"/>
      <c r="F229" s="2150"/>
      <c r="G229" s="2186"/>
      <c r="H229" s="2230"/>
    </row>
    <row r="230" spans="1:8">
      <c r="A230" s="2137"/>
      <c r="B230" s="2150"/>
      <c r="C230" s="2150"/>
      <c r="D230" s="2150"/>
      <c r="E230" s="2150"/>
      <c r="F230" s="2150"/>
      <c r="G230" s="2186"/>
      <c r="H230" s="2230"/>
    </row>
    <row r="231" spans="1:8">
      <c r="A231" s="2137"/>
      <c r="B231" s="2150"/>
      <c r="C231" s="2150"/>
      <c r="D231" s="2150"/>
      <c r="E231" s="2150"/>
      <c r="F231" s="2150"/>
      <c r="G231" s="2186"/>
      <c r="H231" s="2230"/>
    </row>
    <row r="232" spans="1:8">
      <c r="A232" s="2137"/>
      <c r="B232" s="2150"/>
      <c r="C232" s="2150"/>
      <c r="D232" s="2150"/>
      <c r="E232" s="2150"/>
      <c r="F232" s="2150"/>
      <c r="G232" s="2186"/>
      <c r="H232" s="2230"/>
    </row>
    <row r="233" spans="1:8">
      <c r="A233" s="2137"/>
      <c r="B233" s="2150"/>
      <c r="C233" s="2150"/>
      <c r="D233" s="2150"/>
      <c r="E233" s="2150"/>
      <c r="F233" s="2150"/>
      <c r="G233" s="2186"/>
      <c r="H233" s="2230"/>
    </row>
    <row r="234" spans="1:8">
      <c r="A234" s="2137"/>
      <c r="B234" s="2150"/>
      <c r="C234" s="2150"/>
      <c r="D234" s="2150"/>
      <c r="E234" s="2150"/>
      <c r="F234" s="2150"/>
      <c r="G234" s="2186"/>
      <c r="H234" s="2230"/>
    </row>
    <row r="235" spans="1:8">
      <c r="A235" s="2137"/>
      <c r="B235" s="2150"/>
      <c r="C235" s="2150"/>
      <c r="D235" s="2150"/>
      <c r="E235" s="2150"/>
      <c r="F235" s="2150"/>
      <c r="G235" s="2186"/>
      <c r="H235" s="2230"/>
    </row>
    <row r="236" spans="1:8">
      <c r="A236" s="2137"/>
      <c r="B236" s="2150"/>
      <c r="C236" s="2150"/>
      <c r="D236" s="2150"/>
      <c r="E236" s="2150"/>
      <c r="F236" s="2150"/>
      <c r="G236" s="2186"/>
      <c r="H236" s="2230"/>
    </row>
    <row r="237" spans="1:8">
      <c r="A237" s="2137"/>
      <c r="B237" s="2150"/>
      <c r="C237" s="2150"/>
      <c r="D237" s="2150"/>
      <c r="E237" s="2150"/>
      <c r="F237" s="2150"/>
      <c r="G237" s="2186"/>
      <c r="H237" s="2230"/>
    </row>
    <row r="238" spans="1:8">
      <c r="A238" s="2137"/>
      <c r="B238" s="2150"/>
      <c r="C238" s="2150"/>
      <c r="D238" s="2150"/>
      <c r="E238" s="2150"/>
      <c r="F238" s="2150"/>
      <c r="G238" s="2186"/>
      <c r="H238" s="2230"/>
    </row>
    <row r="239" spans="1:8">
      <c r="A239" s="2137"/>
      <c r="B239" s="2150"/>
      <c r="C239" s="2150"/>
      <c r="D239" s="2150"/>
      <c r="E239" s="2150"/>
      <c r="F239" s="2150"/>
      <c r="G239" s="2186"/>
      <c r="H239" s="2230"/>
    </row>
    <row r="240" spans="1:8">
      <c r="A240" s="2137"/>
      <c r="B240" s="2150"/>
      <c r="C240" s="2150"/>
      <c r="D240" s="2150"/>
      <c r="E240" s="2150"/>
      <c r="F240" s="2150"/>
      <c r="G240" s="2186"/>
      <c r="H240" s="2230"/>
    </row>
    <row r="241" spans="1:8">
      <c r="A241" s="2137"/>
      <c r="B241" s="2140"/>
      <c r="C241" s="2150"/>
      <c r="D241" s="2150"/>
      <c r="E241" s="2150"/>
      <c r="F241" s="2150"/>
      <c r="G241" s="2186"/>
      <c r="H241" s="2230"/>
    </row>
    <row r="242" spans="1:8">
      <c r="A242" s="2137"/>
      <c r="B242" s="2140"/>
      <c r="C242" s="2150"/>
      <c r="D242" s="2150"/>
      <c r="E242" s="2150"/>
      <c r="F242" s="2150"/>
      <c r="G242" s="2186"/>
      <c r="H242" s="2230"/>
    </row>
    <row r="243" spans="1:8">
      <c r="A243" s="2137"/>
      <c r="B243" s="2140"/>
      <c r="C243" s="2150"/>
      <c r="D243" s="2150"/>
      <c r="E243" s="2150"/>
      <c r="F243" s="2150"/>
      <c r="G243" s="2186"/>
      <c r="H243" s="2230"/>
    </row>
    <row r="244" spans="1:8">
      <c r="A244" s="2137"/>
      <c r="B244" s="2140"/>
      <c r="C244" s="2150"/>
      <c r="D244" s="2150"/>
      <c r="E244" s="2150"/>
      <c r="F244" s="2150"/>
      <c r="G244" s="2186"/>
      <c r="H244" s="2230"/>
    </row>
    <row r="245" spans="1:8">
      <c r="A245" s="2137"/>
      <c r="B245" s="2140"/>
      <c r="C245" s="2150"/>
      <c r="D245" s="2150"/>
      <c r="E245" s="2150"/>
      <c r="F245" s="2150"/>
      <c r="G245" s="2186"/>
      <c r="H245" s="2230"/>
    </row>
    <row r="246" spans="1:8">
      <c r="A246" s="2137"/>
      <c r="B246" s="2140"/>
      <c r="C246" s="2150"/>
      <c r="D246" s="2150"/>
      <c r="E246" s="2150"/>
      <c r="F246" s="2150"/>
      <c r="G246" s="2186"/>
      <c r="H246" s="2230"/>
    </row>
    <row r="247" spans="1:8">
      <c r="A247" s="2137"/>
      <c r="B247" s="2140"/>
      <c r="C247" s="2150"/>
      <c r="D247" s="2150"/>
      <c r="E247" s="2150"/>
      <c r="F247" s="2150"/>
      <c r="G247" s="2186"/>
      <c r="H247" s="2230"/>
    </row>
    <row r="248" spans="1:8">
      <c r="A248" s="2137"/>
      <c r="B248" s="2140"/>
      <c r="C248" s="2150"/>
      <c r="D248" s="2150"/>
      <c r="E248" s="2150"/>
      <c r="F248" s="2150"/>
      <c r="G248" s="2186"/>
      <c r="H248" s="2230"/>
    </row>
    <row r="249" spans="1:8">
      <c r="A249" s="2137"/>
      <c r="B249" s="2140"/>
      <c r="C249" s="2150"/>
      <c r="D249" s="2150"/>
      <c r="E249" s="2150"/>
      <c r="F249" s="2150"/>
      <c r="G249" s="2186"/>
      <c r="H249" s="2230"/>
    </row>
    <row r="250" spans="1:8">
      <c r="A250" s="2137"/>
      <c r="B250" s="2140"/>
      <c r="C250" s="2150"/>
      <c r="D250" s="2150"/>
      <c r="E250" s="2150"/>
      <c r="F250" s="2150"/>
      <c r="G250" s="2186"/>
      <c r="H250" s="2230"/>
    </row>
    <row r="251" spans="1:8" ht="15.75" thickBot="1">
      <c r="A251" s="2207"/>
      <c r="B251" s="2208"/>
      <c r="C251" s="2209"/>
      <c r="D251" s="2209"/>
      <c r="E251" s="2209"/>
      <c r="F251" s="2209"/>
      <c r="G251" s="2233"/>
      <c r="H251" s="2234"/>
    </row>
    <row r="252" spans="1:8">
      <c r="A252" s="2184" t="s">
        <v>4856</v>
      </c>
      <c r="B252" s="2185"/>
      <c r="C252" s="2150"/>
      <c r="D252" s="2150"/>
      <c r="E252" s="2150"/>
      <c r="F252" s="2150"/>
      <c r="G252" s="2186"/>
      <c r="H252" s="2186"/>
    </row>
    <row r="253" spans="1:8">
      <c r="A253" s="2150" t="s">
        <v>1525</v>
      </c>
      <c r="B253" s="2150"/>
      <c r="C253" s="2150"/>
      <c r="D253" s="2187"/>
      <c r="E253" s="2150"/>
      <c r="F253" s="2150"/>
      <c r="G253" s="2186"/>
      <c r="H253" s="2186"/>
    </row>
  </sheetData>
  <printOptions horizontalCentered="1" verticalCentered="1"/>
  <pageMargins left="0.5" right="0.5" top="0" bottom="0" header="0.25" footer="0.25"/>
  <pageSetup scale="65" fitToHeight="4" orientation="portrait" horizontalDpi="300" verticalDpi="300" r:id="rId1"/>
  <headerFooter alignWithMargins="0"/>
  <rowBreaks count="3" manualBreakCount="3">
    <brk id="68" max="16383" man="1"/>
    <brk id="129" max="16383" man="1"/>
    <brk id="19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87"/>
  <dimension ref="A1:AD64"/>
  <sheetViews>
    <sheetView defaultGridColor="0" topLeftCell="A13" colorId="22" zoomScale="70" zoomScaleNormal="70" zoomScaleSheetLayoutView="50" workbookViewId="0">
      <selection activeCell="M31" sqref="M31"/>
    </sheetView>
  </sheetViews>
  <sheetFormatPr defaultColWidth="9.6640625" defaultRowHeight="15"/>
  <cols>
    <col min="1" max="1" width="4.6640625" style="2124" customWidth="1"/>
    <col min="2" max="2" width="53.33203125" style="2124" customWidth="1"/>
    <col min="3" max="3" width="3.6640625" style="2124" customWidth="1"/>
    <col min="4" max="5" width="2.6640625" style="2124" customWidth="1"/>
    <col min="6" max="6" width="15.44140625" style="2124" customWidth="1"/>
    <col min="7" max="7" width="18.5546875" style="2124" customWidth="1"/>
    <col min="8" max="8" width="16.6640625" style="2124" customWidth="1"/>
    <col min="9" max="9" width="18.6640625" style="2124" customWidth="1"/>
    <col min="10" max="10" width="21" style="2124" customWidth="1"/>
    <col min="11" max="11" width="23.44140625" style="2124" customWidth="1"/>
    <col min="12" max="14" width="16.6640625" style="2124" customWidth="1"/>
    <col min="15" max="16" width="4.6640625" style="2124" customWidth="1"/>
    <col min="17" max="22" width="14.6640625" style="2124" customWidth="1"/>
    <col min="23" max="23" width="5.6640625" style="2124" customWidth="1"/>
    <col min="24" max="24" width="49" style="2124" customWidth="1"/>
    <col min="25" max="25" width="3.77734375" style="2124" customWidth="1"/>
    <col min="26" max="26" width="3.109375" style="2124" customWidth="1"/>
    <col min="27" max="27" width="2.77734375" style="2124" customWidth="1"/>
    <col min="28" max="28" width="13.6640625" style="2124" customWidth="1"/>
    <col min="29" max="29" width="15.77734375" style="2124" customWidth="1"/>
    <col min="30" max="30" width="16.77734375" style="2124" customWidth="1"/>
    <col min="31" max="16384" width="9.6640625" style="2124"/>
  </cols>
  <sheetData>
    <row r="1" spans="1:30">
      <c r="A1" s="2239"/>
      <c r="B1" s="2240" t="s">
        <v>2455</v>
      </c>
      <c r="C1" s="2241" t="s">
        <v>3412</v>
      </c>
      <c r="D1" s="2242"/>
      <c r="E1" s="2242"/>
      <c r="F1" s="2240"/>
      <c r="G1" s="2240" t="s">
        <v>3679</v>
      </c>
      <c r="H1" s="2243" t="s">
        <v>3680</v>
      </c>
      <c r="I1" s="2239" t="s">
        <v>2455</v>
      </c>
      <c r="J1" s="1477"/>
      <c r="K1" s="2241" t="s">
        <v>3412</v>
      </c>
      <c r="L1" s="2240"/>
      <c r="M1" s="2240" t="s">
        <v>2457</v>
      </c>
      <c r="N1" s="2242" t="s">
        <v>3680</v>
      </c>
      <c r="O1" s="2243"/>
      <c r="P1" s="2239" t="s">
        <v>2455</v>
      </c>
      <c r="Q1" s="1477"/>
      <c r="R1" s="2242"/>
      <c r="S1" s="2241" t="s">
        <v>3412</v>
      </c>
      <c r="T1" s="2240"/>
      <c r="U1" s="2240" t="s">
        <v>2457</v>
      </c>
      <c r="V1" s="2244" t="s">
        <v>3680</v>
      </c>
      <c r="W1" s="2239"/>
      <c r="X1" s="2240" t="s">
        <v>2455</v>
      </c>
      <c r="Y1" s="2241" t="s">
        <v>3412</v>
      </c>
      <c r="Z1" s="2242"/>
      <c r="AA1" s="2242"/>
      <c r="AB1" s="2240"/>
      <c r="AC1" s="2240" t="s">
        <v>3679</v>
      </c>
      <c r="AD1" s="2245" t="s">
        <v>2458</v>
      </c>
    </row>
    <row r="2" spans="1:30">
      <c r="A2" s="2246"/>
      <c r="B2" s="804" t="str">
        <f>'[8]Data Sheet'!$C$25</f>
        <v xml:space="preserve"> </v>
      </c>
      <c r="C2" s="2247" t="s">
        <v>3413</v>
      </c>
      <c r="D2" s="2248" t="s">
        <v>3414</v>
      </c>
      <c r="E2" s="2248"/>
      <c r="F2" s="2249" t="s">
        <v>3415</v>
      </c>
      <c r="G2" s="2249" t="s">
        <v>3682</v>
      </c>
      <c r="H2" s="2250"/>
      <c r="I2" s="1479" t="str">
        <f>'[8]Data Sheet'!$C$25</f>
        <v xml:space="preserve"> </v>
      </c>
      <c r="J2" s="1617"/>
      <c r="K2" s="2251" t="s">
        <v>4900</v>
      </c>
      <c r="L2" s="804"/>
      <c r="M2" s="2249" t="s">
        <v>3682</v>
      </c>
      <c r="N2" s="2248"/>
      <c r="O2" s="2250"/>
      <c r="P2" s="1479" t="str">
        <f>'[8]Data Sheet'!$C$25</f>
        <v xml:space="preserve"> </v>
      </c>
      <c r="Q2" s="1617"/>
      <c r="R2" s="2248"/>
      <c r="S2" s="2251" t="s">
        <v>4900</v>
      </c>
      <c r="T2" s="2249"/>
      <c r="U2" s="2249" t="s">
        <v>3682</v>
      </c>
      <c r="V2" s="2252"/>
      <c r="W2" s="2246"/>
      <c r="X2" s="804" t="str">
        <f>'[8]Data Sheet'!$C$25</f>
        <v xml:space="preserve"> </v>
      </c>
      <c r="Y2" s="2247" t="s">
        <v>3413</v>
      </c>
      <c r="Z2" s="2248" t="s">
        <v>3414</v>
      </c>
      <c r="AA2" s="2248"/>
      <c r="AB2" s="2249" t="s">
        <v>3415</v>
      </c>
      <c r="AC2" s="2249" t="s">
        <v>3682</v>
      </c>
      <c r="AD2" s="2250"/>
    </row>
    <row r="3" spans="1:30" ht="15" customHeight="1">
      <c r="A3" s="2253"/>
      <c r="B3" s="2254"/>
      <c r="C3" s="2255" t="s">
        <v>3416</v>
      </c>
      <c r="D3" s="2254" t="s">
        <v>3414</v>
      </c>
      <c r="E3" s="2254"/>
      <c r="F3" s="2256" t="s">
        <v>3417</v>
      </c>
      <c r="G3" s="2005" t="str">
        <f>'[8]Data Sheet'!$C$40</f>
        <v xml:space="preserve"> </v>
      </c>
      <c r="H3" s="2193" t="str">
        <f>'[8]Data Sheet'!$C$38</f>
        <v xml:space="preserve"> </v>
      </c>
      <c r="I3" s="2253"/>
      <c r="J3" s="916"/>
      <c r="K3" s="2257" t="s">
        <v>1469</v>
      </c>
      <c r="L3" s="1482"/>
      <c r="M3" s="2005" t="str">
        <f>'[8]Data Sheet'!$C$40</f>
        <v xml:space="preserve"> </v>
      </c>
      <c r="N3" s="2006" t="str">
        <f>'[8]Data Sheet'!$C$38</f>
        <v xml:space="preserve"> </v>
      </c>
      <c r="O3" s="2258"/>
      <c r="P3" s="2253"/>
      <c r="Q3" s="916"/>
      <c r="R3" s="2254"/>
      <c r="S3" s="2257" t="s">
        <v>1469</v>
      </c>
      <c r="T3" s="2256"/>
      <c r="U3" s="2005" t="str">
        <f>'[8]Data Sheet'!$C$40</f>
        <v xml:space="preserve"> </v>
      </c>
      <c r="V3" s="2193" t="str">
        <f>'[8]Data Sheet'!$C$38</f>
        <v xml:space="preserve"> </v>
      </c>
      <c r="W3" s="2253"/>
      <c r="X3" s="2254"/>
      <c r="Y3" s="2255" t="s">
        <v>3416</v>
      </c>
      <c r="Z3" s="2254" t="s">
        <v>3414</v>
      </c>
      <c r="AA3" s="2254"/>
      <c r="AB3" s="2256" t="s">
        <v>3417</v>
      </c>
      <c r="AC3" s="2005" t="str">
        <f>'[8]Data Sheet'!$C$40</f>
        <v xml:space="preserve"> </v>
      </c>
      <c r="AD3" s="2193" t="str">
        <f>'[8]Data Sheet'!$C$38</f>
        <v xml:space="preserve"> </v>
      </c>
    </row>
    <row r="4" spans="1:30" ht="15" customHeight="1">
      <c r="A4" s="2259" t="s">
        <v>1470</v>
      </c>
      <c r="B4" s="2260"/>
      <c r="C4" s="2260"/>
      <c r="D4" s="2260"/>
      <c r="E4" s="2260"/>
      <c r="F4" s="2260"/>
      <c r="G4" s="2260"/>
      <c r="H4" s="2261"/>
      <c r="I4" s="2259" t="s">
        <v>1471</v>
      </c>
      <c r="J4" s="2260"/>
      <c r="K4" s="2260"/>
      <c r="L4" s="2260"/>
      <c r="M4" s="2260"/>
      <c r="N4" s="2260"/>
      <c r="O4" s="2261"/>
      <c r="P4" s="2259" t="s">
        <v>1471</v>
      </c>
      <c r="Q4" s="2260"/>
      <c r="R4" s="2260"/>
      <c r="S4" s="2260"/>
      <c r="T4" s="2260"/>
      <c r="U4" s="2260"/>
      <c r="V4" s="2261"/>
      <c r="W4" s="2259" t="s">
        <v>1471</v>
      </c>
      <c r="X4" s="2260"/>
      <c r="Y4" s="2260"/>
      <c r="Z4" s="2260"/>
      <c r="AA4" s="2260"/>
      <c r="AB4" s="2260"/>
      <c r="AC4" s="2260"/>
      <c r="AD4" s="2261"/>
    </row>
    <row r="5" spans="1:30" ht="15" customHeight="1">
      <c r="A5" s="2246"/>
      <c r="B5" s="3561" t="s">
        <v>1472</v>
      </c>
      <c r="C5" s="2262"/>
      <c r="D5" s="3561" t="s">
        <v>2603</v>
      </c>
      <c r="E5" s="3561"/>
      <c r="F5" s="3561"/>
      <c r="G5" s="3561"/>
      <c r="H5" s="3573"/>
      <c r="I5" s="3560" t="s">
        <v>4901</v>
      </c>
      <c r="J5" s="3561"/>
      <c r="K5" s="3561"/>
      <c r="L5" s="3561" t="s">
        <v>2604</v>
      </c>
      <c r="M5" s="3564"/>
      <c r="N5" s="3564"/>
      <c r="O5" s="3565"/>
      <c r="P5" s="2263"/>
      <c r="Q5" s="2262"/>
      <c r="R5" s="2262"/>
      <c r="S5" s="2262"/>
      <c r="T5" s="2262"/>
      <c r="U5" s="2262"/>
      <c r="V5" s="2250"/>
      <c r="W5" s="2264"/>
      <c r="X5" s="2248"/>
      <c r="Y5" s="2248"/>
      <c r="Z5" s="2248"/>
      <c r="AA5" s="2248"/>
      <c r="AB5" s="2247" t="s">
        <v>754</v>
      </c>
      <c r="AC5" s="2257" t="s">
        <v>755</v>
      </c>
      <c r="AD5" s="2258"/>
    </row>
    <row r="6" spans="1:30">
      <c r="A6" s="2246"/>
      <c r="B6" s="3563"/>
      <c r="C6" s="2262"/>
      <c r="D6" s="3563"/>
      <c r="E6" s="3563"/>
      <c r="F6" s="3563"/>
      <c r="G6" s="3563"/>
      <c r="H6" s="3571"/>
      <c r="I6" s="3562"/>
      <c r="J6" s="3563"/>
      <c r="K6" s="3563"/>
      <c r="L6" s="3566"/>
      <c r="M6" s="3566"/>
      <c r="N6" s="3566"/>
      <c r="O6" s="3567"/>
      <c r="P6" s="2263"/>
      <c r="Q6" s="2262"/>
      <c r="R6" s="2262"/>
      <c r="S6" s="2262"/>
      <c r="T6" s="2262"/>
      <c r="U6" s="2262"/>
      <c r="V6" s="2250"/>
      <c r="W6" s="2264" t="s">
        <v>3686</v>
      </c>
      <c r="X6" s="2265" t="s">
        <v>3711</v>
      </c>
      <c r="Y6" s="2248"/>
      <c r="Z6" s="2248"/>
      <c r="AA6" s="2248"/>
      <c r="AB6" s="2247" t="s">
        <v>56</v>
      </c>
      <c r="AC6" s="2247" t="s">
        <v>1530</v>
      </c>
      <c r="AD6" s="2266" t="s">
        <v>1531</v>
      </c>
    </row>
    <row r="7" spans="1:30">
      <c r="A7" s="2246"/>
      <c r="B7" s="3563"/>
      <c r="C7" s="2262"/>
      <c r="D7" s="3563"/>
      <c r="E7" s="3563"/>
      <c r="F7" s="3563"/>
      <c r="G7" s="3563"/>
      <c r="H7" s="3571"/>
      <c r="I7" s="3562"/>
      <c r="J7" s="3563"/>
      <c r="K7" s="3563"/>
      <c r="L7" s="3566" t="s">
        <v>2612</v>
      </c>
      <c r="M7" s="3566"/>
      <c r="N7" s="3566"/>
      <c r="O7" s="3568"/>
      <c r="P7" s="2263"/>
      <c r="Q7" s="2262"/>
      <c r="R7" s="2262"/>
      <c r="S7" s="2262"/>
      <c r="T7" s="2262"/>
      <c r="U7" s="2262"/>
      <c r="V7" s="2250"/>
      <c r="W7" s="2267" t="s">
        <v>3689</v>
      </c>
      <c r="X7" s="2260" t="s">
        <v>58</v>
      </c>
      <c r="Y7" s="2260"/>
      <c r="Z7" s="2260"/>
      <c r="AA7" s="2260"/>
      <c r="AB7" s="2268" t="s">
        <v>1827</v>
      </c>
      <c r="AC7" s="2268" t="s">
        <v>1828</v>
      </c>
      <c r="AD7" s="2269" t="s">
        <v>1829</v>
      </c>
    </row>
    <row r="8" spans="1:30">
      <c r="A8" s="2246"/>
      <c r="B8" s="3563"/>
      <c r="C8" s="2262"/>
      <c r="D8" s="3563"/>
      <c r="E8" s="3563"/>
      <c r="F8" s="3563"/>
      <c r="G8" s="3563"/>
      <c r="H8" s="3571"/>
      <c r="I8" s="3562" t="s">
        <v>2614</v>
      </c>
      <c r="J8" s="3563"/>
      <c r="K8" s="3563"/>
      <c r="L8" s="3566"/>
      <c r="M8" s="3566"/>
      <c r="N8" s="3566"/>
      <c r="O8" s="3568"/>
      <c r="P8" s="2263"/>
      <c r="Q8" s="2262"/>
      <c r="R8" s="2262"/>
      <c r="S8" s="2262"/>
      <c r="T8" s="2262"/>
      <c r="U8" s="2270"/>
      <c r="V8" s="2250"/>
      <c r="W8" s="2271" t="s">
        <v>2483</v>
      </c>
      <c r="X8" s="2272" t="s">
        <v>2613</v>
      </c>
      <c r="Y8" s="2260"/>
      <c r="Z8" s="2260"/>
      <c r="AA8" s="2260"/>
      <c r="AB8" s="2268" t="s">
        <v>4902</v>
      </c>
      <c r="AC8" s="2273">
        <f>G49</f>
        <v>72845458</v>
      </c>
      <c r="AD8" s="2274">
        <f>H49</f>
        <v>78733217</v>
      </c>
    </row>
    <row r="9" spans="1:30" ht="15.75" customHeight="1">
      <c r="A9" s="2246"/>
      <c r="B9" s="3563"/>
      <c r="C9" s="2262"/>
      <c r="D9" s="3563"/>
      <c r="E9" s="3563"/>
      <c r="F9" s="3563"/>
      <c r="G9" s="3563"/>
      <c r="H9" s="3571"/>
      <c r="I9" s="3562"/>
      <c r="J9" s="3563"/>
      <c r="K9" s="3563"/>
      <c r="L9" s="3566"/>
      <c r="M9" s="3566"/>
      <c r="N9" s="3566"/>
      <c r="O9" s="3568"/>
      <c r="P9" s="2263"/>
      <c r="Q9" s="2262"/>
      <c r="R9" s="2262"/>
      <c r="S9" s="2262"/>
      <c r="T9" s="2262"/>
      <c r="U9" s="2262"/>
      <c r="V9" s="2250"/>
      <c r="W9" s="2271" t="s">
        <v>2403</v>
      </c>
      <c r="X9" s="2275" t="s">
        <v>2615</v>
      </c>
      <c r="Y9" s="2254"/>
      <c r="Z9" s="2254"/>
      <c r="AA9" s="2254"/>
      <c r="AB9" s="2257"/>
      <c r="AC9" s="2276"/>
      <c r="AD9" s="2277"/>
    </row>
    <row r="10" spans="1:30">
      <c r="A10" s="2246"/>
      <c r="B10" s="3569" t="s">
        <v>793</v>
      </c>
      <c r="C10" s="2262"/>
      <c r="D10" s="3563"/>
      <c r="E10" s="3563"/>
      <c r="F10" s="3563"/>
      <c r="G10" s="3563"/>
      <c r="H10" s="3571"/>
      <c r="I10" s="3562" t="s">
        <v>1561</v>
      </c>
      <c r="J10" s="3563"/>
      <c r="K10" s="3563"/>
      <c r="L10" s="3566"/>
      <c r="M10" s="3566"/>
      <c r="N10" s="3566"/>
      <c r="O10" s="3568"/>
      <c r="P10" s="2263"/>
      <c r="Q10" s="2262"/>
      <c r="R10" s="2262"/>
      <c r="S10" s="2262"/>
      <c r="T10" s="2262"/>
      <c r="U10" s="2262"/>
      <c r="V10" s="2250"/>
      <c r="W10" s="2271" t="s">
        <v>2404</v>
      </c>
      <c r="X10" s="2272" t="s">
        <v>756</v>
      </c>
      <c r="Y10" s="2260"/>
      <c r="Z10" s="2260"/>
      <c r="AA10" s="2260"/>
      <c r="AB10" s="2257"/>
      <c r="AC10" s="2278"/>
      <c r="AD10" s="2279"/>
    </row>
    <row r="11" spans="1:30">
      <c r="A11" s="2246"/>
      <c r="B11" s="3569"/>
      <c r="C11" s="2262"/>
      <c r="D11" s="3563"/>
      <c r="E11" s="3563"/>
      <c r="F11" s="3563"/>
      <c r="G11" s="3563"/>
      <c r="H11" s="3571"/>
      <c r="I11" s="3562"/>
      <c r="J11" s="3563"/>
      <c r="K11" s="3563"/>
      <c r="L11" s="2262"/>
      <c r="M11" s="2186"/>
      <c r="N11" s="2186"/>
      <c r="O11" s="2250"/>
      <c r="P11" s="2263"/>
      <c r="Q11" s="2262"/>
      <c r="R11" s="2262"/>
      <c r="S11" s="2262"/>
      <c r="T11" s="2186"/>
      <c r="U11" s="2186"/>
      <c r="V11" s="2250"/>
      <c r="W11" s="2271" t="s">
        <v>2405</v>
      </c>
      <c r="X11" s="2272" t="s">
        <v>794</v>
      </c>
      <c r="Y11" s="2260"/>
      <c r="Z11" s="2260"/>
      <c r="AA11" s="2260"/>
      <c r="AB11" s="2257"/>
      <c r="AC11" s="2276"/>
      <c r="AD11" s="2277"/>
    </row>
    <row r="12" spans="1:30" ht="15" customHeight="1">
      <c r="A12" s="2246"/>
      <c r="B12" s="3569" t="s">
        <v>87</v>
      </c>
      <c r="C12" s="2262"/>
      <c r="D12" s="3563"/>
      <c r="E12" s="3563"/>
      <c r="F12" s="3563"/>
      <c r="G12" s="3563"/>
      <c r="H12" s="3571"/>
      <c r="I12" s="3562"/>
      <c r="J12" s="3563"/>
      <c r="K12" s="3563"/>
      <c r="L12" s="2280"/>
      <c r="M12" s="2186"/>
      <c r="N12" s="2186"/>
      <c r="O12" s="2250"/>
      <c r="P12" s="2246"/>
      <c r="Q12" s="2248"/>
      <c r="R12" s="2262"/>
      <c r="S12" s="2262"/>
      <c r="T12" s="2186"/>
      <c r="U12" s="2186"/>
      <c r="V12" s="2250"/>
      <c r="W12" s="2271" t="s">
        <v>2406</v>
      </c>
      <c r="X12" s="2272" t="s">
        <v>1562</v>
      </c>
      <c r="Y12" s="2260"/>
      <c r="Z12" s="2260"/>
      <c r="AA12" s="2260"/>
      <c r="AB12" s="2257"/>
      <c r="AC12" s="2167"/>
      <c r="AD12" s="2165"/>
    </row>
    <row r="13" spans="1:30" ht="15" customHeight="1">
      <c r="A13" s="2246"/>
      <c r="B13" s="3569"/>
      <c r="C13" s="2262"/>
      <c r="D13" s="3563"/>
      <c r="E13" s="3563"/>
      <c r="F13" s="3563"/>
      <c r="G13" s="3563"/>
      <c r="H13" s="3571"/>
      <c r="I13" s="3562"/>
      <c r="J13" s="3563"/>
      <c r="K13" s="3563"/>
      <c r="L13" s="2280"/>
      <c r="M13" s="2186"/>
      <c r="N13" s="2186"/>
      <c r="O13" s="2250"/>
      <c r="P13" s="2246"/>
      <c r="Q13" s="2248"/>
      <c r="R13" s="2262"/>
      <c r="S13" s="2262"/>
      <c r="T13" s="2186"/>
      <c r="U13" s="2186"/>
      <c r="V13" s="2250"/>
      <c r="W13" s="2271" t="s">
        <v>2407</v>
      </c>
      <c r="X13" s="2272" t="s">
        <v>88</v>
      </c>
      <c r="Y13" s="2260"/>
      <c r="Z13" s="2260"/>
      <c r="AA13" s="2260"/>
      <c r="AB13" s="2257"/>
      <c r="AC13" s="2167"/>
      <c r="AD13" s="2165"/>
    </row>
    <row r="14" spans="1:30">
      <c r="A14" s="2246"/>
      <c r="B14" s="3563" t="s">
        <v>1570</v>
      </c>
      <c r="C14" s="2262"/>
      <c r="D14" s="3569" t="s">
        <v>90</v>
      </c>
      <c r="E14" s="3569"/>
      <c r="F14" s="3569"/>
      <c r="G14" s="3569"/>
      <c r="H14" s="3571"/>
      <c r="I14" s="2281"/>
      <c r="J14" s="2282"/>
      <c r="K14" s="2282"/>
      <c r="L14" s="2280"/>
      <c r="M14" s="2186"/>
      <c r="N14" s="2186"/>
      <c r="O14" s="2250"/>
      <c r="P14" s="2263"/>
      <c r="Q14" s="2262"/>
      <c r="R14" s="2262"/>
      <c r="S14" s="2262"/>
      <c r="T14" s="2186"/>
      <c r="U14" s="2186"/>
      <c r="V14" s="2250"/>
      <c r="W14" s="2271" t="s">
        <v>2408</v>
      </c>
      <c r="X14" s="2272" t="s">
        <v>89</v>
      </c>
      <c r="Y14" s="2260"/>
      <c r="Z14" s="2260"/>
      <c r="AA14" s="2260"/>
      <c r="AB14" s="2257"/>
      <c r="AC14" s="2167"/>
      <c r="AD14" s="2165"/>
    </row>
    <row r="15" spans="1:30" ht="15" customHeight="1">
      <c r="A15" s="2246"/>
      <c r="B15" s="3570"/>
      <c r="C15" s="2262"/>
      <c r="D15" s="3569"/>
      <c r="E15" s="3569"/>
      <c r="F15" s="3569"/>
      <c r="G15" s="3569"/>
      <c r="H15" s="3571"/>
      <c r="I15" s="2281"/>
      <c r="J15" s="2282"/>
      <c r="K15" s="2282"/>
      <c r="L15" s="2280"/>
      <c r="M15" s="2186"/>
      <c r="N15" s="2186"/>
      <c r="O15" s="2250"/>
      <c r="P15" s="2263"/>
      <c r="Q15" s="2262"/>
      <c r="R15" s="2262"/>
      <c r="S15" s="2262"/>
      <c r="T15" s="2186"/>
      <c r="U15" s="2186"/>
      <c r="V15" s="2250"/>
      <c r="W15" s="2271" t="s">
        <v>2409</v>
      </c>
      <c r="X15" s="2272" t="s">
        <v>91</v>
      </c>
      <c r="Y15" s="2260"/>
      <c r="Z15" s="2260"/>
      <c r="AA15" s="2260"/>
      <c r="AB15" s="2257"/>
      <c r="AC15" s="2167"/>
      <c r="AD15" s="2165"/>
    </row>
    <row r="16" spans="1:30">
      <c r="A16" s="2246"/>
      <c r="B16" s="3569"/>
      <c r="C16" s="2262"/>
      <c r="D16" s="2283"/>
      <c r="E16" s="2283"/>
      <c r="F16" s="2283"/>
      <c r="G16" s="2283"/>
      <c r="H16" s="2284"/>
      <c r="I16" s="2285"/>
      <c r="J16" s="2283"/>
      <c r="K16" s="2283"/>
      <c r="L16" s="2280"/>
      <c r="M16" s="2262"/>
      <c r="N16" s="2262"/>
      <c r="O16" s="2250"/>
      <c r="P16" s="2263"/>
      <c r="Q16" s="2262"/>
      <c r="R16" s="2262"/>
      <c r="S16" s="2262"/>
      <c r="T16" s="2262"/>
      <c r="U16" s="2262"/>
      <c r="V16" s="2250"/>
      <c r="W16" s="2271" t="s">
        <v>2410</v>
      </c>
      <c r="X16" s="2272" t="s">
        <v>2653</v>
      </c>
      <c r="Y16" s="2260"/>
      <c r="Z16" s="2260"/>
      <c r="AA16" s="2260"/>
      <c r="AB16" s="2257"/>
      <c r="AC16" s="2167"/>
      <c r="AD16" s="2165"/>
    </row>
    <row r="17" spans="1:30">
      <c r="A17" s="2253"/>
      <c r="B17" s="3572"/>
      <c r="C17" s="2260"/>
      <c r="D17" s="2260"/>
      <c r="E17" s="2260"/>
      <c r="F17" s="2260"/>
      <c r="G17" s="2260"/>
      <c r="H17" s="2261"/>
      <c r="I17" s="2286"/>
      <c r="J17" s="2287"/>
      <c r="K17" s="2287"/>
      <c r="L17" s="2260"/>
      <c r="M17" s="2260"/>
      <c r="N17" s="2260"/>
      <c r="O17" s="2250"/>
      <c r="P17" s="2259"/>
      <c r="Q17" s="2260"/>
      <c r="R17" s="2260"/>
      <c r="S17" s="2260"/>
      <c r="T17" s="2260"/>
      <c r="U17" s="2260"/>
      <c r="V17" s="2250"/>
      <c r="W17" s="2271" t="s">
        <v>2411</v>
      </c>
      <c r="X17" s="2272" t="s">
        <v>2654</v>
      </c>
      <c r="Y17" s="2260"/>
      <c r="Z17" s="2260"/>
      <c r="AA17" s="2260"/>
      <c r="AB17" s="2255">
        <v>119</v>
      </c>
      <c r="AC17" s="2167">
        <v>14860186</v>
      </c>
      <c r="AD17" s="2165">
        <v>12339861</v>
      </c>
    </row>
    <row r="18" spans="1:30">
      <c r="A18" s="2264"/>
      <c r="B18" s="2262"/>
      <c r="C18" s="2262"/>
      <c r="D18" s="2262"/>
      <c r="E18" s="2262"/>
      <c r="F18" s="2247" t="s">
        <v>2655</v>
      </c>
      <c r="G18" s="2288" t="s">
        <v>1526</v>
      </c>
      <c r="H18" s="2289"/>
      <c r="I18" s="2259" t="s">
        <v>1527</v>
      </c>
      <c r="J18" s="2260"/>
      <c r="K18" s="2260" t="s">
        <v>1528</v>
      </c>
      <c r="L18" s="2260"/>
      <c r="M18" s="2288" t="s">
        <v>2656</v>
      </c>
      <c r="N18" s="2290"/>
      <c r="O18" s="2291"/>
      <c r="P18" s="2292"/>
      <c r="Q18" s="2288" t="s">
        <v>2656</v>
      </c>
      <c r="R18" s="2290"/>
      <c r="S18" s="2288" t="s">
        <v>2656</v>
      </c>
      <c r="T18" s="2290"/>
      <c r="U18" s="2288" t="s">
        <v>2656</v>
      </c>
      <c r="V18" s="2293"/>
      <c r="W18" s="2271" t="s">
        <v>2412</v>
      </c>
      <c r="X18" s="2272" t="s">
        <v>2657</v>
      </c>
      <c r="Y18" s="2260"/>
      <c r="Z18" s="2260"/>
      <c r="AA18" s="2260"/>
      <c r="AB18" s="2257"/>
      <c r="AC18" s="2167">
        <v>1497103</v>
      </c>
      <c r="AD18" s="2165">
        <v>2536316</v>
      </c>
    </row>
    <row r="19" spans="1:30">
      <c r="A19" s="2294" t="s">
        <v>3686</v>
      </c>
      <c r="B19" s="2265" t="s">
        <v>1529</v>
      </c>
      <c r="C19" s="2262"/>
      <c r="D19" s="2262"/>
      <c r="E19" s="2262"/>
      <c r="F19" s="2247" t="s">
        <v>3250</v>
      </c>
      <c r="G19" s="2295" t="s">
        <v>1530</v>
      </c>
      <c r="H19" s="2252" t="s">
        <v>2658</v>
      </c>
      <c r="I19" s="2294" t="s">
        <v>1530</v>
      </c>
      <c r="J19" s="2296" t="s">
        <v>1531</v>
      </c>
      <c r="K19" s="2265" t="s">
        <v>2659</v>
      </c>
      <c r="L19" s="2297" t="s">
        <v>1531</v>
      </c>
      <c r="M19" s="2296" t="s">
        <v>1530</v>
      </c>
      <c r="N19" s="2297" t="s">
        <v>1531</v>
      </c>
      <c r="O19" s="2266" t="s">
        <v>3686</v>
      </c>
      <c r="P19" s="2294" t="s">
        <v>3686</v>
      </c>
      <c r="Q19" s="2296" t="s">
        <v>1530</v>
      </c>
      <c r="R19" s="2297" t="s">
        <v>1531</v>
      </c>
      <c r="S19" s="2296" t="s">
        <v>1530</v>
      </c>
      <c r="T19" s="2297" t="s">
        <v>1531</v>
      </c>
      <c r="U19" s="2296" t="s">
        <v>1530</v>
      </c>
      <c r="V19" s="2266" t="s">
        <v>1531</v>
      </c>
      <c r="W19" s="2271" t="s">
        <v>2413</v>
      </c>
      <c r="X19" s="2272" t="s">
        <v>2660</v>
      </c>
      <c r="Y19" s="2260"/>
      <c r="Z19" s="2260"/>
      <c r="AA19" s="2260"/>
      <c r="AB19" s="2257"/>
      <c r="AC19" s="2167">
        <v>-4370</v>
      </c>
      <c r="AD19" s="2165">
        <v>771063</v>
      </c>
    </row>
    <row r="20" spans="1:30">
      <c r="A20" s="2294" t="s">
        <v>3689</v>
      </c>
      <c r="B20" s="2262"/>
      <c r="C20" s="2262"/>
      <c r="D20" s="2262"/>
      <c r="E20" s="2262"/>
      <c r="F20" s="2247" t="s">
        <v>3689</v>
      </c>
      <c r="G20" s="2298"/>
      <c r="H20" s="2299"/>
      <c r="I20" s="2264"/>
      <c r="J20" s="2249"/>
      <c r="K20" s="2262"/>
      <c r="L20" s="2251"/>
      <c r="M20" s="2298"/>
      <c r="N20" s="2300"/>
      <c r="O20" s="2266" t="s">
        <v>3689</v>
      </c>
      <c r="P20" s="2294" t="s">
        <v>3689</v>
      </c>
      <c r="Q20" s="2298"/>
      <c r="R20" s="2300"/>
      <c r="S20" s="2298"/>
      <c r="T20" s="2300"/>
      <c r="U20" s="2298"/>
      <c r="V20" s="2299"/>
      <c r="W20" s="2271" t="s">
        <v>2414</v>
      </c>
      <c r="X20" s="2272" t="s">
        <v>2661</v>
      </c>
      <c r="Y20" s="2260"/>
      <c r="Z20" s="2260"/>
      <c r="AA20" s="2260"/>
      <c r="AB20" s="2257"/>
      <c r="AC20" s="2167">
        <v>-5049699</v>
      </c>
      <c r="AD20" s="2165">
        <v>55091</v>
      </c>
    </row>
    <row r="21" spans="1:30">
      <c r="A21" s="2267"/>
      <c r="B21" s="2301" t="s">
        <v>58</v>
      </c>
      <c r="C21" s="2260"/>
      <c r="D21" s="2260"/>
      <c r="E21" s="2260"/>
      <c r="F21" s="2255" t="s">
        <v>1827</v>
      </c>
      <c r="G21" s="2302" t="s">
        <v>1828</v>
      </c>
      <c r="H21" s="2303" t="s">
        <v>1829</v>
      </c>
      <c r="I21" s="2304" t="s">
        <v>3535</v>
      </c>
      <c r="J21" s="2305" t="s">
        <v>3536</v>
      </c>
      <c r="K21" s="2305" t="s">
        <v>3537</v>
      </c>
      <c r="L21" s="2305" t="s">
        <v>3538</v>
      </c>
      <c r="M21" s="2302" t="s">
        <v>3539</v>
      </c>
      <c r="N21" s="2306" t="s">
        <v>3540</v>
      </c>
      <c r="O21" s="2258"/>
      <c r="P21" s="2267"/>
      <c r="Q21" s="2302" t="s">
        <v>3490</v>
      </c>
      <c r="R21" s="2306" t="s">
        <v>3491</v>
      </c>
      <c r="S21" s="2302" t="s">
        <v>1532</v>
      </c>
      <c r="T21" s="2306" t="s">
        <v>1533</v>
      </c>
      <c r="U21" s="2302" t="s">
        <v>1534</v>
      </c>
      <c r="V21" s="2303" t="s">
        <v>1535</v>
      </c>
      <c r="W21" s="2271" t="s">
        <v>2415</v>
      </c>
      <c r="X21" s="2272" t="s">
        <v>2662</v>
      </c>
      <c r="Y21" s="2260"/>
      <c r="Z21" s="2260"/>
      <c r="AA21" s="2260"/>
      <c r="AB21" s="2257"/>
      <c r="AC21" s="2167">
        <v>0</v>
      </c>
      <c r="AD21" s="2165">
        <v>52138</v>
      </c>
    </row>
    <row r="22" spans="1:30" ht="15.75">
      <c r="A22" s="2267">
        <v>1</v>
      </c>
      <c r="B22" s="2275" t="s">
        <v>2663</v>
      </c>
      <c r="C22" s="2260"/>
      <c r="D22" s="2260"/>
      <c r="E22" s="2260"/>
      <c r="F22" s="2257"/>
      <c r="G22" s="2278"/>
      <c r="H22" s="2279"/>
      <c r="I22" s="2307"/>
      <c r="J22" s="2308"/>
      <c r="K22" s="2309"/>
      <c r="L22" s="2276"/>
      <c r="M22" s="2278"/>
      <c r="N22" s="2310"/>
      <c r="O22" s="2311">
        <v>1</v>
      </c>
      <c r="P22" s="2267">
        <v>1</v>
      </c>
      <c r="Q22" s="2278"/>
      <c r="R22" s="2310"/>
      <c r="S22" s="2278"/>
      <c r="T22" s="2310"/>
      <c r="U22" s="2278"/>
      <c r="V22" s="2279"/>
      <c r="W22" s="2271" t="s">
        <v>2416</v>
      </c>
      <c r="X22" s="2312" t="s">
        <v>4016</v>
      </c>
      <c r="Y22" s="2313"/>
      <c r="Z22" s="2313"/>
      <c r="AA22" s="2313"/>
      <c r="AB22" s="2257"/>
      <c r="AC22" s="2167">
        <f>AC12-AC13+AC14-AC15+SUM(AC16:AC21)</f>
        <v>11303220</v>
      </c>
      <c r="AD22" s="2165">
        <f>AD12-AD13+AD14-AD15+SUM(AD16:AD21)</f>
        <v>15754469</v>
      </c>
    </row>
    <row r="23" spans="1:30">
      <c r="A23" s="2267">
        <v>2</v>
      </c>
      <c r="B23" s="2272" t="s">
        <v>2664</v>
      </c>
      <c r="C23" s="2260"/>
      <c r="D23" s="2260"/>
      <c r="E23" s="2260"/>
      <c r="F23" s="2255" t="s">
        <v>3563</v>
      </c>
      <c r="G23" s="2213">
        <f>I23+K23+M23+Q23+S23+U23</f>
        <v>664386275</v>
      </c>
      <c r="H23" s="2163">
        <f>J23+L23+N23+R23+T23+V23</f>
        <v>737168479</v>
      </c>
      <c r="I23" s="2314">
        <v>496666297</v>
      </c>
      <c r="J23" s="2315">
        <v>524941761</v>
      </c>
      <c r="K23" s="2316">
        <v>167719978</v>
      </c>
      <c r="L23" s="2213">
        <v>212226718</v>
      </c>
      <c r="M23" s="2213"/>
      <c r="N23" s="2162"/>
      <c r="O23" s="2311">
        <v>2</v>
      </c>
      <c r="P23" s="2267">
        <v>2</v>
      </c>
      <c r="Q23" s="2213"/>
      <c r="R23" s="2162"/>
      <c r="S23" s="2213"/>
      <c r="T23" s="2162"/>
      <c r="U23" s="2213"/>
      <c r="V23" s="2163"/>
      <c r="W23" s="2271" t="s">
        <v>2417</v>
      </c>
      <c r="X23" s="2272" t="s">
        <v>2665</v>
      </c>
      <c r="Y23" s="2260"/>
      <c r="Z23" s="2260"/>
      <c r="AA23" s="2260"/>
      <c r="AB23" s="2257"/>
      <c r="AC23" s="2276"/>
      <c r="AD23" s="2277"/>
    </row>
    <row r="24" spans="1:30">
      <c r="A24" s="2267">
        <v>3</v>
      </c>
      <c r="B24" s="2272" t="s">
        <v>2666</v>
      </c>
      <c r="C24" s="2260"/>
      <c r="D24" s="2260"/>
      <c r="E24" s="2260"/>
      <c r="F24" s="2257"/>
      <c r="G24" s="2278"/>
      <c r="H24" s="2279"/>
      <c r="I24" s="2307"/>
      <c r="J24" s="2308"/>
      <c r="K24" s="2309"/>
      <c r="L24" s="2276"/>
      <c r="M24" s="2278"/>
      <c r="N24" s="2310"/>
      <c r="O24" s="2311">
        <v>3</v>
      </c>
      <c r="P24" s="2267">
        <v>3</v>
      </c>
      <c r="Q24" s="2278"/>
      <c r="R24" s="2310"/>
      <c r="S24" s="2278"/>
      <c r="T24" s="2310"/>
      <c r="U24" s="2278"/>
      <c r="V24" s="2279"/>
      <c r="W24" s="2271" t="s">
        <v>2418</v>
      </c>
      <c r="X24" s="2272" t="s">
        <v>4903</v>
      </c>
      <c r="Y24" s="2260"/>
      <c r="Z24" s="2260"/>
      <c r="AA24" s="2260"/>
      <c r="AB24" s="2257"/>
      <c r="AC24" s="2167"/>
      <c r="AD24" s="2165"/>
    </row>
    <row r="25" spans="1:30">
      <c r="A25" s="2267">
        <v>4</v>
      </c>
      <c r="B25" s="2272" t="s">
        <v>2667</v>
      </c>
      <c r="C25" s="2260"/>
      <c r="D25" s="2260"/>
      <c r="E25" s="2260"/>
      <c r="F25" s="2255" t="s">
        <v>868</v>
      </c>
      <c r="G25" s="2167">
        <f t="shared" ref="G25:H30" si="0">I25+K25+M25+Q25+S25+U25</f>
        <v>400638101</v>
      </c>
      <c r="H25" s="2165">
        <f t="shared" si="0"/>
        <v>468542418</v>
      </c>
      <c r="I25" s="2317">
        <v>295636501</v>
      </c>
      <c r="J25" s="2318">
        <v>324360468</v>
      </c>
      <c r="K25" s="2319">
        <v>105001600</v>
      </c>
      <c r="L25" s="2167">
        <v>144181950</v>
      </c>
      <c r="M25" s="2167"/>
      <c r="N25" s="2164"/>
      <c r="O25" s="2311">
        <v>4</v>
      </c>
      <c r="P25" s="2267">
        <v>4</v>
      </c>
      <c r="Q25" s="2167"/>
      <c r="R25" s="2164"/>
      <c r="S25" s="2167"/>
      <c r="T25" s="2164"/>
      <c r="U25" s="2167"/>
      <c r="V25" s="2165"/>
      <c r="W25" s="2271" t="s">
        <v>1275</v>
      </c>
      <c r="X25" s="2272" t="s">
        <v>4904</v>
      </c>
      <c r="Y25" s="2260"/>
      <c r="Z25" s="2260"/>
      <c r="AA25" s="2260"/>
      <c r="AB25" s="2255">
        <v>340</v>
      </c>
      <c r="AC25" s="2167"/>
      <c r="AD25" s="2165"/>
    </row>
    <row r="26" spans="1:30">
      <c r="A26" s="2267">
        <v>5</v>
      </c>
      <c r="B26" s="2272" t="s">
        <v>2668</v>
      </c>
      <c r="C26" s="2260"/>
      <c r="D26" s="2260"/>
      <c r="E26" s="2260"/>
      <c r="F26" s="2255" t="s">
        <v>868</v>
      </c>
      <c r="G26" s="2167">
        <f t="shared" si="0"/>
        <v>49210059</v>
      </c>
      <c r="H26" s="2165">
        <f t="shared" si="0"/>
        <v>51531636</v>
      </c>
      <c r="I26" s="2317">
        <v>40283408</v>
      </c>
      <c r="J26" s="2318">
        <v>41611895</v>
      </c>
      <c r="K26" s="2319">
        <v>8926651</v>
      </c>
      <c r="L26" s="2167">
        <v>9919741</v>
      </c>
      <c r="M26" s="2167"/>
      <c r="N26" s="2164"/>
      <c r="O26" s="2311">
        <v>5</v>
      </c>
      <c r="P26" s="2267">
        <v>5</v>
      </c>
      <c r="Q26" s="2167"/>
      <c r="R26" s="2164"/>
      <c r="S26" s="2167"/>
      <c r="T26" s="2164"/>
      <c r="U26" s="2167"/>
      <c r="V26" s="2165"/>
      <c r="W26" s="2271" t="s">
        <v>1276</v>
      </c>
      <c r="X26" s="2272" t="s">
        <v>4905</v>
      </c>
      <c r="Y26" s="2260"/>
      <c r="Z26" s="2260"/>
      <c r="AA26" s="2260"/>
      <c r="AB26" s="2255">
        <v>340</v>
      </c>
      <c r="AC26" s="2167">
        <v>353022</v>
      </c>
      <c r="AD26" s="2165">
        <v>292709</v>
      </c>
    </row>
    <row r="27" spans="1:30">
      <c r="A27" s="2267">
        <v>6</v>
      </c>
      <c r="B27" s="2272" t="s">
        <v>2669</v>
      </c>
      <c r="C27" s="2260"/>
      <c r="D27" s="2260"/>
      <c r="E27" s="2260"/>
      <c r="F27" s="2255" t="s">
        <v>274</v>
      </c>
      <c r="G27" s="2167">
        <f t="shared" si="0"/>
        <v>53100050</v>
      </c>
      <c r="H27" s="2165">
        <f t="shared" si="0"/>
        <v>49455957</v>
      </c>
      <c r="I27" s="2317">
        <v>37116540</v>
      </c>
      <c r="J27" s="2318">
        <v>35298189</v>
      </c>
      <c r="K27" s="2319">
        <v>15983510</v>
      </c>
      <c r="L27" s="2167">
        <v>14157768</v>
      </c>
      <c r="M27" s="2167"/>
      <c r="N27" s="2164"/>
      <c r="O27" s="2311">
        <v>6</v>
      </c>
      <c r="P27" s="2267">
        <v>6</v>
      </c>
      <c r="Q27" s="2167"/>
      <c r="R27" s="2164"/>
      <c r="S27" s="2167"/>
      <c r="T27" s="2164"/>
      <c r="U27" s="2167"/>
      <c r="V27" s="2165"/>
      <c r="W27" s="2271" t="s">
        <v>1277</v>
      </c>
      <c r="X27" s="2312" t="s">
        <v>4906</v>
      </c>
      <c r="Y27" s="2313"/>
      <c r="Z27" s="2313"/>
      <c r="AA27" s="2313"/>
      <c r="AB27" s="2257"/>
      <c r="AC27" s="2164">
        <f>SUM(AC24:AC26)</f>
        <v>353022</v>
      </c>
      <c r="AD27" s="2165">
        <f>SUM(AD24:AD26)</f>
        <v>292709</v>
      </c>
    </row>
    <row r="28" spans="1:30" s="1013" customFormat="1">
      <c r="A28" s="2320">
        <v>7</v>
      </c>
      <c r="B28" s="2312" t="s">
        <v>4015</v>
      </c>
      <c r="C28" s="2313"/>
      <c r="D28" s="2313"/>
      <c r="E28" s="2313"/>
      <c r="F28" s="2321" t="s">
        <v>274</v>
      </c>
      <c r="G28" s="2172">
        <f t="shared" si="0"/>
        <v>0</v>
      </c>
      <c r="H28" s="2173">
        <f t="shared" si="0"/>
        <v>0</v>
      </c>
      <c r="I28" s="2322">
        <v>0</v>
      </c>
      <c r="J28" s="2323">
        <v>0</v>
      </c>
      <c r="K28" s="2324">
        <v>0</v>
      </c>
      <c r="L28" s="2172"/>
      <c r="M28" s="2172"/>
      <c r="N28" s="2325"/>
      <c r="O28" s="2326">
        <v>7</v>
      </c>
      <c r="P28" s="2320">
        <v>7</v>
      </c>
      <c r="Q28" s="2172"/>
      <c r="R28" s="2325"/>
      <c r="S28" s="2172"/>
      <c r="T28" s="2325"/>
      <c r="U28" s="2172"/>
      <c r="V28" s="2173"/>
      <c r="W28" s="2327" t="s">
        <v>1278</v>
      </c>
      <c r="X28" s="2312" t="s">
        <v>2671</v>
      </c>
      <c r="Y28" s="2313"/>
      <c r="Z28" s="2313"/>
      <c r="AA28" s="2313"/>
      <c r="AB28" s="2328"/>
      <c r="AC28" s="2328"/>
      <c r="AD28" s="2326"/>
    </row>
    <row r="29" spans="1:30">
      <c r="A29" s="2267">
        <v>8</v>
      </c>
      <c r="B29" s="2272" t="s">
        <v>2670</v>
      </c>
      <c r="C29" s="2260"/>
      <c r="D29" s="2260"/>
      <c r="E29" s="2260"/>
      <c r="F29" s="2255" t="s">
        <v>274</v>
      </c>
      <c r="G29" s="2167">
        <f t="shared" si="0"/>
        <v>5534946</v>
      </c>
      <c r="H29" s="2165">
        <f t="shared" si="0"/>
        <v>5111639</v>
      </c>
      <c r="I29" s="2317">
        <v>3709680</v>
      </c>
      <c r="J29" s="2318">
        <v>3438435</v>
      </c>
      <c r="K29" s="2319">
        <v>1825266</v>
      </c>
      <c r="L29" s="2167">
        <v>1673204</v>
      </c>
      <c r="M29" s="2167"/>
      <c r="N29" s="2164"/>
      <c r="O29" s="2311">
        <v>8</v>
      </c>
      <c r="P29" s="2267">
        <v>8</v>
      </c>
      <c r="Q29" s="2167"/>
      <c r="R29" s="2164"/>
      <c r="S29" s="2167"/>
      <c r="T29" s="2164"/>
      <c r="U29" s="2167"/>
      <c r="V29" s="2165"/>
      <c r="W29" s="2271" t="s">
        <v>1279</v>
      </c>
      <c r="X29" s="2272" t="s">
        <v>2673</v>
      </c>
      <c r="Y29" s="2260"/>
      <c r="Z29" s="2260"/>
      <c r="AA29" s="2260"/>
      <c r="AB29" s="2255" t="s">
        <v>500</v>
      </c>
      <c r="AC29" s="2167">
        <v>19640</v>
      </c>
      <c r="AD29" s="2165">
        <v>22501</v>
      </c>
    </row>
    <row r="30" spans="1:30">
      <c r="A30" s="2267">
        <v>9</v>
      </c>
      <c r="B30" s="2272" t="s">
        <v>2672</v>
      </c>
      <c r="C30" s="2260"/>
      <c r="D30" s="2260"/>
      <c r="E30" s="2260"/>
      <c r="F30" s="2255" t="s">
        <v>274</v>
      </c>
      <c r="G30" s="2167">
        <f t="shared" si="0"/>
        <v>0</v>
      </c>
      <c r="H30" s="2165">
        <f t="shared" si="0"/>
        <v>0</v>
      </c>
      <c r="I30" s="2317"/>
      <c r="J30" s="2318"/>
      <c r="K30" s="2319"/>
      <c r="L30" s="2167"/>
      <c r="M30" s="2167"/>
      <c r="N30" s="2164"/>
      <c r="O30" s="2311">
        <v>9</v>
      </c>
      <c r="P30" s="2267">
        <v>9</v>
      </c>
      <c r="Q30" s="2167"/>
      <c r="R30" s="2164"/>
      <c r="S30" s="2167"/>
      <c r="T30" s="2164"/>
      <c r="U30" s="2167"/>
      <c r="V30" s="2165"/>
      <c r="W30" s="2271" t="s">
        <v>1280</v>
      </c>
      <c r="X30" s="2272" t="s">
        <v>1563</v>
      </c>
      <c r="Y30" s="2260"/>
      <c r="Z30" s="2260"/>
      <c r="AA30" s="2260"/>
      <c r="AB30" s="2255" t="s">
        <v>500</v>
      </c>
      <c r="AC30" s="2167">
        <v>-411658</v>
      </c>
      <c r="AD30" s="2165">
        <v>330932</v>
      </c>
    </row>
    <row r="31" spans="1:30">
      <c r="A31" s="2264">
        <v>10</v>
      </c>
      <c r="B31" s="2329" t="s">
        <v>4907</v>
      </c>
      <c r="C31" s="2262"/>
      <c r="D31" s="2262"/>
      <c r="E31" s="2262"/>
      <c r="F31" s="2251"/>
      <c r="G31" s="2298"/>
      <c r="H31" s="2299"/>
      <c r="I31" s="2330"/>
      <c r="J31" s="2331"/>
      <c r="K31" s="2332"/>
      <c r="L31" s="2298"/>
      <c r="M31" s="2298"/>
      <c r="N31" s="2300"/>
      <c r="O31" s="2252">
        <v>10</v>
      </c>
      <c r="P31" s="2264">
        <v>10</v>
      </c>
      <c r="Q31" s="2298"/>
      <c r="R31" s="2300"/>
      <c r="S31" s="2298"/>
      <c r="T31" s="2300"/>
      <c r="U31" s="2298"/>
      <c r="V31" s="2299"/>
      <c r="W31" s="2271" t="s">
        <v>1281</v>
      </c>
      <c r="X31" s="2272" t="s">
        <v>3408</v>
      </c>
      <c r="Y31" s="2260"/>
      <c r="Z31" s="2260"/>
      <c r="AA31" s="2260"/>
      <c r="AB31" s="2255" t="s">
        <v>500</v>
      </c>
      <c r="AC31" s="2167">
        <v>-152750</v>
      </c>
      <c r="AD31" s="2165">
        <v>100200</v>
      </c>
    </row>
    <row r="32" spans="1:30">
      <c r="A32" s="2267"/>
      <c r="B32" s="2272" t="s">
        <v>4908</v>
      </c>
      <c r="C32" s="2260"/>
      <c r="D32" s="2260"/>
      <c r="E32" s="2260"/>
      <c r="F32" s="2257"/>
      <c r="G32" s="2167">
        <f t="shared" ref="G32:H45" si="1">I32+K32+M32+Q32+S32+U32</f>
        <v>0</v>
      </c>
      <c r="H32" s="2165">
        <f t="shared" si="1"/>
        <v>0</v>
      </c>
      <c r="I32" s="2317"/>
      <c r="J32" s="2318"/>
      <c r="K32" s="2319"/>
      <c r="L32" s="2167"/>
      <c r="M32" s="2167"/>
      <c r="N32" s="2164"/>
      <c r="O32" s="2311"/>
      <c r="P32" s="2267"/>
      <c r="Q32" s="2167"/>
      <c r="R32" s="2164"/>
      <c r="S32" s="2167"/>
      <c r="T32" s="2164"/>
      <c r="U32" s="2167"/>
      <c r="V32" s="2165"/>
      <c r="W32" s="2271" t="s">
        <v>1252</v>
      </c>
      <c r="X32" s="2272" t="s">
        <v>3410</v>
      </c>
      <c r="Y32" s="2260"/>
      <c r="Z32" s="2260"/>
      <c r="AA32" s="2260"/>
      <c r="AB32" s="2255" t="s">
        <v>753</v>
      </c>
      <c r="AC32" s="2167">
        <v>258418</v>
      </c>
      <c r="AD32" s="2165">
        <v>744733</v>
      </c>
    </row>
    <row r="33" spans="1:30">
      <c r="A33" s="2267">
        <v>11</v>
      </c>
      <c r="B33" s="2272" t="s">
        <v>3409</v>
      </c>
      <c r="C33" s="2260"/>
      <c r="D33" s="2260"/>
      <c r="E33" s="2260"/>
      <c r="F33" s="2257"/>
      <c r="G33" s="2167">
        <f t="shared" si="1"/>
        <v>0</v>
      </c>
      <c r="H33" s="2165">
        <f t="shared" si="1"/>
        <v>0</v>
      </c>
      <c r="I33" s="2317"/>
      <c r="J33" s="2318"/>
      <c r="K33" s="2319"/>
      <c r="L33" s="2167"/>
      <c r="M33" s="2167"/>
      <c r="N33" s="2164"/>
      <c r="O33" s="2311">
        <v>11</v>
      </c>
      <c r="P33" s="2267">
        <v>11</v>
      </c>
      <c r="Q33" s="2167"/>
      <c r="R33" s="2164"/>
      <c r="S33" s="2167"/>
      <c r="T33" s="2164"/>
      <c r="U33" s="2167"/>
      <c r="V33" s="2165"/>
      <c r="W33" s="2271" t="s">
        <v>1253</v>
      </c>
      <c r="X33" s="2272" t="s">
        <v>3326</v>
      </c>
      <c r="Y33" s="2260"/>
      <c r="Z33" s="2260"/>
      <c r="AA33" s="2260"/>
      <c r="AB33" s="2255" t="s">
        <v>753</v>
      </c>
      <c r="AC33" s="2167">
        <v>2401197</v>
      </c>
      <c r="AD33" s="2165">
        <v>319733</v>
      </c>
    </row>
    <row r="34" spans="1:30">
      <c r="A34" s="2267">
        <v>12</v>
      </c>
      <c r="B34" s="2272" t="s">
        <v>3411</v>
      </c>
      <c r="C34" s="2260"/>
      <c r="D34" s="2260"/>
      <c r="E34" s="2260"/>
      <c r="F34" s="2257"/>
      <c r="G34" s="2167">
        <f t="shared" si="1"/>
        <v>0</v>
      </c>
      <c r="H34" s="2165">
        <f t="shared" si="1"/>
        <v>0</v>
      </c>
      <c r="I34" s="2317"/>
      <c r="J34" s="2318"/>
      <c r="K34" s="2319"/>
      <c r="L34" s="2167"/>
      <c r="M34" s="2167"/>
      <c r="N34" s="2164"/>
      <c r="O34" s="2311">
        <v>12</v>
      </c>
      <c r="P34" s="2267">
        <v>12</v>
      </c>
      <c r="Q34" s="2167"/>
      <c r="R34" s="2164"/>
      <c r="S34" s="2167"/>
      <c r="T34" s="2164"/>
      <c r="U34" s="2167"/>
      <c r="V34" s="2165"/>
      <c r="W34" s="2271" t="s">
        <v>1254</v>
      </c>
      <c r="X34" s="2272" t="s">
        <v>2213</v>
      </c>
      <c r="Y34" s="2260"/>
      <c r="Z34" s="2260"/>
      <c r="AA34" s="2260"/>
      <c r="AB34" s="2257"/>
      <c r="AC34" s="2167"/>
      <c r="AD34" s="2165"/>
    </row>
    <row r="35" spans="1:30">
      <c r="A35" s="2267">
        <v>13</v>
      </c>
      <c r="B35" s="2272" t="s">
        <v>2212</v>
      </c>
      <c r="C35" s="2260"/>
      <c r="D35" s="2260"/>
      <c r="E35" s="2260"/>
      <c r="F35" s="2257"/>
      <c r="G35" s="2167">
        <f t="shared" si="1"/>
        <v>0</v>
      </c>
      <c r="H35" s="2165">
        <f t="shared" si="1"/>
        <v>0</v>
      </c>
      <c r="I35" s="2317"/>
      <c r="J35" s="2318"/>
      <c r="K35" s="2319"/>
      <c r="L35" s="2167"/>
      <c r="M35" s="2167"/>
      <c r="N35" s="2164"/>
      <c r="O35" s="2311">
        <v>13</v>
      </c>
      <c r="P35" s="2267">
        <v>13</v>
      </c>
      <c r="Q35" s="2167"/>
      <c r="R35" s="2164"/>
      <c r="S35" s="2167"/>
      <c r="T35" s="2164"/>
      <c r="U35" s="2167"/>
      <c r="V35" s="2165"/>
      <c r="W35" s="2271" t="s">
        <v>4909</v>
      </c>
      <c r="X35" s="2272" t="s">
        <v>2215</v>
      </c>
      <c r="Y35" s="2260"/>
      <c r="Z35" s="2260"/>
      <c r="AA35" s="2260"/>
      <c r="AB35" s="2257"/>
      <c r="AC35" s="2167">
        <v>147481</v>
      </c>
      <c r="AD35" s="2165">
        <v>140882</v>
      </c>
    </row>
    <row r="36" spans="1:30">
      <c r="A36" s="2267">
        <v>14</v>
      </c>
      <c r="B36" s="2272" t="s">
        <v>2214</v>
      </c>
      <c r="C36" s="2260"/>
      <c r="D36" s="2260"/>
      <c r="E36" s="2260"/>
      <c r="F36" s="2255" t="s">
        <v>500</v>
      </c>
      <c r="G36" s="2167">
        <f t="shared" si="1"/>
        <v>59657141</v>
      </c>
      <c r="H36" s="2165">
        <f t="shared" si="1"/>
        <v>57540302</v>
      </c>
      <c r="I36" s="2317">
        <v>41522281</v>
      </c>
      <c r="J36" s="2318">
        <v>40876416</v>
      </c>
      <c r="K36" s="2319">
        <v>18134860</v>
      </c>
      <c r="L36" s="2167">
        <v>16663886</v>
      </c>
      <c r="M36" s="2167"/>
      <c r="N36" s="2164"/>
      <c r="O36" s="2311">
        <v>14</v>
      </c>
      <c r="P36" s="2267">
        <v>14</v>
      </c>
      <c r="Q36" s="2167"/>
      <c r="R36" s="2164"/>
      <c r="S36" s="2167"/>
      <c r="T36" s="2164"/>
      <c r="U36" s="2167"/>
      <c r="V36" s="2165"/>
      <c r="W36" s="2271" t="s">
        <v>4910</v>
      </c>
      <c r="X36" s="2312" t="s">
        <v>4911</v>
      </c>
      <c r="Y36" s="2313"/>
      <c r="Z36" s="2313"/>
      <c r="AA36" s="2313"/>
      <c r="AB36" s="2257"/>
      <c r="AC36" s="2167">
        <f>SUM(AC29:AC32)-AC33+AC34-AC35</f>
        <v>-2835028</v>
      </c>
      <c r="AD36" s="2165">
        <f>SUM(AD29:AD32)-AD33+AD34-AD35</f>
        <v>737751</v>
      </c>
    </row>
    <row r="37" spans="1:30">
      <c r="A37" s="2267">
        <v>15</v>
      </c>
      <c r="B37" s="2272" t="s">
        <v>2216</v>
      </c>
      <c r="C37" s="2260"/>
      <c r="D37" s="2260"/>
      <c r="E37" s="2260"/>
      <c r="F37" s="2255" t="s">
        <v>500</v>
      </c>
      <c r="G37" s="2167">
        <f t="shared" si="1"/>
        <v>8855520</v>
      </c>
      <c r="H37" s="2165">
        <f t="shared" si="1"/>
        <v>-4526248</v>
      </c>
      <c r="I37" s="2317">
        <v>17415381</v>
      </c>
      <c r="J37" s="2318">
        <v>-3760360</v>
      </c>
      <c r="K37" s="2319">
        <v>-8559861</v>
      </c>
      <c r="L37" s="2167">
        <v>-765888</v>
      </c>
      <c r="M37" s="2167"/>
      <c r="N37" s="2164"/>
      <c r="O37" s="2311">
        <v>15</v>
      </c>
      <c r="P37" s="2267">
        <v>15</v>
      </c>
      <c r="Q37" s="2167"/>
      <c r="R37" s="2164"/>
      <c r="S37" s="2167"/>
      <c r="T37" s="2164"/>
      <c r="U37" s="2167"/>
      <c r="V37" s="2165"/>
      <c r="W37" s="2271" t="s">
        <v>4912</v>
      </c>
      <c r="X37" s="2312" t="s">
        <v>4913</v>
      </c>
      <c r="Y37" s="2313"/>
      <c r="Z37" s="2313"/>
      <c r="AA37" s="2313"/>
      <c r="AB37" s="2257"/>
      <c r="AC37" s="2167">
        <f>AC22-AC27-AC36</f>
        <v>13785226</v>
      </c>
      <c r="AD37" s="2165">
        <f>AD22-AD27-AD36</f>
        <v>14724009</v>
      </c>
    </row>
    <row r="38" spans="1:30" ht="15.75">
      <c r="A38" s="2267">
        <v>16</v>
      </c>
      <c r="B38" s="2272" t="s">
        <v>2217</v>
      </c>
      <c r="C38" s="2260"/>
      <c r="D38" s="2260"/>
      <c r="E38" s="2260"/>
      <c r="F38" s="2255" t="s">
        <v>500</v>
      </c>
      <c r="G38" s="2167">
        <f t="shared" si="1"/>
        <v>3470114</v>
      </c>
      <c r="H38" s="2165">
        <f t="shared" si="1"/>
        <v>3163174</v>
      </c>
      <c r="I38" s="2317">
        <v>4378043</v>
      </c>
      <c r="J38" s="2318">
        <v>2637372</v>
      </c>
      <c r="K38" s="2319">
        <v>-907929</v>
      </c>
      <c r="L38" s="2167">
        <v>525802</v>
      </c>
      <c r="M38" s="2167"/>
      <c r="N38" s="2164"/>
      <c r="O38" s="2311">
        <v>16</v>
      </c>
      <c r="P38" s="2267">
        <v>16</v>
      </c>
      <c r="Q38" s="2167"/>
      <c r="R38" s="2164"/>
      <c r="S38" s="2167"/>
      <c r="T38" s="2164"/>
      <c r="U38" s="2167"/>
      <c r="V38" s="2165"/>
      <c r="W38" s="2271" t="s">
        <v>4914</v>
      </c>
      <c r="X38" s="2275" t="s">
        <v>3083</v>
      </c>
      <c r="Y38" s="2254"/>
      <c r="Z38" s="2254"/>
      <c r="AA38" s="2254"/>
      <c r="AB38" s="2257"/>
      <c r="AC38" s="2276"/>
      <c r="AD38" s="2277"/>
    </row>
    <row r="39" spans="1:30">
      <c r="A39" s="2267">
        <v>17</v>
      </c>
      <c r="B39" s="2272" t="s">
        <v>2218</v>
      </c>
      <c r="C39" s="2260"/>
      <c r="D39" s="2260"/>
      <c r="E39" s="2260"/>
      <c r="F39" s="2255" t="s">
        <v>753</v>
      </c>
      <c r="G39" s="2167">
        <f t="shared" si="1"/>
        <v>121037195</v>
      </c>
      <c r="H39" s="2165">
        <f t="shared" si="1"/>
        <v>130064326</v>
      </c>
      <c r="I39" s="2317">
        <v>79560046</v>
      </c>
      <c r="J39" s="2318">
        <v>94146299</v>
      </c>
      <c r="K39" s="2319">
        <v>41477149</v>
      </c>
      <c r="L39" s="2167">
        <v>35918027</v>
      </c>
      <c r="M39" s="2167"/>
      <c r="N39" s="2164"/>
      <c r="O39" s="2311">
        <v>17</v>
      </c>
      <c r="P39" s="2267">
        <v>17</v>
      </c>
      <c r="Q39" s="2167"/>
      <c r="R39" s="2164"/>
      <c r="S39" s="2167"/>
      <c r="T39" s="2164"/>
      <c r="U39" s="2167"/>
      <c r="V39" s="2165"/>
      <c r="W39" s="2271" t="s">
        <v>4915</v>
      </c>
      <c r="X39" s="2272" t="s">
        <v>2220</v>
      </c>
      <c r="Y39" s="2260"/>
      <c r="Z39" s="2260"/>
      <c r="AA39" s="2260"/>
      <c r="AB39" s="2257"/>
      <c r="AC39" s="2167">
        <v>31760317</v>
      </c>
      <c r="AD39" s="2165">
        <v>31347483</v>
      </c>
    </row>
    <row r="40" spans="1:30">
      <c r="A40" s="2267">
        <v>18</v>
      </c>
      <c r="B40" s="2272" t="s">
        <v>2219</v>
      </c>
      <c r="C40" s="2260"/>
      <c r="D40" s="2260"/>
      <c r="E40" s="2260"/>
      <c r="F40" s="2255" t="s">
        <v>753</v>
      </c>
      <c r="G40" s="2167">
        <f t="shared" si="1"/>
        <v>109962309</v>
      </c>
      <c r="H40" s="2165">
        <f t="shared" si="1"/>
        <v>102460044</v>
      </c>
      <c r="I40" s="2317">
        <v>80104063</v>
      </c>
      <c r="J40" s="2318">
        <v>72714511</v>
      </c>
      <c r="K40" s="2319">
        <v>29858246</v>
      </c>
      <c r="L40" s="2167">
        <v>29745533</v>
      </c>
      <c r="M40" s="2167"/>
      <c r="N40" s="2164"/>
      <c r="O40" s="2311">
        <v>18</v>
      </c>
      <c r="P40" s="2267">
        <v>18</v>
      </c>
      <c r="Q40" s="2167"/>
      <c r="R40" s="2164"/>
      <c r="S40" s="2167"/>
      <c r="T40" s="2164"/>
      <c r="U40" s="2167"/>
      <c r="V40" s="2165"/>
      <c r="W40" s="2271" t="s">
        <v>4916</v>
      </c>
      <c r="X40" s="2272" t="s">
        <v>2222</v>
      </c>
      <c r="Y40" s="2260"/>
      <c r="Z40" s="2260"/>
      <c r="AA40" s="2260"/>
      <c r="AB40" s="2257"/>
      <c r="AC40" s="2167">
        <v>681849</v>
      </c>
      <c r="AD40" s="2165">
        <v>1004906</v>
      </c>
    </row>
    <row r="41" spans="1:30">
      <c r="A41" s="2267">
        <v>19</v>
      </c>
      <c r="B41" s="2272" t="s">
        <v>2221</v>
      </c>
      <c r="C41" s="2260"/>
      <c r="D41" s="2260"/>
      <c r="E41" s="2260"/>
      <c r="F41" s="2255">
        <v>266</v>
      </c>
      <c r="G41" s="2167">
        <f t="shared" si="1"/>
        <v>0</v>
      </c>
      <c r="H41" s="2165">
        <f t="shared" si="1"/>
        <v>0</v>
      </c>
      <c r="I41" s="2317"/>
      <c r="J41" s="2318"/>
      <c r="K41" s="2319"/>
      <c r="L41" s="2167"/>
      <c r="M41" s="2167"/>
      <c r="N41" s="2164"/>
      <c r="O41" s="2311">
        <v>19</v>
      </c>
      <c r="P41" s="2267">
        <v>19</v>
      </c>
      <c r="Q41" s="2167"/>
      <c r="R41" s="2164"/>
      <c r="S41" s="2167"/>
      <c r="T41" s="2164"/>
      <c r="U41" s="2167"/>
      <c r="V41" s="2165"/>
      <c r="W41" s="2271" t="s">
        <v>4917</v>
      </c>
      <c r="X41" s="2272" t="s">
        <v>2223</v>
      </c>
      <c r="Y41" s="2260"/>
      <c r="Z41" s="2260"/>
      <c r="AA41" s="2260"/>
      <c r="AB41" s="2257"/>
      <c r="AC41" s="2167"/>
      <c r="AD41" s="2165"/>
    </row>
    <row r="42" spans="1:30">
      <c r="A42" s="2267">
        <v>20</v>
      </c>
      <c r="B42" s="2272" t="s">
        <v>4918</v>
      </c>
      <c r="C42" s="2260"/>
      <c r="D42" s="2260"/>
      <c r="E42" s="2260"/>
      <c r="F42" s="2257"/>
      <c r="G42" s="2167">
        <f t="shared" si="1"/>
        <v>0</v>
      </c>
      <c r="H42" s="2165">
        <f t="shared" si="1"/>
        <v>0</v>
      </c>
      <c r="I42" s="2317"/>
      <c r="J42" s="2318"/>
      <c r="K42" s="2319"/>
      <c r="L42" s="2167"/>
      <c r="M42" s="2167"/>
      <c r="N42" s="2164"/>
      <c r="O42" s="2311">
        <v>20</v>
      </c>
      <c r="P42" s="2267">
        <v>20</v>
      </c>
      <c r="Q42" s="2167"/>
      <c r="R42" s="2164"/>
      <c r="S42" s="2167"/>
      <c r="T42" s="2164"/>
      <c r="U42" s="2167"/>
      <c r="V42" s="2165"/>
      <c r="W42" s="2271" t="s">
        <v>4919</v>
      </c>
      <c r="X42" s="2272" t="s">
        <v>2225</v>
      </c>
      <c r="Y42" s="2260"/>
      <c r="Z42" s="2260"/>
      <c r="AA42" s="2260"/>
      <c r="AB42" s="2257"/>
      <c r="AC42" s="2167"/>
      <c r="AD42" s="2165"/>
    </row>
    <row r="43" spans="1:30">
      <c r="A43" s="2267">
        <v>21</v>
      </c>
      <c r="B43" s="2272" t="s">
        <v>2224</v>
      </c>
      <c r="C43" s="2260"/>
      <c r="D43" s="2260"/>
      <c r="E43" s="2260"/>
      <c r="F43" s="2257"/>
      <c r="G43" s="2167">
        <f t="shared" si="1"/>
        <v>0</v>
      </c>
      <c r="H43" s="2165">
        <f t="shared" si="1"/>
        <v>12102</v>
      </c>
      <c r="I43" s="2317"/>
      <c r="J43" s="2318">
        <v>12102</v>
      </c>
      <c r="K43" s="2319"/>
      <c r="L43" s="2167"/>
      <c r="M43" s="2167"/>
      <c r="N43" s="2164"/>
      <c r="O43" s="2311">
        <v>21</v>
      </c>
      <c r="P43" s="2267">
        <v>21</v>
      </c>
      <c r="Q43" s="2167"/>
      <c r="R43" s="2164"/>
      <c r="S43" s="2167"/>
      <c r="T43" s="2164"/>
      <c r="U43" s="2167"/>
      <c r="V43" s="2165"/>
      <c r="W43" s="2271" t="s">
        <v>4920</v>
      </c>
      <c r="X43" s="2272" t="s">
        <v>2227</v>
      </c>
      <c r="Y43" s="2260"/>
      <c r="Z43" s="2260"/>
      <c r="AA43" s="2260"/>
      <c r="AB43" s="2257"/>
      <c r="AC43" s="2167"/>
      <c r="AD43" s="2165"/>
    </row>
    <row r="44" spans="1:30">
      <c r="A44" s="2267">
        <v>22</v>
      </c>
      <c r="B44" s="2272" t="s">
        <v>2226</v>
      </c>
      <c r="C44" s="2260"/>
      <c r="D44" s="2260"/>
      <c r="E44" s="2260"/>
      <c r="F44" s="2257"/>
      <c r="G44" s="2167">
        <f t="shared" si="1"/>
        <v>0</v>
      </c>
      <c r="H44" s="2165">
        <f t="shared" si="1"/>
        <v>0</v>
      </c>
      <c r="I44" s="2317"/>
      <c r="J44" s="2318"/>
      <c r="K44" s="2319"/>
      <c r="L44" s="2167"/>
      <c r="M44" s="2167"/>
      <c r="N44" s="2164"/>
      <c r="O44" s="2311">
        <v>22</v>
      </c>
      <c r="P44" s="2267">
        <v>22</v>
      </c>
      <c r="Q44" s="2167"/>
      <c r="R44" s="2164"/>
      <c r="S44" s="2167"/>
      <c r="T44" s="2164"/>
      <c r="U44" s="2167"/>
      <c r="V44" s="2165"/>
      <c r="W44" s="2271" t="s">
        <v>4921</v>
      </c>
      <c r="X44" s="2272" t="s">
        <v>2229</v>
      </c>
      <c r="Y44" s="2260"/>
      <c r="Z44" s="2260"/>
      <c r="AA44" s="2260"/>
      <c r="AB44" s="2255">
        <v>340</v>
      </c>
      <c r="AC44" s="2167">
        <v>78502</v>
      </c>
      <c r="AD44" s="2165">
        <v>80079</v>
      </c>
    </row>
    <row r="45" spans="1:30">
      <c r="A45" s="2267">
        <v>23</v>
      </c>
      <c r="B45" s="2272" t="s">
        <v>2228</v>
      </c>
      <c r="C45" s="2260"/>
      <c r="D45" s="2260"/>
      <c r="E45" s="2260"/>
      <c r="F45" s="2257"/>
      <c r="G45" s="2167">
        <f t="shared" si="1"/>
        <v>0</v>
      </c>
      <c r="H45" s="2165">
        <f t="shared" si="1"/>
        <v>0</v>
      </c>
      <c r="I45" s="2317"/>
      <c r="J45" s="2318"/>
      <c r="K45" s="2319"/>
      <c r="L45" s="2167"/>
      <c r="M45" s="2167"/>
      <c r="N45" s="2164"/>
      <c r="O45" s="2311">
        <v>23</v>
      </c>
      <c r="P45" s="2267">
        <v>23</v>
      </c>
      <c r="Q45" s="2167"/>
      <c r="R45" s="2164"/>
      <c r="S45" s="2167"/>
      <c r="T45" s="2164"/>
      <c r="U45" s="2167"/>
      <c r="V45" s="2165"/>
      <c r="W45" s="2271" t="s">
        <v>4922</v>
      </c>
      <c r="X45" s="2272" t="s">
        <v>1572</v>
      </c>
      <c r="Y45" s="2260"/>
      <c r="Z45" s="2260"/>
      <c r="AA45" s="2260"/>
      <c r="AB45" s="2255">
        <v>340</v>
      </c>
      <c r="AC45" s="2167">
        <v>2074311</v>
      </c>
      <c r="AD45" s="2165">
        <v>1341895</v>
      </c>
    </row>
    <row r="46" spans="1:30" s="1013" customFormat="1">
      <c r="A46" s="2320">
        <v>24</v>
      </c>
      <c r="B46" s="2312" t="s">
        <v>4923</v>
      </c>
      <c r="C46" s="2313"/>
      <c r="D46" s="2313"/>
      <c r="E46" s="2313"/>
      <c r="F46" s="2328"/>
      <c r="G46" s="2172"/>
      <c r="H46" s="2173"/>
      <c r="I46" s="2317"/>
      <c r="J46" s="2318"/>
      <c r="K46" s="2324"/>
      <c r="L46" s="2172"/>
      <c r="M46" s="2172"/>
      <c r="N46" s="2172"/>
      <c r="O46" s="2326">
        <v>24</v>
      </c>
      <c r="P46" s="2320">
        <v>24</v>
      </c>
      <c r="Q46" s="2172"/>
      <c r="R46" s="2172"/>
      <c r="S46" s="2172"/>
      <c r="T46" s="2172"/>
      <c r="U46" s="2172"/>
      <c r="V46" s="2173"/>
      <c r="W46" s="2327" t="s">
        <v>4924</v>
      </c>
      <c r="X46" s="2333" t="s">
        <v>1574</v>
      </c>
      <c r="Y46" s="2313"/>
      <c r="Z46" s="2313"/>
      <c r="AA46" s="2313"/>
      <c r="AB46" s="2328"/>
      <c r="AC46" s="2172">
        <v>131970</v>
      </c>
      <c r="AD46" s="2173">
        <v>446640</v>
      </c>
    </row>
    <row r="47" spans="1:30">
      <c r="A47" s="2267">
        <v>25</v>
      </c>
      <c r="B47" s="2272" t="s">
        <v>4925</v>
      </c>
      <c r="C47" s="2260"/>
      <c r="D47" s="2260"/>
      <c r="E47" s="2260"/>
      <c r="F47" s="2257"/>
      <c r="G47" s="2167">
        <f t="shared" ref="G47:N47" si="2">SUM(G25:G34)-G35+SUM(G36:G39)-G40+G41-G42+G43-G44+G45</f>
        <v>591540817</v>
      </c>
      <c r="H47" s="2165">
        <f t="shared" si="2"/>
        <v>658435262</v>
      </c>
      <c r="I47" s="2334">
        <f>SUM(I25:I34)-I35+SUM(I36:I39)-I40+I41-I42+I43-I44+I45</f>
        <v>439517817</v>
      </c>
      <c r="J47" s="2167">
        <f t="shared" si="2"/>
        <v>465906305</v>
      </c>
      <c r="K47" s="2167">
        <f t="shared" si="2"/>
        <v>152023000</v>
      </c>
      <c r="L47" s="2167">
        <f t="shared" si="2"/>
        <v>192528957</v>
      </c>
      <c r="M47" s="2167">
        <f t="shared" si="2"/>
        <v>0</v>
      </c>
      <c r="N47" s="2167">
        <f t="shared" si="2"/>
        <v>0</v>
      </c>
      <c r="O47" s="2311">
        <v>25</v>
      </c>
      <c r="P47" s="2267">
        <v>25</v>
      </c>
      <c r="Q47" s="2167">
        <f t="shared" ref="Q47:V47" si="3">SUM(Q25:Q34)-Q35+SUM(Q36:Q39)-Q40+Q41-Q42+Q43-Q44+Q45</f>
        <v>0</v>
      </c>
      <c r="R47" s="2167">
        <f t="shared" si="3"/>
        <v>0</v>
      </c>
      <c r="S47" s="2167">
        <f t="shared" si="3"/>
        <v>0</v>
      </c>
      <c r="T47" s="2167">
        <f t="shared" si="3"/>
        <v>0</v>
      </c>
      <c r="U47" s="2167">
        <f t="shared" si="3"/>
        <v>0</v>
      </c>
      <c r="V47" s="2165">
        <f t="shared" si="3"/>
        <v>0</v>
      </c>
      <c r="W47" s="2271" t="s">
        <v>4926</v>
      </c>
      <c r="X47" s="2312" t="s">
        <v>4927</v>
      </c>
      <c r="Y47" s="2313"/>
      <c r="Z47" s="2313"/>
      <c r="AA47" s="2313"/>
      <c r="AB47" s="2257"/>
      <c r="AC47" s="2167">
        <f>SUM(AC39:AC41)-AC42-AC43+AC44+AC45-AC46</f>
        <v>34463009</v>
      </c>
      <c r="AD47" s="2165">
        <f>SUM(AD39:AD41)-AD42-AD43+AD44+AD45-AD46</f>
        <v>33327723</v>
      </c>
    </row>
    <row r="48" spans="1:30">
      <c r="A48" s="2264">
        <v>26</v>
      </c>
      <c r="B48" s="2335" t="s">
        <v>1573</v>
      </c>
      <c r="C48" s="2336"/>
      <c r="D48" s="2336"/>
      <c r="E48" s="2262"/>
      <c r="F48" s="2251"/>
      <c r="G48" s="2298"/>
      <c r="H48" s="2299"/>
      <c r="I48" s="2337"/>
      <c r="J48" s="2338"/>
      <c r="K48" s="2262"/>
      <c r="L48" s="2251"/>
      <c r="M48" s="2298"/>
      <c r="N48" s="2300"/>
      <c r="O48" s="2252">
        <v>26</v>
      </c>
      <c r="P48" s="2264">
        <v>26</v>
      </c>
      <c r="Q48" s="2298"/>
      <c r="R48" s="2300"/>
      <c r="S48" s="2298"/>
      <c r="T48" s="2300"/>
      <c r="U48" s="2298"/>
      <c r="V48" s="2299"/>
      <c r="W48" s="2271" t="s">
        <v>4928</v>
      </c>
      <c r="X48" s="2312" t="s">
        <v>4929</v>
      </c>
      <c r="Y48" s="2313"/>
      <c r="Z48" s="2313"/>
      <c r="AA48" s="2313"/>
      <c r="AB48" s="2257"/>
      <c r="AC48" s="2167">
        <f>AC8+AC37-AC47</f>
        <v>52167675</v>
      </c>
      <c r="AD48" s="2165">
        <f>AD8+AD37-AD47</f>
        <v>60129503</v>
      </c>
    </row>
    <row r="49" spans="1:30" ht="15.75">
      <c r="A49" s="2267"/>
      <c r="B49" s="2339" t="s">
        <v>4930</v>
      </c>
      <c r="C49" s="2340"/>
      <c r="D49" s="2340"/>
      <c r="E49" s="2260"/>
      <c r="F49" s="2257"/>
      <c r="G49" s="2213">
        <f>G23-G47</f>
        <v>72845458</v>
      </c>
      <c r="H49" s="2163">
        <f t="shared" ref="H49:N49" si="4">H23-H47</f>
        <v>78733217</v>
      </c>
      <c r="I49" s="2341">
        <f t="shared" si="4"/>
        <v>57148480</v>
      </c>
      <c r="J49" s="2213">
        <f t="shared" si="4"/>
        <v>59035456</v>
      </c>
      <c r="K49" s="2213">
        <f t="shared" si="4"/>
        <v>15696978</v>
      </c>
      <c r="L49" s="2213">
        <f t="shared" si="4"/>
        <v>19697761</v>
      </c>
      <c r="M49" s="2213">
        <f t="shared" si="4"/>
        <v>0</v>
      </c>
      <c r="N49" s="2213">
        <f t="shared" si="4"/>
        <v>0</v>
      </c>
      <c r="O49" s="2163"/>
      <c r="P49" s="2342"/>
      <c r="Q49" s="2213">
        <f t="shared" ref="Q49:V49" si="5">Q23-Q47</f>
        <v>0</v>
      </c>
      <c r="R49" s="2213">
        <f t="shared" si="5"/>
        <v>0</v>
      </c>
      <c r="S49" s="2213">
        <f t="shared" si="5"/>
        <v>0</v>
      </c>
      <c r="T49" s="2213">
        <f t="shared" si="5"/>
        <v>0</v>
      </c>
      <c r="U49" s="2213">
        <f t="shared" si="5"/>
        <v>0</v>
      </c>
      <c r="V49" s="2163">
        <f t="shared" si="5"/>
        <v>0</v>
      </c>
      <c r="W49" s="2271" t="s">
        <v>4931</v>
      </c>
      <c r="X49" s="2275" t="s">
        <v>2027</v>
      </c>
      <c r="Y49" s="2254"/>
      <c r="Z49" s="2254"/>
      <c r="AA49" s="2254"/>
      <c r="AB49" s="2257"/>
      <c r="AC49" s="2276"/>
      <c r="AD49" s="2277"/>
    </row>
    <row r="50" spans="1:30">
      <c r="A50" s="2246"/>
      <c r="B50" s="2248"/>
      <c r="C50" s="2262"/>
      <c r="D50" s="2262"/>
      <c r="E50" s="2262"/>
      <c r="F50" s="2248"/>
      <c r="G50" s="2188"/>
      <c r="H50" s="2206"/>
      <c r="I50" s="2246"/>
      <c r="J50" s="2248"/>
      <c r="K50" s="2262"/>
      <c r="L50" s="2248"/>
      <c r="M50" s="2188"/>
      <c r="N50" s="2188"/>
      <c r="O50" s="2250"/>
      <c r="P50" s="1479"/>
      <c r="Q50" s="2248"/>
      <c r="R50" s="2248"/>
      <c r="S50" s="2248"/>
      <c r="T50" s="2248"/>
      <c r="U50" s="2248"/>
      <c r="V50" s="2250"/>
      <c r="W50" s="2271" t="s">
        <v>4932</v>
      </c>
      <c r="X50" s="2272" t="s">
        <v>1575</v>
      </c>
      <c r="Y50" s="2260"/>
      <c r="Z50" s="2260"/>
      <c r="AA50" s="2260"/>
      <c r="AB50" s="2257"/>
      <c r="AC50" s="2167"/>
      <c r="AD50" s="2165"/>
    </row>
    <row r="51" spans="1:30">
      <c r="A51" s="2246"/>
      <c r="B51" s="2248"/>
      <c r="C51" s="2262"/>
      <c r="D51" s="2262"/>
      <c r="E51" s="2262"/>
      <c r="F51" s="2248"/>
      <c r="G51" s="2188"/>
      <c r="H51" s="2206"/>
      <c r="I51" s="2246"/>
      <c r="J51" s="2248"/>
      <c r="K51" s="2262"/>
      <c r="L51" s="2248"/>
      <c r="M51" s="2188"/>
      <c r="N51" s="2188"/>
      <c r="O51" s="2250"/>
      <c r="P51" s="1479"/>
      <c r="Q51" s="2248"/>
      <c r="R51" s="2248"/>
      <c r="S51" s="2248"/>
      <c r="T51" s="2248"/>
      <c r="U51" s="2248"/>
      <c r="V51" s="2250"/>
      <c r="W51" s="2271" t="s">
        <v>4933</v>
      </c>
      <c r="X51" s="2272" t="s">
        <v>1576</v>
      </c>
      <c r="Y51" s="2260"/>
      <c r="Z51" s="2260"/>
      <c r="AA51" s="2260"/>
      <c r="AB51" s="2257"/>
      <c r="AC51" s="2167"/>
      <c r="AD51" s="2165"/>
    </row>
    <row r="52" spans="1:30">
      <c r="A52" s="2246"/>
      <c r="B52" s="2248"/>
      <c r="C52" s="2262"/>
      <c r="D52" s="2262"/>
      <c r="E52" s="2262"/>
      <c r="F52" s="2248"/>
      <c r="G52" s="2188"/>
      <c r="H52" s="2206"/>
      <c r="I52" s="2246"/>
      <c r="J52" s="2248"/>
      <c r="K52" s="2262"/>
      <c r="L52" s="2248"/>
      <c r="M52" s="2188"/>
      <c r="N52" s="2188"/>
      <c r="O52" s="2250"/>
      <c r="P52" s="1479"/>
      <c r="Q52" s="2248"/>
      <c r="R52" s="2248"/>
      <c r="S52" s="2248"/>
      <c r="T52" s="2248"/>
      <c r="U52" s="2248"/>
      <c r="V52" s="2250"/>
      <c r="W52" s="2271" t="s">
        <v>4934</v>
      </c>
      <c r="X52" s="2312" t="s">
        <v>4935</v>
      </c>
      <c r="Y52" s="2313"/>
      <c r="Z52" s="2313"/>
      <c r="AA52" s="2313"/>
      <c r="AB52" s="2257"/>
      <c r="AC52" s="2167">
        <f>AC50-AC51</f>
        <v>0</v>
      </c>
      <c r="AD52" s="2165">
        <f>AD50-AD51</f>
        <v>0</v>
      </c>
    </row>
    <row r="53" spans="1:30">
      <c r="A53" s="2246"/>
      <c r="B53" s="2248"/>
      <c r="C53" s="2262"/>
      <c r="D53" s="2262"/>
      <c r="E53" s="2262"/>
      <c r="F53" s="2248"/>
      <c r="G53" s="2188"/>
      <c r="H53" s="2206"/>
      <c r="I53" s="2246"/>
      <c r="J53" s="2248"/>
      <c r="K53" s="2262"/>
      <c r="L53" s="2248"/>
      <c r="M53" s="2188"/>
      <c r="N53" s="2188"/>
      <c r="O53" s="2250"/>
      <c r="P53" s="1479"/>
      <c r="Q53" s="2248"/>
      <c r="R53" s="2248"/>
      <c r="S53" s="2248"/>
      <c r="T53" s="2248"/>
      <c r="U53" s="2248"/>
      <c r="V53" s="2250"/>
      <c r="W53" s="2271" t="s">
        <v>4936</v>
      </c>
      <c r="X53" s="2272" t="s">
        <v>1577</v>
      </c>
      <c r="Y53" s="2260"/>
      <c r="Z53" s="2260"/>
      <c r="AA53" s="2260"/>
      <c r="AB53" s="2255" t="s">
        <v>500</v>
      </c>
      <c r="AC53" s="2167"/>
      <c r="AD53" s="2165"/>
    </row>
    <row r="54" spans="1:30">
      <c r="A54" s="2246"/>
      <c r="B54" s="2248"/>
      <c r="C54" s="2262"/>
      <c r="D54" s="2262"/>
      <c r="E54" s="2262"/>
      <c r="F54" s="2248"/>
      <c r="G54" s="2188"/>
      <c r="H54" s="2206"/>
      <c r="I54" s="2246"/>
      <c r="J54" s="2248"/>
      <c r="K54" s="2262"/>
      <c r="L54" s="2248"/>
      <c r="M54" s="2188"/>
      <c r="N54" s="2188"/>
      <c r="O54" s="2250"/>
      <c r="P54" s="1479"/>
      <c r="Q54" s="2248"/>
      <c r="R54" s="2248"/>
      <c r="S54" s="2248"/>
      <c r="T54" s="2248"/>
      <c r="U54" s="2248"/>
      <c r="V54" s="2250"/>
      <c r="W54" s="2271" t="s">
        <v>4937</v>
      </c>
      <c r="X54" s="2312" t="s">
        <v>4938</v>
      </c>
      <c r="Y54" s="2313"/>
      <c r="Z54" s="2313"/>
      <c r="AA54" s="2313"/>
      <c r="AB54" s="2257"/>
      <c r="AC54" s="2167">
        <f>AC52-AC53</f>
        <v>0</v>
      </c>
      <c r="AD54" s="2165">
        <f>AD52-AD53</f>
        <v>0</v>
      </c>
    </row>
    <row r="55" spans="1:30">
      <c r="A55" s="2246"/>
      <c r="B55" s="2248"/>
      <c r="C55" s="2262"/>
      <c r="D55" s="2262"/>
      <c r="E55" s="2262"/>
      <c r="F55" s="2248"/>
      <c r="G55" s="2188"/>
      <c r="H55" s="2206"/>
      <c r="I55" s="2246"/>
      <c r="J55" s="2248"/>
      <c r="K55" s="2262"/>
      <c r="L55" s="2248"/>
      <c r="M55" s="2188"/>
      <c r="N55" s="2188"/>
      <c r="O55" s="2250"/>
      <c r="P55" s="1479"/>
      <c r="Q55" s="2248"/>
      <c r="R55" s="2248"/>
      <c r="S55" s="2248"/>
      <c r="T55" s="2248"/>
      <c r="U55" s="2248"/>
      <c r="V55" s="2250"/>
      <c r="W55" s="2271" t="s">
        <v>4939</v>
      </c>
      <c r="X55" s="2312" t="s">
        <v>4940</v>
      </c>
      <c r="Y55" s="2313"/>
      <c r="Z55" s="2313"/>
      <c r="AA55" s="2313"/>
      <c r="AB55" s="2257"/>
      <c r="AC55" s="2213">
        <f>AC48-AC54</f>
        <v>52167675</v>
      </c>
      <c r="AD55" s="2163">
        <f>AD48-AD54</f>
        <v>60129503</v>
      </c>
    </row>
    <row r="56" spans="1:30">
      <c r="A56" s="2246"/>
      <c r="B56" s="2248"/>
      <c r="C56" s="2262"/>
      <c r="D56" s="2262"/>
      <c r="E56" s="2262"/>
      <c r="F56" s="2248"/>
      <c r="G56" s="2188"/>
      <c r="H56" s="2206"/>
      <c r="I56" s="2246"/>
      <c r="J56" s="2248"/>
      <c r="K56" s="2262"/>
      <c r="L56" s="2248"/>
      <c r="M56" s="2188"/>
      <c r="N56" s="2188"/>
      <c r="O56" s="2250"/>
      <c r="P56" s="1479"/>
      <c r="Q56" s="2248"/>
      <c r="R56" s="2248"/>
      <c r="S56" s="2248"/>
      <c r="T56" s="2248"/>
      <c r="U56" s="2248"/>
      <c r="V56" s="2250"/>
      <c r="W56" s="2246"/>
      <c r="X56" s="2248"/>
      <c r="Y56" s="2262"/>
      <c r="Z56" s="2262"/>
      <c r="AA56" s="2262"/>
      <c r="AB56" s="2248"/>
      <c r="AC56" s="2188"/>
      <c r="AD56" s="2206"/>
    </row>
    <row r="57" spans="1:30">
      <c r="A57" s="2246"/>
      <c r="B57" s="2248"/>
      <c r="C57" s="2262"/>
      <c r="D57" s="2262"/>
      <c r="E57" s="2262"/>
      <c r="F57" s="2248"/>
      <c r="G57" s="2188"/>
      <c r="H57" s="2206"/>
      <c r="I57" s="2246"/>
      <c r="J57" s="2248"/>
      <c r="K57" s="2262"/>
      <c r="L57" s="2248"/>
      <c r="M57" s="2188"/>
      <c r="N57" s="2188"/>
      <c r="O57" s="2250"/>
      <c r="P57" s="1479"/>
      <c r="Q57" s="2248"/>
      <c r="R57" s="2248"/>
      <c r="S57" s="2248"/>
      <c r="T57" s="2248"/>
      <c r="U57" s="2248"/>
      <c r="V57" s="2250"/>
      <c r="W57" s="2246"/>
      <c r="X57" s="2248"/>
      <c r="Y57" s="2262"/>
      <c r="Z57" s="2262"/>
      <c r="AA57" s="2262"/>
      <c r="AB57" s="2248"/>
      <c r="AC57" s="2343"/>
      <c r="AD57" s="2206"/>
    </row>
    <row r="58" spans="1:30">
      <c r="A58" s="2246"/>
      <c r="B58" s="2248"/>
      <c r="C58" s="2262"/>
      <c r="D58" s="2262"/>
      <c r="E58" s="2262"/>
      <c r="F58" s="2248"/>
      <c r="G58" s="2188"/>
      <c r="H58" s="2206"/>
      <c r="I58" s="2246"/>
      <c r="J58" s="2248"/>
      <c r="K58" s="2262"/>
      <c r="L58" s="2248"/>
      <c r="M58" s="2188"/>
      <c r="N58" s="2188"/>
      <c r="O58" s="2250"/>
      <c r="P58" s="1479"/>
      <c r="Q58" s="2248"/>
      <c r="R58" s="2248"/>
      <c r="S58" s="2248"/>
      <c r="T58" s="2248"/>
      <c r="U58" s="2248"/>
      <c r="V58" s="2250"/>
      <c r="W58" s="2246"/>
      <c r="X58" s="2248"/>
      <c r="Y58" s="2262"/>
      <c r="Z58" s="2262"/>
      <c r="AA58" s="2262"/>
      <c r="AB58" s="2248"/>
      <c r="AC58" s="2343"/>
      <c r="AD58" s="2206"/>
    </row>
    <row r="59" spans="1:30">
      <c r="A59" s="2246"/>
      <c r="B59" s="2248"/>
      <c r="C59" s="2262"/>
      <c r="D59" s="2262"/>
      <c r="E59" s="2262"/>
      <c r="F59" s="2248"/>
      <c r="G59" s="2188"/>
      <c r="H59" s="2206"/>
      <c r="I59" s="2246"/>
      <c r="J59" s="2248"/>
      <c r="K59" s="2262"/>
      <c r="L59" s="2248"/>
      <c r="M59" s="2188"/>
      <c r="N59" s="2188"/>
      <c r="O59" s="2250"/>
      <c r="P59" s="1479"/>
      <c r="Q59" s="2248"/>
      <c r="R59" s="2248"/>
      <c r="S59" s="2248"/>
      <c r="T59" s="2248"/>
      <c r="U59" s="2248"/>
      <c r="V59" s="2250"/>
      <c r="W59" s="2246"/>
      <c r="X59" s="2248"/>
      <c r="Y59" s="2262"/>
      <c r="Z59" s="2262"/>
      <c r="AA59" s="2262"/>
      <c r="AB59" s="2248"/>
      <c r="AC59" s="2343"/>
      <c r="AD59" s="2206"/>
    </row>
    <row r="60" spans="1:30" ht="15.75" thickBot="1">
      <c r="A60" s="2344"/>
      <c r="B60" s="2345"/>
      <c r="C60" s="2346"/>
      <c r="D60" s="2346"/>
      <c r="E60" s="2346"/>
      <c r="F60" s="2345"/>
      <c r="G60" s="2210"/>
      <c r="H60" s="2211"/>
      <c r="I60" s="2344"/>
      <c r="J60" s="2345"/>
      <c r="K60" s="2346"/>
      <c r="L60" s="2345"/>
      <c r="M60" s="2210"/>
      <c r="N60" s="2210"/>
      <c r="O60" s="2347"/>
      <c r="P60" s="1531"/>
      <c r="Q60" s="2345"/>
      <c r="R60" s="2345"/>
      <c r="S60" s="2345"/>
      <c r="T60" s="2345"/>
      <c r="U60" s="2345"/>
      <c r="V60" s="2347"/>
      <c r="W60" s="2344"/>
      <c r="X60" s="2345"/>
      <c r="Y60" s="2346"/>
      <c r="Z60" s="2346"/>
      <c r="AA60" s="2346"/>
      <c r="AB60" s="2345"/>
      <c r="AC60" s="2210"/>
      <c r="AD60" s="2211"/>
    </row>
    <row r="61" spans="1:30">
      <c r="A61" s="2248"/>
      <c r="B61" s="2248"/>
      <c r="C61" s="2262"/>
      <c r="D61" s="2262"/>
      <c r="E61" s="2262"/>
      <c r="F61" s="2248"/>
      <c r="G61" s="2188"/>
      <c r="H61" s="2188"/>
      <c r="I61" s="2248"/>
      <c r="J61" s="2248"/>
      <c r="K61" s="2262"/>
      <c r="L61" s="2248"/>
      <c r="M61" s="2188"/>
      <c r="N61" s="2188"/>
      <c r="O61" s="2248"/>
      <c r="P61" s="1617"/>
      <c r="Q61" s="2248"/>
      <c r="R61" s="2248"/>
      <c r="S61" s="2248"/>
      <c r="T61" s="2248"/>
      <c r="U61" s="2248"/>
      <c r="V61" s="2248"/>
      <c r="W61" s="2248"/>
      <c r="X61" s="2248"/>
      <c r="Y61" s="2262"/>
      <c r="Z61" s="2262"/>
      <c r="AA61" s="2262"/>
      <c r="AB61" s="2248"/>
      <c r="AC61" s="2188"/>
      <c r="AD61" s="2188"/>
    </row>
    <row r="62" spans="1:30">
      <c r="A62" s="2083" t="s">
        <v>4941</v>
      </c>
      <c r="B62" s="2348"/>
      <c r="C62" s="2262"/>
      <c r="D62" s="2262"/>
      <c r="E62" s="2262"/>
      <c r="F62" s="2248"/>
      <c r="G62" s="2188"/>
      <c r="H62" s="1617"/>
      <c r="I62" s="2083" t="s">
        <v>4941</v>
      </c>
      <c r="J62" s="2348"/>
      <c r="K62" s="2262"/>
      <c r="L62" s="2248"/>
      <c r="M62" s="2188"/>
      <c r="N62" s="2188"/>
      <c r="O62" s="2248"/>
      <c r="P62" s="2083" t="s">
        <v>4941</v>
      </c>
      <c r="Q62" s="2348"/>
      <c r="R62" s="2348"/>
      <c r="S62" s="2248"/>
      <c r="T62" s="2248"/>
      <c r="U62" s="2248"/>
      <c r="V62" s="2248"/>
      <c r="W62" s="2083" t="s">
        <v>4941</v>
      </c>
      <c r="X62" s="2348"/>
      <c r="Y62" s="2348"/>
      <c r="Z62" s="2262"/>
      <c r="AA62" s="2262"/>
      <c r="AB62" s="2248"/>
      <c r="AC62" s="2188"/>
      <c r="AD62" s="2188"/>
    </row>
    <row r="63" spans="1:30">
      <c r="A63" s="2262" t="s">
        <v>1578</v>
      </c>
      <c r="B63" s="2262"/>
      <c r="C63" s="813"/>
      <c r="D63" s="813"/>
      <c r="E63" s="2262"/>
      <c r="F63" s="2262"/>
      <c r="G63" s="2186"/>
      <c r="H63" s="813"/>
      <c r="I63" s="2186" t="s">
        <v>1579</v>
      </c>
      <c r="J63" s="2262"/>
      <c r="K63" s="2262"/>
      <c r="L63" s="2262"/>
      <c r="M63" s="2186"/>
      <c r="N63" s="2186"/>
      <c r="O63" s="2262"/>
      <c r="P63" s="2262" t="s">
        <v>1580</v>
      </c>
      <c r="Q63" s="2262"/>
      <c r="R63" s="2262"/>
      <c r="S63" s="2262"/>
      <c r="T63" s="2262"/>
      <c r="U63" s="2262"/>
      <c r="V63" s="2262"/>
      <c r="W63" s="2262" t="s">
        <v>1581</v>
      </c>
      <c r="X63" s="2262"/>
      <c r="Y63" s="2262"/>
      <c r="Z63" s="813"/>
      <c r="AA63" s="2262"/>
      <c r="AB63" s="2262"/>
      <c r="AC63" s="2186"/>
      <c r="AD63" s="2186"/>
    </row>
    <row r="64" spans="1:30">
      <c r="I64" s="2248"/>
      <c r="J64" s="2248"/>
      <c r="K64" s="2262"/>
      <c r="L64" s="2248"/>
      <c r="M64" s="2188"/>
      <c r="N64" s="2188"/>
      <c r="O64" s="2248"/>
      <c r="P64" s="1617"/>
      <c r="Q64" s="2248"/>
      <c r="R64" s="2248"/>
      <c r="S64" s="2248"/>
      <c r="T64" s="2248"/>
      <c r="U64" s="2248"/>
      <c r="V64" s="2248"/>
    </row>
  </sheetData>
  <mergeCells count="12">
    <mergeCell ref="B14:B15"/>
    <mergeCell ref="D14:H15"/>
    <mergeCell ref="B16:B17"/>
    <mergeCell ref="B5:B9"/>
    <mergeCell ref="D5:H13"/>
    <mergeCell ref="I5:K7"/>
    <mergeCell ref="L5:O6"/>
    <mergeCell ref="L7:O10"/>
    <mergeCell ref="I8:K9"/>
    <mergeCell ref="B10:B11"/>
    <mergeCell ref="I10:K13"/>
    <mergeCell ref="B12:B13"/>
  </mergeCells>
  <printOptions horizontalCentered="1" verticalCentered="1"/>
  <pageMargins left="0.25" right="0.25" top="0.25" bottom="0.25" header="0" footer="0"/>
  <pageSetup scale="70" fitToWidth="4" orientation="portrait" horizontalDpi="300" verticalDpi="300" r:id="rId1"/>
  <headerFooter alignWithMargins="0"/>
  <colBreaks count="2" manualBreakCount="2">
    <brk id="15" max="1048575" man="1"/>
    <brk id="22"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5" enableFormatConditionsCalculation="0"/>
  <dimension ref="A1:G146"/>
  <sheetViews>
    <sheetView defaultGridColor="0" view="pageBreakPreview" topLeftCell="A76" colorId="22" zoomScale="85" zoomScaleNormal="78" zoomScaleSheetLayoutView="85" workbookViewId="0">
      <selection activeCell="M31" sqref="M31"/>
    </sheetView>
  </sheetViews>
  <sheetFormatPr defaultColWidth="9.6640625" defaultRowHeight="15"/>
  <cols>
    <col min="1" max="1" width="4.6640625" style="4" customWidth="1"/>
    <col min="2" max="2" width="47.5546875" style="4" customWidth="1"/>
    <col min="3" max="3" width="3.6640625" style="4" customWidth="1"/>
    <col min="4" max="4" width="4" style="4" bestFit="1" customWidth="1"/>
    <col min="5" max="5" width="22.6640625" style="4" customWidth="1"/>
    <col min="6" max="6" width="12.6640625" style="4" customWidth="1"/>
    <col min="7" max="7" width="18" style="4" customWidth="1"/>
    <col min="8" max="16384" width="9.6640625" style="4"/>
  </cols>
  <sheetData>
    <row r="1" spans="1:7">
      <c r="A1" s="13"/>
      <c r="B1" s="128" t="s">
        <v>2455</v>
      </c>
      <c r="C1" s="130" t="s">
        <v>3412</v>
      </c>
      <c r="D1" s="41"/>
      <c r="E1" s="41"/>
      <c r="F1" s="847" t="s">
        <v>2457</v>
      </c>
      <c r="G1" s="449" t="s">
        <v>2458</v>
      </c>
    </row>
    <row r="2" spans="1:7">
      <c r="A2" s="47"/>
      <c r="B2" s="56" t="str">
        <f>'Data Sheet'!C25</f>
        <v>Orange and Rockland Utilities, Inc</v>
      </c>
      <c r="C2" s="66" t="s">
        <v>3413</v>
      </c>
      <c r="D2" s="515" t="s">
        <v>1363</v>
      </c>
      <c r="E2" s="56" t="s">
        <v>3415</v>
      </c>
      <c r="F2" s="1816" t="s">
        <v>2459</v>
      </c>
      <c r="G2" s="48"/>
    </row>
    <row r="3" spans="1:7" ht="15" customHeight="1">
      <c r="A3" s="49"/>
      <c r="B3" s="52"/>
      <c r="C3" s="69" t="s">
        <v>3416</v>
      </c>
      <c r="D3" s="52" t="s">
        <v>3414</v>
      </c>
      <c r="E3" s="77" t="s">
        <v>3417</v>
      </c>
      <c r="F3" s="1820" t="str">
        <f>+'Data Sheet'!C40</f>
        <v>4/28/2016</v>
      </c>
      <c r="G3" s="681" t="str">
        <f>'Data Sheet'!$C$38</f>
        <v>12/31/2015</v>
      </c>
    </row>
    <row r="4" spans="1:7" ht="15" customHeight="1">
      <c r="A4" s="90"/>
      <c r="B4" s="50" t="s">
        <v>1426</v>
      </c>
      <c r="C4" s="50"/>
      <c r="D4" s="50"/>
      <c r="E4" s="50"/>
      <c r="F4" s="50"/>
      <c r="G4" s="325"/>
    </row>
    <row r="5" spans="1:7" ht="15" customHeight="1">
      <c r="A5" s="47"/>
      <c r="B5" s="3519" t="s">
        <v>3700</v>
      </c>
      <c r="C5" s="3514"/>
      <c r="D5" s="543"/>
      <c r="E5" s="1817" t="s">
        <v>398</v>
      </c>
      <c r="F5" s="515"/>
      <c r="G5" s="45"/>
    </row>
    <row r="6" spans="1:7" ht="15" customHeight="1">
      <c r="A6" s="47"/>
      <c r="B6" s="3550"/>
      <c r="C6" s="3527"/>
      <c r="D6" s="543"/>
      <c r="E6" s="3574" t="s">
        <v>2211</v>
      </c>
      <c r="F6" s="3550"/>
      <c r="G6" s="3513"/>
    </row>
    <row r="7" spans="1:7">
      <c r="A7" s="47"/>
      <c r="B7" s="3550"/>
      <c r="C7" s="3527"/>
      <c r="D7" s="543"/>
      <c r="E7" s="3550"/>
      <c r="F7" s="3550"/>
      <c r="G7" s="3513"/>
    </row>
    <row r="8" spans="1:7" ht="15" customHeight="1">
      <c r="A8" s="47"/>
      <c r="B8" s="3574" t="s">
        <v>2563</v>
      </c>
      <c r="C8" s="3550"/>
      <c r="D8" s="543"/>
      <c r="E8" s="3550"/>
      <c r="F8" s="3550"/>
      <c r="G8" s="3513"/>
    </row>
    <row r="9" spans="1:7" ht="15" customHeight="1">
      <c r="A9" s="47"/>
      <c r="B9" s="3550"/>
      <c r="C9" s="3550"/>
      <c r="D9" s="543"/>
      <c r="E9" s="3574" t="s">
        <v>399</v>
      </c>
      <c r="F9" s="3550"/>
      <c r="G9" s="3513"/>
    </row>
    <row r="10" spans="1:7">
      <c r="A10" s="47"/>
      <c r="B10" s="3550"/>
      <c r="C10" s="3550"/>
      <c r="D10" s="543"/>
      <c r="E10" s="3550"/>
      <c r="F10" s="3550"/>
      <c r="G10" s="3513"/>
    </row>
    <row r="11" spans="1:7">
      <c r="A11" s="47"/>
      <c r="B11" s="3550"/>
      <c r="C11" s="3550"/>
      <c r="D11" s="543"/>
      <c r="E11" s="3550"/>
      <c r="F11" s="3550"/>
      <c r="G11" s="3513"/>
    </row>
    <row r="12" spans="1:7" ht="15" customHeight="1">
      <c r="A12" s="47"/>
      <c r="B12" s="3574" t="s">
        <v>3292</v>
      </c>
      <c r="C12" s="3550"/>
      <c r="D12" s="543"/>
      <c r="E12" s="3550"/>
      <c r="F12" s="3550"/>
      <c r="G12" s="3513"/>
    </row>
    <row r="13" spans="1:7">
      <c r="A13" s="47"/>
      <c r="B13" s="3550"/>
      <c r="C13" s="3550"/>
      <c r="D13" s="543"/>
      <c r="E13" s="3550"/>
      <c r="F13" s="3550"/>
      <c r="G13" s="3513"/>
    </row>
    <row r="14" spans="1:7" ht="15" customHeight="1">
      <c r="A14" s="47"/>
      <c r="B14" s="3574" t="s">
        <v>2978</v>
      </c>
      <c r="C14" s="3550"/>
      <c r="D14" s="543"/>
      <c r="E14" s="3574" t="s">
        <v>2979</v>
      </c>
      <c r="F14" s="3550"/>
      <c r="G14" s="3513"/>
    </row>
    <row r="15" spans="1:7">
      <c r="A15" s="47"/>
      <c r="B15" s="3550"/>
      <c r="C15" s="3550"/>
      <c r="D15" s="543"/>
      <c r="E15" s="3550"/>
      <c r="F15" s="3550"/>
      <c r="G15" s="3513"/>
    </row>
    <row r="16" spans="1:7">
      <c r="A16" s="49"/>
      <c r="B16" s="3522"/>
      <c r="C16" s="3522"/>
      <c r="D16" s="50"/>
      <c r="E16" s="1813"/>
      <c r="F16" s="1813"/>
      <c r="G16" s="1815"/>
    </row>
    <row r="17" spans="1:7">
      <c r="A17" s="47"/>
      <c r="B17" s="54"/>
      <c r="C17" s="543"/>
      <c r="D17" s="543"/>
      <c r="E17" s="543"/>
      <c r="F17" s="1814" t="s">
        <v>2643</v>
      </c>
      <c r="G17" s="58"/>
    </row>
    <row r="18" spans="1:7">
      <c r="A18" s="55"/>
      <c r="B18" s="54"/>
      <c r="C18" s="543"/>
      <c r="D18" s="543"/>
      <c r="E18" s="543"/>
      <c r="F18" s="875" t="s">
        <v>2644</v>
      </c>
      <c r="G18" s="176"/>
    </row>
    <row r="19" spans="1:7">
      <c r="A19" s="173" t="s">
        <v>3686</v>
      </c>
      <c r="B19" s="1814" t="s">
        <v>3247</v>
      </c>
      <c r="C19" s="543"/>
      <c r="D19" s="543"/>
      <c r="E19" s="543"/>
      <c r="F19" s="875" t="s">
        <v>1529</v>
      </c>
      <c r="G19" s="230" t="s">
        <v>2645</v>
      </c>
    </row>
    <row r="20" spans="1:7">
      <c r="A20" s="173" t="s">
        <v>3689</v>
      </c>
      <c r="B20" s="54"/>
      <c r="C20" s="543"/>
      <c r="D20" s="543"/>
      <c r="E20" s="543"/>
      <c r="F20" s="875" t="s">
        <v>2646</v>
      </c>
      <c r="G20" s="176"/>
    </row>
    <row r="21" spans="1:7">
      <c r="A21" s="86"/>
      <c r="B21" s="215" t="s">
        <v>58</v>
      </c>
      <c r="C21" s="50"/>
      <c r="D21" s="50"/>
      <c r="E21" s="50"/>
      <c r="F21" s="882" t="s">
        <v>1827</v>
      </c>
      <c r="G21" s="883" t="s">
        <v>1828</v>
      </c>
    </row>
    <row r="22" spans="1:7" ht="15.75">
      <c r="A22" s="86"/>
      <c r="B22" s="464" t="s">
        <v>2647</v>
      </c>
      <c r="C22" s="50"/>
      <c r="D22" s="50"/>
      <c r="E22" s="50"/>
      <c r="F22" s="884"/>
      <c r="G22" s="885"/>
    </row>
    <row r="23" spans="1:7">
      <c r="A23" s="86">
        <v>1</v>
      </c>
      <c r="B23" s="1818" t="s">
        <v>771</v>
      </c>
      <c r="C23" s="50"/>
      <c r="D23" s="50"/>
      <c r="E23" s="50"/>
      <c r="F23" s="884"/>
      <c r="G23" s="1621">
        <v>76920226</v>
      </c>
    </row>
    <row r="24" spans="1:7">
      <c r="A24" s="86">
        <v>2</v>
      </c>
      <c r="B24" s="1818" t="s">
        <v>772</v>
      </c>
      <c r="C24" s="50"/>
      <c r="D24" s="50"/>
      <c r="E24" s="50"/>
      <c r="F24" s="884"/>
      <c r="G24" s="885"/>
    </row>
    <row r="25" spans="1:7">
      <c r="A25" s="86">
        <v>3</v>
      </c>
      <c r="B25" s="1818" t="s">
        <v>171</v>
      </c>
      <c r="C25" s="50"/>
      <c r="D25" s="50"/>
      <c r="E25" s="50"/>
      <c r="F25" s="69"/>
      <c r="G25" s="177"/>
    </row>
    <row r="26" spans="1:7">
      <c r="A26" s="86">
        <v>4</v>
      </c>
      <c r="B26" s="1818" t="s">
        <v>172</v>
      </c>
      <c r="C26" s="50"/>
      <c r="D26" s="50"/>
      <c r="E26" s="50"/>
      <c r="F26" s="69"/>
      <c r="G26" s="177"/>
    </row>
    <row r="27" spans="1:7">
      <c r="A27" s="86">
        <v>5</v>
      </c>
      <c r="B27" s="1818" t="s">
        <v>172</v>
      </c>
      <c r="C27" s="50"/>
      <c r="D27" s="50"/>
      <c r="E27" s="50"/>
      <c r="F27" s="69"/>
      <c r="G27" s="177"/>
    </row>
    <row r="28" spans="1:7">
      <c r="A28" s="86">
        <v>6</v>
      </c>
      <c r="B28" s="1818" t="s">
        <v>172</v>
      </c>
      <c r="C28" s="50"/>
      <c r="D28" s="50"/>
      <c r="E28" s="50"/>
      <c r="F28" s="69"/>
      <c r="G28" s="177"/>
    </row>
    <row r="29" spans="1:7">
      <c r="A29" s="86">
        <v>7</v>
      </c>
      <c r="B29" s="1818" t="s">
        <v>172</v>
      </c>
      <c r="C29" s="50"/>
      <c r="D29" s="50"/>
      <c r="E29" s="50"/>
      <c r="F29" s="69"/>
      <c r="G29" s="177"/>
    </row>
    <row r="30" spans="1:7">
      <c r="A30" s="86">
        <v>8</v>
      </c>
      <c r="B30" s="1818" t="s">
        <v>4076</v>
      </c>
      <c r="C30" s="50"/>
      <c r="D30" s="50"/>
      <c r="E30" s="50"/>
      <c r="F30" s="69"/>
      <c r="G30" s="177"/>
    </row>
    <row r="31" spans="1:7">
      <c r="A31" s="86">
        <v>9</v>
      </c>
      <c r="B31" s="1818" t="s">
        <v>1310</v>
      </c>
      <c r="C31" s="50"/>
      <c r="D31" s="50"/>
      <c r="E31" s="50"/>
      <c r="F31" s="69"/>
      <c r="G31" s="177">
        <f>SUM(G26:G30)</f>
        <v>0</v>
      </c>
    </row>
    <row r="32" spans="1:7">
      <c r="A32" s="86">
        <v>10</v>
      </c>
      <c r="B32" s="1818" t="s">
        <v>1311</v>
      </c>
      <c r="C32" s="50"/>
      <c r="D32" s="50"/>
      <c r="E32" s="50"/>
      <c r="F32" s="69"/>
      <c r="G32" s="177"/>
    </row>
    <row r="33" spans="1:7">
      <c r="A33" s="86">
        <v>11</v>
      </c>
      <c r="B33" s="1818" t="s">
        <v>1311</v>
      </c>
      <c r="C33" s="50"/>
      <c r="D33" s="50"/>
      <c r="E33" s="50"/>
      <c r="F33" s="69"/>
      <c r="G33" s="177"/>
    </row>
    <row r="34" spans="1:7">
      <c r="A34" s="86">
        <v>12</v>
      </c>
      <c r="B34" s="1818" t="s">
        <v>1311</v>
      </c>
      <c r="C34" s="50"/>
      <c r="D34" s="50"/>
      <c r="E34" s="50"/>
      <c r="F34" s="69"/>
      <c r="G34" s="177"/>
    </row>
    <row r="35" spans="1:7">
      <c r="A35" s="86">
        <v>13</v>
      </c>
      <c r="B35" s="1818" t="s">
        <v>1311</v>
      </c>
      <c r="C35" s="50"/>
      <c r="D35" s="50"/>
      <c r="E35" s="50"/>
      <c r="F35" s="69"/>
      <c r="G35" s="177"/>
    </row>
    <row r="36" spans="1:7">
      <c r="A36" s="86">
        <v>14</v>
      </c>
      <c r="B36" s="1818" t="s">
        <v>1311</v>
      </c>
      <c r="C36" s="50"/>
      <c r="D36" s="50"/>
      <c r="E36" s="50"/>
      <c r="F36" s="69"/>
      <c r="G36" s="177"/>
    </row>
    <row r="37" spans="1:7">
      <c r="A37" s="86">
        <v>15</v>
      </c>
      <c r="B37" s="1818" t="s">
        <v>1312</v>
      </c>
      <c r="C37" s="50"/>
      <c r="D37" s="50"/>
      <c r="E37" s="50"/>
      <c r="F37" s="69"/>
      <c r="G37" s="177">
        <f>SUM(G32:G36)</f>
        <v>0</v>
      </c>
    </row>
    <row r="38" spans="1:7">
      <c r="A38" s="86">
        <v>16</v>
      </c>
      <c r="B38" s="1818" t="s">
        <v>1313</v>
      </c>
      <c r="C38" s="50"/>
      <c r="D38" s="50"/>
      <c r="E38" s="50"/>
      <c r="F38" s="69"/>
      <c r="G38" s="177">
        <v>37307489</v>
      </c>
    </row>
    <row r="39" spans="1:7">
      <c r="A39" s="86">
        <v>17</v>
      </c>
      <c r="B39" s="1818" t="s">
        <v>1314</v>
      </c>
      <c r="C39" s="50"/>
      <c r="D39" s="50"/>
      <c r="E39" s="50"/>
      <c r="F39" s="884"/>
      <c r="G39" s="885"/>
    </row>
    <row r="40" spans="1:7">
      <c r="A40" s="86">
        <v>18</v>
      </c>
      <c r="B40" s="1818"/>
      <c r="C40" s="50"/>
      <c r="D40" s="50"/>
      <c r="E40" s="50"/>
      <c r="F40" s="69"/>
      <c r="G40" s="177"/>
    </row>
    <row r="41" spans="1:7">
      <c r="A41" s="86">
        <v>19</v>
      </c>
      <c r="B41" s="1818"/>
      <c r="C41" s="50"/>
      <c r="D41" s="50"/>
      <c r="E41" s="50"/>
      <c r="F41" s="69"/>
      <c r="G41" s="177"/>
    </row>
    <row r="42" spans="1:7">
      <c r="A42" s="86">
        <v>20</v>
      </c>
      <c r="B42" s="1818"/>
      <c r="C42" s="50"/>
      <c r="D42" s="50"/>
      <c r="E42" s="50"/>
      <c r="F42" s="69"/>
      <c r="G42" s="177"/>
    </row>
    <row r="43" spans="1:7">
      <c r="A43" s="86">
        <v>21</v>
      </c>
      <c r="B43" s="1818"/>
      <c r="C43" s="50"/>
      <c r="D43" s="50"/>
      <c r="E43" s="50"/>
      <c r="F43" s="69"/>
      <c r="G43" s="177"/>
    </row>
    <row r="44" spans="1:7">
      <c r="A44" s="86">
        <v>22</v>
      </c>
      <c r="B44" s="1818" t="s">
        <v>1315</v>
      </c>
      <c r="C44" s="50"/>
      <c r="D44" s="50"/>
      <c r="E44" s="50"/>
      <c r="F44" s="69"/>
      <c r="G44" s="177">
        <f>SUM(G40:G43)</f>
        <v>0</v>
      </c>
    </row>
    <row r="45" spans="1:7">
      <c r="A45" s="86">
        <v>23</v>
      </c>
      <c r="B45" s="1818" t="s">
        <v>1316</v>
      </c>
      <c r="C45" s="50"/>
      <c r="D45" s="50"/>
      <c r="E45" s="50"/>
      <c r="F45" s="886"/>
      <c r="G45" s="887"/>
    </row>
    <row r="46" spans="1:7">
      <c r="A46" s="86">
        <v>24</v>
      </c>
      <c r="B46" s="1818"/>
      <c r="C46" s="50"/>
      <c r="D46" s="50"/>
      <c r="E46" s="50"/>
      <c r="F46" s="69"/>
      <c r="G46" s="177"/>
    </row>
    <row r="47" spans="1:7">
      <c r="A47" s="86">
        <v>25</v>
      </c>
      <c r="B47" s="1818"/>
      <c r="C47" s="50"/>
      <c r="D47" s="50"/>
      <c r="E47" s="50"/>
      <c r="F47" s="69"/>
      <c r="G47" s="177"/>
    </row>
    <row r="48" spans="1:7">
      <c r="A48" s="86">
        <v>26</v>
      </c>
      <c r="B48" s="1818"/>
      <c r="C48" s="50"/>
      <c r="D48" s="50"/>
      <c r="E48" s="50"/>
      <c r="F48" s="69"/>
      <c r="G48" s="177"/>
    </row>
    <row r="49" spans="1:7">
      <c r="A49" s="86">
        <v>27</v>
      </c>
      <c r="B49" s="1818"/>
      <c r="C49" s="50"/>
      <c r="D49" s="50"/>
      <c r="E49" s="50"/>
      <c r="F49" s="69"/>
      <c r="G49" s="177"/>
    </row>
    <row r="50" spans="1:7">
      <c r="A50" s="86">
        <v>28</v>
      </c>
      <c r="B50" s="1818"/>
      <c r="C50" s="50"/>
      <c r="D50" s="50"/>
      <c r="E50" s="50"/>
      <c r="F50" s="69"/>
      <c r="G50" s="177"/>
    </row>
    <row r="51" spans="1:7">
      <c r="A51" s="86">
        <v>29</v>
      </c>
      <c r="B51" s="1818" t="s">
        <v>1468</v>
      </c>
      <c r="C51" s="50"/>
      <c r="D51" s="50"/>
      <c r="E51" s="50"/>
      <c r="F51" s="69"/>
      <c r="G51" s="177">
        <f>SUM(G46:G50)</f>
        <v>0</v>
      </c>
    </row>
    <row r="52" spans="1:7">
      <c r="A52" s="86">
        <v>30</v>
      </c>
      <c r="B52" s="1818" t="s">
        <v>2648</v>
      </c>
      <c r="C52" s="50"/>
      <c r="D52" s="50"/>
      <c r="E52" s="50"/>
      <c r="F52" s="884"/>
      <c r="G52" s="885"/>
    </row>
    <row r="53" spans="1:7">
      <c r="A53" s="86">
        <v>31</v>
      </c>
      <c r="B53" s="1818"/>
      <c r="C53" s="50"/>
      <c r="D53" s="50"/>
      <c r="E53" s="50"/>
      <c r="F53" s="69"/>
      <c r="G53" s="177">
        <v>-81000000</v>
      </c>
    </row>
    <row r="54" spans="1:7">
      <c r="A54" s="86">
        <v>32</v>
      </c>
      <c r="B54" s="1818"/>
      <c r="C54" s="50"/>
      <c r="D54" s="50"/>
      <c r="E54" s="50"/>
      <c r="F54" s="69"/>
      <c r="G54" s="177"/>
    </row>
    <row r="55" spans="1:7">
      <c r="A55" s="86">
        <v>33</v>
      </c>
      <c r="B55" s="1818"/>
      <c r="C55" s="50"/>
      <c r="D55" s="50"/>
      <c r="E55" s="50"/>
      <c r="F55" s="69"/>
      <c r="G55" s="177"/>
    </row>
    <row r="56" spans="1:7">
      <c r="A56" s="86">
        <v>34</v>
      </c>
      <c r="B56" s="1818"/>
      <c r="C56" s="50"/>
      <c r="D56" s="50"/>
      <c r="E56" s="50"/>
      <c r="F56" s="69"/>
      <c r="G56" s="177"/>
    </row>
    <row r="57" spans="1:7">
      <c r="A57" s="86">
        <v>35</v>
      </c>
      <c r="B57" s="1818"/>
      <c r="C57" s="50"/>
      <c r="D57" s="50"/>
      <c r="E57" s="50"/>
      <c r="F57" s="69"/>
      <c r="G57" s="177"/>
    </row>
    <row r="58" spans="1:7">
      <c r="A58" s="86">
        <v>36</v>
      </c>
      <c r="B58" s="1818" t="s">
        <v>2649</v>
      </c>
      <c r="C58" s="50"/>
      <c r="D58" s="50"/>
      <c r="E58" s="50"/>
      <c r="F58" s="69"/>
      <c r="G58" s="177">
        <f>SUM(G53:G57)</f>
        <v>-81000000</v>
      </c>
    </row>
    <row r="59" spans="1:7">
      <c r="A59" s="86">
        <v>37</v>
      </c>
      <c r="B59" s="1818" t="s">
        <v>2486</v>
      </c>
      <c r="C59" s="50"/>
      <c r="D59" s="50"/>
      <c r="E59" s="50"/>
      <c r="F59" s="69"/>
      <c r="G59" s="177"/>
    </row>
    <row r="60" spans="1:7" ht="15.75" thickBot="1">
      <c r="A60" s="248">
        <v>38</v>
      </c>
      <c r="B60" s="273" t="s">
        <v>2533</v>
      </c>
      <c r="C60" s="396"/>
      <c r="D60" s="396"/>
      <c r="E60" s="396"/>
      <c r="F60" s="212"/>
      <c r="G60" s="183">
        <f>G23+G31+G37+G38+G44+G51+G58</f>
        <v>33227715</v>
      </c>
    </row>
    <row r="61" spans="1:7">
      <c r="A61" s="515"/>
      <c r="B61" s="1128"/>
      <c r="C61" s="543"/>
      <c r="D61" s="543"/>
      <c r="E61" s="543"/>
      <c r="F61" s="515"/>
      <c r="G61" s="544"/>
    </row>
    <row r="62" spans="1:7">
      <c r="A62" s="11" t="s">
        <v>3677</v>
      </c>
      <c r="B62" s="44"/>
      <c r="C62" s="11"/>
      <c r="D62" s="11"/>
      <c r="E62" s="44"/>
      <c r="F62" s="11"/>
      <c r="G62" s="194"/>
    </row>
    <row r="63" spans="1:7" ht="15" customHeight="1">
      <c r="A63" s="3581" t="s">
        <v>2534</v>
      </c>
      <c r="B63" s="3582"/>
      <c r="C63" s="3582"/>
      <c r="D63" s="3582"/>
      <c r="E63" s="3582"/>
      <c r="F63" s="3582"/>
      <c r="G63" s="3582"/>
    </row>
    <row r="64" spans="1:7" ht="15" customHeight="1">
      <c r="A64" s="1095"/>
      <c r="B64" s="1096"/>
      <c r="C64" s="1096"/>
      <c r="D64" s="1096"/>
      <c r="E64" s="1096"/>
      <c r="F64" s="1096"/>
      <c r="G64" s="1096"/>
    </row>
    <row r="65" spans="1:7" ht="15" customHeight="1">
      <c r="A65" s="1095"/>
      <c r="B65" s="1096"/>
      <c r="C65" s="1096"/>
      <c r="D65" s="1096"/>
      <c r="E65" s="1096"/>
      <c r="F65" s="1096"/>
      <c r="G65" s="1096"/>
    </row>
    <row r="66" spans="1:7" ht="15" customHeight="1">
      <c r="A66" s="1095"/>
      <c r="B66" s="1096"/>
      <c r="C66" s="1096"/>
      <c r="D66" s="1096"/>
      <c r="E66" s="1096"/>
      <c r="F66" s="1096"/>
      <c r="G66" s="1096"/>
    </row>
    <row r="67" spans="1:7" ht="15" customHeight="1">
      <c r="A67" s="1095"/>
      <c r="B67" s="1096"/>
      <c r="C67" s="1096"/>
      <c r="D67" s="1096"/>
      <c r="E67" s="1096"/>
      <c r="F67" s="1096"/>
      <c r="G67" s="1096"/>
    </row>
    <row r="68" spans="1:7" ht="15" customHeight="1">
      <c r="A68" s="1095"/>
      <c r="B68" s="1096"/>
      <c r="C68" s="1096"/>
      <c r="D68" s="1096"/>
      <c r="E68" s="1096"/>
      <c r="F68" s="1096"/>
      <c r="G68" s="1096"/>
    </row>
    <row r="69" spans="1:7" ht="15.75" thickBot="1">
      <c r="A69" s="44"/>
      <c r="B69" s="44"/>
      <c r="C69" s="44"/>
      <c r="D69" s="44"/>
      <c r="E69" s="44"/>
      <c r="F69" s="44"/>
      <c r="G69" s="279"/>
    </row>
    <row r="70" spans="1:7">
      <c r="A70" s="13"/>
      <c r="B70" s="128" t="s">
        <v>2455</v>
      </c>
      <c r="C70" s="130" t="s">
        <v>3412</v>
      </c>
      <c r="D70" s="41"/>
      <c r="E70" s="41"/>
      <c r="F70" s="847" t="s">
        <v>2457</v>
      </c>
      <c r="G70" s="449" t="s">
        <v>2458</v>
      </c>
    </row>
    <row r="71" spans="1:7">
      <c r="A71" s="47"/>
      <c r="B71" s="56" t="str">
        <f>'Data Sheet'!C25</f>
        <v>Orange and Rockland Utilities, Inc</v>
      </c>
      <c r="C71" s="66" t="s">
        <v>3413</v>
      </c>
      <c r="D71" s="11" t="s">
        <v>505</v>
      </c>
      <c r="E71" s="56" t="s">
        <v>3415</v>
      </c>
      <c r="F71" s="1816" t="s">
        <v>2459</v>
      </c>
      <c r="G71" s="48"/>
    </row>
    <row r="72" spans="1:7">
      <c r="A72" s="49"/>
      <c r="B72" s="52"/>
      <c r="C72" s="69" t="s">
        <v>3416</v>
      </c>
      <c r="D72" s="52" t="s">
        <v>3414</v>
      </c>
      <c r="E72" s="77" t="s">
        <v>3417</v>
      </c>
      <c r="F72" s="1820" t="str">
        <f>F3</f>
        <v>4/28/2016</v>
      </c>
      <c r="G72" s="681" t="str">
        <f>'Data Sheet'!$C$38</f>
        <v>12/31/2015</v>
      </c>
    </row>
    <row r="73" spans="1:7">
      <c r="A73" s="90" t="s">
        <v>1434</v>
      </c>
      <c r="B73" s="50"/>
      <c r="C73" s="50"/>
      <c r="D73" s="50"/>
      <c r="E73" s="50"/>
      <c r="F73" s="50"/>
      <c r="G73" s="325"/>
    </row>
    <row r="74" spans="1:7">
      <c r="A74" s="55" t="s">
        <v>3686</v>
      </c>
      <c r="B74" s="172" t="s">
        <v>3247</v>
      </c>
      <c r="C74" s="11"/>
      <c r="D74" s="11"/>
      <c r="E74" s="11"/>
      <c r="F74" s="11"/>
      <c r="G74" s="271" t="s">
        <v>2645</v>
      </c>
    </row>
    <row r="75" spans="1:7">
      <c r="A75" s="86" t="s">
        <v>3689</v>
      </c>
      <c r="B75" s="888" t="s">
        <v>1435</v>
      </c>
      <c r="C75" s="52"/>
      <c r="D75" s="50"/>
      <c r="E75" s="50"/>
      <c r="F75" s="50"/>
      <c r="G75" s="889" t="s">
        <v>1827</v>
      </c>
    </row>
    <row r="76" spans="1:7">
      <c r="A76" s="55"/>
      <c r="B76" s="11"/>
      <c r="C76" s="11"/>
      <c r="D76" s="44"/>
      <c r="E76" s="44"/>
      <c r="F76" s="44"/>
      <c r="G76" s="885"/>
    </row>
    <row r="77" spans="1:7" ht="15.75">
      <c r="A77" s="55"/>
      <c r="B77" s="46" t="s">
        <v>2960</v>
      </c>
      <c r="C77" s="553"/>
      <c r="D77" s="46"/>
      <c r="E77" s="46"/>
      <c r="F77" s="44"/>
      <c r="G77" s="885"/>
    </row>
    <row r="78" spans="1:7" ht="15" customHeight="1">
      <c r="A78" s="55"/>
      <c r="B78" s="3578" t="s">
        <v>2355</v>
      </c>
      <c r="C78" s="3512"/>
      <c r="D78" s="3512"/>
      <c r="E78" s="3512"/>
      <c r="F78" s="3583"/>
      <c r="G78" s="885"/>
    </row>
    <row r="79" spans="1:7">
      <c r="A79" s="55"/>
      <c r="B79" s="3579"/>
      <c r="C79" s="3512"/>
      <c r="D79" s="3512"/>
      <c r="E79" s="3512"/>
      <c r="F79" s="3583"/>
      <c r="G79" s="885"/>
    </row>
    <row r="80" spans="1:7">
      <c r="A80" s="86"/>
      <c r="B80" s="50"/>
      <c r="C80" s="50"/>
      <c r="D80" s="50"/>
      <c r="E80" s="50"/>
      <c r="F80" s="52"/>
      <c r="G80" s="885"/>
    </row>
    <row r="81" spans="1:7">
      <c r="A81" s="55" t="s">
        <v>1619</v>
      </c>
      <c r="B81" s="44"/>
      <c r="C81" s="44"/>
      <c r="D81" s="44"/>
      <c r="E81" s="44"/>
      <c r="F81" s="11"/>
      <c r="G81" s="176"/>
    </row>
    <row r="82" spans="1:7">
      <c r="A82" s="55" t="s">
        <v>1621</v>
      </c>
      <c r="B82" s="44"/>
      <c r="C82" s="44"/>
      <c r="D82" s="44"/>
      <c r="E82" s="44"/>
      <c r="F82" s="11"/>
      <c r="G82" s="176"/>
    </row>
    <row r="83" spans="1:7">
      <c r="A83" s="55" t="s">
        <v>1624</v>
      </c>
      <c r="B83" s="44"/>
      <c r="C83" s="44"/>
      <c r="D83" s="44"/>
      <c r="E83" s="44"/>
      <c r="F83" s="11"/>
      <c r="G83" s="176"/>
    </row>
    <row r="84" spans="1:7">
      <c r="A84" s="55" t="s">
        <v>1626</v>
      </c>
      <c r="B84" s="44"/>
      <c r="C84" s="44"/>
      <c r="D84" s="44"/>
      <c r="E84" s="44"/>
      <c r="F84" s="11"/>
      <c r="G84" s="176"/>
    </row>
    <row r="85" spans="1:7">
      <c r="A85" s="55" t="s">
        <v>506</v>
      </c>
      <c r="B85" s="44"/>
      <c r="C85" s="44"/>
      <c r="D85" s="44"/>
      <c r="E85" s="44"/>
      <c r="F85" s="11"/>
      <c r="G85" s="176"/>
    </row>
    <row r="86" spans="1:7">
      <c r="A86" s="86" t="s">
        <v>508</v>
      </c>
      <c r="B86" s="50"/>
      <c r="C86" s="50"/>
      <c r="D86" s="50"/>
      <c r="E86" s="50"/>
      <c r="F86" s="52"/>
      <c r="G86" s="177"/>
    </row>
    <row r="87" spans="1:7">
      <c r="A87" s="86" t="s">
        <v>510</v>
      </c>
      <c r="B87" s="50" t="s">
        <v>1830</v>
      </c>
      <c r="C87" s="50"/>
      <c r="D87" s="50"/>
      <c r="E87" s="50"/>
      <c r="F87" s="52"/>
      <c r="G87" s="177">
        <f>SUM(G81:G86)</f>
        <v>0</v>
      </c>
    </row>
    <row r="88" spans="1:7">
      <c r="A88" s="55"/>
      <c r="B88" s="44"/>
      <c r="C88" s="44"/>
      <c r="D88" s="44"/>
      <c r="E88" s="44"/>
      <c r="F88" s="11"/>
      <c r="G88" s="885"/>
    </row>
    <row r="89" spans="1:7" ht="15.75">
      <c r="A89" s="55"/>
      <c r="B89" s="3584" t="s">
        <v>1831</v>
      </c>
      <c r="C89" s="3585"/>
      <c r="D89" s="3585"/>
      <c r="E89" s="3585"/>
      <c r="F89" s="3586"/>
      <c r="G89" s="885"/>
    </row>
    <row r="90" spans="1:7">
      <c r="A90" s="55"/>
      <c r="B90" s="3575" t="s">
        <v>1832</v>
      </c>
      <c r="C90" s="3576"/>
      <c r="D90" s="3576"/>
      <c r="E90" s="3576"/>
      <c r="F90" s="3577"/>
      <c r="G90" s="885"/>
    </row>
    <row r="91" spans="1:7">
      <c r="A91" s="55"/>
      <c r="B91" s="44"/>
      <c r="C91" s="44"/>
      <c r="D91" s="44"/>
      <c r="E91" s="44"/>
      <c r="F91" s="11"/>
      <c r="G91" s="885"/>
    </row>
    <row r="92" spans="1:7" ht="15" customHeight="1">
      <c r="A92" s="55"/>
      <c r="B92" s="3578" t="s">
        <v>337</v>
      </c>
      <c r="C92" s="3512"/>
      <c r="D92" s="3512"/>
      <c r="E92" s="3512"/>
      <c r="F92" s="11"/>
      <c r="G92" s="885"/>
    </row>
    <row r="93" spans="1:7">
      <c r="A93" s="55"/>
      <c r="B93" s="3579"/>
      <c r="C93" s="3512"/>
      <c r="D93" s="3512"/>
      <c r="E93" s="3512"/>
      <c r="F93" s="11"/>
      <c r="G93" s="885"/>
    </row>
    <row r="94" spans="1:7">
      <c r="A94" s="55"/>
      <c r="B94" s="3579"/>
      <c r="C94" s="3512"/>
      <c r="D94" s="3512"/>
      <c r="E94" s="3512"/>
      <c r="F94" s="11"/>
      <c r="G94" s="885"/>
    </row>
    <row r="95" spans="1:7">
      <c r="A95" s="86"/>
      <c r="B95" s="3580"/>
      <c r="C95" s="3522"/>
      <c r="D95" s="3522"/>
      <c r="E95" s="3522"/>
      <c r="F95" s="52"/>
      <c r="G95" s="885"/>
    </row>
    <row r="96" spans="1:7">
      <c r="A96" s="86" t="s">
        <v>511</v>
      </c>
      <c r="B96" s="1819" t="s">
        <v>1833</v>
      </c>
      <c r="C96" s="50"/>
      <c r="D96" s="50"/>
      <c r="E96" s="50"/>
      <c r="F96" s="52"/>
      <c r="G96" s="177"/>
    </row>
    <row r="97" spans="1:7">
      <c r="A97" s="86" t="s">
        <v>513</v>
      </c>
      <c r="B97" s="1819" t="s">
        <v>1834</v>
      </c>
      <c r="C97" s="50"/>
      <c r="D97" s="50"/>
      <c r="E97" s="50"/>
      <c r="F97" s="52"/>
      <c r="G97" s="177">
        <f>G87+G96</f>
        <v>0</v>
      </c>
    </row>
    <row r="98" spans="1:7">
      <c r="A98" s="86" t="s">
        <v>515</v>
      </c>
      <c r="B98" s="1819" t="s">
        <v>1835</v>
      </c>
      <c r="C98" s="50"/>
      <c r="D98" s="50"/>
      <c r="E98" s="50"/>
      <c r="F98" s="52"/>
      <c r="G98" s="177">
        <f>G60+G97</f>
        <v>33227715</v>
      </c>
    </row>
    <row r="99" spans="1:7">
      <c r="A99" s="55"/>
      <c r="B99" s="44"/>
      <c r="C99" s="44"/>
      <c r="D99" s="44"/>
      <c r="E99" s="44"/>
      <c r="F99" s="11"/>
      <c r="G99" s="885"/>
    </row>
    <row r="100" spans="1:7" ht="15.75">
      <c r="A100" s="55"/>
      <c r="B100" s="46" t="s">
        <v>1836</v>
      </c>
      <c r="C100" s="44"/>
      <c r="D100" s="44"/>
      <c r="E100" s="44"/>
      <c r="F100" s="11"/>
      <c r="G100" s="885"/>
    </row>
    <row r="101" spans="1:7">
      <c r="A101" s="86"/>
      <c r="B101" s="50"/>
      <c r="C101" s="50"/>
      <c r="D101" s="50"/>
      <c r="E101" s="50"/>
      <c r="F101" s="52"/>
      <c r="G101" s="885"/>
    </row>
    <row r="102" spans="1:7">
      <c r="A102" s="86" t="s">
        <v>3376</v>
      </c>
      <c r="B102" s="1818" t="s">
        <v>1837</v>
      </c>
      <c r="C102" s="50"/>
      <c r="D102" s="50"/>
      <c r="E102" s="50"/>
      <c r="F102" s="52"/>
      <c r="G102" s="177">
        <v>277348073</v>
      </c>
    </row>
    <row r="103" spans="1:7">
      <c r="A103" s="86" t="s">
        <v>3378</v>
      </c>
      <c r="B103" s="1818" t="s">
        <v>1838</v>
      </c>
      <c r="C103" s="50"/>
      <c r="D103" s="50"/>
      <c r="E103" s="50"/>
      <c r="F103" s="52"/>
      <c r="G103" s="177">
        <v>14860186</v>
      </c>
    </row>
    <row r="104" spans="1:7">
      <c r="A104" s="86" t="s">
        <v>3380</v>
      </c>
      <c r="B104" s="1818" t="s">
        <v>1839</v>
      </c>
      <c r="C104" s="50"/>
      <c r="D104" s="50"/>
      <c r="E104" s="50"/>
      <c r="F104" s="52"/>
      <c r="G104" s="177"/>
    </row>
    <row r="105" spans="1:7">
      <c r="A105" s="86" t="s">
        <v>3382</v>
      </c>
      <c r="B105" s="1818" t="s">
        <v>4230</v>
      </c>
      <c r="C105" s="52"/>
      <c r="D105" s="52"/>
      <c r="E105" s="52"/>
      <c r="F105" s="52"/>
      <c r="G105" s="177"/>
    </row>
    <row r="106" spans="1:7">
      <c r="A106" s="86" t="s">
        <v>3386</v>
      </c>
      <c r="B106" s="1818" t="s">
        <v>1840</v>
      </c>
      <c r="C106" s="50"/>
      <c r="D106" s="50"/>
      <c r="E106" s="50"/>
      <c r="F106" s="52"/>
      <c r="G106" s="177">
        <f>G102+G103-G104+G105</f>
        <v>292208259</v>
      </c>
    </row>
    <row r="107" spans="1:7">
      <c r="A107" s="47"/>
      <c r="B107" s="44"/>
      <c r="C107" s="44"/>
      <c r="D107" s="44"/>
      <c r="E107" s="44"/>
      <c r="F107" s="11"/>
      <c r="G107" s="199"/>
    </row>
    <row r="108" spans="1:7">
      <c r="A108" s="47"/>
      <c r="B108" s="44"/>
      <c r="C108" s="44"/>
      <c r="D108" s="44"/>
      <c r="E108" s="44"/>
      <c r="F108" s="11"/>
      <c r="G108" s="199"/>
    </row>
    <row r="109" spans="1:7">
      <c r="A109" s="47"/>
      <c r="B109" s="44"/>
      <c r="C109" s="44"/>
      <c r="D109" s="44"/>
      <c r="E109" s="44"/>
      <c r="F109" s="11"/>
      <c r="G109" s="199"/>
    </row>
    <row r="110" spans="1:7">
      <c r="A110" s="47"/>
      <c r="B110" s="44"/>
      <c r="C110" s="44"/>
      <c r="D110" s="44"/>
      <c r="E110" s="44"/>
      <c r="F110" s="11"/>
      <c r="G110" s="199"/>
    </row>
    <row r="111" spans="1:7">
      <c r="A111" s="47"/>
      <c r="B111" s="44"/>
      <c r="C111" s="44"/>
      <c r="D111" s="44"/>
      <c r="E111" s="44"/>
      <c r="F111" s="11"/>
      <c r="G111" s="199"/>
    </row>
    <row r="112" spans="1:7">
      <c r="A112" s="47"/>
      <c r="B112" s="44"/>
      <c r="C112" s="44"/>
      <c r="D112" s="44"/>
      <c r="E112" s="44"/>
      <c r="F112" s="11"/>
      <c r="G112" s="199"/>
    </row>
    <row r="113" spans="1:7">
      <c r="A113" s="47"/>
      <c r="B113" s="44"/>
      <c r="C113" s="44"/>
      <c r="D113" s="44"/>
      <c r="E113" s="44"/>
      <c r="F113" s="11"/>
      <c r="G113" s="199"/>
    </row>
    <row r="114" spans="1:7">
      <c r="A114" s="47"/>
      <c r="B114" s="44"/>
      <c r="C114" s="44"/>
      <c r="D114" s="44"/>
      <c r="E114" s="44"/>
      <c r="F114" s="11"/>
      <c r="G114" s="199"/>
    </row>
    <row r="115" spans="1:7">
      <c r="A115" s="47"/>
      <c r="B115" s="44"/>
      <c r="C115" s="44"/>
      <c r="D115" s="44"/>
      <c r="E115" s="44"/>
      <c r="F115" s="11"/>
      <c r="G115" s="199"/>
    </row>
    <row r="116" spans="1:7">
      <c r="A116" s="47"/>
      <c r="B116" s="44"/>
      <c r="C116" s="44"/>
      <c r="D116" s="44"/>
      <c r="E116" s="44"/>
      <c r="F116" s="11"/>
      <c r="G116" s="199"/>
    </row>
    <row r="117" spans="1:7">
      <c r="A117" s="47"/>
      <c r="B117" s="11"/>
      <c r="C117" s="44"/>
      <c r="D117" s="44"/>
      <c r="E117" s="44"/>
      <c r="F117" s="11"/>
      <c r="G117" s="199"/>
    </row>
    <row r="118" spans="1:7">
      <c r="A118" s="47"/>
      <c r="B118" s="11"/>
      <c r="C118" s="44"/>
      <c r="D118" s="44"/>
      <c r="E118" s="44"/>
      <c r="F118" s="11"/>
      <c r="G118" s="199"/>
    </row>
    <row r="119" spans="1:7">
      <c r="A119" s="47"/>
      <c r="B119" s="44"/>
      <c r="C119" s="44"/>
      <c r="D119" s="44"/>
      <c r="E119" s="44"/>
      <c r="F119" s="11"/>
      <c r="G119" s="199"/>
    </row>
    <row r="120" spans="1:7">
      <c r="A120" s="47"/>
      <c r="B120" s="11"/>
      <c r="C120" s="44"/>
      <c r="D120" s="44"/>
      <c r="E120" s="44"/>
      <c r="F120" s="11"/>
      <c r="G120" s="199"/>
    </row>
    <row r="121" spans="1:7">
      <c r="A121" s="47"/>
      <c r="B121" s="11"/>
      <c r="C121" s="11"/>
      <c r="D121" s="11"/>
      <c r="E121" s="11"/>
      <c r="F121" s="11"/>
      <c r="G121" s="199"/>
    </row>
    <row r="122" spans="1:7">
      <c r="A122" s="47"/>
      <c r="B122" s="11"/>
      <c r="C122" s="44"/>
      <c r="D122" s="44"/>
      <c r="E122" s="44"/>
      <c r="F122" s="11"/>
      <c r="G122" s="199"/>
    </row>
    <row r="123" spans="1:7">
      <c r="A123" s="47"/>
      <c r="B123" s="11"/>
      <c r="C123" s="44"/>
      <c r="D123" s="44"/>
      <c r="E123" s="44"/>
      <c r="F123" s="11"/>
      <c r="G123" s="199"/>
    </row>
    <row r="124" spans="1:7">
      <c r="A124" s="47"/>
      <c r="B124" s="11"/>
      <c r="C124" s="44"/>
      <c r="D124" s="44"/>
      <c r="E124" s="44"/>
      <c r="F124" s="11"/>
      <c r="G124" s="199"/>
    </row>
    <row r="125" spans="1:7">
      <c r="A125" s="47"/>
      <c r="B125" s="44"/>
      <c r="C125" s="44"/>
      <c r="D125" s="44"/>
      <c r="E125" s="44"/>
      <c r="F125" s="11"/>
      <c r="G125" s="199"/>
    </row>
    <row r="126" spans="1:7">
      <c r="A126" s="47"/>
      <c r="B126" s="11"/>
      <c r="C126" s="44"/>
      <c r="D126" s="44"/>
      <c r="E126" s="44"/>
      <c r="F126" s="11"/>
      <c r="G126" s="199"/>
    </row>
    <row r="127" spans="1:7">
      <c r="A127" s="47"/>
      <c r="B127" s="11"/>
      <c r="C127" s="44"/>
      <c r="D127" s="44"/>
      <c r="E127" s="44"/>
      <c r="F127" s="11"/>
      <c r="G127" s="199"/>
    </row>
    <row r="128" spans="1:7" ht="15.75" thickBot="1">
      <c r="A128" s="72"/>
      <c r="B128" s="73"/>
      <c r="C128" s="396"/>
      <c r="D128" s="396"/>
      <c r="E128" s="396"/>
      <c r="F128" s="73"/>
      <c r="G128" s="229"/>
    </row>
    <row r="129" spans="1:7">
      <c r="A129" s="1130" t="s">
        <v>3677</v>
      </c>
      <c r="B129" s="1130"/>
      <c r="C129" s="44"/>
      <c r="D129" s="11"/>
      <c r="E129" s="44"/>
      <c r="F129" s="11"/>
      <c r="G129" s="194"/>
    </row>
    <row r="130" spans="1:7">
      <c r="A130" s="44" t="s">
        <v>1841</v>
      </c>
      <c r="B130" s="44"/>
      <c r="C130" s="44"/>
      <c r="D130" s="44"/>
      <c r="E130" s="44"/>
      <c r="F130" s="44"/>
      <c r="G130" s="279"/>
    </row>
    <row r="131" spans="1:7">
      <c r="A131" s="11"/>
      <c r="B131" s="11"/>
      <c r="C131" s="11"/>
      <c r="D131" s="11"/>
      <c r="E131" s="11"/>
      <c r="F131" s="11"/>
      <c r="G131" s="11"/>
    </row>
    <row r="132" spans="1:7">
      <c r="A132" s="11"/>
      <c r="B132" s="11"/>
      <c r="C132" s="11"/>
      <c r="D132" s="11"/>
      <c r="E132" s="11"/>
      <c r="F132" s="11"/>
      <c r="G132" s="11"/>
    </row>
    <row r="133" spans="1:7">
      <c r="A133" s="11"/>
      <c r="B133" s="11"/>
      <c r="C133" s="11"/>
      <c r="D133" s="11"/>
      <c r="E133" s="11"/>
      <c r="F133" s="11"/>
      <c r="G133" s="11"/>
    </row>
    <row r="134" spans="1:7">
      <c r="A134" s="11"/>
      <c r="B134" s="11"/>
      <c r="C134" s="11"/>
      <c r="D134" s="11"/>
      <c r="E134" s="11"/>
      <c r="F134" s="11"/>
      <c r="G134" s="194"/>
    </row>
    <row r="135" spans="1:7">
      <c r="A135" s="11"/>
      <c r="B135" s="11"/>
      <c r="C135" s="11"/>
      <c r="D135" s="11"/>
      <c r="E135" s="11"/>
      <c r="F135" s="11"/>
      <c r="G135" s="194"/>
    </row>
    <row r="136" spans="1:7">
      <c r="A136" s="11"/>
      <c r="B136" s="11"/>
      <c r="C136" s="11"/>
      <c r="D136" s="11"/>
      <c r="E136" s="11"/>
      <c r="F136" s="11"/>
      <c r="G136" s="194"/>
    </row>
    <row r="137" spans="1:7">
      <c r="A137" s="11"/>
      <c r="B137" s="11"/>
      <c r="C137" s="11"/>
      <c r="D137" s="11"/>
      <c r="E137" s="11"/>
      <c r="F137" s="11"/>
      <c r="G137" s="194"/>
    </row>
    <row r="138" spans="1:7">
      <c r="A138" s="11"/>
      <c r="B138" s="11"/>
      <c r="C138" s="11"/>
      <c r="D138" s="11"/>
      <c r="E138" s="11"/>
      <c r="F138" s="11"/>
      <c r="G138" s="194"/>
    </row>
    <row r="139" spans="1:7">
      <c r="A139" s="11"/>
      <c r="B139" s="11"/>
      <c r="C139" s="11"/>
      <c r="D139" s="11"/>
      <c r="E139" s="11"/>
      <c r="F139" s="11"/>
      <c r="G139" s="194"/>
    </row>
    <row r="140" spans="1:7">
      <c r="A140" s="11"/>
      <c r="B140" s="11"/>
      <c r="C140" s="11"/>
      <c r="D140" s="11"/>
      <c r="E140" s="11"/>
      <c r="F140" s="11"/>
      <c r="G140" s="194"/>
    </row>
    <row r="141" spans="1:7">
      <c r="A141" s="11"/>
      <c r="B141" s="11"/>
      <c r="C141" s="11"/>
      <c r="D141" s="11"/>
      <c r="E141" s="11"/>
      <c r="F141" s="11"/>
      <c r="G141" s="194"/>
    </row>
    <row r="142" spans="1:7">
      <c r="A142" s="11"/>
      <c r="B142" s="11"/>
      <c r="C142" s="11"/>
      <c r="D142" s="11"/>
      <c r="E142" s="11"/>
      <c r="F142" s="11"/>
      <c r="G142" s="194"/>
    </row>
    <row r="143" spans="1:7">
      <c r="A143" s="11"/>
      <c r="B143" s="11"/>
      <c r="C143" s="11"/>
      <c r="D143" s="11"/>
      <c r="E143" s="11"/>
      <c r="F143" s="11"/>
      <c r="G143" s="194"/>
    </row>
    <row r="144" spans="1:7">
      <c r="A144" s="11"/>
      <c r="B144" s="11"/>
      <c r="C144" s="11"/>
      <c r="D144" s="11"/>
      <c r="E144" s="11"/>
      <c r="F144" s="11"/>
      <c r="G144" s="194"/>
    </row>
    <row r="145" spans="1:7">
      <c r="A145" s="11"/>
      <c r="B145" s="11"/>
      <c r="C145" s="11"/>
      <c r="D145" s="11"/>
      <c r="E145" s="11"/>
      <c r="F145" s="11"/>
      <c r="G145" s="11"/>
    </row>
    <row r="146" spans="1:7">
      <c r="A146" s="11"/>
      <c r="B146" s="11"/>
      <c r="C146" s="11"/>
      <c r="D146" s="11"/>
      <c r="E146" s="11"/>
      <c r="F146" s="11"/>
      <c r="G146" s="11"/>
    </row>
  </sheetData>
  <mergeCells count="12">
    <mergeCell ref="B90:F90"/>
    <mergeCell ref="B92:E95"/>
    <mergeCell ref="B14:C16"/>
    <mergeCell ref="E14:G15"/>
    <mergeCell ref="A63:G63"/>
    <mergeCell ref="B78:F79"/>
    <mergeCell ref="B89:F89"/>
    <mergeCell ref="B5:C7"/>
    <mergeCell ref="E6:G8"/>
    <mergeCell ref="B8:C11"/>
    <mergeCell ref="E9:G13"/>
    <mergeCell ref="B12:C13"/>
  </mergeCells>
  <phoneticPr fontId="0" type="noConversion"/>
  <printOptions horizontalCentered="1" verticalCentered="1"/>
  <pageMargins left="0.5" right="0.5" top="0.5" bottom="0.5" header="0.5" footer="0.5"/>
  <pageSetup scale="70" fitToHeight="2" orientation="portrait" horizontalDpi="300" verticalDpi="300" r:id="rId1"/>
  <headerFooter alignWithMargins="0"/>
  <rowBreaks count="1" manualBreakCount="1">
    <brk id="68"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E142"/>
  <sheetViews>
    <sheetView defaultGridColor="0" topLeftCell="A106" colorId="22" zoomScaleNormal="100" zoomScaleSheetLayoutView="40" workbookViewId="0">
      <selection activeCell="M31" sqref="M31"/>
    </sheetView>
  </sheetViews>
  <sheetFormatPr defaultColWidth="9.6640625" defaultRowHeight="15"/>
  <cols>
    <col min="1" max="1" width="4.6640625" style="904" customWidth="1"/>
    <col min="2" max="2" width="47" style="904" customWidth="1"/>
    <col min="3" max="3" width="21.6640625" style="904" customWidth="1"/>
    <col min="4" max="4" width="15.109375" style="904" customWidth="1"/>
    <col min="5" max="5" width="25.109375" style="904" customWidth="1"/>
    <col min="6" max="16384" width="9.6640625" style="904"/>
  </cols>
  <sheetData>
    <row r="1" spans="1:5">
      <c r="A1" s="2239"/>
      <c r="B1" s="2240" t="s">
        <v>2455</v>
      </c>
      <c r="C1" s="2241" t="s">
        <v>3412</v>
      </c>
      <c r="D1" s="2349" t="s">
        <v>2457</v>
      </c>
      <c r="E1" s="2243" t="s">
        <v>2458</v>
      </c>
    </row>
    <row r="2" spans="1:5">
      <c r="A2" s="2246"/>
      <c r="B2" s="804" t="str">
        <f>'Data Sheet'!$C$25</f>
        <v>Orange and Rockland Utilities, Inc</v>
      </c>
      <c r="C2" s="2251" t="s">
        <v>5605</v>
      </c>
      <c r="D2" s="1517" t="s">
        <v>2459</v>
      </c>
      <c r="E2" s="2250"/>
    </row>
    <row r="3" spans="1:5" ht="15" customHeight="1">
      <c r="A3" s="2253"/>
      <c r="B3" s="2254"/>
      <c r="C3" s="2257" t="s">
        <v>3683</v>
      </c>
      <c r="D3" s="2004" t="str">
        <f>'Data Sheet'!$C$40</f>
        <v>4/28/2016</v>
      </c>
      <c r="E3" s="685" t="str">
        <f>'Data Sheet'!$C$38</f>
        <v>12/31/2015</v>
      </c>
    </row>
    <row r="4" spans="1:5" ht="15" customHeight="1">
      <c r="A4" s="2259"/>
      <c r="B4" s="2260" t="s">
        <v>1842</v>
      </c>
      <c r="C4" s="2260"/>
      <c r="D4" s="2260"/>
      <c r="E4" s="2261"/>
    </row>
    <row r="5" spans="1:5" ht="15" customHeight="1">
      <c r="A5" s="2246"/>
      <c r="B5" s="3587" t="s">
        <v>1644</v>
      </c>
      <c r="C5" s="3589" t="s">
        <v>845</v>
      </c>
      <c r="D5" s="3589"/>
      <c r="E5" s="3590"/>
    </row>
    <row r="6" spans="1:5">
      <c r="A6" s="2246"/>
      <c r="B6" s="3588"/>
      <c r="C6" s="3591"/>
      <c r="D6" s="3591"/>
      <c r="E6" s="3592"/>
    </row>
    <row r="7" spans="1:5">
      <c r="A7" s="2246"/>
      <c r="B7" s="3588"/>
      <c r="C7" s="3591"/>
      <c r="D7" s="3591"/>
      <c r="E7" s="3592"/>
    </row>
    <row r="8" spans="1:5">
      <c r="A8" s="2246"/>
      <c r="B8" s="3588"/>
      <c r="C8" s="3591"/>
      <c r="D8" s="3591"/>
      <c r="E8" s="3592"/>
    </row>
    <row r="9" spans="1:5">
      <c r="A9" s="2246"/>
      <c r="B9" s="3588"/>
      <c r="C9" s="2350"/>
      <c r="D9" s="2350"/>
      <c r="E9" s="2351"/>
    </row>
    <row r="10" spans="1:5">
      <c r="A10" s="2246"/>
      <c r="B10" s="3588"/>
      <c r="C10" s="2352"/>
      <c r="D10" s="2352"/>
      <c r="E10" s="2353"/>
    </row>
    <row r="11" spans="1:5">
      <c r="A11" s="2246"/>
      <c r="B11" s="3588"/>
      <c r="C11" s="2280"/>
      <c r="D11" s="2280"/>
      <c r="E11" s="2354"/>
    </row>
    <row r="12" spans="1:5">
      <c r="A12" s="2246"/>
      <c r="B12" s="3588"/>
      <c r="C12" s="2283"/>
      <c r="D12" s="2283"/>
      <c r="E12" s="2230"/>
    </row>
    <row r="13" spans="1:5">
      <c r="A13" s="2246"/>
      <c r="B13" s="3593" t="s">
        <v>501</v>
      </c>
      <c r="C13" s="2262"/>
      <c r="D13" s="1617"/>
      <c r="E13" s="2230"/>
    </row>
    <row r="14" spans="1:5">
      <c r="A14" s="2246"/>
      <c r="B14" s="3588"/>
      <c r="C14" s="2262"/>
      <c r="D14" s="1617"/>
      <c r="E14" s="2230"/>
    </row>
    <row r="15" spans="1:5">
      <c r="A15" s="2253"/>
      <c r="B15" s="2260"/>
      <c r="C15" s="2260"/>
      <c r="D15" s="916"/>
      <c r="E15" s="2289"/>
    </row>
    <row r="16" spans="1:5">
      <c r="A16" s="2294" t="s">
        <v>3686</v>
      </c>
      <c r="B16" s="2262" t="s">
        <v>768</v>
      </c>
      <c r="C16" s="2262"/>
      <c r="D16" s="813"/>
      <c r="E16" s="2355" t="s">
        <v>769</v>
      </c>
    </row>
    <row r="17" spans="1:5">
      <c r="A17" s="2304" t="s">
        <v>3689</v>
      </c>
      <c r="B17" s="2260" t="s">
        <v>58</v>
      </c>
      <c r="C17" s="2260"/>
      <c r="D17" s="2260"/>
      <c r="E17" s="2356" t="s">
        <v>1827</v>
      </c>
    </row>
    <row r="18" spans="1:5">
      <c r="A18" s="2267">
        <v>1</v>
      </c>
      <c r="B18" s="2272" t="s">
        <v>770</v>
      </c>
      <c r="C18" s="2260"/>
      <c r="D18" s="2357"/>
      <c r="E18" s="2358"/>
    </row>
    <row r="19" spans="1:5">
      <c r="A19" s="2267">
        <v>2</v>
      </c>
      <c r="B19" s="2312" t="s">
        <v>4942</v>
      </c>
      <c r="C19" s="2313"/>
      <c r="D19" s="2359"/>
      <c r="E19" s="2163">
        <v>52167675</v>
      </c>
    </row>
    <row r="20" spans="1:5">
      <c r="A20" s="2267">
        <v>3</v>
      </c>
      <c r="B20" s="2272" t="s">
        <v>21</v>
      </c>
      <c r="C20" s="2260"/>
      <c r="D20" s="2357"/>
      <c r="E20" s="2358"/>
    </row>
    <row r="21" spans="1:5">
      <c r="A21" s="2267">
        <v>4</v>
      </c>
      <c r="B21" s="1859" t="s">
        <v>22</v>
      </c>
      <c r="C21" s="2260"/>
      <c r="D21" s="2357"/>
      <c r="E21" s="2165">
        <v>58634996</v>
      </c>
    </row>
    <row r="22" spans="1:5">
      <c r="A22" s="2267">
        <v>5</v>
      </c>
      <c r="B22" s="1859" t="s">
        <v>4037</v>
      </c>
      <c r="C22" s="2260"/>
      <c r="D22" s="2254"/>
      <c r="E22" s="2165">
        <v>681849</v>
      </c>
    </row>
    <row r="23" spans="1:5">
      <c r="A23" s="2267">
        <v>6</v>
      </c>
      <c r="B23" s="2272"/>
      <c r="C23" s="2260"/>
      <c r="D23" s="2254"/>
      <c r="E23" s="2165">
        <v>0</v>
      </c>
    </row>
    <row r="24" spans="1:5">
      <c r="A24" s="2267">
        <v>7</v>
      </c>
      <c r="B24" s="2272"/>
      <c r="C24" s="2260"/>
      <c r="D24" s="2254"/>
      <c r="E24" s="2165">
        <v>0</v>
      </c>
    </row>
    <row r="25" spans="1:5">
      <c r="A25" s="2267">
        <v>8</v>
      </c>
      <c r="B25" s="2272" t="s">
        <v>3621</v>
      </c>
      <c r="C25" s="2260"/>
      <c r="D25" s="2254"/>
      <c r="E25" s="2165">
        <v>18493806</v>
      </c>
    </row>
    <row r="26" spans="1:5">
      <c r="A26" s="2267">
        <v>9</v>
      </c>
      <c r="B26" s="2272" t="s">
        <v>3622</v>
      </c>
      <c r="C26" s="2260"/>
      <c r="D26" s="2254"/>
      <c r="E26" s="2165">
        <v>-22181</v>
      </c>
    </row>
    <row r="27" spans="1:5">
      <c r="A27" s="2267">
        <v>10</v>
      </c>
      <c r="B27" s="2272" t="s">
        <v>3623</v>
      </c>
      <c r="C27" s="2260"/>
      <c r="D27" s="2254"/>
      <c r="E27" s="2165">
        <v>41779254</v>
      </c>
    </row>
    <row r="28" spans="1:5">
      <c r="A28" s="2267">
        <v>11</v>
      </c>
      <c r="B28" s="2272" t="s">
        <v>3624</v>
      </c>
      <c r="C28" s="2260"/>
      <c r="D28" s="2254"/>
      <c r="E28" s="2165">
        <v>5213551</v>
      </c>
    </row>
    <row r="29" spans="1:5">
      <c r="A29" s="2267">
        <v>12</v>
      </c>
      <c r="B29" s="2272" t="s">
        <v>3625</v>
      </c>
      <c r="C29" s="2260"/>
      <c r="D29" s="2254"/>
      <c r="E29" s="2165">
        <v>0</v>
      </c>
    </row>
    <row r="30" spans="1:5">
      <c r="A30" s="2267">
        <v>13</v>
      </c>
      <c r="B30" s="2272" t="s">
        <v>2462</v>
      </c>
      <c r="C30" s="2260"/>
      <c r="D30" s="2254"/>
      <c r="E30" s="2165">
        <v>-14223613</v>
      </c>
    </row>
    <row r="31" spans="1:5">
      <c r="A31" s="2267">
        <v>14</v>
      </c>
      <c r="B31" s="2272" t="s">
        <v>2463</v>
      </c>
      <c r="C31" s="2260"/>
      <c r="D31" s="2254"/>
      <c r="E31" s="2165">
        <v>52479645</v>
      </c>
    </row>
    <row r="32" spans="1:5">
      <c r="A32" s="2267">
        <v>15</v>
      </c>
      <c r="B32" s="2272" t="s">
        <v>2464</v>
      </c>
      <c r="C32" s="2260"/>
      <c r="D32" s="2254"/>
      <c r="E32" s="2165">
        <v>10351991</v>
      </c>
    </row>
    <row r="33" spans="1:5">
      <c r="A33" s="2267">
        <v>16</v>
      </c>
      <c r="B33" s="2272" t="s">
        <v>2465</v>
      </c>
      <c r="C33" s="2260"/>
      <c r="D33" s="2254"/>
      <c r="E33" s="2165">
        <v>-4370</v>
      </c>
    </row>
    <row r="34" spans="1:5">
      <c r="A34" s="2267">
        <v>17</v>
      </c>
      <c r="B34" s="2272" t="s">
        <v>2898</v>
      </c>
      <c r="C34" s="2260"/>
      <c r="D34" s="2254"/>
      <c r="E34" s="2165">
        <v>9755397</v>
      </c>
    </row>
    <row r="35" spans="1:5">
      <c r="A35" s="2267">
        <v>18</v>
      </c>
      <c r="B35" s="2272" t="s">
        <v>5604</v>
      </c>
      <c r="C35" s="2260"/>
      <c r="D35" s="2254"/>
      <c r="E35" s="2165">
        <v>-55915837</v>
      </c>
    </row>
    <row r="36" spans="1:5">
      <c r="A36" s="2267">
        <v>19</v>
      </c>
      <c r="B36" s="2272" t="s">
        <v>3911</v>
      </c>
      <c r="C36" s="2260"/>
      <c r="D36" s="2254"/>
      <c r="E36" s="2165">
        <v>-5715272</v>
      </c>
    </row>
    <row r="37" spans="1:5">
      <c r="A37" s="2267">
        <v>20</v>
      </c>
      <c r="B37" s="2272" t="s">
        <v>3912</v>
      </c>
      <c r="C37" s="2260"/>
      <c r="D37" s="2254"/>
      <c r="E37" s="2165">
        <v>0</v>
      </c>
    </row>
    <row r="38" spans="1:5">
      <c r="A38" s="2267">
        <v>21</v>
      </c>
      <c r="B38" s="2272" t="s">
        <v>1702</v>
      </c>
      <c r="C38" s="2260"/>
      <c r="D38" s="2254"/>
      <c r="E38" s="2165">
        <v>838682</v>
      </c>
    </row>
    <row r="39" spans="1:5">
      <c r="A39" s="2267">
        <v>22</v>
      </c>
      <c r="B39" s="2312" t="s">
        <v>2900</v>
      </c>
      <c r="C39" s="2313"/>
      <c r="D39" s="2360"/>
      <c r="E39" s="2165">
        <f>E19+SUM(E21:E32)-E33-E34+SUM(E35:E38)</f>
        <v>155013519</v>
      </c>
    </row>
    <row r="40" spans="1:5">
      <c r="A40" s="2267">
        <v>23</v>
      </c>
      <c r="B40" s="2272"/>
      <c r="C40" s="2260"/>
      <c r="D40" s="2254"/>
      <c r="E40" s="2165"/>
    </row>
    <row r="41" spans="1:5">
      <c r="A41" s="2267">
        <v>24</v>
      </c>
      <c r="B41" s="2272" t="s">
        <v>2901</v>
      </c>
      <c r="C41" s="2260"/>
      <c r="D41" s="2254"/>
      <c r="E41" s="2165"/>
    </row>
    <row r="42" spans="1:5">
      <c r="A42" s="2267">
        <v>25</v>
      </c>
      <c r="B42" s="2272" t="s">
        <v>2902</v>
      </c>
      <c r="C42" s="2260"/>
      <c r="D42" s="2254"/>
      <c r="E42" s="2165"/>
    </row>
    <row r="43" spans="1:5">
      <c r="A43" s="2267">
        <v>26</v>
      </c>
      <c r="B43" s="2272" t="s">
        <v>233</v>
      </c>
      <c r="C43" s="2260"/>
      <c r="D43" s="2254"/>
      <c r="E43" s="2165">
        <v>-129139652</v>
      </c>
    </row>
    <row r="44" spans="1:5">
      <c r="A44" s="2267">
        <v>27</v>
      </c>
      <c r="B44" s="2272" t="s">
        <v>234</v>
      </c>
      <c r="C44" s="2260"/>
      <c r="D44" s="2254"/>
      <c r="E44" s="2165">
        <v>0</v>
      </c>
    </row>
    <row r="45" spans="1:5">
      <c r="A45" s="2267">
        <v>28</v>
      </c>
      <c r="B45" s="2272" t="s">
        <v>235</v>
      </c>
      <c r="C45" s="2260"/>
      <c r="D45" s="2254"/>
      <c r="E45" s="2165">
        <v>0</v>
      </c>
    </row>
    <row r="46" spans="1:5">
      <c r="A46" s="2267">
        <v>29</v>
      </c>
      <c r="B46" s="2272" t="s">
        <v>236</v>
      </c>
      <c r="C46" s="2260"/>
      <c r="D46" s="2254"/>
      <c r="E46" s="2165">
        <v>4825</v>
      </c>
    </row>
    <row r="47" spans="1:5">
      <c r="A47" s="2267">
        <v>30</v>
      </c>
      <c r="B47" s="2272" t="s">
        <v>2465</v>
      </c>
      <c r="C47" s="2260"/>
      <c r="D47" s="2254"/>
      <c r="E47" s="2165">
        <v>4370</v>
      </c>
    </row>
    <row r="48" spans="1:5">
      <c r="A48" s="2267">
        <v>31</v>
      </c>
      <c r="B48" s="2272" t="s">
        <v>2899</v>
      </c>
      <c r="C48" s="2260"/>
      <c r="D48" s="2254"/>
      <c r="E48" s="2165"/>
    </row>
    <row r="49" spans="1:5">
      <c r="A49" s="2267">
        <v>32</v>
      </c>
      <c r="B49" s="2272"/>
      <c r="C49" s="2260"/>
      <c r="D49" s="2254"/>
      <c r="E49" s="2165"/>
    </row>
    <row r="50" spans="1:5">
      <c r="A50" s="2267">
        <v>33</v>
      </c>
      <c r="B50" s="2272"/>
      <c r="C50" s="2260"/>
      <c r="D50" s="2254"/>
      <c r="E50" s="2165"/>
    </row>
    <row r="51" spans="1:5">
      <c r="A51" s="2267">
        <v>34</v>
      </c>
      <c r="B51" s="2312" t="s">
        <v>3788</v>
      </c>
      <c r="C51" s="2313"/>
      <c r="D51" s="2360"/>
      <c r="E51" s="2165">
        <f>SUM(E42:E46)-E47</f>
        <v>-129139197</v>
      </c>
    </row>
    <row r="52" spans="1:5">
      <c r="A52" s="2267">
        <v>35</v>
      </c>
      <c r="B52" s="2272"/>
      <c r="C52" s="2260"/>
      <c r="D52" s="2254"/>
      <c r="E52" s="2358"/>
    </row>
    <row r="53" spans="1:5">
      <c r="A53" s="2267">
        <v>36</v>
      </c>
      <c r="B53" s="2272" t="s">
        <v>3789</v>
      </c>
      <c r="C53" s="2260"/>
      <c r="D53" s="2254"/>
      <c r="E53" s="2165"/>
    </row>
    <row r="54" spans="1:5">
      <c r="A54" s="2267">
        <v>37</v>
      </c>
      <c r="B54" s="2272" t="s">
        <v>2728</v>
      </c>
      <c r="C54" s="2260"/>
      <c r="D54" s="2254"/>
      <c r="E54" s="2165">
        <v>-5834272</v>
      </c>
    </row>
    <row r="55" spans="1:5">
      <c r="A55" s="2267">
        <v>38</v>
      </c>
      <c r="B55" s="2272"/>
      <c r="C55" s="2260"/>
      <c r="D55" s="2254"/>
      <c r="E55" s="2165"/>
    </row>
    <row r="56" spans="1:5">
      <c r="A56" s="2267">
        <v>39</v>
      </c>
      <c r="B56" s="2272" t="s">
        <v>2729</v>
      </c>
      <c r="C56" s="2260"/>
      <c r="D56" s="2254"/>
      <c r="E56" s="2165"/>
    </row>
    <row r="57" spans="1:5">
      <c r="A57" s="2267">
        <v>40</v>
      </c>
      <c r="B57" s="2272" t="s">
        <v>2735</v>
      </c>
      <c r="C57" s="2260"/>
      <c r="D57" s="2254"/>
      <c r="E57" s="2165"/>
    </row>
    <row r="58" spans="1:5">
      <c r="A58" s="2267">
        <v>41</v>
      </c>
      <c r="B58" s="2272" t="s">
        <v>2736</v>
      </c>
      <c r="C58" s="2260"/>
      <c r="D58" s="2254"/>
      <c r="E58" s="2358"/>
    </row>
    <row r="59" spans="1:5">
      <c r="A59" s="2267">
        <v>42</v>
      </c>
      <c r="B59" s="2272" t="s">
        <v>2737</v>
      </c>
      <c r="C59" s="2260"/>
      <c r="D59" s="2254"/>
      <c r="E59" s="2165"/>
    </row>
    <row r="60" spans="1:5">
      <c r="A60" s="2267">
        <v>43</v>
      </c>
      <c r="B60" s="2272"/>
      <c r="C60" s="2260"/>
      <c r="D60" s="2254"/>
      <c r="E60" s="2165"/>
    </row>
    <row r="61" spans="1:5">
      <c r="A61" s="2267">
        <v>44</v>
      </c>
      <c r="B61" s="2272" t="s">
        <v>2738</v>
      </c>
      <c r="C61" s="2260"/>
      <c r="D61" s="2254"/>
      <c r="E61" s="2165"/>
    </row>
    <row r="62" spans="1:5" ht="15.75" thickBot="1">
      <c r="A62" s="2361">
        <v>45</v>
      </c>
      <c r="B62" s="2362" t="s">
        <v>2739</v>
      </c>
      <c r="C62" s="2346"/>
      <c r="D62" s="2345"/>
      <c r="E62" s="2363"/>
    </row>
    <row r="63" spans="1:5">
      <c r="A63" s="2083" t="s">
        <v>4856</v>
      </c>
      <c r="B63" s="2364"/>
      <c r="C63" s="2262"/>
      <c r="D63" s="2248"/>
      <c r="E63" s="2188"/>
    </row>
    <row r="64" spans="1:5">
      <c r="A64" s="2262" t="s">
        <v>2740</v>
      </c>
      <c r="B64" s="813"/>
      <c r="C64" s="2262"/>
      <c r="D64" s="2262"/>
      <c r="E64" s="2186"/>
    </row>
    <row r="65" spans="1:5" ht="15.75" thickBot="1">
      <c r="A65" s="2262"/>
      <c r="B65" s="813"/>
      <c r="C65" s="2262"/>
      <c r="D65" s="2262"/>
      <c r="E65" s="2186"/>
    </row>
    <row r="66" spans="1:5">
      <c r="A66" s="2239"/>
      <c r="B66" s="2240" t="s">
        <v>2455</v>
      </c>
      <c r="C66" s="2241" t="s">
        <v>3412</v>
      </c>
      <c r="D66" s="2349" t="s">
        <v>2457</v>
      </c>
      <c r="E66" s="2243" t="s">
        <v>2458</v>
      </c>
    </row>
    <row r="67" spans="1:5">
      <c r="A67" s="2246"/>
      <c r="B67" s="804" t="str">
        <f>+B2</f>
        <v>Orange and Rockland Utilities, Inc</v>
      </c>
      <c r="C67" s="2251" t="s">
        <v>5606</v>
      </c>
      <c r="D67" s="1517" t="s">
        <v>2459</v>
      </c>
      <c r="E67" s="2250"/>
    </row>
    <row r="68" spans="1:5">
      <c r="A68" s="2253"/>
      <c r="B68" s="2254"/>
      <c r="C68" s="2257" t="s">
        <v>3683</v>
      </c>
      <c r="D68" s="2004" t="str">
        <f>'Data Sheet'!$C$40</f>
        <v>4/28/2016</v>
      </c>
      <c r="E68" s="685" t="str">
        <f>'Data Sheet'!$C$38</f>
        <v>12/31/2015</v>
      </c>
    </row>
    <row r="69" spans="1:5">
      <c r="A69" s="2259"/>
      <c r="B69" s="2260" t="s">
        <v>2013</v>
      </c>
      <c r="C69" s="2260"/>
      <c r="D69" s="2260"/>
      <c r="E69" s="2261"/>
    </row>
    <row r="70" spans="1:5">
      <c r="A70" s="2365" t="s">
        <v>502</v>
      </c>
      <c r="B70" s="2329" t="s">
        <v>503</v>
      </c>
      <c r="C70" s="1523" t="s">
        <v>2014</v>
      </c>
      <c r="D70" s="1617"/>
      <c r="E70" s="1489"/>
    </row>
    <row r="71" spans="1:5">
      <c r="A71" s="2366"/>
      <c r="B71" s="3569" t="s">
        <v>504</v>
      </c>
      <c r="C71" s="1523" t="s">
        <v>2015</v>
      </c>
      <c r="D71" s="1617"/>
      <c r="E71" s="1489"/>
    </row>
    <row r="72" spans="1:5">
      <c r="A72" s="2246"/>
      <c r="B72" s="3566"/>
      <c r="C72" s="1523" t="s">
        <v>3078</v>
      </c>
      <c r="D72" s="1617"/>
      <c r="E72" s="1489"/>
    </row>
    <row r="73" spans="1:5">
      <c r="A73" s="2246"/>
      <c r="B73" s="3566"/>
      <c r="C73" s="1523" t="s">
        <v>3079</v>
      </c>
      <c r="D73" s="1617"/>
      <c r="E73" s="2367"/>
    </row>
    <row r="74" spans="1:5">
      <c r="A74" s="2246"/>
      <c r="B74" s="3569" t="s">
        <v>2929</v>
      </c>
      <c r="C74" s="1523" t="s">
        <v>3080</v>
      </c>
      <c r="D74" s="1617"/>
      <c r="E74" s="1489"/>
    </row>
    <row r="75" spans="1:5">
      <c r="A75" s="2246"/>
      <c r="B75" s="3569"/>
      <c r="C75" s="1523" t="s">
        <v>1675</v>
      </c>
      <c r="D75" s="1617"/>
      <c r="E75" s="1489"/>
    </row>
    <row r="76" spans="1:5" ht="15" customHeight="1">
      <c r="A76" s="2246"/>
      <c r="B76" s="3569"/>
      <c r="C76" s="2368" t="s">
        <v>1676</v>
      </c>
      <c r="D76" s="2368"/>
      <c r="E76" s="2369"/>
    </row>
    <row r="77" spans="1:5">
      <c r="A77" s="2246"/>
      <c r="B77" s="3569"/>
      <c r="C77" s="2368"/>
      <c r="D77" s="2368"/>
      <c r="E77" s="2369"/>
    </row>
    <row r="78" spans="1:5">
      <c r="A78" s="2253"/>
      <c r="B78" s="2260"/>
      <c r="C78" s="2260"/>
      <c r="D78" s="916"/>
      <c r="E78" s="2289"/>
    </row>
    <row r="79" spans="1:5">
      <c r="A79" s="2294" t="s">
        <v>3686</v>
      </c>
      <c r="B79" s="2262" t="s">
        <v>1677</v>
      </c>
      <c r="C79" s="2262"/>
      <c r="D79" s="813"/>
      <c r="E79" s="2355" t="s">
        <v>769</v>
      </c>
    </row>
    <row r="80" spans="1:5">
      <c r="A80" s="2304" t="s">
        <v>3689</v>
      </c>
      <c r="B80" s="2260" t="s">
        <v>58</v>
      </c>
      <c r="C80" s="2260"/>
      <c r="D80" s="2260"/>
      <c r="E80" s="2356" t="s">
        <v>1827</v>
      </c>
    </row>
    <row r="81" spans="1:5">
      <c r="A81" s="2267">
        <v>46</v>
      </c>
      <c r="B81" s="2272" t="s">
        <v>1678</v>
      </c>
      <c r="C81" s="2260"/>
      <c r="D81" s="2357"/>
      <c r="E81" s="2163"/>
    </row>
    <row r="82" spans="1:5">
      <c r="A82" s="2267">
        <v>47</v>
      </c>
      <c r="B82" s="2272" t="s">
        <v>1679</v>
      </c>
      <c r="C82" s="2260"/>
      <c r="D82" s="2357"/>
      <c r="E82" s="2165"/>
    </row>
    <row r="83" spans="1:5">
      <c r="A83" s="2267">
        <v>48</v>
      </c>
      <c r="B83" s="2272"/>
      <c r="C83" s="2260"/>
      <c r="D83" s="2357"/>
      <c r="E83" s="2165"/>
    </row>
    <row r="84" spans="1:5">
      <c r="A84" s="2267">
        <v>49</v>
      </c>
      <c r="B84" s="2272" t="s">
        <v>1680</v>
      </c>
      <c r="C84" s="2260"/>
      <c r="D84" s="2357"/>
      <c r="E84" s="2165"/>
    </row>
    <row r="85" spans="1:5">
      <c r="A85" s="2267">
        <v>50</v>
      </c>
      <c r="B85" s="2272" t="s">
        <v>1651</v>
      </c>
      <c r="C85" s="2260"/>
      <c r="D85" s="2254"/>
      <c r="E85" s="2165"/>
    </row>
    <row r="86" spans="1:5">
      <c r="A86" s="2267">
        <v>51</v>
      </c>
      <c r="B86" s="2272" t="s">
        <v>1652</v>
      </c>
      <c r="C86" s="2260"/>
      <c r="D86" s="2254"/>
      <c r="E86" s="2165"/>
    </row>
    <row r="87" spans="1:5">
      <c r="A87" s="2267">
        <v>52</v>
      </c>
      <c r="B87" s="2272" t="s">
        <v>1653</v>
      </c>
      <c r="C87" s="2260"/>
      <c r="D87" s="2254"/>
      <c r="E87" s="2165"/>
    </row>
    <row r="88" spans="1:5">
      <c r="A88" s="2267">
        <v>53</v>
      </c>
      <c r="B88" s="2312" t="s">
        <v>4943</v>
      </c>
      <c r="C88" s="2313"/>
      <c r="D88" s="2360"/>
      <c r="E88" s="2173"/>
    </row>
    <row r="89" spans="1:5">
      <c r="A89" s="2267">
        <v>54</v>
      </c>
      <c r="B89" s="2272"/>
      <c r="C89" s="2260"/>
      <c r="D89" s="2254"/>
      <c r="E89" s="2165"/>
    </row>
    <row r="90" spans="1:5">
      <c r="A90" s="2267">
        <v>55</v>
      </c>
      <c r="B90" s="2272"/>
      <c r="C90" s="2260"/>
      <c r="D90" s="2254"/>
      <c r="E90" s="2165"/>
    </row>
    <row r="91" spans="1:5">
      <c r="A91" s="2267">
        <v>56</v>
      </c>
      <c r="B91" s="2272" t="s">
        <v>1654</v>
      </c>
      <c r="C91" s="2260"/>
      <c r="D91" s="2254"/>
      <c r="E91" s="2358"/>
    </row>
    <row r="92" spans="1:5">
      <c r="A92" s="2267">
        <v>57</v>
      </c>
      <c r="B92" s="2312" t="s">
        <v>5</v>
      </c>
      <c r="C92" s="2313"/>
      <c r="D92" s="2360"/>
      <c r="E92" s="2165">
        <f>E51+SUM(E53:E62)+SUM(E81:E90)</f>
        <v>-134973469</v>
      </c>
    </row>
    <row r="93" spans="1:5">
      <c r="A93" s="2267">
        <v>58</v>
      </c>
      <c r="B93" s="2272"/>
      <c r="C93" s="2260"/>
      <c r="D93" s="2254"/>
      <c r="E93" s="2358"/>
    </row>
    <row r="94" spans="1:5">
      <c r="A94" s="2267">
        <v>59</v>
      </c>
      <c r="B94" s="2272" t="s">
        <v>1058</v>
      </c>
      <c r="C94" s="2260"/>
      <c r="D94" s="2254"/>
      <c r="E94" s="2358"/>
    </row>
    <row r="95" spans="1:5">
      <c r="A95" s="2267">
        <v>60</v>
      </c>
      <c r="B95" s="2272" t="s">
        <v>1059</v>
      </c>
      <c r="C95" s="2260"/>
      <c r="D95" s="2254"/>
      <c r="E95" s="2358"/>
    </row>
    <row r="96" spans="1:5">
      <c r="A96" s="2267">
        <v>61</v>
      </c>
      <c r="B96" s="2272" t="s">
        <v>1060</v>
      </c>
      <c r="C96" s="2260"/>
      <c r="D96" s="2254"/>
      <c r="E96" s="2165">
        <v>81000000</v>
      </c>
    </row>
    <row r="97" spans="1:5">
      <c r="A97" s="2267">
        <v>62</v>
      </c>
      <c r="B97" s="2272" t="s">
        <v>1061</v>
      </c>
      <c r="C97" s="2260"/>
      <c r="D97" s="2254"/>
      <c r="E97" s="2165"/>
    </row>
    <row r="98" spans="1:5">
      <c r="A98" s="2267">
        <v>63</v>
      </c>
      <c r="B98" s="2272" t="s">
        <v>1062</v>
      </c>
      <c r="C98" s="2260"/>
      <c r="D98" s="2254"/>
      <c r="E98" s="2165"/>
    </row>
    <row r="99" spans="1:5">
      <c r="A99" s="2320">
        <v>64</v>
      </c>
      <c r="B99" s="2312" t="s">
        <v>4944</v>
      </c>
      <c r="C99" s="2313"/>
      <c r="D99" s="2360"/>
      <c r="E99" s="2173"/>
    </row>
    <row r="100" spans="1:5">
      <c r="A100" s="2267">
        <v>65</v>
      </c>
      <c r="B100" s="2272"/>
      <c r="C100" s="2260"/>
      <c r="D100" s="2254"/>
      <c r="E100" s="2165"/>
    </row>
    <row r="101" spans="1:5">
      <c r="A101" s="2267">
        <v>66</v>
      </c>
      <c r="B101" s="2272" t="s">
        <v>1063</v>
      </c>
      <c r="C101" s="2260"/>
      <c r="D101" s="2254"/>
      <c r="E101" s="2165">
        <v>-16011131</v>
      </c>
    </row>
    <row r="102" spans="1:5">
      <c r="A102" s="2267">
        <v>67</v>
      </c>
      <c r="B102" s="2312" t="s">
        <v>4944</v>
      </c>
      <c r="C102" s="2313"/>
      <c r="D102" s="2360"/>
      <c r="E102" s="2173"/>
    </row>
    <row r="103" spans="1:5">
      <c r="A103" s="2267">
        <v>68</v>
      </c>
      <c r="B103" s="2272"/>
      <c r="C103" s="2260"/>
      <c r="D103" s="2254"/>
      <c r="E103" s="2165"/>
    </row>
    <row r="104" spans="1:5">
      <c r="A104" s="2267">
        <v>69</v>
      </c>
      <c r="B104" s="2272"/>
      <c r="C104" s="2260"/>
      <c r="D104" s="2254"/>
      <c r="E104" s="2165"/>
    </row>
    <row r="105" spans="1:5">
      <c r="A105" s="2267">
        <v>70</v>
      </c>
      <c r="B105" s="2312" t="s">
        <v>1064</v>
      </c>
      <c r="C105" s="2313"/>
      <c r="D105" s="2360"/>
      <c r="E105" s="2165">
        <f>SUM(E96:E104)</f>
        <v>64988869</v>
      </c>
    </row>
    <row r="106" spans="1:5">
      <c r="A106" s="2267">
        <v>71</v>
      </c>
      <c r="B106" s="2272"/>
      <c r="C106" s="2260"/>
      <c r="D106" s="2254"/>
      <c r="E106" s="2165"/>
    </row>
    <row r="107" spans="1:5">
      <c r="A107" s="2267">
        <v>72</v>
      </c>
      <c r="B107" s="2272" t="s">
        <v>8</v>
      </c>
      <c r="C107" s="2260"/>
      <c r="D107" s="2254"/>
      <c r="E107" s="2358"/>
    </row>
    <row r="108" spans="1:5">
      <c r="A108" s="2267">
        <v>73</v>
      </c>
      <c r="B108" s="2272" t="s">
        <v>9</v>
      </c>
      <c r="C108" s="2260"/>
      <c r="D108" s="2254"/>
      <c r="E108" s="2165"/>
    </row>
    <row r="109" spans="1:5">
      <c r="A109" s="2267">
        <v>74</v>
      </c>
      <c r="B109" s="2272" t="s">
        <v>1061</v>
      </c>
      <c r="C109" s="2260"/>
      <c r="D109" s="2254"/>
      <c r="E109" s="2165"/>
    </row>
    <row r="110" spans="1:5">
      <c r="A110" s="2267">
        <v>75</v>
      </c>
      <c r="B110" s="2272" t="s">
        <v>1062</v>
      </c>
      <c r="C110" s="2260"/>
      <c r="D110" s="2254"/>
      <c r="E110" s="2165"/>
    </row>
    <row r="111" spans="1:5">
      <c r="A111" s="2267">
        <v>76</v>
      </c>
      <c r="B111" s="2312" t="s">
        <v>4944</v>
      </c>
      <c r="C111" s="2313"/>
      <c r="D111" s="2360"/>
      <c r="E111" s="2173"/>
    </row>
    <row r="112" spans="1:5">
      <c r="A112" s="2267">
        <v>77</v>
      </c>
      <c r="B112" s="2272"/>
      <c r="C112" s="2260"/>
      <c r="D112" s="2254"/>
      <c r="E112" s="2165"/>
    </row>
    <row r="113" spans="1:5">
      <c r="A113" s="2267">
        <v>78</v>
      </c>
      <c r="B113" s="2272" t="s">
        <v>10</v>
      </c>
      <c r="C113" s="2260"/>
      <c r="D113" s="2254"/>
      <c r="E113" s="2165"/>
    </row>
    <row r="114" spans="1:5">
      <c r="A114" s="2267">
        <v>79</v>
      </c>
      <c r="B114" s="2272"/>
      <c r="C114" s="2260"/>
      <c r="D114" s="2254"/>
      <c r="E114" s="2165"/>
    </row>
    <row r="115" spans="1:5">
      <c r="A115" s="2267">
        <v>80</v>
      </c>
      <c r="B115" s="2272" t="s">
        <v>11</v>
      </c>
      <c r="C115" s="2260"/>
      <c r="D115" s="2254"/>
      <c r="E115" s="2165"/>
    </row>
    <row r="116" spans="1:5">
      <c r="A116" s="2267">
        <v>81</v>
      </c>
      <c r="B116" s="2272" t="s">
        <v>12</v>
      </c>
      <c r="C116" s="2260"/>
      <c r="D116" s="2254"/>
      <c r="E116" s="2165">
        <v>-81000000</v>
      </c>
    </row>
    <row r="117" spans="1:5">
      <c r="A117" s="2267">
        <v>82</v>
      </c>
      <c r="B117" s="2272" t="s">
        <v>13</v>
      </c>
      <c r="C117" s="2260"/>
      <c r="D117" s="2254"/>
      <c r="E117" s="2358"/>
    </row>
    <row r="118" spans="1:5">
      <c r="A118" s="2267">
        <v>83</v>
      </c>
      <c r="B118" s="2312" t="s">
        <v>14</v>
      </c>
      <c r="C118" s="2313"/>
      <c r="D118" s="2360"/>
      <c r="E118" s="2165">
        <f>SUM(E105:E116)</f>
        <v>-16011131</v>
      </c>
    </row>
    <row r="119" spans="1:5">
      <c r="A119" s="2267">
        <v>84</v>
      </c>
      <c r="B119" s="2272"/>
      <c r="C119" s="2260"/>
      <c r="D119" s="2254"/>
      <c r="E119" s="2165"/>
    </row>
    <row r="120" spans="1:5">
      <c r="A120" s="2267">
        <v>85</v>
      </c>
      <c r="B120" s="2272" t="s">
        <v>15</v>
      </c>
      <c r="C120" s="2260"/>
      <c r="D120" s="2254"/>
      <c r="E120" s="2358"/>
    </row>
    <row r="121" spans="1:5">
      <c r="A121" s="2267">
        <v>86</v>
      </c>
      <c r="B121" s="2312" t="s">
        <v>16</v>
      </c>
      <c r="C121" s="2313"/>
      <c r="D121" s="2360"/>
      <c r="E121" s="2165">
        <f>E39+E92+E118</f>
        <v>4028919</v>
      </c>
    </row>
    <row r="122" spans="1:5">
      <c r="A122" s="2267">
        <v>87</v>
      </c>
      <c r="B122" s="2272"/>
      <c r="C122" s="2260"/>
      <c r="D122" s="2254"/>
      <c r="E122" s="2358"/>
    </row>
    <row r="123" spans="1:5">
      <c r="A123" s="2267">
        <v>88</v>
      </c>
      <c r="B123" s="2272" t="s">
        <v>17</v>
      </c>
      <c r="C123" s="2260"/>
      <c r="D123" s="2254"/>
      <c r="E123" s="2165">
        <v>4679495</v>
      </c>
    </row>
    <row r="124" spans="1:5">
      <c r="A124" s="2267">
        <v>89</v>
      </c>
      <c r="B124" s="2272"/>
      <c r="C124" s="2260"/>
      <c r="D124" s="2254"/>
      <c r="E124" s="2358"/>
    </row>
    <row r="125" spans="1:5" ht="15.75" thickBot="1">
      <c r="A125" s="2361">
        <v>90</v>
      </c>
      <c r="B125" s="2362" t="s">
        <v>18</v>
      </c>
      <c r="C125" s="2346"/>
      <c r="D125" s="2345"/>
      <c r="E125" s="2363">
        <f>E121+E123</f>
        <v>8708414</v>
      </c>
    </row>
    <row r="126" spans="1:5">
      <c r="A126" s="2083" t="s">
        <v>4856</v>
      </c>
      <c r="B126" s="2364"/>
      <c r="C126" s="2248"/>
      <c r="D126" s="2248"/>
      <c r="E126" s="2188"/>
    </row>
    <row r="127" spans="1:5">
      <c r="A127" s="2262" t="s">
        <v>19</v>
      </c>
      <c r="B127" s="2262"/>
      <c r="C127" s="2262"/>
      <c r="D127" s="2262"/>
      <c r="E127" s="2186"/>
    </row>
    <row r="128" spans="1:5">
      <c r="A128" s="1617"/>
      <c r="B128" s="1617"/>
      <c r="C128" s="1617"/>
      <c r="D128" s="1617"/>
      <c r="E128" s="1617"/>
    </row>
    <row r="129" spans="1:5">
      <c r="A129" s="2124"/>
      <c r="B129" s="2124"/>
      <c r="C129" s="2124"/>
      <c r="D129" s="2124"/>
      <c r="E129" s="2124"/>
    </row>
    <row r="130" spans="1:5">
      <c r="A130" s="1617"/>
      <c r="B130" s="2262"/>
      <c r="C130" s="2248"/>
      <c r="D130" s="2248"/>
      <c r="E130" s="2188"/>
    </row>
    <row r="131" spans="1:5">
      <c r="A131" s="1617"/>
      <c r="B131" s="2262"/>
      <c r="C131" s="2248"/>
      <c r="D131" s="2248"/>
      <c r="E131" s="2188"/>
    </row>
    <row r="132" spans="1:5">
      <c r="A132" s="1617"/>
      <c r="B132" s="2262"/>
      <c r="C132" s="2248"/>
      <c r="D132" s="2248"/>
      <c r="E132" s="2188"/>
    </row>
    <row r="133" spans="1:5">
      <c r="A133" s="1617"/>
      <c r="B133" s="2262"/>
      <c r="C133" s="2248"/>
      <c r="D133" s="2248"/>
      <c r="E133" s="2188"/>
    </row>
    <row r="134" spans="1:5">
      <c r="A134" s="1617"/>
      <c r="B134" s="2262"/>
      <c r="C134" s="2248"/>
      <c r="D134" s="2248"/>
      <c r="E134" s="2188"/>
    </row>
    <row r="135" spans="1:5">
      <c r="A135" s="2248"/>
      <c r="B135" s="2248"/>
      <c r="C135" s="2248"/>
      <c r="D135" s="2248"/>
      <c r="E135" s="2188"/>
    </row>
    <row r="136" spans="1:5">
      <c r="A136" s="2248"/>
      <c r="B136" s="2248"/>
      <c r="C136" s="2248"/>
      <c r="D136" s="2248"/>
      <c r="E136" s="2188"/>
    </row>
    <row r="137" spans="1:5">
      <c r="A137" s="2248"/>
      <c r="B137" s="2248"/>
      <c r="C137" s="2248"/>
      <c r="D137" s="2248"/>
      <c r="E137" s="2188"/>
    </row>
    <row r="138" spans="1:5">
      <c r="A138" s="2248"/>
      <c r="B138" s="2248"/>
      <c r="C138" s="2248"/>
      <c r="D138" s="2248"/>
      <c r="E138" s="2188"/>
    </row>
    <row r="139" spans="1:5">
      <c r="A139" s="2248"/>
      <c r="B139" s="2248"/>
      <c r="C139" s="2248"/>
      <c r="D139" s="2248"/>
      <c r="E139" s="2188"/>
    </row>
    <row r="140" spans="1:5">
      <c r="A140" s="2248"/>
      <c r="B140" s="2248"/>
      <c r="C140" s="2248"/>
      <c r="D140" s="2248"/>
      <c r="E140" s="2188"/>
    </row>
    <row r="141" spans="1:5">
      <c r="A141" s="2248"/>
      <c r="B141" s="2248"/>
      <c r="C141" s="2248"/>
      <c r="D141" s="2248"/>
      <c r="E141" s="2188"/>
    </row>
    <row r="142" spans="1:5">
      <c r="A142" s="2248"/>
      <c r="B142" s="2248"/>
      <c r="C142" s="2248"/>
      <c r="D142" s="2248"/>
      <c r="E142" s="2188"/>
    </row>
  </sheetData>
  <mergeCells count="5">
    <mergeCell ref="B5:B12"/>
    <mergeCell ref="C5:E8"/>
    <mergeCell ref="B13:B14"/>
    <mergeCell ref="B71:B73"/>
    <mergeCell ref="B74:B77"/>
  </mergeCells>
  <printOptions horizontalCentered="1" verticalCentered="1"/>
  <pageMargins left="0.5" right="0.5" top="0.5" bottom="0.5" header="0.5" footer="0.5"/>
  <pageSetup scale="67" fitToHeight="2" orientation="portrait" horizontalDpi="300" verticalDpi="300" r:id="rId1"/>
  <headerFooter alignWithMargins="0"/>
  <rowBreaks count="1" manualBreakCount="1">
    <brk id="65"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dimension ref="A1:O43"/>
  <sheetViews>
    <sheetView view="pageBreakPreview" zoomScale="73" zoomScaleNormal="75" zoomScaleSheetLayoutView="73" workbookViewId="0">
      <selection activeCell="M31" sqref="M31"/>
    </sheetView>
  </sheetViews>
  <sheetFormatPr defaultColWidth="14.44140625" defaultRowHeight="15"/>
  <cols>
    <col min="1" max="1" width="4.21875" style="904" customWidth="1"/>
    <col min="2" max="2" width="49.6640625" style="904" customWidth="1"/>
    <col min="3" max="3" width="3.33203125" style="904" customWidth="1"/>
    <col min="4" max="5" width="2.44140625" style="904" customWidth="1"/>
    <col min="6" max="6" width="16.109375" style="904" customWidth="1"/>
    <col min="7" max="7" width="16.6640625" style="904" customWidth="1"/>
    <col min="8" max="8" width="15" style="904" customWidth="1"/>
    <col min="9" max="9" width="11" style="904" bestFit="1" customWidth="1"/>
    <col min="10" max="10" width="4" style="904" customWidth="1"/>
    <col min="11" max="11" width="32.109375" style="904" customWidth="1"/>
    <col min="12" max="12" width="17.77734375" style="1013" bestFit="1" customWidth="1"/>
    <col min="13" max="13" width="18.44140625" style="1013" bestFit="1" customWidth="1"/>
    <col min="14" max="14" width="18.77734375" style="904" customWidth="1"/>
    <col min="15" max="15" width="18.5546875" style="904" customWidth="1"/>
    <col min="16" max="16384" width="14.44140625" style="904"/>
  </cols>
  <sheetData>
    <row r="1" spans="1:15">
      <c r="A1" s="892" t="s">
        <v>2455</v>
      </c>
      <c r="B1" s="893"/>
      <c r="C1" s="894" t="s">
        <v>3412</v>
      </c>
      <c r="D1" s="895"/>
      <c r="E1" s="895"/>
      <c r="F1" s="893"/>
      <c r="G1" s="896" t="s">
        <v>2457</v>
      </c>
      <c r="H1" s="894" t="s">
        <v>1007</v>
      </c>
      <c r="I1" s="897"/>
      <c r="J1" s="898" t="s">
        <v>2455</v>
      </c>
      <c r="K1" s="899"/>
      <c r="L1" s="900" t="s">
        <v>3412</v>
      </c>
      <c r="M1" s="901"/>
      <c r="N1" s="902" t="s">
        <v>2457</v>
      </c>
      <c r="O1" s="903" t="s">
        <v>1007</v>
      </c>
    </row>
    <row r="2" spans="1:15">
      <c r="A2" s="905" t="e">
        <f>#REF!</f>
        <v>#REF!</v>
      </c>
      <c r="B2" s="804"/>
      <c r="C2" s="906" t="s">
        <v>3413</v>
      </c>
      <c r="D2" s="907" t="s">
        <v>1008</v>
      </c>
      <c r="E2" s="907"/>
      <c r="F2" s="804" t="s">
        <v>3415</v>
      </c>
      <c r="G2" s="908" t="s">
        <v>2459</v>
      </c>
      <c r="H2" s="909"/>
      <c r="I2" s="1098"/>
      <c r="J2" s="805" t="e">
        <f>A2</f>
        <v>#REF!</v>
      </c>
      <c r="K2" s="1097"/>
      <c r="L2" s="910" t="s">
        <v>1009</v>
      </c>
      <c r="M2" s="911"/>
      <c r="N2" s="912" t="s">
        <v>2459</v>
      </c>
      <c r="O2" s="913"/>
    </row>
    <row r="3" spans="1:15" ht="15" customHeight="1">
      <c r="A3" s="905"/>
      <c r="B3" s="907"/>
      <c r="C3" s="906" t="s">
        <v>3416</v>
      </c>
      <c r="D3" s="907" t="s">
        <v>3414</v>
      </c>
      <c r="E3" s="907"/>
      <c r="F3" s="804" t="s">
        <v>3417</v>
      </c>
      <c r="G3" s="806" t="e">
        <f>#REF!</f>
        <v>#REF!</v>
      </c>
      <c r="H3" s="914" t="e">
        <f>#REF!</f>
        <v>#REF!</v>
      </c>
      <c r="I3" s="1098"/>
      <c r="J3" s="915"/>
      <c r="K3" s="916"/>
      <c r="L3" s="917" t="s">
        <v>1010</v>
      </c>
      <c r="M3" s="918"/>
      <c r="N3" s="807" t="e">
        <f>+G3</f>
        <v>#REF!</v>
      </c>
      <c r="O3" s="808" t="e">
        <f>H3</f>
        <v>#REF!</v>
      </c>
    </row>
    <row r="4" spans="1:15" ht="15" customHeight="1">
      <c r="A4" s="919"/>
      <c r="B4" s="3597" t="s">
        <v>1011</v>
      </c>
      <c r="C4" s="3597"/>
      <c r="D4" s="3597"/>
      <c r="E4" s="3597"/>
      <c r="F4" s="3597"/>
      <c r="G4" s="3597"/>
      <c r="H4" s="3597"/>
      <c r="I4" s="3598"/>
      <c r="J4" s="920"/>
      <c r="K4" s="3594" t="s">
        <v>1011</v>
      </c>
      <c r="L4" s="3594"/>
      <c r="M4" s="3594"/>
      <c r="N4" s="3594"/>
      <c r="O4" s="3595"/>
    </row>
    <row r="5" spans="1:15" ht="15" customHeight="1">
      <c r="A5" s="921"/>
      <c r="B5" s="922"/>
      <c r="C5" s="923"/>
      <c r="D5" s="923"/>
      <c r="E5" s="923"/>
      <c r="F5" s="923"/>
      <c r="G5" s="923"/>
      <c r="H5" s="923"/>
      <c r="I5" s="1098"/>
      <c r="J5" s="924"/>
      <c r="K5" s="925"/>
      <c r="L5" s="926"/>
      <c r="M5" s="926"/>
      <c r="N5" s="927"/>
      <c r="O5" s="928"/>
    </row>
    <row r="6" spans="1:15" ht="15" customHeight="1">
      <c r="A6" s="3596" t="s">
        <v>1012</v>
      </c>
      <c r="B6" s="3594"/>
      <c r="C6" s="3594"/>
      <c r="D6" s="3594"/>
      <c r="E6" s="3594"/>
      <c r="F6" s="3594"/>
      <c r="G6" s="3594"/>
      <c r="H6" s="3594"/>
      <c r="I6" s="1098"/>
      <c r="J6" s="3596"/>
      <c r="K6" s="3594"/>
      <c r="L6" s="3594"/>
      <c r="M6" s="3594"/>
      <c r="N6" s="3594"/>
      <c r="O6" s="3595"/>
    </row>
    <row r="7" spans="1:15">
      <c r="A7" s="905"/>
      <c r="B7" s="3594"/>
      <c r="C7" s="3594"/>
      <c r="D7" s="3594"/>
      <c r="E7" s="3594"/>
      <c r="F7" s="3594"/>
      <c r="G7" s="3594"/>
      <c r="H7" s="3594"/>
      <c r="I7" s="1098"/>
      <c r="J7" s="905"/>
      <c r="K7" s="3594"/>
      <c r="L7" s="3594"/>
      <c r="M7" s="3594"/>
      <c r="N7" s="3594"/>
      <c r="O7" s="3595"/>
    </row>
    <row r="8" spans="1:15" ht="15" customHeight="1">
      <c r="A8" s="3596" t="s">
        <v>1013</v>
      </c>
      <c r="B8" s="3594"/>
      <c r="C8" s="3594"/>
      <c r="D8" s="3594"/>
      <c r="E8" s="3594"/>
      <c r="F8" s="3594"/>
      <c r="G8" s="3594"/>
      <c r="H8" s="3594"/>
      <c r="I8" s="1098"/>
      <c r="J8" s="3596"/>
      <c r="K8" s="3594"/>
      <c r="L8" s="3594"/>
      <c r="M8" s="3594"/>
      <c r="N8" s="3594"/>
      <c r="O8" s="3595"/>
    </row>
    <row r="9" spans="1:15">
      <c r="A9" s="905"/>
      <c r="B9" s="3594"/>
      <c r="C9" s="3594"/>
      <c r="D9" s="3594"/>
      <c r="E9" s="3594"/>
      <c r="F9" s="3594"/>
      <c r="G9" s="3594"/>
      <c r="H9" s="3594"/>
      <c r="I9" s="1098"/>
      <c r="J9" s="905"/>
      <c r="K9" s="3594"/>
      <c r="L9" s="3594"/>
      <c r="M9" s="3594"/>
      <c r="N9" s="3594"/>
      <c r="O9" s="3595"/>
    </row>
    <row r="10" spans="1:15" ht="15.75" customHeight="1">
      <c r="A10" s="3596" t="s">
        <v>1014</v>
      </c>
      <c r="B10" s="3594"/>
      <c r="C10" s="3594"/>
      <c r="D10" s="3594"/>
      <c r="E10" s="3594"/>
      <c r="F10" s="3594"/>
      <c r="G10" s="3594"/>
      <c r="H10" s="3594"/>
      <c r="I10" s="1098"/>
      <c r="J10" s="3596"/>
      <c r="K10" s="3594"/>
      <c r="L10" s="3594"/>
      <c r="M10" s="3594"/>
      <c r="N10" s="3594"/>
      <c r="O10" s="3595"/>
    </row>
    <row r="11" spans="1:15">
      <c r="A11" s="905"/>
      <c r="B11" s="3594"/>
      <c r="C11" s="3594"/>
      <c r="D11" s="3594"/>
      <c r="E11" s="3594"/>
      <c r="F11" s="3594"/>
      <c r="G11" s="3594"/>
      <c r="H11" s="3594"/>
      <c r="I11" s="1098"/>
      <c r="J11" s="905"/>
      <c r="K11" s="3594"/>
      <c r="L11" s="3594"/>
      <c r="M11" s="3594"/>
      <c r="N11" s="3594"/>
      <c r="O11" s="3595"/>
    </row>
    <row r="12" spans="1:15">
      <c r="A12" s="905"/>
      <c r="B12" s="3594"/>
      <c r="C12" s="3594"/>
      <c r="D12" s="3594"/>
      <c r="E12" s="3594"/>
      <c r="F12" s="3594"/>
      <c r="G12" s="3594"/>
      <c r="H12" s="3594"/>
      <c r="I12" s="929"/>
      <c r="J12" s="930"/>
      <c r="K12" s="3594"/>
      <c r="L12" s="3594"/>
      <c r="M12" s="3594"/>
      <c r="N12" s="3594"/>
      <c r="O12" s="3595"/>
    </row>
    <row r="13" spans="1:15">
      <c r="A13" s="931"/>
      <c r="B13" s="932"/>
      <c r="C13" s="932"/>
      <c r="D13" s="932"/>
      <c r="E13" s="933"/>
      <c r="F13" s="934" t="s">
        <v>1015</v>
      </c>
      <c r="G13" s="935" t="s">
        <v>1016</v>
      </c>
      <c r="H13" s="936" t="s">
        <v>1017</v>
      </c>
      <c r="I13" s="937" t="s">
        <v>484</v>
      </c>
      <c r="J13" s="938"/>
      <c r="K13" s="939" t="s">
        <v>1018</v>
      </c>
      <c r="L13" s="940" t="s">
        <v>1018</v>
      </c>
      <c r="M13" s="941" t="s">
        <v>1019</v>
      </c>
      <c r="N13" s="942" t="s">
        <v>1020</v>
      </c>
      <c r="O13" s="943" t="s">
        <v>1021</v>
      </c>
    </row>
    <row r="14" spans="1:15">
      <c r="A14" s="944" t="s">
        <v>3686</v>
      </c>
      <c r="B14" s="908" t="s">
        <v>3247</v>
      </c>
      <c r="C14" s="923"/>
      <c r="D14" s="923"/>
      <c r="E14" s="945"/>
      <c r="F14" s="946" t="s">
        <v>1022</v>
      </c>
      <c r="G14" s="947" t="s">
        <v>1023</v>
      </c>
      <c r="H14" s="912" t="s">
        <v>1024</v>
      </c>
      <c r="I14" s="948" t="s">
        <v>423</v>
      </c>
      <c r="J14" s="944" t="s">
        <v>3686</v>
      </c>
      <c r="K14" s="949" t="s">
        <v>1025</v>
      </c>
      <c r="L14" s="950" t="s">
        <v>1024</v>
      </c>
      <c r="M14" s="951" t="s">
        <v>1026</v>
      </c>
      <c r="N14" s="952" t="s">
        <v>1027</v>
      </c>
      <c r="O14" s="953" t="s">
        <v>1028</v>
      </c>
    </row>
    <row r="15" spans="1:15">
      <c r="A15" s="944" t="s">
        <v>3689</v>
      </c>
      <c r="B15" s="923"/>
      <c r="C15" s="923"/>
      <c r="D15" s="923"/>
      <c r="E15" s="945"/>
      <c r="F15" s="908" t="s">
        <v>1029</v>
      </c>
      <c r="G15" s="947" t="s">
        <v>1030</v>
      </c>
      <c r="H15" s="954"/>
      <c r="I15" s="955"/>
      <c r="J15" s="944" t="s">
        <v>3689</v>
      </c>
      <c r="K15" s="949" t="s">
        <v>1031</v>
      </c>
      <c r="L15" s="950" t="s">
        <v>1032</v>
      </c>
      <c r="M15" s="951" t="s">
        <v>1033</v>
      </c>
      <c r="N15" s="956"/>
      <c r="O15" s="953" t="s">
        <v>1034</v>
      </c>
    </row>
    <row r="16" spans="1:15">
      <c r="A16" s="957"/>
      <c r="B16" s="958" t="s">
        <v>58</v>
      </c>
      <c r="C16" s="959"/>
      <c r="D16" s="959"/>
      <c r="E16" s="960"/>
      <c r="F16" s="958" t="s">
        <v>1827</v>
      </c>
      <c r="G16" s="961" t="s">
        <v>1828</v>
      </c>
      <c r="H16" s="962" t="s">
        <v>1829</v>
      </c>
      <c r="I16" s="963" t="s">
        <v>3535</v>
      </c>
      <c r="J16" s="957"/>
      <c r="K16" s="964" t="s">
        <v>3536</v>
      </c>
      <c r="L16" s="965" t="s">
        <v>3537</v>
      </c>
      <c r="M16" s="966" t="s">
        <v>3538</v>
      </c>
      <c r="N16" s="967" t="s">
        <v>3539</v>
      </c>
      <c r="O16" s="968" t="s">
        <v>3540</v>
      </c>
    </row>
    <row r="17" spans="1:15" ht="18" customHeight="1">
      <c r="A17" s="957">
        <v>1</v>
      </c>
      <c r="B17" s="969" t="s">
        <v>1035</v>
      </c>
      <c r="C17" s="959"/>
      <c r="D17" s="959"/>
      <c r="E17" s="960"/>
      <c r="F17" s="970"/>
      <c r="G17" s="971">
        <v>-17320298</v>
      </c>
      <c r="H17" s="972"/>
      <c r="I17" s="1098"/>
      <c r="J17" s="957">
        <v>1</v>
      </c>
      <c r="K17" s="973">
        <v>0</v>
      </c>
      <c r="L17" s="974"/>
      <c r="M17" s="975">
        <f t="shared" ref="M17:M25" si="0">SUM(F17:I17)+SUM(K17:L17)</f>
        <v>-17320298</v>
      </c>
      <c r="N17" s="976"/>
      <c r="O17" s="977"/>
    </row>
    <row r="18" spans="1:15" ht="18" customHeight="1">
      <c r="A18" s="957">
        <v>2</v>
      </c>
      <c r="B18" s="969" t="s">
        <v>1036</v>
      </c>
      <c r="C18" s="959"/>
      <c r="D18" s="959"/>
      <c r="E18" s="960"/>
      <c r="F18" s="978"/>
      <c r="G18" s="979"/>
      <c r="H18" s="980"/>
      <c r="I18" s="809"/>
      <c r="J18" s="957">
        <v>2</v>
      </c>
      <c r="K18" s="981">
        <v>0</v>
      </c>
      <c r="L18" s="971">
        <v>0</v>
      </c>
      <c r="M18" s="975">
        <f t="shared" si="0"/>
        <v>0</v>
      </c>
      <c r="N18" s="976"/>
      <c r="O18" s="982"/>
    </row>
    <row r="19" spans="1:15" ht="18" customHeight="1">
      <c r="A19" s="957">
        <v>3</v>
      </c>
      <c r="B19" s="969" t="s">
        <v>1037</v>
      </c>
      <c r="C19" s="959"/>
      <c r="D19" s="959"/>
      <c r="E19" s="960"/>
      <c r="F19" s="978"/>
      <c r="G19" s="971">
        <v>-16216657</v>
      </c>
      <c r="H19" s="972"/>
      <c r="I19" s="809"/>
      <c r="J19" s="957">
        <v>3</v>
      </c>
      <c r="K19" s="981"/>
      <c r="L19" s="971"/>
      <c r="M19" s="975">
        <f t="shared" si="0"/>
        <v>-16216657</v>
      </c>
      <c r="N19" s="976"/>
      <c r="O19" s="982"/>
    </row>
    <row r="20" spans="1:15" ht="18" customHeight="1">
      <c r="A20" s="957">
        <v>4</v>
      </c>
      <c r="B20" s="969" t="s">
        <v>1038</v>
      </c>
      <c r="C20" s="959"/>
      <c r="D20" s="959"/>
      <c r="E20" s="960"/>
      <c r="F20" s="983">
        <f>SUM(F18:F19)</f>
        <v>0</v>
      </c>
      <c r="G20" s="979">
        <f>G18+G19</f>
        <v>-16216657</v>
      </c>
      <c r="H20" s="984"/>
      <c r="I20" s="809"/>
      <c r="J20" s="957">
        <v>4</v>
      </c>
      <c r="K20" s="981">
        <f>SUM(K18:K19)</f>
        <v>0</v>
      </c>
      <c r="L20" s="985">
        <f>SUM(L18:L19)</f>
        <v>0</v>
      </c>
      <c r="M20" s="975">
        <f t="shared" si="0"/>
        <v>-16216657</v>
      </c>
      <c r="N20" s="1620">
        <v>60129503</v>
      </c>
      <c r="O20" s="986">
        <f>+M20+N20</f>
        <v>43912846</v>
      </c>
    </row>
    <row r="21" spans="1:15" ht="18" customHeight="1">
      <c r="A21" s="957">
        <v>5</v>
      </c>
      <c r="B21" s="969" t="s">
        <v>1039</v>
      </c>
      <c r="C21" s="959"/>
      <c r="D21" s="959"/>
      <c r="E21" s="960"/>
      <c r="F21" s="983"/>
      <c r="G21" s="979">
        <f>G17+G20</f>
        <v>-33536955</v>
      </c>
      <c r="H21" s="984"/>
      <c r="I21" s="809"/>
      <c r="J21" s="957">
        <v>5</v>
      </c>
      <c r="K21" s="979">
        <f>+K17+K20</f>
        <v>0</v>
      </c>
      <c r="L21" s="971">
        <f>L17+L20</f>
        <v>0</v>
      </c>
      <c r="M21" s="975">
        <f t="shared" si="0"/>
        <v>-33536955</v>
      </c>
      <c r="N21" s="1619"/>
      <c r="O21" s="982"/>
    </row>
    <row r="22" spans="1:15" ht="18" customHeight="1">
      <c r="A22" s="957">
        <v>6</v>
      </c>
      <c r="B22" s="969" t="s">
        <v>4017</v>
      </c>
      <c r="C22" s="959"/>
      <c r="D22" s="959"/>
      <c r="E22" s="960"/>
      <c r="F22" s="983"/>
      <c r="G22" s="979">
        <f>+G21</f>
        <v>-33536955</v>
      </c>
      <c r="H22" s="984"/>
      <c r="I22" s="809"/>
      <c r="J22" s="957">
        <v>6</v>
      </c>
      <c r="K22" s="987"/>
      <c r="L22" s="988"/>
      <c r="M22" s="975">
        <f>+M21</f>
        <v>-33536955</v>
      </c>
      <c r="N22" s="1619"/>
      <c r="O22" s="982"/>
    </row>
    <row r="23" spans="1:15" ht="18" customHeight="1">
      <c r="A23" s="957">
        <v>7</v>
      </c>
      <c r="B23" s="969" t="s">
        <v>1040</v>
      </c>
      <c r="C23" s="959"/>
      <c r="D23" s="959"/>
      <c r="E23" s="960"/>
      <c r="F23" s="983"/>
      <c r="G23" s="979"/>
      <c r="H23" s="984"/>
      <c r="I23" s="809"/>
      <c r="J23" s="957">
        <v>7</v>
      </c>
      <c r="K23" s="985"/>
      <c r="L23" s="988"/>
      <c r="M23" s="975">
        <f t="shared" si="0"/>
        <v>0</v>
      </c>
      <c r="N23" s="1619"/>
      <c r="O23" s="982"/>
    </row>
    <row r="24" spans="1:15" ht="18" customHeight="1">
      <c r="A24" s="957">
        <v>8</v>
      </c>
      <c r="B24" s="969" t="s">
        <v>1041</v>
      </c>
      <c r="C24" s="959"/>
      <c r="D24" s="959"/>
      <c r="E24" s="960"/>
      <c r="F24" s="983">
        <v>0</v>
      </c>
      <c r="G24" s="979">
        <v>8910663</v>
      </c>
      <c r="H24" s="984"/>
      <c r="I24" s="810">
        <v>0</v>
      </c>
      <c r="J24" s="957">
        <v>8</v>
      </c>
      <c r="K24" s="985">
        <v>0</v>
      </c>
      <c r="L24" s="988">
        <v>0</v>
      </c>
      <c r="M24" s="975">
        <f t="shared" si="0"/>
        <v>8910663</v>
      </c>
      <c r="N24" s="1619"/>
      <c r="O24" s="982"/>
    </row>
    <row r="25" spans="1:15" ht="18" customHeight="1">
      <c r="A25" s="957">
        <v>9</v>
      </c>
      <c r="B25" s="969" t="s">
        <v>1042</v>
      </c>
      <c r="C25" s="959"/>
      <c r="D25" s="959"/>
      <c r="E25" s="960"/>
      <c r="F25" s="979">
        <f>+F23+F24</f>
        <v>0</v>
      </c>
      <c r="G25" s="979">
        <f>+G23+G24</f>
        <v>8910663</v>
      </c>
      <c r="H25" s="979">
        <f>+H23+H24</f>
        <v>0</v>
      </c>
      <c r="I25" s="989">
        <f>+I23+I24</f>
        <v>0</v>
      </c>
      <c r="J25" s="957">
        <v>9</v>
      </c>
      <c r="K25" s="985">
        <f>SUM(K23:K24)</f>
        <v>0</v>
      </c>
      <c r="L25" s="985">
        <f>+L23+L24</f>
        <v>0</v>
      </c>
      <c r="M25" s="975">
        <f t="shared" si="0"/>
        <v>8910663</v>
      </c>
      <c r="N25" s="1620">
        <v>52167675</v>
      </c>
      <c r="O25" s="986">
        <f>+M25+N25</f>
        <v>61078338</v>
      </c>
    </row>
    <row r="26" spans="1:15" ht="18" customHeight="1">
      <c r="A26" s="957">
        <v>10</v>
      </c>
      <c r="B26" s="990" t="s">
        <v>1043</v>
      </c>
      <c r="C26" s="991"/>
      <c r="D26" s="991"/>
      <c r="E26" s="992"/>
      <c r="F26" s="993">
        <f>F25+F21</f>
        <v>0</v>
      </c>
      <c r="G26" s="979">
        <f>+G22+G25</f>
        <v>-24626292</v>
      </c>
      <c r="H26" s="979">
        <f>H21+H25</f>
        <v>0</v>
      </c>
      <c r="I26" s="989">
        <f>I21+I25</f>
        <v>0</v>
      </c>
      <c r="J26" s="957">
        <v>10</v>
      </c>
      <c r="K26" s="979">
        <f>K21+K25</f>
        <v>0</v>
      </c>
      <c r="L26" s="971">
        <f>L21+L25</f>
        <v>0</v>
      </c>
      <c r="M26" s="994">
        <f>SUM(F26:I26)+SUM(K26:L26)</f>
        <v>-24626292</v>
      </c>
      <c r="N26" s="995"/>
      <c r="O26" s="996"/>
    </row>
    <row r="27" spans="1:15" ht="18" customHeight="1">
      <c r="A27" s="957"/>
      <c r="B27" s="969"/>
      <c r="C27" s="959"/>
      <c r="D27" s="959"/>
      <c r="E27" s="960"/>
      <c r="F27" s="983"/>
      <c r="G27" s="979"/>
      <c r="H27" s="997"/>
      <c r="I27" s="1098"/>
      <c r="J27" s="957"/>
      <c r="K27" s="981"/>
      <c r="L27" s="988"/>
      <c r="M27" s="998"/>
      <c r="N27" s="976"/>
      <c r="O27" s="982"/>
    </row>
    <row r="28" spans="1:15">
      <c r="A28" s="905"/>
      <c r="B28" s="907"/>
      <c r="C28" s="923"/>
      <c r="D28" s="923"/>
      <c r="E28" s="923"/>
      <c r="F28" s="907"/>
      <c r="G28" s="999"/>
      <c r="H28" s="999"/>
      <c r="I28" s="811"/>
      <c r="J28" s="905"/>
      <c r="K28" s="907"/>
      <c r="L28" s="1000"/>
      <c r="M28" s="1000"/>
      <c r="N28" s="923"/>
      <c r="O28" s="913"/>
    </row>
    <row r="29" spans="1:15">
      <c r="A29" s="1001"/>
      <c r="B29" s="907"/>
      <c r="C29" s="923"/>
      <c r="D29" s="923"/>
      <c r="E29" s="923"/>
      <c r="F29" s="907"/>
      <c r="G29" s="999"/>
      <c r="H29" s="999"/>
      <c r="I29" s="1098"/>
      <c r="J29" s="905"/>
      <c r="K29" s="907"/>
      <c r="L29" s="1000"/>
      <c r="M29" s="1000"/>
      <c r="N29" s="923"/>
      <c r="O29" s="913"/>
    </row>
    <row r="30" spans="1:15">
      <c r="A30" s="905"/>
      <c r="B30" s="907"/>
      <c r="C30" s="923"/>
      <c r="D30" s="923"/>
      <c r="E30" s="923"/>
      <c r="F30" s="907"/>
      <c r="G30" s="999"/>
      <c r="H30" s="999"/>
      <c r="I30" s="1098"/>
      <c r="J30" s="905"/>
      <c r="K30" s="907"/>
      <c r="L30" s="1002"/>
      <c r="M30" s="1000"/>
      <c r="N30" s="923"/>
      <c r="O30" s="1003"/>
    </row>
    <row r="31" spans="1:15">
      <c r="A31" s="905"/>
      <c r="B31" s="907"/>
      <c r="C31" s="923"/>
      <c r="D31" s="923"/>
      <c r="E31" s="923"/>
      <c r="F31" s="907"/>
      <c r="G31" s="999"/>
      <c r="H31" s="999"/>
      <c r="I31" s="1098"/>
      <c r="J31" s="905"/>
      <c r="K31" s="907"/>
      <c r="L31" s="1000"/>
      <c r="M31" s="1000"/>
      <c r="N31" s="923"/>
      <c r="O31" s="913"/>
    </row>
    <row r="32" spans="1:15">
      <c r="A32" s="905"/>
      <c r="B32" s="907"/>
      <c r="C32" s="923"/>
      <c r="D32" s="923"/>
      <c r="E32" s="923"/>
      <c r="F32" s="907"/>
      <c r="G32" s="999"/>
      <c r="H32" s="999"/>
      <c r="I32" s="1098"/>
      <c r="J32" s="905"/>
      <c r="K32" s="907"/>
      <c r="L32" s="1000"/>
      <c r="M32" s="1000"/>
      <c r="N32" s="923"/>
      <c r="O32" s="913"/>
    </row>
    <row r="33" spans="1:15">
      <c r="A33" s="905"/>
      <c r="B33" s="907"/>
      <c r="C33" s="923"/>
      <c r="D33" s="923"/>
      <c r="E33" s="923"/>
      <c r="F33" s="907"/>
      <c r="G33" s="999"/>
      <c r="H33" s="999"/>
      <c r="I33" s="1098"/>
      <c r="J33" s="905"/>
      <c r="K33" s="907"/>
      <c r="L33" s="1000"/>
      <c r="M33" s="1000"/>
      <c r="N33" s="923"/>
      <c r="O33" s="913"/>
    </row>
    <row r="34" spans="1:15">
      <c r="A34" s="905"/>
      <c r="B34" s="907"/>
      <c r="C34" s="923"/>
      <c r="D34" s="923"/>
      <c r="E34" s="923"/>
      <c r="F34" s="907"/>
      <c r="G34" s="999"/>
      <c r="H34" s="999"/>
      <c r="I34" s="1098"/>
      <c r="J34" s="905"/>
      <c r="K34" s="907"/>
      <c r="L34" s="1000"/>
      <c r="M34" s="1000"/>
      <c r="N34" s="923"/>
      <c r="O34" s="913"/>
    </row>
    <row r="35" spans="1:15">
      <c r="A35" s="905"/>
      <c r="B35" s="907"/>
      <c r="C35" s="923"/>
      <c r="D35" s="923"/>
      <c r="E35" s="923"/>
      <c r="F35" s="907"/>
      <c r="G35" s="999"/>
      <c r="H35" s="999"/>
      <c r="I35" s="1098"/>
      <c r="J35" s="905"/>
      <c r="K35" s="907"/>
      <c r="L35" s="1000"/>
      <c r="M35" s="1000"/>
      <c r="N35" s="923"/>
      <c r="O35" s="913"/>
    </row>
    <row r="36" spans="1:15">
      <c r="A36" s="905"/>
      <c r="B36" s="907"/>
      <c r="C36" s="923"/>
      <c r="D36" s="923"/>
      <c r="E36" s="923"/>
      <c r="F36" s="907"/>
      <c r="G36" s="999"/>
      <c r="H36" s="999"/>
      <c r="I36" s="1098"/>
      <c r="J36" s="905"/>
      <c r="K36" s="907"/>
      <c r="L36" s="1000"/>
      <c r="M36" s="1000"/>
      <c r="N36" s="923"/>
      <c r="O36" s="913"/>
    </row>
    <row r="37" spans="1:15">
      <c r="A37" s="905"/>
      <c r="B37" s="907"/>
      <c r="C37" s="923"/>
      <c r="D37" s="923"/>
      <c r="E37" s="923"/>
      <c r="F37" s="907"/>
      <c r="G37" s="999"/>
      <c r="H37" s="999"/>
      <c r="I37" s="1098"/>
      <c r="J37" s="905"/>
      <c r="K37" s="907"/>
      <c r="L37" s="1000"/>
      <c r="M37" s="1000"/>
      <c r="N37" s="923"/>
      <c r="O37" s="913"/>
    </row>
    <row r="38" spans="1:15" ht="15.75" thickBot="1">
      <c r="A38" s="1004"/>
      <c r="B38" s="1005"/>
      <c r="C38" s="1006"/>
      <c r="D38" s="1006"/>
      <c r="E38" s="1006"/>
      <c r="F38" s="1005"/>
      <c r="G38" s="1007"/>
      <c r="H38" s="1007"/>
      <c r="I38" s="1008"/>
      <c r="J38" s="1004"/>
      <c r="K38" s="1005"/>
      <c r="L38" s="1009"/>
      <c r="M38" s="1009"/>
      <c r="N38" s="1006"/>
      <c r="O38" s="1010"/>
    </row>
    <row r="39" spans="1:15">
      <c r="A39" s="1617" t="s">
        <v>4945</v>
      </c>
      <c r="B39" s="812"/>
      <c r="C39" s="813"/>
      <c r="D39" s="813"/>
      <c r="E39" s="813"/>
      <c r="F39" s="812"/>
      <c r="G39" s="1011"/>
      <c r="H39" s="1011"/>
      <c r="J39" s="1617" t="s">
        <v>4945</v>
      </c>
      <c r="K39" s="812"/>
      <c r="L39" s="814"/>
      <c r="M39" s="814"/>
      <c r="N39" s="813"/>
      <c r="O39" s="812"/>
    </row>
    <row r="40" spans="1:15">
      <c r="A40" s="812"/>
      <c r="B40" s="812"/>
      <c r="C40" s="813"/>
      <c r="D40" s="813"/>
      <c r="E40" s="813"/>
      <c r="F40" s="812"/>
      <c r="G40" s="1011"/>
      <c r="H40" s="812"/>
      <c r="J40" s="812"/>
      <c r="K40" s="812"/>
      <c r="L40" s="814"/>
      <c r="M40" s="814"/>
      <c r="N40" s="813"/>
      <c r="O40" s="812"/>
    </row>
    <row r="41" spans="1:15">
      <c r="A41" s="813" t="s">
        <v>1044</v>
      </c>
      <c r="B41" s="813"/>
      <c r="C41" s="813"/>
      <c r="D41" s="813"/>
      <c r="E41" s="813"/>
      <c r="F41" s="813"/>
      <c r="G41" s="1012"/>
      <c r="H41" s="813"/>
      <c r="J41" s="813" t="s">
        <v>1045</v>
      </c>
      <c r="K41" s="813"/>
      <c r="L41" s="814"/>
      <c r="M41" s="814"/>
      <c r="N41" s="813"/>
      <c r="O41" s="813"/>
    </row>
    <row r="43" spans="1:15">
      <c r="A43" s="911"/>
      <c r="B43" s="812"/>
    </row>
  </sheetData>
  <mergeCells count="22">
    <mergeCell ref="B7:C7"/>
    <mergeCell ref="D7:H7"/>
    <mergeCell ref="K7:L7"/>
    <mergeCell ref="M7:O7"/>
    <mergeCell ref="B4:I4"/>
    <mergeCell ref="K4:O4"/>
    <mergeCell ref="A6:H6"/>
    <mergeCell ref="J6:O6"/>
    <mergeCell ref="A8:H8"/>
    <mergeCell ref="J8:O8"/>
    <mergeCell ref="B9:C9"/>
    <mergeCell ref="D9:H9"/>
    <mergeCell ref="K9:L9"/>
    <mergeCell ref="M9:O9"/>
    <mergeCell ref="B12:H12"/>
    <mergeCell ref="K12:O12"/>
    <mergeCell ref="A10:H10"/>
    <mergeCell ref="J10:O10"/>
    <mergeCell ref="B11:C11"/>
    <mergeCell ref="D11:H11"/>
    <mergeCell ref="K11:L11"/>
    <mergeCell ref="M11:O11"/>
  </mergeCells>
  <phoneticPr fontId="58" type="noConversion"/>
  <pageMargins left="0.75" right="0.75" top="1" bottom="1" header="0.5" footer="0.5"/>
  <pageSetup scale="61" fitToWidth="2" fitToHeight="2" orientation="portrait" horizontalDpi="1200" verticalDpi="1200" r:id="rId1"/>
  <headerFooter alignWithMargins="0"/>
  <colBreaks count="1" manualBreakCount="1">
    <brk id="9"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8" enableFormatConditionsCalculation="0"/>
  <dimension ref="A1:K328"/>
  <sheetViews>
    <sheetView defaultGridColor="0" view="pageBreakPreview" topLeftCell="A4" colorId="22" zoomScale="89" zoomScaleNormal="85" zoomScaleSheetLayoutView="89" workbookViewId="0">
      <selection activeCell="M31" sqref="M31"/>
    </sheetView>
  </sheetViews>
  <sheetFormatPr defaultColWidth="9.6640625" defaultRowHeight="15"/>
  <cols>
    <col min="1" max="1" width="4.6640625" style="4" customWidth="1"/>
    <col min="2" max="2" width="43.6640625" style="4" customWidth="1"/>
    <col min="3" max="3" width="4.6640625" style="4" customWidth="1"/>
    <col min="4" max="4" width="3.6640625" style="4" customWidth="1"/>
    <col min="5" max="5" width="1.6640625" style="4" customWidth="1"/>
    <col min="6" max="6" width="18.88671875" style="4" bestFit="1" customWidth="1"/>
    <col min="7" max="7" width="15.6640625" style="4" customWidth="1"/>
    <col min="8" max="8" width="18.5546875" style="4" bestFit="1" customWidth="1"/>
    <col min="9" max="10" width="9.6640625" style="4"/>
    <col min="11" max="11" width="19.77734375" style="1089" customWidth="1"/>
    <col min="12" max="12" width="11" style="4" customWidth="1"/>
    <col min="13" max="13" width="9.6640625" style="4"/>
    <col min="14" max="14" width="32.6640625" style="4" customWidth="1"/>
    <col min="15" max="16384" width="9.6640625" style="4"/>
  </cols>
  <sheetData>
    <row r="1" spans="1:8">
      <c r="A1" s="13"/>
      <c r="B1" s="128" t="s">
        <v>2455</v>
      </c>
      <c r="C1" s="130" t="s">
        <v>3412</v>
      </c>
      <c r="D1" s="41"/>
      <c r="E1" s="41"/>
      <c r="F1" s="128"/>
      <c r="G1" s="128" t="s">
        <v>2457</v>
      </c>
      <c r="H1" s="42" t="s">
        <v>3680</v>
      </c>
    </row>
    <row r="2" spans="1:8">
      <c r="A2" s="47"/>
      <c r="B2" s="56" t="str">
        <f>'Data Sheet'!$C$25</f>
        <v>Orange and Rockland Utilities, Inc</v>
      </c>
      <c r="C2" s="1092" t="s">
        <v>3413</v>
      </c>
      <c r="D2" s="11" t="s">
        <v>505</v>
      </c>
      <c r="E2" s="11" t="s">
        <v>3415</v>
      </c>
      <c r="F2" s="56"/>
      <c r="G2" s="56" t="s">
        <v>2459</v>
      </c>
      <c r="H2" s="48"/>
    </row>
    <row r="3" spans="1:8" ht="15" customHeight="1">
      <c r="A3" s="49"/>
      <c r="B3" s="52"/>
      <c r="C3" s="215" t="s">
        <v>3416</v>
      </c>
      <c r="D3" s="52" t="s">
        <v>3414</v>
      </c>
      <c r="E3" s="52" t="s">
        <v>3417</v>
      </c>
      <c r="F3" s="77"/>
      <c r="G3" s="1136" t="str">
        <f>'Data Sheet'!$C$40</f>
        <v>4/28/2016</v>
      </c>
      <c r="H3" s="685" t="str">
        <f>'Data Sheet'!$C$38</f>
        <v>12/31/2015</v>
      </c>
    </row>
    <row r="4" spans="1:8" ht="15" customHeight="1">
      <c r="A4" s="90" t="s">
        <v>20</v>
      </c>
      <c r="B4" s="50"/>
      <c r="C4" s="50"/>
      <c r="D4" s="50"/>
      <c r="E4" s="50"/>
      <c r="F4" s="50"/>
      <c r="G4" s="50"/>
      <c r="H4" s="325"/>
    </row>
    <row r="5" spans="1:8">
      <c r="A5" s="47"/>
      <c r="B5" s="3519" t="s">
        <v>2016</v>
      </c>
      <c r="C5" s="3510"/>
      <c r="D5" s="44"/>
      <c r="E5" s="3519" t="s">
        <v>2017</v>
      </c>
      <c r="F5" s="3510"/>
      <c r="G5" s="3510"/>
      <c r="H5" s="3511"/>
    </row>
    <row r="6" spans="1:8">
      <c r="A6" s="47"/>
      <c r="B6" s="3512"/>
      <c r="C6" s="3512"/>
      <c r="D6" s="44"/>
      <c r="E6" s="3512"/>
      <c r="F6" s="3512"/>
      <c r="G6" s="3512"/>
      <c r="H6" s="3513"/>
    </row>
    <row r="7" spans="1:8">
      <c r="A7" s="47"/>
      <c r="B7" s="3512"/>
      <c r="C7" s="3512"/>
      <c r="D7" s="44"/>
      <c r="E7" s="3512"/>
      <c r="F7" s="3512"/>
      <c r="G7" s="3512"/>
      <c r="H7" s="3513"/>
    </row>
    <row r="8" spans="1:8">
      <c r="A8" s="47"/>
      <c r="B8" s="3512"/>
      <c r="C8" s="3512"/>
      <c r="D8" s="44"/>
      <c r="E8" s="3512"/>
      <c r="F8" s="3512"/>
      <c r="G8" s="3512"/>
      <c r="H8" s="3513"/>
    </row>
    <row r="9" spans="1:8">
      <c r="A9" s="47"/>
      <c r="B9" s="3512"/>
      <c r="C9" s="3512"/>
      <c r="D9" s="44"/>
      <c r="E9" s="3523" t="s">
        <v>359</v>
      </c>
      <c r="F9" s="3490"/>
      <c r="G9" s="3490"/>
      <c r="H9" s="3599"/>
    </row>
    <row r="10" spans="1:8">
      <c r="A10" s="47"/>
      <c r="B10" s="3512"/>
      <c r="C10" s="3512"/>
      <c r="D10" s="44"/>
      <c r="E10" s="3490"/>
      <c r="F10" s="3490"/>
      <c r="G10" s="3490"/>
      <c r="H10" s="3599"/>
    </row>
    <row r="11" spans="1:8">
      <c r="A11" s="47"/>
      <c r="B11" s="3512"/>
      <c r="C11" s="3512"/>
      <c r="D11" s="44"/>
      <c r="E11" s="3490"/>
      <c r="F11" s="3490"/>
      <c r="G11" s="3490"/>
      <c r="H11" s="3599"/>
    </row>
    <row r="12" spans="1:8">
      <c r="A12" s="47"/>
      <c r="B12" s="3523" t="s">
        <v>360</v>
      </c>
      <c r="C12" s="3512"/>
      <c r="D12" s="44"/>
      <c r="E12" s="3490"/>
      <c r="F12" s="3490"/>
      <c r="G12" s="3490"/>
      <c r="H12" s="3599"/>
    </row>
    <row r="13" spans="1:8">
      <c r="A13" s="47"/>
      <c r="B13" s="3512"/>
      <c r="C13" s="3512"/>
      <c r="D13" s="44"/>
      <c r="E13" s="3490"/>
      <c r="F13" s="3490"/>
      <c r="G13" s="3490"/>
      <c r="H13" s="3599"/>
    </row>
    <row r="14" spans="1:8">
      <c r="A14" s="47"/>
      <c r="B14" s="3512"/>
      <c r="C14" s="3512"/>
      <c r="D14" s="44"/>
      <c r="E14" s="3600" t="s">
        <v>1143</v>
      </c>
      <c r="F14" s="3512"/>
      <c r="G14" s="3512"/>
      <c r="H14" s="3513"/>
    </row>
    <row r="15" spans="1:8">
      <c r="A15" s="47"/>
      <c r="B15" s="3512"/>
      <c r="C15" s="3512"/>
      <c r="D15" s="44"/>
      <c r="E15" s="3512"/>
      <c r="F15" s="3512"/>
      <c r="G15" s="3512"/>
      <c r="H15" s="3513"/>
    </row>
    <row r="16" spans="1:8">
      <c r="A16" s="47"/>
      <c r="B16" s="3512"/>
      <c r="C16" s="3512"/>
      <c r="D16" s="44"/>
      <c r="E16" s="3512"/>
      <c r="F16" s="3512"/>
      <c r="G16" s="3512"/>
      <c r="H16" s="3513"/>
    </row>
    <row r="17" spans="1:8">
      <c r="A17" s="47"/>
      <c r="B17" s="3512"/>
      <c r="C17" s="3512"/>
      <c r="D17" s="44"/>
      <c r="E17" s="3523" t="s">
        <v>1144</v>
      </c>
      <c r="F17" s="3512"/>
      <c r="G17" s="3512"/>
      <c r="H17" s="3513"/>
    </row>
    <row r="18" spans="1:8">
      <c r="A18" s="47"/>
      <c r="B18" s="3512"/>
      <c r="C18" s="3512"/>
      <c r="D18" s="44"/>
      <c r="E18" s="3512"/>
      <c r="F18" s="3512"/>
      <c r="G18" s="3512"/>
      <c r="H18" s="3513"/>
    </row>
    <row r="19" spans="1:8">
      <c r="A19" s="47"/>
      <c r="B19" s="3512"/>
      <c r="C19" s="3512"/>
      <c r="D19" s="44"/>
      <c r="E19" s="3512"/>
      <c r="F19" s="3512"/>
      <c r="G19" s="3512"/>
      <c r="H19" s="3513"/>
    </row>
    <row r="20" spans="1:8">
      <c r="A20" s="47"/>
      <c r="B20" s="3523" t="s">
        <v>1136</v>
      </c>
      <c r="C20" s="3512"/>
      <c r="D20" s="44"/>
      <c r="E20" s="3512"/>
      <c r="F20" s="3512"/>
      <c r="G20" s="3512"/>
      <c r="H20" s="3513"/>
    </row>
    <row r="21" spans="1:8">
      <c r="A21" s="49"/>
      <c r="B21" s="3522"/>
      <c r="C21" s="3522"/>
      <c r="D21" s="50"/>
      <c r="E21" s="3522"/>
      <c r="F21" s="3522"/>
      <c r="G21" s="3522"/>
      <c r="H21" s="3601"/>
    </row>
    <row r="22" spans="1:8">
      <c r="A22" s="47"/>
      <c r="B22" s="44"/>
      <c r="C22" s="44"/>
      <c r="D22" s="44"/>
      <c r="E22" s="44"/>
      <c r="F22" s="11"/>
      <c r="G22" s="194"/>
      <c r="H22" s="199"/>
    </row>
    <row r="23" spans="1:8">
      <c r="A23" s="47"/>
      <c r="B23" s="44"/>
      <c r="C23" s="44"/>
      <c r="D23" s="44"/>
      <c r="E23" s="44"/>
      <c r="F23" s="11"/>
      <c r="G23" s="194"/>
      <c r="H23" s="199"/>
    </row>
    <row r="24" spans="1:8">
      <c r="A24" s="47"/>
      <c r="B24" s="44"/>
      <c r="C24" s="44"/>
      <c r="D24" s="44"/>
      <c r="E24" s="44"/>
      <c r="F24" s="11"/>
      <c r="G24" s="194"/>
      <c r="H24" s="199"/>
    </row>
    <row r="25" spans="1:8">
      <c r="A25" s="47"/>
      <c r="B25" s="44"/>
      <c r="C25" s="44"/>
      <c r="D25" s="44"/>
      <c r="E25" s="44"/>
      <c r="F25" s="11"/>
      <c r="G25" s="194"/>
      <c r="H25" s="199"/>
    </row>
    <row r="26" spans="1:8">
      <c r="A26" s="47"/>
      <c r="B26" s="44"/>
      <c r="C26" s="44"/>
      <c r="D26" s="44"/>
      <c r="E26" s="44"/>
      <c r="F26" s="11"/>
      <c r="G26" s="194"/>
      <c r="H26" s="199"/>
    </row>
    <row r="27" spans="1:8">
      <c r="A27" s="47"/>
      <c r="B27" s="44"/>
      <c r="C27" s="44"/>
      <c r="D27" s="44"/>
      <c r="E27" s="44"/>
      <c r="F27" s="11"/>
      <c r="G27" s="194"/>
      <c r="H27" s="199"/>
    </row>
    <row r="28" spans="1:8">
      <c r="A28" s="47"/>
      <c r="B28" s="44"/>
      <c r="C28" s="44"/>
      <c r="D28" s="44"/>
      <c r="E28" s="44"/>
      <c r="F28" s="11"/>
      <c r="G28" s="194"/>
      <c r="H28" s="199"/>
    </row>
    <row r="29" spans="1:8">
      <c r="A29" s="47"/>
      <c r="B29" s="44"/>
      <c r="C29" s="44"/>
      <c r="D29" s="44"/>
      <c r="E29" s="44"/>
      <c r="F29" s="11"/>
      <c r="G29" s="194"/>
      <c r="H29" s="199"/>
    </row>
    <row r="30" spans="1:8">
      <c r="A30" s="47"/>
      <c r="B30" s="44"/>
      <c r="C30" s="44"/>
      <c r="D30" s="44"/>
      <c r="E30" s="44"/>
      <c r="F30" s="11"/>
      <c r="G30" s="194"/>
      <c r="H30" s="199"/>
    </row>
    <row r="31" spans="1:8">
      <c r="A31" s="47"/>
      <c r="B31" s="44"/>
      <c r="C31" s="44"/>
      <c r="D31" s="44"/>
      <c r="E31" s="44"/>
      <c r="F31" s="11"/>
      <c r="G31" s="194"/>
      <c r="H31" s="199"/>
    </row>
    <row r="32" spans="1:8">
      <c r="A32" s="47"/>
      <c r="B32" s="44"/>
      <c r="C32" s="44"/>
      <c r="D32" s="44"/>
      <c r="E32" s="44"/>
      <c r="F32" s="11"/>
      <c r="G32" s="194"/>
      <c r="H32" s="199"/>
    </row>
    <row r="33" spans="1:8">
      <c r="A33" s="47"/>
      <c r="B33" s="44"/>
      <c r="C33" s="44"/>
      <c r="D33" s="44"/>
      <c r="E33" s="44"/>
      <c r="F33" s="11"/>
      <c r="G33" s="194"/>
      <c r="H33" s="199"/>
    </row>
    <row r="34" spans="1:8">
      <c r="A34" s="47"/>
      <c r="B34" s="44"/>
      <c r="C34" s="44"/>
      <c r="D34" s="44"/>
      <c r="E34" s="44"/>
      <c r="F34" s="11"/>
      <c r="G34" s="194"/>
      <c r="H34" s="199"/>
    </row>
    <row r="35" spans="1:8">
      <c r="A35" s="47"/>
      <c r="B35" s="44"/>
      <c r="C35" s="44"/>
      <c r="D35" s="44"/>
      <c r="E35" s="44"/>
      <c r="F35" s="11"/>
      <c r="G35" s="194"/>
      <c r="H35" s="199"/>
    </row>
    <row r="36" spans="1:8">
      <c r="A36" s="47"/>
      <c r="B36" s="44"/>
      <c r="C36" s="44"/>
      <c r="D36" s="44"/>
      <c r="E36" s="44"/>
      <c r="F36" s="11"/>
      <c r="G36" s="194"/>
      <c r="H36" s="199"/>
    </row>
    <row r="37" spans="1:8">
      <c r="A37" s="47"/>
      <c r="B37" s="44"/>
      <c r="C37" s="44"/>
      <c r="D37" s="44"/>
      <c r="E37" s="44"/>
      <c r="F37" s="11"/>
      <c r="G37" s="194"/>
      <c r="H37" s="199"/>
    </row>
    <row r="38" spans="1:8">
      <c r="A38" s="47"/>
      <c r="B38" s="44"/>
      <c r="C38" s="44"/>
      <c r="D38" s="44"/>
      <c r="E38" s="44"/>
      <c r="F38" s="11"/>
      <c r="G38" s="194"/>
      <c r="H38" s="199"/>
    </row>
    <row r="39" spans="1:8">
      <c r="A39" s="47"/>
      <c r="B39" s="44"/>
      <c r="C39" s="44"/>
      <c r="D39" s="44"/>
      <c r="E39" s="44"/>
      <c r="F39" s="11"/>
      <c r="G39" s="194"/>
      <c r="H39" s="199"/>
    </row>
    <row r="40" spans="1:8">
      <c r="A40" s="47"/>
      <c r="B40" s="44"/>
      <c r="C40" s="44"/>
      <c r="D40" s="44"/>
      <c r="E40" s="44"/>
      <c r="F40" s="11"/>
      <c r="G40" s="194"/>
      <c r="H40" s="199"/>
    </row>
    <row r="41" spans="1:8">
      <c r="A41" s="47"/>
      <c r="B41" s="44"/>
      <c r="C41" s="44"/>
      <c r="D41" s="44"/>
      <c r="E41" s="44"/>
      <c r="F41" s="11"/>
      <c r="G41" s="194"/>
      <c r="H41" s="199"/>
    </row>
    <row r="42" spans="1:8">
      <c r="A42" s="47"/>
      <c r="B42" s="44"/>
      <c r="C42" s="44"/>
      <c r="D42" s="44"/>
      <c r="E42" s="44"/>
      <c r="F42" s="11"/>
      <c r="G42" s="194"/>
      <c r="H42" s="199"/>
    </row>
    <row r="43" spans="1:8">
      <c r="A43" s="47"/>
      <c r="B43" s="44"/>
      <c r="C43" s="44"/>
      <c r="D43" s="44"/>
      <c r="E43" s="44"/>
      <c r="F43" s="11"/>
      <c r="G43" s="194"/>
      <c r="H43" s="199"/>
    </row>
    <row r="44" spans="1:8">
      <c r="A44" s="47"/>
      <c r="B44" s="1420" t="s">
        <v>4094</v>
      </c>
      <c r="C44" s="44"/>
      <c r="D44" s="44"/>
      <c r="E44" s="44"/>
      <c r="F44" s="11"/>
      <c r="G44" s="194"/>
      <c r="H44" s="199"/>
    </row>
    <row r="45" spans="1:8">
      <c r="A45" s="47"/>
      <c r="B45" s="44"/>
      <c r="C45" s="44"/>
      <c r="D45" s="44"/>
      <c r="E45" s="44"/>
      <c r="F45" s="11"/>
      <c r="G45" s="194"/>
      <c r="H45" s="199"/>
    </row>
    <row r="46" spans="1:8">
      <c r="A46" s="47"/>
      <c r="B46" s="44"/>
      <c r="C46" s="44"/>
      <c r="D46" s="44"/>
      <c r="E46" s="44"/>
      <c r="F46" s="11"/>
      <c r="G46" s="194"/>
      <c r="H46" s="199"/>
    </row>
    <row r="47" spans="1:8">
      <c r="A47" s="47"/>
      <c r="B47" s="1079" t="s">
        <v>4093</v>
      </c>
      <c r="C47" s="877"/>
      <c r="D47" s="877"/>
      <c r="E47" s="877"/>
      <c r="F47" s="11"/>
      <c r="G47" s="194"/>
      <c r="H47" s="199"/>
    </row>
    <row r="48" spans="1:8">
      <c r="A48" s="47"/>
      <c r="B48" s="44"/>
      <c r="C48" s="44"/>
      <c r="D48" s="44"/>
      <c r="E48" s="44"/>
      <c r="F48" s="11"/>
      <c r="G48" s="194"/>
      <c r="H48" s="199"/>
    </row>
    <row r="49" spans="1:8">
      <c r="A49" s="47"/>
      <c r="B49" s="11"/>
      <c r="C49" s="44"/>
      <c r="D49" s="44"/>
      <c r="E49" s="44"/>
      <c r="F49" s="11"/>
      <c r="G49" s="194"/>
      <c r="H49" s="199"/>
    </row>
    <row r="50" spans="1:8">
      <c r="A50" s="47"/>
      <c r="B50" s="11"/>
      <c r="C50" s="44"/>
      <c r="D50" s="44"/>
      <c r="E50" s="44"/>
      <c r="F50" s="11"/>
      <c r="G50" s="194"/>
      <c r="H50" s="199"/>
    </row>
    <row r="51" spans="1:8">
      <c r="A51" s="47"/>
      <c r="B51" s="11"/>
      <c r="C51" s="44"/>
      <c r="D51" s="44"/>
      <c r="E51" s="44"/>
      <c r="F51" s="11"/>
      <c r="G51" s="194"/>
      <c r="H51" s="199"/>
    </row>
    <row r="52" spans="1:8">
      <c r="A52" s="47"/>
      <c r="B52" s="11"/>
      <c r="C52" s="44"/>
      <c r="D52" s="44"/>
      <c r="E52" s="44"/>
      <c r="F52" s="11"/>
      <c r="G52" s="194"/>
      <c r="H52" s="199"/>
    </row>
    <row r="53" spans="1:8">
      <c r="A53" s="47"/>
      <c r="B53" s="11"/>
      <c r="C53" s="44"/>
      <c r="D53" s="44"/>
      <c r="E53" s="44"/>
      <c r="F53" s="11"/>
      <c r="G53" s="194"/>
      <c r="H53" s="199"/>
    </row>
    <row r="54" spans="1:8">
      <c r="A54" s="47"/>
      <c r="B54" s="11"/>
      <c r="C54" s="44"/>
      <c r="D54" s="44"/>
      <c r="E54" s="44"/>
      <c r="F54" s="11"/>
      <c r="G54" s="194"/>
      <c r="H54" s="199"/>
    </row>
    <row r="55" spans="1:8">
      <c r="A55" s="47"/>
      <c r="B55" s="11"/>
      <c r="C55" s="44"/>
      <c r="D55" s="44"/>
      <c r="E55" s="44"/>
      <c r="F55" s="11"/>
      <c r="G55" s="194"/>
      <c r="H55" s="199"/>
    </row>
    <row r="56" spans="1:8">
      <c r="A56" s="47"/>
      <c r="B56" s="11"/>
      <c r="C56" s="44"/>
      <c r="D56" s="44"/>
      <c r="E56" s="44"/>
      <c r="F56" s="11"/>
      <c r="G56" s="194"/>
      <c r="H56" s="199"/>
    </row>
    <row r="57" spans="1:8">
      <c r="A57" s="47"/>
      <c r="B57" s="11"/>
      <c r="C57" s="44"/>
      <c r="D57" s="44"/>
      <c r="E57" s="44"/>
      <c r="F57" s="11"/>
      <c r="G57" s="194"/>
      <c r="H57" s="199"/>
    </row>
    <row r="58" spans="1:8">
      <c r="A58" s="47"/>
      <c r="B58" s="11"/>
      <c r="C58" s="44"/>
      <c r="D58" s="44"/>
      <c r="E58" s="44"/>
      <c r="F58" s="11"/>
      <c r="G58" s="194"/>
      <c r="H58" s="199"/>
    </row>
    <row r="59" spans="1:8" ht="15.75" thickBot="1">
      <c r="A59" s="72"/>
      <c r="B59" s="73"/>
      <c r="C59" s="396"/>
      <c r="D59" s="396"/>
      <c r="E59" s="396"/>
      <c r="F59" s="73"/>
      <c r="G59" s="351"/>
      <c r="H59" s="229"/>
    </row>
    <row r="60" spans="1:8">
      <c r="A60" s="11" t="s">
        <v>150</v>
      </c>
      <c r="B60" s="44"/>
      <c r="C60" s="11"/>
      <c r="D60" s="11"/>
      <c r="E60" s="11"/>
      <c r="F60" s="11"/>
      <c r="G60" s="194"/>
      <c r="H60" s="1078"/>
    </row>
    <row r="61" spans="1:8">
      <c r="A61" s="44" t="s">
        <v>2466</v>
      </c>
      <c r="B61" s="44"/>
      <c r="C61" s="44"/>
      <c r="D61" s="44"/>
      <c r="E61" s="44"/>
      <c r="F61" s="44"/>
      <c r="G61" s="279"/>
      <c r="H61" s="279"/>
    </row>
    <row r="63" spans="1:8" ht="15.75" thickBot="1"/>
    <row r="64" spans="1:8">
      <c r="A64" s="13"/>
      <c r="B64" s="128" t="s">
        <v>2455</v>
      </c>
      <c r="C64" s="130" t="s">
        <v>3412</v>
      </c>
      <c r="D64" s="41"/>
      <c r="E64" s="41"/>
      <c r="F64" s="128"/>
      <c r="G64" s="128" t="s">
        <v>2457</v>
      </c>
      <c r="H64" s="42" t="s">
        <v>3680</v>
      </c>
    </row>
    <row r="65" spans="1:8">
      <c r="A65" s="47"/>
      <c r="B65" s="56" t="s">
        <v>486</v>
      </c>
      <c r="C65" s="1092" t="s">
        <v>3413</v>
      </c>
      <c r="D65" s="11" t="s">
        <v>505</v>
      </c>
      <c r="E65" s="11" t="s">
        <v>3415</v>
      </c>
      <c r="F65" s="56"/>
      <c r="G65" s="56" t="s">
        <v>2459</v>
      </c>
      <c r="H65" s="48"/>
    </row>
    <row r="66" spans="1:8">
      <c r="A66" s="49"/>
      <c r="B66" s="52"/>
      <c r="C66" s="215" t="s">
        <v>3416</v>
      </c>
      <c r="D66" s="52" t="s">
        <v>3414</v>
      </c>
      <c r="E66" s="52" t="s">
        <v>3417</v>
      </c>
      <c r="F66" s="77"/>
      <c r="G66" s="1136" t="s">
        <v>3552</v>
      </c>
      <c r="H66" s="685" t="s">
        <v>3551</v>
      </c>
    </row>
    <row r="67" spans="1:8">
      <c r="A67" s="90" t="s">
        <v>151</v>
      </c>
      <c r="B67" s="50"/>
      <c r="C67" s="50"/>
      <c r="D67" s="50"/>
      <c r="E67" s="50"/>
      <c r="F67" s="50"/>
      <c r="G67" s="50"/>
      <c r="H67" s="325"/>
    </row>
    <row r="68" spans="1:8">
      <c r="A68" s="47"/>
      <c r="B68" s="44"/>
      <c r="C68" s="44"/>
      <c r="D68" s="44"/>
      <c r="E68" s="44"/>
      <c r="F68" s="11"/>
      <c r="G68" s="44"/>
      <c r="H68" s="45"/>
    </row>
    <row r="69" spans="1:8">
      <c r="A69" s="47"/>
      <c r="B69" s="44"/>
      <c r="C69" s="44"/>
      <c r="D69" s="44"/>
      <c r="E69" s="44"/>
      <c r="F69" s="11"/>
      <c r="G69" s="44"/>
      <c r="H69" s="45"/>
    </row>
    <row r="70" spans="1:8">
      <c r="A70" s="47"/>
      <c r="B70" s="44"/>
      <c r="C70" s="44"/>
      <c r="D70" s="44"/>
      <c r="E70" s="44"/>
      <c r="F70" s="11"/>
      <c r="G70" s="44"/>
      <c r="H70" s="45"/>
    </row>
    <row r="71" spans="1:8">
      <c r="A71" s="47"/>
      <c r="B71" s="44"/>
      <c r="C71" s="44"/>
      <c r="D71" s="44"/>
      <c r="E71" s="44"/>
      <c r="F71" s="11"/>
      <c r="G71" s="44"/>
      <c r="H71" s="891"/>
    </row>
    <row r="72" spans="1:8">
      <c r="A72" s="47"/>
      <c r="B72" s="44"/>
      <c r="C72" s="44"/>
      <c r="D72" s="44"/>
      <c r="E72" s="44"/>
      <c r="F72" s="11"/>
      <c r="G72" s="44"/>
      <c r="H72" s="45"/>
    </row>
    <row r="73" spans="1:8">
      <c r="A73" s="47"/>
      <c r="B73" s="44"/>
      <c r="C73" s="44"/>
      <c r="D73" s="44"/>
      <c r="E73" s="44"/>
      <c r="F73" s="11"/>
      <c r="G73" s="44"/>
      <c r="H73" s="45"/>
    </row>
    <row r="74" spans="1:8">
      <c r="A74" s="47"/>
      <c r="B74" s="44"/>
      <c r="C74" s="44"/>
      <c r="D74" s="44"/>
      <c r="E74" s="44"/>
      <c r="F74" s="11"/>
      <c r="G74" s="279"/>
      <c r="H74" s="348"/>
    </row>
    <row r="75" spans="1:8">
      <c r="A75" s="47"/>
      <c r="B75" s="44"/>
      <c r="C75" s="44"/>
      <c r="D75" s="44"/>
      <c r="E75" s="44"/>
      <c r="F75" s="11"/>
      <c r="G75" s="279"/>
      <c r="H75" s="348"/>
    </row>
    <row r="76" spans="1:8">
      <c r="A76" s="47"/>
      <c r="B76" s="11"/>
      <c r="C76" s="44"/>
      <c r="D76" s="44"/>
      <c r="E76" s="44"/>
      <c r="F76" s="11"/>
      <c r="G76" s="279"/>
      <c r="H76" s="348"/>
    </row>
    <row r="77" spans="1:8">
      <c r="A77" s="47"/>
      <c r="B77" s="44"/>
      <c r="C77" s="44"/>
      <c r="D77" s="44"/>
      <c r="E77" s="44"/>
      <c r="F77" s="11"/>
      <c r="G77" s="279"/>
      <c r="H77" s="348"/>
    </row>
    <row r="78" spans="1:8">
      <c r="A78" s="47"/>
      <c r="B78" s="44"/>
      <c r="C78" s="44"/>
      <c r="D78" s="44"/>
      <c r="E78" s="44"/>
      <c r="F78" s="11"/>
      <c r="G78" s="279"/>
      <c r="H78" s="348"/>
    </row>
    <row r="79" spans="1:8">
      <c r="A79" s="47"/>
      <c r="B79" s="44"/>
      <c r="C79" s="44"/>
      <c r="D79" s="44"/>
      <c r="E79" s="44"/>
      <c r="F79" s="11"/>
      <c r="G79" s="44"/>
      <c r="H79" s="45"/>
    </row>
    <row r="80" spans="1:8">
      <c r="A80" s="47"/>
      <c r="B80" s="44"/>
      <c r="C80" s="44"/>
      <c r="D80" s="44"/>
      <c r="E80" s="44"/>
      <c r="F80" s="11"/>
      <c r="G80" s="44"/>
      <c r="H80" s="45"/>
    </row>
    <row r="81" spans="1:8">
      <c r="A81" s="47"/>
      <c r="B81" s="44"/>
      <c r="C81" s="44"/>
      <c r="D81" s="44"/>
      <c r="E81" s="44"/>
      <c r="F81" s="11"/>
      <c r="G81" s="44"/>
      <c r="H81" s="45"/>
    </row>
    <row r="82" spans="1:8">
      <c r="A82" s="47"/>
      <c r="B82" s="44"/>
      <c r="C82" s="44"/>
      <c r="D82" s="44"/>
      <c r="E82" s="44"/>
      <c r="F82" s="11"/>
      <c r="G82" s="44"/>
      <c r="H82" s="45"/>
    </row>
    <row r="83" spans="1:8">
      <c r="A83" s="47"/>
      <c r="B83" s="44"/>
      <c r="C83" s="44"/>
      <c r="D83" s="44"/>
      <c r="E83" s="44"/>
      <c r="F83" s="11"/>
      <c r="G83" s="44"/>
      <c r="H83" s="45"/>
    </row>
    <row r="84" spans="1:8">
      <c r="A84" s="47"/>
      <c r="B84" s="44"/>
      <c r="C84" s="44"/>
      <c r="D84" s="44"/>
      <c r="E84" s="44"/>
      <c r="F84" s="44"/>
      <c r="G84" s="44"/>
      <c r="H84" s="45"/>
    </row>
    <row r="85" spans="1:8">
      <c r="A85" s="47"/>
      <c r="B85" s="44"/>
      <c r="C85" s="44"/>
      <c r="D85" s="44"/>
      <c r="E85" s="44"/>
      <c r="F85" s="11"/>
      <c r="G85" s="194"/>
      <c r="H85" s="199"/>
    </row>
    <row r="86" spans="1:8">
      <c r="A86" s="47"/>
      <c r="B86" s="11"/>
      <c r="C86" s="44"/>
      <c r="D86" s="44"/>
      <c r="E86" s="44"/>
      <c r="F86" s="11"/>
      <c r="G86" s="194"/>
      <c r="H86" s="199"/>
    </row>
    <row r="87" spans="1:8">
      <c r="A87" s="47"/>
      <c r="B87" s="44"/>
      <c r="C87" s="44"/>
      <c r="D87" s="44"/>
      <c r="E87" s="44"/>
      <c r="F87" s="11"/>
      <c r="G87" s="194"/>
      <c r="H87" s="199"/>
    </row>
    <row r="88" spans="1:8">
      <c r="A88" s="47"/>
      <c r="B88" s="11"/>
      <c r="C88" s="44"/>
      <c r="D88" s="44"/>
      <c r="E88" s="44"/>
      <c r="F88" s="11"/>
      <c r="G88" s="194"/>
      <c r="H88" s="199"/>
    </row>
    <row r="89" spans="1:8">
      <c r="A89" s="47"/>
      <c r="B89" s="44"/>
      <c r="C89" s="44"/>
      <c r="D89" s="44"/>
      <c r="E89" s="44"/>
      <c r="F89" s="11"/>
      <c r="G89" s="194"/>
      <c r="H89" s="199"/>
    </row>
    <row r="90" spans="1:8">
      <c r="A90" s="47"/>
      <c r="B90" s="44"/>
      <c r="C90" s="44"/>
      <c r="D90" s="44"/>
      <c r="E90" s="44"/>
      <c r="F90" s="11"/>
      <c r="G90" s="194"/>
      <c r="H90" s="199"/>
    </row>
    <row r="91" spans="1:8">
      <c r="A91" s="47"/>
      <c r="B91" s="44"/>
      <c r="C91" s="44"/>
      <c r="D91" s="44"/>
      <c r="E91" s="44"/>
      <c r="F91" s="11"/>
      <c r="G91" s="194"/>
      <c r="H91" s="199"/>
    </row>
    <row r="92" spans="1:8">
      <c r="A92" s="47"/>
      <c r="B92" s="44"/>
      <c r="C92" s="44"/>
      <c r="D92" s="44"/>
      <c r="E92" s="44"/>
      <c r="F92" s="11"/>
      <c r="G92" s="194"/>
      <c r="H92" s="199"/>
    </row>
    <row r="93" spans="1:8">
      <c r="A93" s="47"/>
      <c r="B93" s="44"/>
      <c r="C93" s="44"/>
      <c r="D93" s="44"/>
      <c r="E93" s="44"/>
      <c r="F93" s="11"/>
      <c r="G93" s="194"/>
      <c r="H93" s="199"/>
    </row>
    <row r="94" spans="1:8">
      <c r="A94" s="47"/>
      <c r="B94" s="44"/>
      <c r="C94" s="44"/>
      <c r="D94" s="44"/>
      <c r="E94" s="44"/>
      <c r="F94" s="11"/>
      <c r="G94" s="194"/>
      <c r="H94" s="199"/>
    </row>
    <row r="95" spans="1:8">
      <c r="A95" s="47"/>
      <c r="B95" s="44"/>
      <c r="C95" s="44"/>
      <c r="D95" s="44"/>
      <c r="E95" s="44"/>
      <c r="F95" s="11"/>
      <c r="G95" s="194"/>
      <c r="H95" s="199"/>
    </row>
    <row r="96" spans="1:8">
      <c r="A96" s="47"/>
      <c r="B96" s="44"/>
      <c r="C96" s="44"/>
      <c r="D96" s="44"/>
      <c r="E96" s="44"/>
      <c r="F96" s="11"/>
      <c r="G96" s="194"/>
      <c r="H96" s="199"/>
    </row>
    <row r="97" spans="1:8">
      <c r="A97" s="47"/>
      <c r="B97" s="44"/>
      <c r="C97" s="44"/>
      <c r="D97" s="44"/>
      <c r="E97" s="44"/>
      <c r="F97" s="11"/>
      <c r="G97" s="194"/>
      <c r="H97" s="199"/>
    </row>
    <row r="98" spans="1:8">
      <c r="A98" s="47"/>
      <c r="B98" s="44"/>
      <c r="C98" s="44"/>
      <c r="D98" s="44"/>
      <c r="E98" s="44"/>
      <c r="F98" s="11"/>
      <c r="G98" s="194"/>
      <c r="H98" s="199"/>
    </row>
    <row r="99" spans="1:8">
      <c r="A99" s="47"/>
      <c r="B99" s="44"/>
      <c r="C99" s="44"/>
      <c r="D99" s="44"/>
      <c r="E99" s="44"/>
      <c r="F99" s="11"/>
      <c r="G99" s="194"/>
      <c r="H99" s="199"/>
    </row>
    <row r="100" spans="1:8">
      <c r="A100" s="47"/>
      <c r="B100" s="44"/>
      <c r="C100" s="44"/>
      <c r="D100" s="44"/>
      <c r="E100" s="44"/>
      <c r="F100" s="11"/>
      <c r="G100" s="194"/>
      <c r="H100" s="199"/>
    </row>
    <row r="101" spans="1:8">
      <c r="A101" s="47"/>
      <c r="B101" s="44"/>
      <c r="C101" s="44"/>
      <c r="D101" s="44"/>
      <c r="E101" s="44"/>
      <c r="F101" s="11"/>
      <c r="G101" s="194"/>
      <c r="H101" s="199"/>
    </row>
    <row r="102" spans="1:8">
      <c r="A102" s="47"/>
      <c r="B102" s="44"/>
      <c r="C102" s="44"/>
      <c r="D102" s="44"/>
      <c r="E102" s="44"/>
      <c r="F102" s="11"/>
      <c r="G102" s="194"/>
      <c r="H102" s="199"/>
    </row>
    <row r="103" spans="1:8">
      <c r="A103" s="47"/>
      <c r="B103" s="44"/>
      <c r="C103" s="44"/>
      <c r="D103" s="44"/>
      <c r="E103" s="44"/>
      <c r="F103" s="11"/>
      <c r="G103" s="194"/>
      <c r="H103" s="199"/>
    </row>
    <row r="104" spans="1:8">
      <c r="A104" s="47"/>
      <c r="B104" s="44"/>
      <c r="C104" s="44"/>
      <c r="D104" s="44"/>
      <c r="E104" s="44"/>
      <c r="F104" s="11"/>
      <c r="G104" s="194"/>
      <c r="H104" s="199"/>
    </row>
    <row r="105" spans="1:8">
      <c r="A105" s="47"/>
      <c r="B105" s="44"/>
      <c r="C105" s="44"/>
      <c r="D105" s="44"/>
      <c r="E105" s="44"/>
      <c r="F105" s="11"/>
      <c r="G105" s="194"/>
      <c r="H105" s="199"/>
    </row>
    <row r="106" spans="1:8">
      <c r="A106" s="47"/>
      <c r="B106" s="44"/>
      <c r="C106" s="44"/>
      <c r="D106" s="44"/>
      <c r="E106" s="44"/>
      <c r="F106" s="11"/>
      <c r="G106" s="194"/>
      <c r="H106" s="199"/>
    </row>
    <row r="107" spans="1:8">
      <c r="A107" s="47"/>
      <c r="B107" s="44"/>
      <c r="C107" s="44"/>
      <c r="D107" s="44"/>
      <c r="E107" s="44"/>
      <c r="F107" s="11"/>
      <c r="G107" s="194"/>
      <c r="H107" s="199"/>
    </row>
    <row r="108" spans="1:8">
      <c r="A108" s="47"/>
      <c r="B108" s="44"/>
      <c r="C108" s="44"/>
      <c r="D108" s="44"/>
      <c r="E108" s="44"/>
      <c r="F108" s="11"/>
      <c r="G108" s="194"/>
      <c r="H108" s="199"/>
    </row>
    <row r="109" spans="1:8">
      <c r="A109" s="47"/>
      <c r="B109" s="44"/>
      <c r="C109" s="44"/>
      <c r="D109" s="44"/>
      <c r="E109" s="44"/>
      <c r="F109" s="11"/>
      <c r="G109" s="194"/>
      <c r="H109" s="199"/>
    </row>
    <row r="110" spans="1:8">
      <c r="A110" s="47"/>
      <c r="B110" s="44"/>
      <c r="C110" s="44"/>
      <c r="D110" s="44"/>
      <c r="E110" s="44"/>
      <c r="F110" s="11"/>
      <c r="G110" s="194"/>
      <c r="H110" s="199"/>
    </row>
    <row r="111" spans="1:8">
      <c r="A111" s="47"/>
      <c r="B111" s="44"/>
      <c r="C111" s="44"/>
      <c r="D111" s="44"/>
      <c r="E111" s="44"/>
      <c r="F111" s="11"/>
      <c r="G111" s="194"/>
      <c r="H111" s="199"/>
    </row>
    <row r="112" spans="1:8">
      <c r="A112" s="47"/>
      <c r="B112" s="44"/>
      <c r="C112" s="44"/>
      <c r="D112" s="44"/>
      <c r="E112" s="44"/>
      <c r="F112" s="11"/>
      <c r="G112" s="194"/>
      <c r="H112" s="199"/>
    </row>
    <row r="113" spans="1:8">
      <c r="A113" s="47"/>
      <c r="B113" s="44"/>
      <c r="C113" s="44"/>
      <c r="D113" s="44"/>
      <c r="E113" s="44"/>
      <c r="F113" s="11"/>
      <c r="G113" s="194"/>
      <c r="H113" s="199"/>
    </row>
    <row r="114" spans="1:8">
      <c r="A114" s="47"/>
      <c r="B114" s="11"/>
      <c r="C114" s="44"/>
      <c r="D114" s="44"/>
      <c r="E114" s="44"/>
      <c r="F114" s="11"/>
      <c r="G114" s="194"/>
      <c r="H114" s="199"/>
    </row>
    <row r="115" spans="1:8">
      <c r="A115" s="47"/>
      <c r="B115" s="44"/>
      <c r="C115" s="44"/>
      <c r="D115" s="44"/>
      <c r="E115" s="44"/>
      <c r="F115" s="11"/>
      <c r="G115" s="194"/>
      <c r="H115" s="199"/>
    </row>
    <row r="116" spans="1:8">
      <c r="A116" s="47"/>
      <c r="B116" s="11"/>
      <c r="C116" s="44"/>
      <c r="D116" s="44"/>
      <c r="E116" s="44"/>
      <c r="F116" s="11"/>
      <c r="G116" s="194"/>
      <c r="H116" s="199"/>
    </row>
    <row r="117" spans="1:8">
      <c r="A117" s="47"/>
      <c r="B117" s="11"/>
      <c r="C117" s="44"/>
      <c r="D117" s="44"/>
      <c r="E117" s="44"/>
      <c r="F117" s="11"/>
      <c r="G117" s="194"/>
      <c r="H117" s="199"/>
    </row>
    <row r="118" spans="1:8">
      <c r="A118" s="47"/>
      <c r="B118" s="11"/>
      <c r="C118" s="44"/>
      <c r="D118" s="44"/>
      <c r="E118" s="44"/>
      <c r="F118" s="11"/>
      <c r="G118" s="194"/>
      <c r="H118" s="199"/>
    </row>
    <row r="119" spans="1:8">
      <c r="A119" s="47"/>
      <c r="B119" s="11"/>
      <c r="C119" s="44"/>
      <c r="D119" s="44"/>
      <c r="E119" s="44"/>
      <c r="F119" s="11"/>
      <c r="G119" s="194"/>
      <c r="H119" s="199"/>
    </row>
    <row r="120" spans="1:8">
      <c r="A120" s="47"/>
      <c r="B120" s="11"/>
      <c r="C120" s="44"/>
      <c r="D120" s="44"/>
      <c r="E120" s="44"/>
      <c r="F120" s="11"/>
      <c r="G120" s="194"/>
      <c r="H120" s="199"/>
    </row>
    <row r="121" spans="1:8">
      <c r="A121" s="47"/>
      <c r="B121" s="11"/>
      <c r="C121" s="44"/>
      <c r="D121" s="44"/>
      <c r="E121" s="44"/>
      <c r="F121" s="11"/>
      <c r="G121" s="194"/>
      <c r="H121" s="199"/>
    </row>
    <row r="122" spans="1:8">
      <c r="A122" s="47"/>
      <c r="B122" s="11"/>
      <c r="C122" s="44"/>
      <c r="D122" s="44"/>
      <c r="E122" s="44"/>
      <c r="F122" s="11"/>
      <c r="G122" s="194"/>
      <c r="H122" s="199"/>
    </row>
    <row r="123" spans="1:8">
      <c r="A123" s="47"/>
      <c r="B123" s="11"/>
      <c r="C123" s="44"/>
      <c r="D123" s="44"/>
      <c r="E123" s="44"/>
      <c r="F123" s="11"/>
      <c r="G123" s="194"/>
      <c r="H123" s="199"/>
    </row>
    <row r="124" spans="1:8">
      <c r="A124" s="47"/>
      <c r="B124" s="11"/>
      <c r="C124" s="44"/>
      <c r="D124" s="44"/>
      <c r="E124" s="44"/>
      <c r="F124" s="11"/>
      <c r="G124" s="194"/>
      <c r="H124" s="199"/>
    </row>
    <row r="125" spans="1:8">
      <c r="A125" s="47"/>
      <c r="B125" s="11"/>
      <c r="C125" s="44"/>
      <c r="D125" s="44"/>
      <c r="E125" s="44"/>
      <c r="F125" s="11"/>
      <c r="G125" s="194"/>
      <c r="H125" s="199"/>
    </row>
    <row r="126" spans="1:8" ht="15.75" thickBot="1">
      <c r="A126" s="72"/>
      <c r="B126" s="73"/>
      <c r="C126" s="396"/>
      <c r="D126" s="396"/>
      <c r="E126" s="396"/>
      <c r="F126" s="73"/>
      <c r="G126" s="351"/>
      <c r="H126" s="229"/>
    </row>
    <row r="127" spans="1:8">
      <c r="A127" s="11" t="s">
        <v>150</v>
      </c>
      <c r="B127" s="44"/>
      <c r="C127" s="11"/>
      <c r="D127" s="11"/>
      <c r="E127" s="11"/>
      <c r="F127" s="11"/>
      <c r="G127" s="194"/>
      <c r="H127" s="1078"/>
    </row>
    <row r="128" spans="1:8">
      <c r="A128" s="44" t="s">
        <v>2466</v>
      </c>
      <c r="B128" s="44"/>
      <c r="C128" s="44"/>
      <c r="D128" s="44"/>
      <c r="E128" s="44"/>
      <c r="F128" s="44"/>
      <c r="G128" s="279"/>
      <c r="H128" s="279"/>
    </row>
    <row r="130" spans="1:8" ht="15.75" thickBot="1"/>
    <row r="131" spans="1:8">
      <c r="A131" s="13"/>
      <c r="B131" s="128" t="s">
        <v>2455</v>
      </c>
      <c r="C131" s="130" t="s">
        <v>3412</v>
      </c>
      <c r="D131" s="41"/>
      <c r="E131" s="41"/>
      <c r="F131" s="128"/>
      <c r="G131" s="128" t="s">
        <v>2457</v>
      </c>
      <c r="H131" s="42" t="s">
        <v>3680</v>
      </c>
    </row>
    <row r="132" spans="1:8">
      <c r="A132" s="47"/>
      <c r="B132" s="56" t="s">
        <v>486</v>
      </c>
      <c r="C132" s="1092" t="s">
        <v>3413</v>
      </c>
      <c r="D132" s="11" t="s">
        <v>505</v>
      </c>
      <c r="E132" s="11" t="s">
        <v>3415</v>
      </c>
      <c r="F132" s="56"/>
      <c r="G132" s="56" t="s">
        <v>2459</v>
      </c>
      <c r="H132" s="48"/>
    </row>
    <row r="133" spans="1:8">
      <c r="A133" s="49"/>
      <c r="B133" s="52"/>
      <c r="C133" s="215" t="s">
        <v>3416</v>
      </c>
      <c r="D133" s="52" t="s">
        <v>3414</v>
      </c>
      <c r="E133" s="52" t="s">
        <v>3417</v>
      </c>
      <c r="F133" s="77"/>
      <c r="G133" s="1136" t="s">
        <v>3552</v>
      </c>
      <c r="H133" s="685" t="s">
        <v>3551</v>
      </c>
    </row>
    <row r="134" spans="1:8">
      <c r="A134" s="90" t="s">
        <v>151</v>
      </c>
      <c r="B134" s="50"/>
      <c r="C134" s="50"/>
      <c r="D134" s="50"/>
      <c r="E134" s="50"/>
      <c r="F134" s="50"/>
      <c r="G134" s="50"/>
      <c r="H134" s="325"/>
    </row>
    <row r="135" spans="1:8">
      <c r="A135" s="47"/>
      <c r="B135" s="44"/>
      <c r="C135" s="44"/>
      <c r="D135" s="44"/>
      <c r="E135" s="44"/>
      <c r="F135" s="11"/>
      <c r="G135" s="44"/>
      <c r="H135" s="45"/>
    </row>
    <row r="136" spans="1:8">
      <c r="A136" s="47"/>
      <c r="B136" s="44"/>
      <c r="C136" s="44"/>
      <c r="D136" s="44"/>
      <c r="E136" s="44"/>
      <c r="F136" s="11"/>
      <c r="G136" s="44"/>
      <c r="H136" s="45"/>
    </row>
    <row r="137" spans="1:8">
      <c r="A137" s="47"/>
      <c r="B137" s="44"/>
      <c r="C137" s="44"/>
      <c r="D137" s="44"/>
      <c r="E137" s="44"/>
      <c r="F137" s="11"/>
      <c r="G137" s="44"/>
      <c r="H137" s="45"/>
    </row>
    <row r="138" spans="1:8">
      <c r="A138" s="47"/>
      <c r="B138" s="44"/>
      <c r="C138" s="44"/>
      <c r="D138" s="44"/>
      <c r="E138" s="44"/>
      <c r="F138" s="11"/>
      <c r="G138" s="44"/>
      <c r="H138" s="891"/>
    </row>
    <row r="139" spans="1:8">
      <c r="A139" s="47"/>
      <c r="B139" s="44"/>
      <c r="C139" s="44"/>
      <c r="D139" s="44"/>
      <c r="E139" s="44"/>
      <c r="F139" s="11"/>
      <c r="G139" s="44"/>
      <c r="H139" s="45"/>
    </row>
    <row r="140" spans="1:8">
      <c r="A140" s="47"/>
      <c r="B140" s="44"/>
      <c r="C140" s="44"/>
      <c r="D140" s="44"/>
      <c r="E140" s="44"/>
      <c r="F140" s="11"/>
      <c r="G140" s="44"/>
      <c r="H140" s="45"/>
    </row>
    <row r="141" spans="1:8">
      <c r="A141" s="47"/>
      <c r="B141" s="44"/>
      <c r="C141" s="44"/>
      <c r="D141" s="44"/>
      <c r="E141" s="44"/>
      <c r="F141" s="11"/>
      <c r="G141" s="279"/>
      <c r="H141" s="348"/>
    </row>
    <row r="142" spans="1:8">
      <c r="A142" s="47"/>
      <c r="B142" s="44"/>
      <c r="C142" s="44"/>
      <c r="D142" s="44"/>
      <c r="E142" s="44"/>
      <c r="F142" s="11"/>
      <c r="G142" s="279"/>
      <c r="H142" s="348"/>
    </row>
    <row r="143" spans="1:8">
      <c r="A143" s="47"/>
      <c r="B143" s="11"/>
      <c r="C143" s="44"/>
      <c r="D143" s="44"/>
      <c r="E143" s="44"/>
      <c r="F143" s="11"/>
      <c r="G143" s="279"/>
      <c r="H143" s="348"/>
    </row>
    <row r="144" spans="1:8">
      <c r="A144" s="47"/>
      <c r="B144" s="44"/>
      <c r="C144" s="44"/>
      <c r="D144" s="44"/>
      <c r="E144" s="44"/>
      <c r="F144" s="11"/>
      <c r="G144" s="279"/>
      <c r="H144" s="348"/>
    </row>
    <row r="145" spans="1:8">
      <c r="A145" s="47"/>
      <c r="B145" s="44"/>
      <c r="C145" s="44"/>
      <c r="D145" s="44"/>
      <c r="E145" s="44"/>
      <c r="F145" s="11"/>
      <c r="G145" s="279"/>
      <c r="H145" s="348"/>
    </row>
    <row r="146" spans="1:8">
      <c r="A146" s="47"/>
      <c r="B146" s="44"/>
      <c r="C146" s="44"/>
      <c r="D146" s="44"/>
      <c r="E146" s="44"/>
      <c r="F146" s="11"/>
      <c r="G146" s="44"/>
      <c r="H146" s="45"/>
    </row>
    <row r="147" spans="1:8">
      <c r="A147" s="47"/>
      <c r="B147" s="44"/>
      <c r="C147" s="44"/>
      <c r="D147" s="44"/>
      <c r="E147" s="44"/>
      <c r="F147" s="11"/>
      <c r="G147" s="44"/>
      <c r="H147" s="45"/>
    </row>
    <row r="148" spans="1:8">
      <c r="A148" s="47"/>
      <c r="B148" s="44"/>
      <c r="C148" s="44"/>
      <c r="D148" s="44"/>
      <c r="E148" s="44"/>
      <c r="F148" s="11"/>
      <c r="G148" s="44"/>
      <c r="H148" s="45"/>
    </row>
    <row r="149" spans="1:8">
      <c r="A149" s="47"/>
      <c r="B149" s="44"/>
      <c r="C149" s="44"/>
      <c r="D149" s="44"/>
      <c r="E149" s="44"/>
      <c r="F149" s="11"/>
      <c r="G149" s="44"/>
      <c r="H149" s="45"/>
    </row>
    <row r="150" spans="1:8">
      <c r="A150" s="47"/>
      <c r="B150" s="44"/>
      <c r="C150" s="44"/>
      <c r="D150" s="44"/>
      <c r="E150" s="44"/>
      <c r="F150" s="11"/>
      <c r="G150" s="44"/>
      <c r="H150" s="45"/>
    </row>
    <row r="151" spans="1:8">
      <c r="A151" s="47"/>
      <c r="B151" s="44"/>
      <c r="C151" s="44"/>
      <c r="D151" s="44"/>
      <c r="E151" s="44"/>
      <c r="F151" s="44"/>
      <c r="G151" s="44"/>
      <c r="H151" s="45"/>
    </row>
    <row r="152" spans="1:8">
      <c r="A152" s="47"/>
      <c r="B152" s="44"/>
      <c r="C152" s="44"/>
      <c r="D152" s="44"/>
      <c r="E152" s="44"/>
      <c r="F152" s="11"/>
      <c r="G152" s="194"/>
      <c r="H152" s="199"/>
    </row>
    <row r="153" spans="1:8">
      <c r="A153" s="47"/>
      <c r="B153" s="11"/>
      <c r="C153" s="44"/>
      <c r="D153" s="44"/>
      <c r="E153" s="44"/>
      <c r="F153" s="11"/>
      <c r="G153" s="194"/>
      <c r="H153" s="199"/>
    </row>
    <row r="154" spans="1:8">
      <c r="A154" s="47"/>
      <c r="B154" s="44"/>
      <c r="C154" s="44"/>
      <c r="D154" s="44"/>
      <c r="E154" s="44"/>
      <c r="F154" s="11"/>
      <c r="G154" s="194"/>
      <c r="H154" s="199"/>
    </row>
    <row r="155" spans="1:8">
      <c r="A155" s="47"/>
      <c r="B155" s="11"/>
      <c r="C155" s="44"/>
      <c r="D155" s="44"/>
      <c r="E155" s="44"/>
      <c r="F155" s="11"/>
      <c r="G155" s="194"/>
      <c r="H155" s="199"/>
    </row>
    <row r="156" spans="1:8">
      <c r="A156" s="47"/>
      <c r="B156" s="44"/>
      <c r="C156" s="44"/>
      <c r="D156" s="44"/>
      <c r="E156" s="44"/>
      <c r="F156" s="11"/>
      <c r="G156" s="194"/>
      <c r="H156" s="199"/>
    </row>
    <row r="157" spans="1:8">
      <c r="A157" s="47"/>
      <c r="B157" s="44"/>
      <c r="C157" s="44"/>
      <c r="D157" s="44"/>
      <c r="E157" s="44"/>
      <c r="F157" s="11"/>
      <c r="G157" s="194"/>
      <c r="H157" s="199"/>
    </row>
    <row r="158" spans="1:8">
      <c r="A158" s="47"/>
      <c r="B158" s="44"/>
      <c r="C158" s="44"/>
      <c r="D158" s="44"/>
      <c r="E158" s="44"/>
      <c r="F158" s="11"/>
      <c r="G158" s="194"/>
      <c r="H158" s="199"/>
    </row>
    <row r="159" spans="1:8">
      <c r="A159" s="47"/>
      <c r="B159" s="44"/>
      <c r="C159" s="44"/>
      <c r="D159" s="44"/>
      <c r="E159" s="44"/>
      <c r="F159" s="11"/>
      <c r="G159" s="194"/>
      <c r="H159" s="199"/>
    </row>
    <row r="160" spans="1:8">
      <c r="A160" s="47"/>
      <c r="B160" s="44"/>
      <c r="C160" s="44"/>
      <c r="D160" s="44"/>
      <c r="E160" s="44"/>
      <c r="F160" s="11"/>
      <c r="G160" s="194"/>
      <c r="H160" s="199"/>
    </row>
    <row r="161" spans="1:8">
      <c r="A161" s="47"/>
      <c r="B161" s="44"/>
      <c r="C161" s="44"/>
      <c r="D161" s="44"/>
      <c r="E161" s="44"/>
      <c r="F161" s="11"/>
      <c r="G161" s="194"/>
      <c r="H161" s="199"/>
    </row>
    <row r="162" spans="1:8">
      <c r="A162" s="47"/>
      <c r="B162" s="44"/>
      <c r="C162" s="44"/>
      <c r="D162" s="44"/>
      <c r="E162" s="44"/>
      <c r="F162" s="11"/>
      <c r="G162" s="194"/>
      <c r="H162" s="199"/>
    </row>
    <row r="163" spans="1:8">
      <c r="A163" s="47"/>
      <c r="B163" s="44"/>
      <c r="C163" s="44"/>
      <c r="D163" s="44"/>
      <c r="E163" s="44"/>
      <c r="F163" s="11"/>
      <c r="G163" s="194"/>
      <c r="H163" s="199"/>
    </row>
    <row r="164" spans="1:8">
      <c r="A164" s="47"/>
      <c r="B164" s="44"/>
      <c r="C164" s="44"/>
      <c r="D164" s="44"/>
      <c r="E164" s="44"/>
      <c r="F164" s="11"/>
      <c r="G164" s="194"/>
      <c r="H164" s="199"/>
    </row>
    <row r="165" spans="1:8">
      <c r="A165" s="47"/>
      <c r="B165" s="44"/>
      <c r="C165" s="44"/>
      <c r="D165" s="44"/>
      <c r="E165" s="44"/>
      <c r="F165" s="11"/>
      <c r="G165" s="194"/>
      <c r="H165" s="199"/>
    </row>
    <row r="166" spans="1:8">
      <c r="A166" s="47"/>
      <c r="B166" s="44"/>
      <c r="C166" s="44"/>
      <c r="D166" s="44"/>
      <c r="E166" s="44"/>
      <c r="F166" s="11"/>
      <c r="G166" s="194"/>
      <c r="H166" s="199"/>
    </row>
    <row r="167" spans="1:8">
      <c r="A167" s="47"/>
      <c r="B167" s="44"/>
      <c r="C167" s="44"/>
      <c r="D167" s="44"/>
      <c r="E167" s="44"/>
      <c r="F167" s="11"/>
      <c r="G167" s="194"/>
      <c r="H167" s="199"/>
    </row>
    <row r="168" spans="1:8">
      <c r="A168" s="47"/>
      <c r="B168" s="44"/>
      <c r="C168" s="44"/>
      <c r="D168" s="44"/>
      <c r="E168" s="44"/>
      <c r="F168" s="11"/>
      <c r="G168" s="194"/>
      <c r="H168" s="199"/>
    </row>
    <row r="169" spans="1:8">
      <c r="A169" s="47"/>
      <c r="B169" s="44"/>
      <c r="C169" s="44"/>
      <c r="D169" s="44"/>
      <c r="E169" s="44"/>
      <c r="F169" s="11"/>
      <c r="G169" s="194"/>
      <c r="H169" s="199"/>
    </row>
    <row r="170" spans="1:8">
      <c r="A170" s="47"/>
      <c r="B170" s="44"/>
      <c r="C170" s="44"/>
      <c r="D170" s="44"/>
      <c r="E170" s="44"/>
      <c r="F170" s="11"/>
      <c r="G170" s="194"/>
      <c r="H170" s="199"/>
    </row>
    <row r="171" spans="1:8">
      <c r="A171" s="47"/>
      <c r="B171" s="44"/>
      <c r="C171" s="44"/>
      <c r="D171" s="44"/>
      <c r="E171" s="44"/>
      <c r="F171" s="11"/>
      <c r="G171" s="194"/>
      <c r="H171" s="199"/>
    </row>
    <row r="172" spans="1:8">
      <c r="A172" s="47"/>
      <c r="B172" s="44"/>
      <c r="C172" s="44"/>
      <c r="D172" s="44"/>
      <c r="E172" s="44"/>
      <c r="F172" s="11"/>
      <c r="G172" s="194"/>
      <c r="H172" s="199"/>
    </row>
    <row r="173" spans="1:8">
      <c r="A173" s="47"/>
      <c r="B173" s="44"/>
      <c r="C173" s="44"/>
      <c r="D173" s="44"/>
      <c r="E173" s="44"/>
      <c r="F173" s="11"/>
      <c r="G173" s="194"/>
      <c r="H173" s="199"/>
    </row>
    <row r="174" spans="1:8">
      <c r="A174" s="47"/>
      <c r="B174" s="44"/>
      <c r="C174" s="44"/>
      <c r="D174" s="44"/>
      <c r="E174" s="44"/>
      <c r="F174" s="11"/>
      <c r="G174" s="194"/>
      <c r="H174" s="199"/>
    </row>
    <row r="175" spans="1:8">
      <c r="A175" s="47"/>
      <c r="B175" s="44"/>
      <c r="C175" s="44"/>
      <c r="D175" s="44"/>
      <c r="E175" s="44"/>
      <c r="F175" s="11"/>
      <c r="G175" s="194"/>
      <c r="H175" s="199"/>
    </row>
    <row r="176" spans="1:8">
      <c r="A176" s="47"/>
      <c r="B176" s="44"/>
      <c r="C176" s="44"/>
      <c r="D176" s="44"/>
      <c r="E176" s="44"/>
      <c r="F176" s="11"/>
      <c r="G176" s="194"/>
      <c r="H176" s="199"/>
    </row>
    <row r="177" spans="1:8">
      <c r="A177" s="47"/>
      <c r="B177" s="44"/>
      <c r="C177" s="44"/>
      <c r="D177" s="44"/>
      <c r="E177" s="44"/>
      <c r="F177" s="11"/>
      <c r="G177" s="194"/>
      <c r="H177" s="199"/>
    </row>
    <row r="178" spans="1:8">
      <c r="A178" s="47"/>
      <c r="B178" s="44"/>
      <c r="C178" s="44"/>
      <c r="D178" s="44"/>
      <c r="E178" s="44"/>
      <c r="F178" s="11"/>
      <c r="G178" s="194"/>
      <c r="H178" s="199"/>
    </row>
    <row r="179" spans="1:8">
      <c r="A179" s="47"/>
      <c r="B179" s="44"/>
      <c r="C179" s="44"/>
      <c r="D179" s="44"/>
      <c r="E179" s="44"/>
      <c r="F179" s="11"/>
      <c r="G179" s="194"/>
      <c r="H179" s="199"/>
    </row>
    <row r="180" spans="1:8">
      <c r="A180" s="47"/>
      <c r="B180" s="44"/>
      <c r="C180" s="44"/>
      <c r="D180" s="44"/>
      <c r="E180" s="44"/>
      <c r="F180" s="11"/>
      <c r="G180" s="194"/>
      <c r="H180" s="199"/>
    </row>
    <row r="181" spans="1:8">
      <c r="A181" s="47"/>
      <c r="B181" s="11"/>
      <c r="C181" s="44"/>
      <c r="D181" s="44"/>
      <c r="E181" s="44"/>
      <c r="F181" s="11"/>
      <c r="G181" s="194"/>
      <c r="H181" s="199"/>
    </row>
    <row r="182" spans="1:8">
      <c r="A182" s="47"/>
      <c r="B182" s="44"/>
      <c r="C182" s="44"/>
      <c r="D182" s="44"/>
      <c r="E182" s="44"/>
      <c r="F182" s="11"/>
      <c r="G182" s="194"/>
      <c r="H182" s="199"/>
    </row>
    <row r="183" spans="1:8">
      <c r="A183" s="47"/>
      <c r="B183" s="11"/>
      <c r="C183" s="44"/>
      <c r="D183" s="44"/>
      <c r="E183" s="44"/>
      <c r="F183" s="11"/>
      <c r="G183" s="194"/>
      <c r="H183" s="199"/>
    </row>
    <row r="184" spans="1:8">
      <c r="A184" s="47"/>
      <c r="B184" s="11"/>
      <c r="C184" s="44"/>
      <c r="D184" s="44"/>
      <c r="E184" s="44"/>
      <c r="F184" s="11"/>
      <c r="G184" s="194"/>
      <c r="H184" s="199"/>
    </row>
    <row r="185" spans="1:8">
      <c r="A185" s="47"/>
      <c r="B185" s="11"/>
      <c r="C185" s="44"/>
      <c r="D185" s="44"/>
      <c r="E185" s="44"/>
      <c r="F185" s="11"/>
      <c r="G185" s="194"/>
      <c r="H185" s="199"/>
    </row>
    <row r="186" spans="1:8">
      <c r="A186" s="47"/>
      <c r="B186" s="11"/>
      <c r="C186" s="44"/>
      <c r="D186" s="44"/>
      <c r="E186" s="44"/>
      <c r="F186" s="11"/>
      <c r="G186" s="194"/>
      <c r="H186" s="199"/>
    </row>
    <row r="187" spans="1:8">
      <c r="A187" s="47"/>
      <c r="B187" s="11"/>
      <c r="C187" s="44"/>
      <c r="D187" s="44"/>
      <c r="E187" s="44"/>
      <c r="F187" s="11"/>
      <c r="G187" s="194"/>
      <c r="H187" s="199"/>
    </row>
    <row r="188" spans="1:8">
      <c r="A188" s="47"/>
      <c r="B188" s="11"/>
      <c r="C188" s="44"/>
      <c r="D188" s="44"/>
      <c r="E188" s="44"/>
      <c r="F188" s="11"/>
      <c r="G188" s="194"/>
      <c r="H188" s="199"/>
    </row>
    <row r="189" spans="1:8">
      <c r="A189" s="47"/>
      <c r="B189" s="11"/>
      <c r="C189" s="44"/>
      <c r="D189" s="44"/>
      <c r="E189" s="44"/>
      <c r="F189" s="11"/>
      <c r="G189" s="194"/>
      <c r="H189" s="199"/>
    </row>
    <row r="190" spans="1:8">
      <c r="A190" s="47"/>
      <c r="B190" s="11"/>
      <c r="C190" s="44"/>
      <c r="D190" s="44"/>
      <c r="E190" s="44"/>
      <c r="F190" s="11"/>
      <c r="G190" s="194"/>
      <c r="H190" s="199"/>
    </row>
    <row r="191" spans="1:8">
      <c r="A191" s="47"/>
      <c r="B191" s="11"/>
      <c r="C191" s="44"/>
      <c r="D191" s="44"/>
      <c r="E191" s="44"/>
      <c r="F191" s="11"/>
      <c r="G191" s="194"/>
      <c r="H191" s="199"/>
    </row>
    <row r="192" spans="1:8">
      <c r="A192" s="47"/>
      <c r="B192" s="11"/>
      <c r="C192" s="44"/>
      <c r="D192" s="44"/>
      <c r="E192" s="44"/>
      <c r="F192" s="11"/>
      <c r="G192" s="194"/>
      <c r="H192" s="199"/>
    </row>
    <row r="193" spans="1:8" ht="15.75" thickBot="1">
      <c r="A193" s="72"/>
      <c r="B193" s="73"/>
      <c r="C193" s="396"/>
      <c r="D193" s="396"/>
      <c r="E193" s="396"/>
      <c r="F193" s="73"/>
      <c r="G193" s="351"/>
      <c r="H193" s="229"/>
    </row>
    <row r="194" spans="1:8">
      <c r="A194" s="11" t="s">
        <v>150</v>
      </c>
      <c r="B194" s="44"/>
      <c r="C194" s="11"/>
      <c r="D194" s="11"/>
      <c r="E194" s="11"/>
      <c r="F194" s="11"/>
      <c r="G194" s="194"/>
      <c r="H194" s="1078"/>
    </row>
    <row r="195" spans="1:8">
      <c r="A195" s="44" t="s">
        <v>2466</v>
      </c>
      <c r="B195" s="44"/>
      <c r="C195" s="44"/>
      <c r="D195" s="44"/>
      <c r="E195" s="44"/>
      <c r="F195" s="44"/>
      <c r="G195" s="279"/>
      <c r="H195" s="279"/>
    </row>
    <row r="197" spans="1:8" ht="15.75" thickBot="1"/>
    <row r="198" spans="1:8">
      <c r="A198" s="13"/>
      <c r="B198" s="128" t="s">
        <v>2455</v>
      </c>
      <c r="C198" s="130" t="s">
        <v>3412</v>
      </c>
      <c r="D198" s="41"/>
      <c r="E198" s="41"/>
      <c r="F198" s="128"/>
      <c r="G198" s="128" t="s">
        <v>2457</v>
      </c>
      <c r="H198" s="42" t="s">
        <v>3680</v>
      </c>
    </row>
    <row r="199" spans="1:8">
      <c r="A199" s="47"/>
      <c r="B199" s="56" t="s">
        <v>486</v>
      </c>
      <c r="C199" s="1092" t="s">
        <v>3413</v>
      </c>
      <c r="D199" s="11" t="s">
        <v>505</v>
      </c>
      <c r="E199" s="11" t="s">
        <v>3415</v>
      </c>
      <c r="F199" s="56"/>
      <c r="G199" s="56" t="s">
        <v>2459</v>
      </c>
      <c r="H199" s="48"/>
    </row>
    <row r="200" spans="1:8">
      <c r="A200" s="49"/>
      <c r="B200" s="52"/>
      <c r="C200" s="215" t="s">
        <v>3416</v>
      </c>
      <c r="D200" s="52" t="s">
        <v>3414</v>
      </c>
      <c r="E200" s="52" t="s">
        <v>3417</v>
      </c>
      <c r="F200" s="77"/>
      <c r="G200" s="1136" t="s">
        <v>3552</v>
      </c>
      <c r="H200" s="685" t="s">
        <v>3551</v>
      </c>
    </row>
    <row r="201" spans="1:8">
      <c r="A201" s="90" t="s">
        <v>151</v>
      </c>
      <c r="B201" s="50"/>
      <c r="C201" s="50"/>
      <c r="D201" s="50"/>
      <c r="E201" s="50"/>
      <c r="F201" s="50"/>
      <c r="G201" s="50"/>
      <c r="H201" s="325"/>
    </row>
    <row r="202" spans="1:8">
      <c r="A202" s="47"/>
      <c r="B202" s="44"/>
      <c r="C202" s="44"/>
      <c r="D202" s="44"/>
      <c r="E202" s="44"/>
      <c r="F202" s="11"/>
      <c r="G202" s="44"/>
      <c r="H202" s="45"/>
    </row>
    <row r="203" spans="1:8">
      <c r="A203" s="47"/>
      <c r="B203" s="44"/>
      <c r="C203" s="44"/>
      <c r="D203" s="44"/>
      <c r="E203" s="44"/>
      <c r="F203" s="11"/>
      <c r="G203" s="44"/>
      <c r="H203" s="45"/>
    </row>
    <row r="204" spans="1:8">
      <c r="A204" s="47"/>
      <c r="B204" s="44"/>
      <c r="C204" s="44"/>
      <c r="D204" s="44"/>
      <c r="E204" s="44"/>
      <c r="F204" s="11"/>
      <c r="G204" s="44"/>
      <c r="H204" s="45"/>
    </row>
    <row r="205" spans="1:8">
      <c r="A205" s="47"/>
      <c r="B205" s="44"/>
      <c r="C205" s="44"/>
      <c r="D205" s="44"/>
      <c r="E205" s="44"/>
      <c r="F205" s="11"/>
      <c r="G205" s="44"/>
      <c r="H205" s="891"/>
    </row>
    <row r="206" spans="1:8">
      <c r="A206" s="47"/>
      <c r="B206" s="44"/>
      <c r="C206" s="44"/>
      <c r="D206" s="44"/>
      <c r="E206" s="44"/>
      <c r="F206" s="11"/>
      <c r="G206" s="44"/>
      <c r="H206" s="45"/>
    </row>
    <row r="207" spans="1:8">
      <c r="A207" s="47"/>
      <c r="B207" s="44"/>
      <c r="C207" s="44"/>
      <c r="D207" s="44"/>
      <c r="E207" s="44"/>
      <c r="F207" s="11"/>
      <c r="G207" s="44"/>
      <c r="H207" s="45"/>
    </row>
    <row r="208" spans="1:8">
      <c r="A208" s="47"/>
      <c r="B208" s="44"/>
      <c r="C208" s="44"/>
      <c r="D208" s="44"/>
      <c r="E208" s="44"/>
      <c r="F208" s="11"/>
      <c r="G208" s="279"/>
      <c r="H208" s="348"/>
    </row>
    <row r="209" spans="1:8">
      <c r="A209" s="47"/>
      <c r="B209" s="44"/>
      <c r="C209" s="44"/>
      <c r="D209" s="44"/>
      <c r="E209" s="44"/>
      <c r="F209" s="11"/>
      <c r="G209" s="279"/>
      <c r="H209" s="348"/>
    </row>
    <row r="210" spans="1:8">
      <c r="A210" s="47"/>
      <c r="B210" s="11"/>
      <c r="C210" s="44"/>
      <c r="D210" s="44"/>
      <c r="E210" s="44"/>
      <c r="F210" s="11"/>
      <c r="G210" s="279"/>
      <c r="H210" s="348"/>
    </row>
    <row r="211" spans="1:8">
      <c r="A211" s="47"/>
      <c r="B211" s="44"/>
      <c r="C211" s="44"/>
      <c r="D211" s="44"/>
      <c r="E211" s="44"/>
      <c r="F211" s="11"/>
      <c r="G211" s="279"/>
      <c r="H211" s="348"/>
    </row>
    <row r="212" spans="1:8">
      <c r="A212" s="47"/>
      <c r="B212" s="44"/>
      <c r="C212" s="44"/>
      <c r="D212" s="44"/>
      <c r="E212" s="44"/>
      <c r="F212" s="11"/>
      <c r="G212" s="279"/>
      <c r="H212" s="348"/>
    </row>
    <row r="213" spans="1:8">
      <c r="A213" s="47"/>
      <c r="B213" s="44"/>
      <c r="C213" s="44"/>
      <c r="D213" s="44"/>
      <c r="E213" s="44"/>
      <c r="F213" s="11"/>
      <c r="G213" s="44"/>
      <c r="H213" s="45"/>
    </row>
    <row r="214" spans="1:8">
      <c r="A214" s="47"/>
      <c r="B214" s="44"/>
      <c r="C214" s="44"/>
      <c r="D214" s="44"/>
      <c r="E214" s="44"/>
      <c r="F214" s="11"/>
      <c r="G214" s="44"/>
      <c r="H214" s="45"/>
    </row>
    <row r="215" spans="1:8">
      <c r="A215" s="47"/>
      <c r="B215" s="44"/>
      <c r="C215" s="44"/>
      <c r="D215" s="44"/>
      <c r="E215" s="44"/>
      <c r="F215" s="11"/>
      <c r="G215" s="44"/>
      <c r="H215" s="45"/>
    </row>
    <row r="216" spans="1:8">
      <c r="A216" s="47"/>
      <c r="B216" s="44"/>
      <c r="C216" s="44"/>
      <c r="D216" s="44"/>
      <c r="E216" s="44"/>
      <c r="F216" s="11"/>
      <c r="G216" s="44"/>
      <c r="H216" s="45"/>
    </row>
    <row r="217" spans="1:8">
      <c r="A217" s="47"/>
      <c r="B217" s="44"/>
      <c r="C217" s="44"/>
      <c r="D217" s="44"/>
      <c r="E217" s="44"/>
      <c r="F217" s="11"/>
      <c r="G217" s="44"/>
      <c r="H217" s="45"/>
    </row>
    <row r="218" spans="1:8">
      <c r="A218" s="47"/>
      <c r="B218" s="44"/>
      <c r="C218" s="44"/>
      <c r="D218" s="44"/>
      <c r="E218" s="44"/>
      <c r="F218" s="44"/>
      <c r="G218" s="44"/>
      <c r="H218" s="45"/>
    </row>
    <row r="219" spans="1:8">
      <c r="A219" s="47"/>
      <c r="B219" s="44"/>
      <c r="C219" s="44"/>
      <c r="D219" s="44"/>
      <c r="E219" s="44"/>
      <c r="F219" s="11"/>
      <c r="G219" s="194"/>
      <c r="H219" s="199"/>
    </row>
    <row r="220" spans="1:8">
      <c r="A220" s="47"/>
      <c r="B220" s="11"/>
      <c r="C220" s="44"/>
      <c r="D220" s="44"/>
      <c r="E220" s="44"/>
      <c r="F220" s="11"/>
      <c r="G220" s="194"/>
      <c r="H220" s="199"/>
    </row>
    <row r="221" spans="1:8">
      <c r="A221" s="47"/>
      <c r="B221" s="44"/>
      <c r="C221" s="44"/>
      <c r="D221" s="44"/>
      <c r="E221" s="44"/>
      <c r="F221" s="11"/>
      <c r="G221" s="194"/>
      <c r="H221" s="199"/>
    </row>
    <row r="222" spans="1:8">
      <c r="A222" s="47"/>
      <c r="B222" s="11"/>
      <c r="C222" s="44"/>
      <c r="D222" s="44"/>
      <c r="E222" s="44"/>
      <c r="F222" s="11"/>
      <c r="G222" s="194"/>
      <c r="H222" s="199"/>
    </row>
    <row r="223" spans="1:8">
      <c r="A223" s="47"/>
      <c r="B223" s="44"/>
      <c r="C223" s="44"/>
      <c r="D223" s="44"/>
      <c r="E223" s="44"/>
      <c r="F223" s="11"/>
      <c r="G223" s="194"/>
      <c r="H223" s="199"/>
    </row>
    <row r="224" spans="1:8">
      <c r="A224" s="47"/>
      <c r="B224" s="44"/>
      <c r="C224" s="44"/>
      <c r="D224" s="44"/>
      <c r="E224" s="44"/>
      <c r="F224" s="11"/>
      <c r="G224" s="194"/>
      <c r="H224" s="199"/>
    </row>
    <row r="225" spans="1:8">
      <c r="A225" s="47"/>
      <c r="B225" s="44"/>
      <c r="C225" s="44"/>
      <c r="D225" s="44"/>
      <c r="E225" s="44"/>
      <c r="F225" s="11"/>
      <c r="G225" s="194"/>
      <c r="H225" s="199"/>
    </row>
    <row r="226" spans="1:8">
      <c r="A226" s="47"/>
      <c r="B226" s="44"/>
      <c r="C226" s="44"/>
      <c r="D226" s="44"/>
      <c r="E226" s="44"/>
      <c r="F226" s="11"/>
      <c r="G226" s="194"/>
      <c r="H226" s="199"/>
    </row>
    <row r="227" spans="1:8">
      <c r="A227" s="47"/>
      <c r="B227" s="44"/>
      <c r="C227" s="44"/>
      <c r="D227" s="44"/>
      <c r="E227" s="44"/>
      <c r="F227" s="11"/>
      <c r="G227" s="194"/>
      <c r="H227" s="199"/>
    </row>
    <row r="228" spans="1:8">
      <c r="A228" s="47"/>
      <c r="B228" s="44"/>
      <c r="C228" s="44"/>
      <c r="D228" s="44"/>
      <c r="E228" s="44"/>
      <c r="F228" s="11"/>
      <c r="G228" s="194"/>
      <c r="H228" s="199"/>
    </row>
    <row r="229" spans="1:8">
      <c r="A229" s="47"/>
      <c r="B229" s="44"/>
      <c r="C229" s="44"/>
      <c r="D229" s="44"/>
      <c r="E229" s="44"/>
      <c r="F229" s="11"/>
      <c r="G229" s="194"/>
      <c r="H229" s="199"/>
    </row>
    <row r="230" spans="1:8">
      <c r="A230" s="47"/>
      <c r="B230" s="44"/>
      <c r="C230" s="44"/>
      <c r="D230" s="44"/>
      <c r="E230" s="44"/>
      <c r="F230" s="11"/>
      <c r="G230" s="194"/>
      <c r="H230" s="199"/>
    </row>
    <row r="231" spans="1:8">
      <c r="A231" s="47"/>
      <c r="B231" s="44"/>
      <c r="C231" s="44"/>
      <c r="D231" s="44"/>
      <c r="E231" s="44"/>
      <c r="F231" s="11"/>
      <c r="G231" s="194"/>
      <c r="H231" s="199"/>
    </row>
    <row r="232" spans="1:8">
      <c r="A232" s="47"/>
      <c r="B232" s="44"/>
      <c r="C232" s="44"/>
      <c r="D232" s="44"/>
      <c r="E232" s="44"/>
      <c r="F232" s="11"/>
      <c r="G232" s="194"/>
      <c r="H232" s="199"/>
    </row>
    <row r="233" spans="1:8">
      <c r="A233" s="47"/>
      <c r="B233" s="44"/>
      <c r="C233" s="44"/>
      <c r="D233" s="44"/>
      <c r="E233" s="44"/>
      <c r="F233" s="11"/>
      <c r="G233" s="194"/>
      <c r="H233" s="199"/>
    </row>
    <row r="234" spans="1:8">
      <c r="A234" s="47"/>
      <c r="B234" s="44"/>
      <c r="C234" s="44"/>
      <c r="D234" s="44"/>
      <c r="E234" s="44"/>
      <c r="F234" s="11"/>
      <c r="G234" s="194"/>
      <c r="H234" s="199"/>
    </row>
    <row r="235" spans="1:8">
      <c r="A235" s="47"/>
      <c r="B235" s="44"/>
      <c r="C235" s="44"/>
      <c r="D235" s="44"/>
      <c r="E235" s="44"/>
      <c r="F235" s="11"/>
      <c r="G235" s="194"/>
      <c r="H235" s="199"/>
    </row>
    <row r="236" spans="1:8">
      <c r="A236" s="47"/>
      <c r="B236" s="44"/>
      <c r="C236" s="44"/>
      <c r="D236" s="44"/>
      <c r="E236" s="44"/>
      <c r="F236" s="11"/>
      <c r="G236" s="194"/>
      <c r="H236" s="199"/>
    </row>
    <row r="237" spans="1:8">
      <c r="A237" s="47"/>
      <c r="B237" s="44"/>
      <c r="C237" s="44"/>
      <c r="D237" s="44"/>
      <c r="E237" s="44"/>
      <c r="F237" s="11"/>
      <c r="G237" s="194"/>
      <c r="H237" s="199"/>
    </row>
    <row r="238" spans="1:8">
      <c r="A238" s="47"/>
      <c r="B238" s="44"/>
      <c r="C238" s="44"/>
      <c r="D238" s="44"/>
      <c r="E238" s="44"/>
      <c r="F238" s="11"/>
      <c r="G238" s="194"/>
      <c r="H238" s="199"/>
    </row>
    <row r="239" spans="1:8">
      <c r="A239" s="47"/>
      <c r="B239" s="44"/>
      <c r="C239" s="44"/>
      <c r="D239" s="44"/>
      <c r="E239" s="44"/>
      <c r="F239" s="11"/>
      <c r="G239" s="194"/>
      <c r="H239" s="199"/>
    </row>
    <row r="240" spans="1:8">
      <c r="A240" s="47"/>
      <c r="B240" s="44"/>
      <c r="C240" s="44"/>
      <c r="D240" s="44"/>
      <c r="E240" s="44"/>
      <c r="F240" s="11"/>
      <c r="G240" s="194"/>
      <c r="H240" s="199"/>
    </row>
    <row r="241" spans="1:8">
      <c r="A241" s="47"/>
      <c r="B241" s="44"/>
      <c r="C241" s="44"/>
      <c r="D241" s="44"/>
      <c r="E241" s="44"/>
      <c r="F241" s="11"/>
      <c r="G241" s="194"/>
      <c r="H241" s="199"/>
    </row>
    <row r="242" spans="1:8">
      <c r="A242" s="47"/>
      <c r="B242" s="44"/>
      <c r="C242" s="44"/>
      <c r="D242" s="44"/>
      <c r="E242" s="44"/>
      <c r="F242" s="11"/>
      <c r="G242" s="194"/>
      <c r="H242" s="199"/>
    </row>
    <row r="243" spans="1:8">
      <c r="A243" s="47"/>
      <c r="B243" s="44"/>
      <c r="C243" s="44"/>
      <c r="D243" s="44"/>
      <c r="E243" s="44"/>
      <c r="F243" s="11"/>
      <c r="G243" s="194"/>
      <c r="H243" s="199"/>
    </row>
    <row r="244" spans="1:8">
      <c r="A244" s="47"/>
      <c r="B244" s="44"/>
      <c r="C244" s="44"/>
      <c r="D244" s="44"/>
      <c r="E244" s="44"/>
      <c r="F244" s="11"/>
      <c r="G244" s="194"/>
      <c r="H244" s="199"/>
    </row>
    <row r="245" spans="1:8">
      <c r="A245" s="47"/>
      <c r="B245" s="44"/>
      <c r="C245" s="44"/>
      <c r="D245" s="44"/>
      <c r="E245" s="44"/>
      <c r="F245" s="11"/>
      <c r="G245" s="194"/>
      <c r="H245" s="199"/>
    </row>
    <row r="246" spans="1:8">
      <c r="A246" s="47"/>
      <c r="B246" s="44"/>
      <c r="C246" s="44"/>
      <c r="D246" s="44"/>
      <c r="E246" s="44"/>
      <c r="F246" s="11"/>
      <c r="G246" s="194"/>
      <c r="H246" s="199"/>
    </row>
    <row r="247" spans="1:8">
      <c r="A247" s="47"/>
      <c r="B247" s="44"/>
      <c r="C247" s="44"/>
      <c r="D247" s="44"/>
      <c r="E247" s="44"/>
      <c r="F247" s="11"/>
      <c r="G247" s="194"/>
      <c r="H247" s="199"/>
    </row>
    <row r="248" spans="1:8">
      <c r="A248" s="47"/>
      <c r="B248" s="11"/>
      <c r="C248" s="44"/>
      <c r="D248" s="44"/>
      <c r="E248" s="44"/>
      <c r="F248" s="11"/>
      <c r="G248" s="194"/>
      <c r="H248" s="199"/>
    </row>
    <row r="249" spans="1:8">
      <c r="A249" s="47"/>
      <c r="B249" s="44"/>
      <c r="C249" s="44"/>
      <c r="D249" s="44"/>
      <c r="E249" s="44"/>
      <c r="F249" s="11"/>
      <c r="G249" s="194"/>
      <c r="H249" s="199"/>
    </row>
    <row r="250" spans="1:8">
      <c r="A250" s="47"/>
      <c r="B250" s="11"/>
      <c r="C250" s="44"/>
      <c r="D250" s="44"/>
      <c r="E250" s="44"/>
      <c r="F250" s="11"/>
      <c r="G250" s="194"/>
      <c r="H250" s="199"/>
    </row>
    <row r="251" spans="1:8">
      <c r="A251" s="47"/>
      <c r="B251" s="11"/>
      <c r="C251" s="44"/>
      <c r="D251" s="44"/>
      <c r="E251" s="44"/>
      <c r="F251" s="11"/>
      <c r="G251" s="194"/>
      <c r="H251" s="199"/>
    </row>
    <row r="252" spans="1:8">
      <c r="A252" s="47"/>
      <c r="B252" s="11"/>
      <c r="C252" s="44"/>
      <c r="D252" s="44"/>
      <c r="E252" s="44"/>
      <c r="F252" s="11"/>
      <c r="G252" s="194"/>
      <c r="H252" s="199"/>
    </row>
    <row r="253" spans="1:8">
      <c r="A253" s="47"/>
      <c r="B253" s="11"/>
      <c r="C253" s="44"/>
      <c r="D253" s="44"/>
      <c r="E253" s="44"/>
      <c r="F253" s="11"/>
      <c r="G253" s="194"/>
      <c r="H253" s="199"/>
    </row>
    <row r="254" spans="1:8">
      <c r="A254" s="47"/>
      <c r="B254" s="11"/>
      <c r="C254" s="44"/>
      <c r="D254" s="44"/>
      <c r="E254" s="44"/>
      <c r="F254" s="11"/>
      <c r="G254" s="194"/>
      <c r="H254" s="199"/>
    </row>
    <row r="255" spans="1:8">
      <c r="A255" s="47"/>
      <c r="B255" s="11"/>
      <c r="C255" s="44"/>
      <c r="D255" s="44"/>
      <c r="E255" s="44"/>
      <c r="F255" s="11"/>
      <c r="G255" s="194"/>
      <c r="H255" s="199"/>
    </row>
    <row r="256" spans="1:8">
      <c r="A256" s="47"/>
      <c r="B256" s="11"/>
      <c r="C256" s="44"/>
      <c r="D256" s="44"/>
      <c r="E256" s="44"/>
      <c r="F256" s="11"/>
      <c r="G256" s="194"/>
      <c r="H256" s="199"/>
    </row>
    <row r="257" spans="1:8">
      <c r="A257" s="47"/>
      <c r="B257" s="11"/>
      <c r="C257" s="44"/>
      <c r="D257" s="44"/>
      <c r="E257" s="44"/>
      <c r="F257" s="11"/>
      <c r="G257" s="194"/>
      <c r="H257" s="199"/>
    </row>
    <row r="258" spans="1:8">
      <c r="A258" s="47"/>
      <c r="B258" s="11"/>
      <c r="C258" s="44"/>
      <c r="D258" s="44"/>
      <c r="E258" s="44"/>
      <c r="F258" s="11"/>
      <c r="G258" s="194"/>
      <c r="H258" s="199"/>
    </row>
    <row r="259" spans="1:8">
      <c r="A259" s="47"/>
      <c r="B259" s="11"/>
      <c r="C259" s="44"/>
      <c r="D259" s="44"/>
      <c r="E259" s="44"/>
      <c r="F259" s="11"/>
      <c r="G259" s="194"/>
      <c r="H259" s="199"/>
    </row>
    <row r="260" spans="1:8" ht="15.75" thickBot="1">
      <c r="A260" s="72"/>
      <c r="B260" s="73"/>
      <c r="C260" s="396"/>
      <c r="D260" s="396"/>
      <c r="E260" s="396"/>
      <c r="F260" s="73"/>
      <c r="G260" s="351"/>
      <c r="H260" s="229"/>
    </row>
    <row r="261" spans="1:8">
      <c r="A261" s="11" t="s">
        <v>150</v>
      </c>
      <c r="B261" s="44"/>
      <c r="C261" s="11"/>
      <c r="D261" s="11"/>
      <c r="E261" s="11"/>
      <c r="F261" s="11"/>
      <c r="G261" s="194"/>
      <c r="H261" s="1078"/>
    </row>
    <row r="262" spans="1:8">
      <c r="A262" s="44" t="s">
        <v>2466</v>
      </c>
      <c r="B262" s="44"/>
      <c r="C262" s="44"/>
      <c r="D262" s="44"/>
      <c r="E262" s="44"/>
      <c r="F262" s="44"/>
      <c r="G262" s="279"/>
      <c r="H262" s="279"/>
    </row>
    <row r="263" spans="1:8" ht="15.75" thickBot="1"/>
    <row r="264" spans="1:8">
      <c r="A264" s="13"/>
      <c r="B264" s="128" t="s">
        <v>2455</v>
      </c>
      <c r="C264" s="130" t="s">
        <v>3412</v>
      </c>
      <c r="D264" s="41"/>
      <c r="E264" s="41"/>
      <c r="F264" s="128"/>
      <c r="G264" s="128" t="s">
        <v>2457</v>
      </c>
      <c r="H264" s="42" t="s">
        <v>3680</v>
      </c>
    </row>
    <row r="265" spans="1:8">
      <c r="A265" s="47"/>
      <c r="B265" s="56" t="s">
        <v>486</v>
      </c>
      <c r="C265" s="1092" t="s">
        <v>3413</v>
      </c>
      <c r="D265" s="11" t="s">
        <v>505</v>
      </c>
      <c r="E265" s="11" t="s">
        <v>3415</v>
      </c>
      <c r="F265" s="56"/>
      <c r="G265" s="56" t="s">
        <v>2459</v>
      </c>
      <c r="H265" s="48"/>
    </row>
    <row r="266" spans="1:8">
      <c r="A266" s="49"/>
      <c r="B266" s="52"/>
      <c r="C266" s="215" t="s">
        <v>3416</v>
      </c>
      <c r="D266" s="52" t="s">
        <v>3414</v>
      </c>
      <c r="E266" s="52" t="s">
        <v>3417</v>
      </c>
      <c r="F266" s="77"/>
      <c r="G266" s="1136" t="s">
        <v>3552</v>
      </c>
      <c r="H266" s="685" t="s">
        <v>3551</v>
      </c>
    </row>
    <row r="267" spans="1:8">
      <c r="A267" s="90" t="s">
        <v>151</v>
      </c>
      <c r="B267" s="50"/>
      <c r="C267" s="50"/>
      <c r="D267" s="50"/>
      <c r="E267" s="50"/>
      <c r="F267" s="50"/>
      <c r="G267" s="50"/>
      <c r="H267" s="325"/>
    </row>
    <row r="268" spans="1:8">
      <c r="A268" s="47"/>
      <c r="B268" s="44"/>
      <c r="C268" s="44"/>
      <c r="D268" s="44"/>
      <c r="E268" s="44"/>
      <c r="F268" s="11"/>
      <c r="G268" s="44"/>
      <c r="H268" s="45"/>
    </row>
    <row r="269" spans="1:8">
      <c r="A269" s="47"/>
      <c r="B269" s="44"/>
      <c r="C269" s="44"/>
      <c r="D269" s="44"/>
      <c r="E269" s="44"/>
      <c r="F269" s="11"/>
      <c r="G269" s="44"/>
      <c r="H269" s="45"/>
    </row>
    <row r="270" spans="1:8">
      <c r="A270" s="47"/>
      <c r="B270" s="44"/>
      <c r="C270" s="44"/>
      <c r="D270" s="44"/>
      <c r="E270" s="44"/>
      <c r="F270" s="11"/>
      <c r="G270" s="44"/>
      <c r="H270" s="45"/>
    </row>
    <row r="271" spans="1:8">
      <c r="A271" s="47"/>
      <c r="B271" s="44"/>
      <c r="C271" s="44"/>
      <c r="D271" s="44"/>
      <c r="E271" s="44"/>
      <c r="F271" s="11"/>
      <c r="G271" s="44"/>
      <c r="H271" s="891"/>
    </row>
    <row r="272" spans="1:8">
      <c r="A272" s="47"/>
      <c r="B272" s="44"/>
      <c r="C272" s="44"/>
      <c r="D272" s="44"/>
      <c r="E272" s="44"/>
      <c r="F272" s="11"/>
      <c r="G272" s="44"/>
      <c r="H272" s="45"/>
    </row>
    <row r="273" spans="1:8">
      <c r="A273" s="47"/>
      <c r="B273" s="44"/>
      <c r="C273" s="44"/>
      <c r="D273" s="44"/>
      <c r="E273" s="44"/>
      <c r="F273" s="11"/>
      <c r="G273" s="44"/>
      <c r="H273" s="45"/>
    </row>
    <row r="274" spans="1:8">
      <c r="A274" s="47"/>
      <c r="B274" s="44"/>
      <c r="C274" s="44"/>
      <c r="D274" s="44"/>
      <c r="E274" s="44"/>
      <c r="F274" s="11"/>
      <c r="G274" s="279"/>
      <c r="H274" s="348"/>
    </row>
    <row r="275" spans="1:8">
      <c r="A275" s="47"/>
      <c r="B275" s="44"/>
      <c r="C275" s="44"/>
      <c r="D275" s="44"/>
      <c r="E275" s="44"/>
      <c r="F275" s="11"/>
      <c r="G275" s="279"/>
      <c r="H275" s="348"/>
    </row>
    <row r="276" spans="1:8">
      <c r="A276" s="47"/>
      <c r="B276" s="11"/>
      <c r="C276" s="44"/>
      <c r="D276" s="44"/>
      <c r="E276" s="44"/>
      <c r="F276" s="11"/>
      <c r="G276" s="279"/>
      <c r="H276" s="348"/>
    </row>
    <row r="277" spans="1:8">
      <c r="A277" s="47"/>
      <c r="B277" s="44"/>
      <c r="C277" s="44"/>
      <c r="D277" s="44"/>
      <c r="E277" s="44"/>
      <c r="F277" s="11"/>
      <c r="G277" s="279"/>
      <c r="H277" s="348"/>
    </row>
    <row r="278" spans="1:8">
      <c r="A278" s="47"/>
      <c r="B278" s="44"/>
      <c r="C278" s="44"/>
      <c r="D278" s="44"/>
      <c r="E278" s="44"/>
      <c r="F278" s="11"/>
      <c r="G278" s="279"/>
      <c r="H278" s="348"/>
    </row>
    <row r="279" spans="1:8">
      <c r="A279" s="47"/>
      <c r="B279" s="44"/>
      <c r="C279" s="44"/>
      <c r="D279" s="44"/>
      <c r="E279" s="44"/>
      <c r="F279" s="11"/>
      <c r="G279" s="44"/>
      <c r="H279" s="45"/>
    </row>
    <row r="280" spans="1:8">
      <c r="A280" s="47"/>
      <c r="B280" s="44"/>
      <c r="C280" s="44"/>
      <c r="D280" s="44"/>
      <c r="E280" s="44"/>
      <c r="F280" s="11"/>
      <c r="G280" s="44"/>
      <c r="H280" s="45"/>
    </row>
    <row r="281" spans="1:8">
      <c r="A281" s="47"/>
      <c r="B281" s="44"/>
      <c r="C281" s="44"/>
      <c r="D281" s="44"/>
      <c r="E281" s="44"/>
      <c r="F281" s="11"/>
      <c r="G281" s="44"/>
      <c r="H281" s="45"/>
    </row>
    <row r="282" spans="1:8">
      <c r="A282" s="47"/>
      <c r="B282" s="44"/>
      <c r="C282" s="44"/>
      <c r="D282" s="44"/>
      <c r="E282" s="44"/>
      <c r="F282" s="11"/>
      <c r="G282" s="44"/>
      <c r="H282" s="45"/>
    </row>
    <row r="283" spans="1:8">
      <c r="A283" s="47"/>
      <c r="B283" s="44"/>
      <c r="C283" s="44"/>
      <c r="D283" s="44"/>
      <c r="E283" s="44"/>
      <c r="F283" s="11"/>
      <c r="G283" s="44"/>
      <c r="H283" s="45"/>
    </row>
    <row r="284" spans="1:8">
      <c r="A284" s="47"/>
      <c r="B284" s="44"/>
      <c r="C284" s="44"/>
      <c r="D284" s="44"/>
      <c r="E284" s="44"/>
      <c r="F284" s="44"/>
      <c r="G284" s="44"/>
      <c r="H284" s="45"/>
    </row>
    <row r="285" spans="1:8">
      <c r="A285" s="47"/>
      <c r="B285" s="44"/>
      <c r="C285" s="44"/>
      <c r="D285" s="44"/>
      <c r="E285" s="44"/>
      <c r="F285" s="11"/>
      <c r="G285" s="194"/>
      <c r="H285" s="199"/>
    </row>
    <row r="286" spans="1:8">
      <c r="A286" s="47"/>
      <c r="B286" s="11"/>
      <c r="C286" s="44"/>
      <c r="D286" s="44"/>
      <c r="E286" s="44"/>
      <c r="F286" s="11"/>
      <c r="G286" s="194"/>
      <c r="H286" s="199"/>
    </row>
    <row r="287" spans="1:8">
      <c r="A287" s="47"/>
      <c r="B287" s="44"/>
      <c r="C287" s="44"/>
      <c r="D287" s="44"/>
      <c r="E287" s="44"/>
      <c r="F287" s="11"/>
      <c r="G287" s="194"/>
      <c r="H287" s="199"/>
    </row>
    <row r="288" spans="1:8">
      <c r="A288" s="47"/>
      <c r="B288" s="11"/>
      <c r="C288" s="44"/>
      <c r="D288" s="44"/>
      <c r="E288" s="44"/>
      <c r="F288" s="11"/>
      <c r="G288" s="194"/>
      <c r="H288" s="199"/>
    </row>
    <row r="289" spans="1:8">
      <c r="A289" s="47"/>
      <c r="B289" s="44"/>
      <c r="C289" s="44"/>
      <c r="D289" s="44"/>
      <c r="E289" s="44"/>
      <c r="F289" s="11"/>
      <c r="G289" s="194"/>
      <c r="H289" s="199"/>
    </row>
    <row r="290" spans="1:8">
      <c r="A290" s="47"/>
      <c r="B290" s="44"/>
      <c r="C290" s="44"/>
      <c r="D290" s="44"/>
      <c r="E290" s="44"/>
      <c r="F290" s="11"/>
      <c r="G290" s="194"/>
      <c r="H290" s="199"/>
    </row>
    <row r="291" spans="1:8">
      <c r="A291" s="47"/>
      <c r="B291" s="44"/>
      <c r="C291" s="44"/>
      <c r="D291" s="44"/>
      <c r="E291" s="44"/>
      <c r="F291" s="11"/>
      <c r="G291" s="194"/>
      <c r="H291" s="199"/>
    </row>
    <row r="292" spans="1:8">
      <c r="A292" s="47"/>
      <c r="B292" s="44"/>
      <c r="C292" s="44"/>
      <c r="D292" s="44"/>
      <c r="E292" s="44"/>
      <c r="F292" s="11"/>
      <c r="G292" s="194"/>
      <c r="H292" s="199"/>
    </row>
    <row r="293" spans="1:8">
      <c r="A293" s="47"/>
      <c r="B293" s="44"/>
      <c r="C293" s="44"/>
      <c r="D293" s="44"/>
      <c r="E293" s="44"/>
      <c r="F293" s="11"/>
      <c r="G293" s="194"/>
      <c r="H293" s="199"/>
    </row>
    <row r="294" spans="1:8">
      <c r="A294" s="47"/>
      <c r="B294" s="44"/>
      <c r="C294" s="44"/>
      <c r="D294" s="44"/>
      <c r="E294" s="44"/>
      <c r="F294" s="11"/>
      <c r="G294" s="194"/>
      <c r="H294" s="199"/>
    </row>
    <row r="295" spans="1:8">
      <c r="A295" s="47"/>
      <c r="B295" s="44"/>
      <c r="C295" s="44"/>
      <c r="D295" s="44"/>
      <c r="E295" s="44"/>
      <c r="F295" s="11"/>
      <c r="G295" s="194"/>
      <c r="H295" s="199"/>
    </row>
    <row r="296" spans="1:8">
      <c r="A296" s="47"/>
      <c r="B296" s="44"/>
      <c r="C296" s="44"/>
      <c r="D296" s="44"/>
      <c r="E296" s="44"/>
      <c r="F296" s="11"/>
      <c r="G296" s="194"/>
      <c r="H296" s="199"/>
    </row>
    <row r="297" spans="1:8">
      <c r="A297" s="47"/>
      <c r="B297" s="44"/>
      <c r="C297" s="44"/>
      <c r="D297" s="44"/>
      <c r="E297" s="44"/>
      <c r="F297" s="11"/>
      <c r="G297" s="194"/>
      <c r="H297" s="199"/>
    </row>
    <row r="298" spans="1:8">
      <c r="A298" s="47"/>
      <c r="B298" s="44"/>
      <c r="C298" s="44"/>
      <c r="D298" s="44"/>
      <c r="E298" s="44"/>
      <c r="F298" s="11"/>
      <c r="G298" s="194"/>
      <c r="H298" s="199"/>
    </row>
    <row r="299" spans="1:8">
      <c r="A299" s="47"/>
      <c r="B299" s="44"/>
      <c r="C299" s="44"/>
      <c r="D299" s="44"/>
      <c r="E299" s="44"/>
      <c r="F299" s="11"/>
      <c r="G299" s="194"/>
      <c r="H299" s="199"/>
    </row>
    <row r="300" spans="1:8">
      <c r="A300" s="47"/>
      <c r="B300" s="44"/>
      <c r="C300" s="44"/>
      <c r="D300" s="44"/>
      <c r="E300" s="44"/>
      <c r="F300" s="11"/>
      <c r="G300" s="194"/>
      <c r="H300" s="199"/>
    </row>
    <row r="301" spans="1:8">
      <c r="A301" s="47"/>
      <c r="B301" s="44"/>
      <c r="C301" s="44"/>
      <c r="D301" s="44"/>
      <c r="E301" s="44"/>
      <c r="F301" s="11"/>
      <c r="G301" s="194"/>
      <c r="H301" s="199"/>
    </row>
    <row r="302" spans="1:8">
      <c r="A302" s="47"/>
      <c r="B302" s="44"/>
      <c r="C302" s="44"/>
      <c r="D302" s="44"/>
      <c r="E302" s="44"/>
      <c r="F302" s="11"/>
      <c r="G302" s="194"/>
      <c r="H302" s="199"/>
    </row>
    <row r="303" spans="1:8">
      <c r="A303" s="47"/>
      <c r="B303" s="44"/>
      <c r="C303" s="44"/>
      <c r="D303" s="44"/>
      <c r="E303" s="44"/>
      <c r="F303" s="11"/>
      <c r="G303" s="194"/>
      <c r="H303" s="199"/>
    </row>
    <row r="304" spans="1:8">
      <c r="A304" s="47"/>
      <c r="B304" s="44"/>
      <c r="C304" s="44"/>
      <c r="D304" s="44"/>
      <c r="E304" s="44"/>
      <c r="F304" s="11"/>
      <c r="G304" s="194"/>
      <c r="H304" s="199"/>
    </row>
    <row r="305" spans="1:8">
      <c r="A305" s="47"/>
      <c r="B305" s="44"/>
      <c r="C305" s="44"/>
      <c r="D305" s="44"/>
      <c r="E305" s="44"/>
      <c r="F305" s="11"/>
      <c r="G305" s="194"/>
      <c r="H305" s="199"/>
    </row>
    <row r="306" spans="1:8">
      <c r="A306" s="47"/>
      <c r="B306" s="44"/>
      <c r="C306" s="44"/>
      <c r="D306" s="44"/>
      <c r="E306" s="44"/>
      <c r="F306" s="11"/>
      <c r="G306" s="194"/>
      <c r="H306" s="199"/>
    </row>
    <row r="307" spans="1:8">
      <c r="A307" s="47"/>
      <c r="B307" s="44"/>
      <c r="C307" s="44"/>
      <c r="D307" s="44"/>
      <c r="E307" s="44"/>
      <c r="F307" s="11"/>
      <c r="G307" s="194"/>
      <c r="H307" s="199"/>
    </row>
    <row r="308" spans="1:8">
      <c r="A308" s="47"/>
      <c r="B308" s="44"/>
      <c r="C308" s="44"/>
      <c r="D308" s="44"/>
      <c r="E308" s="44"/>
      <c r="F308" s="11"/>
      <c r="G308" s="194"/>
      <c r="H308" s="199"/>
    </row>
    <row r="309" spans="1:8">
      <c r="A309" s="47"/>
      <c r="B309" s="44"/>
      <c r="C309" s="44"/>
      <c r="D309" s="44"/>
      <c r="E309" s="44"/>
      <c r="F309" s="11"/>
      <c r="G309" s="194"/>
      <c r="H309" s="199"/>
    </row>
    <row r="310" spans="1:8">
      <c r="A310" s="47"/>
      <c r="B310" s="44"/>
      <c r="C310" s="44"/>
      <c r="D310" s="44"/>
      <c r="E310" s="44"/>
      <c r="F310" s="11"/>
      <c r="G310" s="194"/>
      <c r="H310" s="199"/>
    </row>
    <row r="311" spans="1:8">
      <c r="A311" s="47"/>
      <c r="B311" s="44"/>
      <c r="C311" s="44"/>
      <c r="D311" s="44"/>
      <c r="E311" s="44"/>
      <c r="F311" s="11"/>
      <c r="G311" s="194"/>
      <c r="H311" s="199"/>
    </row>
    <row r="312" spans="1:8">
      <c r="A312" s="47"/>
      <c r="B312" s="44"/>
      <c r="C312" s="44"/>
      <c r="D312" s="44"/>
      <c r="E312" s="44"/>
      <c r="F312" s="11"/>
      <c r="G312" s="194"/>
      <c r="H312" s="199"/>
    </row>
    <row r="313" spans="1:8">
      <c r="A313" s="47"/>
      <c r="B313" s="44"/>
      <c r="C313" s="44"/>
      <c r="D313" s="44"/>
      <c r="E313" s="44"/>
      <c r="F313" s="11"/>
      <c r="G313" s="194"/>
      <c r="H313" s="199"/>
    </row>
    <row r="314" spans="1:8">
      <c r="A314" s="47"/>
      <c r="B314" s="11"/>
      <c r="C314" s="44"/>
      <c r="D314" s="44"/>
      <c r="E314" s="44"/>
      <c r="F314" s="11"/>
      <c r="G314" s="194"/>
      <c r="H314" s="199"/>
    </row>
    <row r="315" spans="1:8">
      <c r="A315" s="47"/>
      <c r="B315" s="44"/>
      <c r="C315" s="44"/>
      <c r="D315" s="44"/>
      <c r="E315" s="44"/>
      <c r="F315" s="11"/>
      <c r="G315" s="194"/>
      <c r="H315" s="199"/>
    </row>
    <row r="316" spans="1:8">
      <c r="A316" s="47"/>
      <c r="B316" s="11"/>
      <c r="C316" s="44"/>
      <c r="D316" s="44"/>
      <c r="E316" s="44"/>
      <c r="F316" s="11"/>
      <c r="G316" s="194"/>
      <c r="H316" s="199"/>
    </row>
    <row r="317" spans="1:8">
      <c r="A317" s="47"/>
      <c r="B317" s="11"/>
      <c r="C317" s="44"/>
      <c r="D317" s="44"/>
      <c r="E317" s="44"/>
      <c r="F317" s="11"/>
      <c r="G317" s="194"/>
      <c r="H317" s="199"/>
    </row>
    <row r="318" spans="1:8">
      <c r="A318" s="47"/>
      <c r="B318" s="11"/>
      <c r="C318" s="44"/>
      <c r="D318" s="44"/>
      <c r="E318" s="44"/>
      <c r="F318" s="11"/>
      <c r="G318" s="194"/>
      <c r="H318" s="199"/>
    </row>
    <row r="319" spans="1:8">
      <c r="A319" s="47"/>
      <c r="B319" s="11"/>
      <c r="C319" s="44"/>
      <c r="D319" s="44"/>
      <c r="E319" s="44"/>
      <c r="F319" s="11"/>
      <c r="G319" s="194"/>
      <c r="H319" s="199"/>
    </row>
    <row r="320" spans="1:8">
      <c r="A320" s="47"/>
      <c r="B320" s="11"/>
      <c r="C320" s="44"/>
      <c r="D320" s="44"/>
      <c r="E320" s="44"/>
      <c r="F320" s="11"/>
      <c r="G320" s="194"/>
      <c r="H320" s="199"/>
    </row>
    <row r="321" spans="1:8">
      <c r="A321" s="47"/>
      <c r="B321" s="11"/>
      <c r="C321" s="44"/>
      <c r="D321" s="44"/>
      <c r="E321" s="44"/>
      <c r="F321" s="11"/>
      <c r="G321" s="194"/>
      <c r="H321" s="199"/>
    </row>
    <row r="322" spans="1:8">
      <c r="A322" s="47"/>
      <c r="B322" s="11"/>
      <c r="C322" s="44"/>
      <c r="D322" s="44"/>
      <c r="E322" s="44"/>
      <c r="F322" s="11"/>
      <c r="G322" s="194"/>
      <c r="H322" s="199"/>
    </row>
    <row r="323" spans="1:8">
      <c r="A323" s="47"/>
      <c r="B323" s="11"/>
      <c r="C323" s="44"/>
      <c r="D323" s="44"/>
      <c r="E323" s="44"/>
      <c r="F323" s="11"/>
      <c r="G323" s="194"/>
      <c r="H323" s="199"/>
    </row>
    <row r="324" spans="1:8">
      <c r="A324" s="47"/>
      <c r="B324" s="11"/>
      <c r="C324" s="44"/>
      <c r="D324" s="44"/>
      <c r="E324" s="44"/>
      <c r="F324" s="11"/>
      <c r="G324" s="194"/>
      <c r="H324" s="199"/>
    </row>
    <row r="325" spans="1:8">
      <c r="A325" s="47"/>
      <c r="B325" s="11"/>
      <c r="C325" s="44"/>
      <c r="D325" s="44"/>
      <c r="E325" s="44"/>
      <c r="F325" s="11"/>
      <c r="G325" s="194"/>
      <c r="H325" s="199"/>
    </row>
    <row r="326" spans="1:8" ht="15.75" thickBot="1">
      <c r="A326" s="72"/>
      <c r="B326" s="73"/>
      <c r="C326" s="396"/>
      <c r="D326" s="396"/>
      <c r="E326" s="396"/>
      <c r="F326" s="73"/>
      <c r="G326" s="351"/>
      <c r="H326" s="229"/>
    </row>
    <row r="327" spans="1:8">
      <c r="A327" s="11" t="s">
        <v>150</v>
      </c>
      <c r="B327" s="44"/>
      <c r="C327" s="11"/>
      <c r="D327" s="11"/>
      <c r="E327" s="11"/>
      <c r="F327" s="11"/>
      <c r="G327" s="194"/>
      <c r="H327" s="1078"/>
    </row>
    <row r="328" spans="1:8">
      <c r="A328" s="44" t="s">
        <v>2466</v>
      </c>
      <c r="B328" s="44"/>
      <c r="C328" s="44"/>
      <c r="D328" s="44"/>
      <c r="E328" s="44"/>
      <c r="F328" s="44"/>
      <c r="G328" s="279"/>
      <c r="H328" s="279"/>
    </row>
  </sheetData>
  <mergeCells count="7">
    <mergeCell ref="B5:C11"/>
    <mergeCell ref="E5:H8"/>
    <mergeCell ref="E9:H13"/>
    <mergeCell ref="B12:C19"/>
    <mergeCell ref="E14:H16"/>
    <mergeCell ref="E17:H21"/>
    <mergeCell ref="B20:C21"/>
  </mergeCells>
  <phoneticPr fontId="0" type="noConversion"/>
  <printOptions horizontalCentered="1" verticalCentered="1"/>
  <pageMargins left="0.5" right="0.5" top="0.5" bottom="0.5" header="0.5" footer="0.5"/>
  <pageSetup scale="70" orientation="portrait" horizontalDpi="300" verticalDpi="300" r:id="rId1"/>
  <headerFooter alignWithMargins="0"/>
  <rowBreaks count="4" manualBreakCount="4">
    <brk id="61" max="7" man="1"/>
    <brk id="128" max="7" man="1"/>
    <brk id="195" max="7" man="1"/>
    <brk id="262" max="7"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9">
    <pageSetUpPr fitToPage="1"/>
  </sheetPr>
  <dimension ref="A1:K151"/>
  <sheetViews>
    <sheetView defaultGridColor="0" topLeftCell="A22" colorId="22" zoomScale="80" zoomScaleNormal="80" workbookViewId="0">
      <selection activeCell="M31" sqref="M31"/>
    </sheetView>
  </sheetViews>
  <sheetFormatPr defaultColWidth="9.6640625" defaultRowHeight="15"/>
  <cols>
    <col min="1" max="1" width="4.6640625" style="1895" customWidth="1"/>
    <col min="2" max="2" width="45.77734375" style="1895" customWidth="1"/>
    <col min="3" max="3" width="20.21875" style="1895" bestFit="1" customWidth="1"/>
    <col min="4" max="4" width="14.109375" style="1895" bestFit="1" customWidth="1"/>
    <col min="5" max="5" width="18.6640625" style="1895" customWidth="1"/>
    <col min="6" max="10" width="19.6640625" style="1895" customWidth="1"/>
    <col min="11" max="11" width="4.6640625" style="1895" customWidth="1"/>
    <col min="12" max="16384" width="9.6640625" style="1895"/>
  </cols>
  <sheetData>
    <row r="1" spans="1:11" ht="17.649999999999999" customHeight="1">
      <c r="A1" s="1890"/>
      <c r="B1" s="1891" t="s">
        <v>2455</v>
      </c>
      <c r="C1" s="1892" t="s">
        <v>3412</v>
      </c>
      <c r="D1" s="1893" t="s">
        <v>3679</v>
      </c>
      <c r="E1" s="1894" t="s">
        <v>3680</v>
      </c>
      <c r="F1" s="1890" t="s">
        <v>2455</v>
      </c>
      <c r="G1" s="1891"/>
      <c r="H1" s="1892" t="s">
        <v>3412</v>
      </c>
      <c r="I1" s="1893" t="s">
        <v>2457</v>
      </c>
      <c r="J1" s="1891" t="s">
        <v>2458</v>
      </c>
      <c r="K1" s="1894"/>
    </row>
    <row r="2" spans="1:11" ht="17.649999999999999" customHeight="1">
      <c r="A2" s="1896"/>
      <c r="B2" s="1897" t="str">
        <f>+'Data Sheet'!C25</f>
        <v>Orange and Rockland Utilities, Inc</v>
      </c>
      <c r="C2" s="1898" t="s">
        <v>4780</v>
      </c>
      <c r="D2" s="1899" t="s">
        <v>2468</v>
      </c>
      <c r="E2" s="1900"/>
      <c r="F2" s="1901" t="str">
        <f>'[8]Data Sheet'!$C$25</f>
        <v xml:space="preserve"> </v>
      </c>
      <c r="G2" s="1902"/>
      <c r="H2" s="1898" t="s">
        <v>4780</v>
      </c>
      <c r="I2" s="1903" t="s">
        <v>4720</v>
      </c>
      <c r="J2" s="1902"/>
      <c r="K2" s="1900"/>
    </row>
    <row r="3" spans="1:11" ht="17.649999999999999" customHeight="1">
      <c r="A3" s="1904"/>
      <c r="B3" s="1905"/>
      <c r="C3" s="1906" t="s">
        <v>53</v>
      </c>
      <c r="D3" s="1907" t="str">
        <f>+'Data Sheet'!C40</f>
        <v>4/28/2016</v>
      </c>
      <c r="E3" s="2000" t="str">
        <f>+'Data Sheet'!C38</f>
        <v>12/31/2015</v>
      </c>
      <c r="F3" s="1904"/>
      <c r="G3" s="1905"/>
      <c r="H3" s="1906" t="s">
        <v>53</v>
      </c>
      <c r="I3" s="1907" t="str">
        <f>+'Data Sheet'!C40</f>
        <v>4/28/2016</v>
      </c>
      <c r="J3" s="2002" t="str">
        <f>+'Data Sheet'!C38</f>
        <v>12/31/2015</v>
      </c>
      <c r="K3" s="1909"/>
    </row>
    <row r="4" spans="1:11" ht="17.649999999999999" customHeight="1">
      <c r="A4" s="1910"/>
      <c r="B4" s="1911" t="s">
        <v>2942</v>
      </c>
      <c r="C4" s="1911"/>
      <c r="D4" s="1911"/>
      <c r="E4" s="1912"/>
      <c r="F4" s="1910" t="s">
        <v>4721</v>
      </c>
      <c r="G4" s="1911"/>
      <c r="H4" s="1911"/>
      <c r="I4" s="1911"/>
      <c r="J4" s="1911"/>
      <c r="K4" s="1912"/>
    </row>
    <row r="5" spans="1:11" ht="17.649999999999999" customHeight="1">
      <c r="A5" s="1913"/>
      <c r="B5" s="1914" t="s">
        <v>282</v>
      </c>
      <c r="C5" s="1914"/>
      <c r="D5" s="1914"/>
      <c r="E5" s="1915"/>
      <c r="F5" s="1913" t="s">
        <v>282</v>
      </c>
      <c r="G5" s="1914"/>
      <c r="H5" s="1914"/>
      <c r="I5" s="1914"/>
      <c r="J5" s="1914"/>
      <c r="K5" s="1915"/>
    </row>
    <row r="6" spans="1:11" ht="17.649999999999999" customHeight="1">
      <c r="A6" s="1916"/>
      <c r="B6" s="1902"/>
      <c r="C6" s="1902"/>
      <c r="D6" s="1917"/>
      <c r="E6" s="1918"/>
      <c r="F6" s="1919"/>
      <c r="G6" s="1903" t="s">
        <v>283</v>
      </c>
      <c r="H6" s="1903" t="s">
        <v>283</v>
      </c>
      <c r="I6" s="1903" t="s">
        <v>283</v>
      </c>
      <c r="J6" s="1899"/>
      <c r="K6" s="1920"/>
    </row>
    <row r="7" spans="1:11" ht="17.649999999999999" customHeight="1">
      <c r="A7" s="1916" t="s">
        <v>3686</v>
      </c>
      <c r="B7" s="1911" t="s">
        <v>3247</v>
      </c>
      <c r="C7" s="1911"/>
      <c r="D7" s="1921" t="s">
        <v>3520</v>
      </c>
      <c r="E7" s="1920" t="s">
        <v>284</v>
      </c>
      <c r="F7" s="1916" t="s">
        <v>285</v>
      </c>
      <c r="G7" s="1903" t="s">
        <v>4722</v>
      </c>
      <c r="H7" s="1903" t="s">
        <v>4722</v>
      </c>
      <c r="I7" s="1903" t="s">
        <v>4722</v>
      </c>
      <c r="J7" s="1903" t="s">
        <v>1241</v>
      </c>
      <c r="K7" s="1920" t="s">
        <v>3686</v>
      </c>
    </row>
    <row r="8" spans="1:11" ht="17.649999999999999" customHeight="1">
      <c r="A8" s="1922" t="s">
        <v>3689</v>
      </c>
      <c r="B8" s="1914" t="s">
        <v>58</v>
      </c>
      <c r="C8" s="1914"/>
      <c r="D8" s="1923" t="s">
        <v>1827</v>
      </c>
      <c r="E8" s="1924" t="s">
        <v>1828</v>
      </c>
      <c r="F8" s="1922" t="s">
        <v>1829</v>
      </c>
      <c r="G8" s="1925" t="s">
        <v>3535</v>
      </c>
      <c r="H8" s="1925" t="s">
        <v>3536</v>
      </c>
      <c r="I8" s="1925" t="s">
        <v>3537</v>
      </c>
      <c r="J8" s="1925" t="s">
        <v>3538</v>
      </c>
      <c r="K8" s="1924" t="s">
        <v>3689</v>
      </c>
    </row>
    <row r="9" spans="1:11" ht="17.649999999999999" customHeight="1">
      <c r="A9" s="1922" t="s">
        <v>4723</v>
      </c>
      <c r="B9" s="1914" t="s">
        <v>660</v>
      </c>
      <c r="C9" s="1914"/>
      <c r="D9" s="1926"/>
      <c r="E9" s="1927"/>
      <c r="F9" s="1928"/>
      <c r="G9" s="1929"/>
      <c r="H9" s="1929"/>
      <c r="I9" s="1929"/>
      <c r="J9" s="1930"/>
      <c r="K9" s="1924" t="s">
        <v>4723</v>
      </c>
    </row>
    <row r="10" spans="1:11" ht="17.649999999999999" customHeight="1">
      <c r="A10" s="1922" t="s">
        <v>4724</v>
      </c>
      <c r="B10" s="1931" t="s">
        <v>286</v>
      </c>
      <c r="C10" s="1914"/>
      <c r="D10" s="1932"/>
      <c r="E10" s="1933"/>
      <c r="F10" s="1934"/>
      <c r="G10" s="1935"/>
      <c r="H10" s="1935"/>
      <c r="I10" s="1935"/>
      <c r="J10" s="1936"/>
      <c r="K10" s="1924" t="s">
        <v>4724</v>
      </c>
    </row>
    <row r="11" spans="1:11" ht="17.649999999999999" customHeight="1">
      <c r="A11" s="1922" t="s">
        <v>4725</v>
      </c>
      <c r="B11" s="1931" t="s">
        <v>4726</v>
      </c>
      <c r="C11" s="1914"/>
      <c r="D11" s="1937">
        <f>SUM(E11:J11)</f>
        <v>2080986958</v>
      </c>
      <c r="E11" s="1938">
        <v>1203006519</v>
      </c>
      <c r="F11" s="1939">
        <v>666985362</v>
      </c>
      <c r="G11" s="1940"/>
      <c r="H11" s="1940"/>
      <c r="I11" s="1940"/>
      <c r="J11" s="1940">
        <v>210995077</v>
      </c>
      <c r="K11" s="1924" t="s">
        <v>4725</v>
      </c>
    </row>
    <row r="12" spans="1:11" ht="17.649999999999999" customHeight="1">
      <c r="A12" s="1922" t="s">
        <v>4727</v>
      </c>
      <c r="B12" s="1931" t="s">
        <v>4728</v>
      </c>
      <c r="C12" s="1914"/>
      <c r="D12" s="1941">
        <f>SUM(E12:J12)</f>
        <v>0</v>
      </c>
      <c r="E12" s="1942"/>
      <c r="F12" s="1943"/>
      <c r="G12" s="1944" t="s">
        <v>3253</v>
      </c>
      <c r="H12" s="1944"/>
      <c r="I12" s="1944"/>
      <c r="J12" s="1944"/>
      <c r="K12" s="1924" t="s">
        <v>4727</v>
      </c>
    </row>
    <row r="13" spans="1:11" ht="17.649999999999999" customHeight="1">
      <c r="A13" s="1922" t="s">
        <v>4729</v>
      </c>
      <c r="B13" s="1931" t="s">
        <v>4730</v>
      </c>
      <c r="C13" s="1914"/>
      <c r="D13" s="1941">
        <f>SUM(E13:J13)</f>
        <v>0</v>
      </c>
      <c r="E13" s="1942"/>
      <c r="F13" s="1943"/>
      <c r="G13" s="1944"/>
      <c r="H13" s="1944"/>
      <c r="I13" s="1944"/>
      <c r="J13" s="1944"/>
      <c r="K13" s="1924" t="s">
        <v>4729</v>
      </c>
    </row>
    <row r="14" spans="1:11" ht="17.649999999999999" customHeight="1">
      <c r="A14" s="1922" t="s">
        <v>4731</v>
      </c>
      <c r="B14" s="1931" t="s">
        <v>4732</v>
      </c>
      <c r="C14" s="1914"/>
      <c r="D14" s="1941">
        <f>SUM(E14:J14)</f>
        <v>0</v>
      </c>
      <c r="E14" s="1942"/>
      <c r="F14" s="1943"/>
      <c r="G14" s="1944"/>
      <c r="H14" s="1944"/>
      <c r="I14" s="1944"/>
      <c r="J14" s="1944"/>
      <c r="K14" s="1924" t="s">
        <v>4731</v>
      </c>
    </row>
    <row r="15" spans="1:11" ht="17.649999999999999" customHeight="1">
      <c r="A15" s="1922" t="s">
        <v>4733</v>
      </c>
      <c r="B15" s="1931" t="s">
        <v>4734</v>
      </c>
      <c r="C15" s="1914"/>
      <c r="D15" s="1941">
        <f>SUM(E15:J15)</f>
        <v>0</v>
      </c>
      <c r="E15" s="1942"/>
      <c r="F15" s="1943"/>
      <c r="G15" s="1944"/>
      <c r="H15" s="1944"/>
      <c r="I15" s="1944"/>
      <c r="J15" s="1944"/>
      <c r="K15" s="1924" t="s">
        <v>4733</v>
      </c>
    </row>
    <row r="16" spans="1:11" ht="17.649999999999999" customHeight="1">
      <c r="A16" s="1922" t="s">
        <v>4735</v>
      </c>
      <c r="B16" s="1931" t="s">
        <v>4736</v>
      </c>
      <c r="C16" s="1914"/>
      <c r="D16" s="1941">
        <f t="shared" ref="D16:J16" si="0">SUM(D11:D15)</f>
        <v>2080986958</v>
      </c>
      <c r="E16" s="1945">
        <f t="shared" si="0"/>
        <v>1203006519</v>
      </c>
      <c r="F16" s="1946">
        <f t="shared" si="0"/>
        <v>666985362</v>
      </c>
      <c r="G16" s="1947">
        <f t="shared" si="0"/>
        <v>0</v>
      </c>
      <c r="H16" s="1947">
        <f t="shared" si="0"/>
        <v>0</v>
      </c>
      <c r="I16" s="1947">
        <f t="shared" si="0"/>
        <v>0</v>
      </c>
      <c r="J16" s="1947">
        <f t="shared" si="0"/>
        <v>210995077</v>
      </c>
      <c r="K16" s="1924" t="s">
        <v>4735</v>
      </c>
    </row>
    <row r="17" spans="1:11" ht="17.649999999999999" customHeight="1">
      <c r="A17" s="1922" t="s">
        <v>4737</v>
      </c>
      <c r="B17" s="1931" t="s">
        <v>287</v>
      </c>
      <c r="C17" s="1914"/>
      <c r="D17" s="1941">
        <f>SUM(E17:J17)</f>
        <v>0</v>
      </c>
      <c r="E17" s="1942"/>
      <c r="F17" s="1943"/>
      <c r="G17" s="1944"/>
      <c r="H17" s="1944"/>
      <c r="I17" s="1944"/>
      <c r="J17" s="1944"/>
      <c r="K17" s="1924" t="s">
        <v>4737</v>
      </c>
    </row>
    <row r="18" spans="1:11" ht="17.649999999999999" customHeight="1">
      <c r="A18" s="1922" t="s">
        <v>4738</v>
      </c>
      <c r="B18" s="1931" t="s">
        <v>288</v>
      </c>
      <c r="C18" s="1914"/>
      <c r="D18" s="1941">
        <f>SUM(E18:J18)</f>
        <v>9004808</v>
      </c>
      <c r="E18" s="1942">
        <v>9004808</v>
      </c>
      <c r="F18" s="1943">
        <v>0</v>
      </c>
      <c r="G18" s="1944"/>
      <c r="H18" s="1944"/>
      <c r="I18" s="1944"/>
      <c r="J18" s="1944"/>
      <c r="K18" s="1924" t="s">
        <v>4738</v>
      </c>
    </row>
    <row r="19" spans="1:11" ht="17.649999999999999" customHeight="1">
      <c r="A19" s="1922" t="s">
        <v>4739</v>
      </c>
      <c r="B19" s="1931" t="s">
        <v>3713</v>
      </c>
      <c r="C19" s="1914"/>
      <c r="D19" s="1941">
        <f>SUM(E19:J19)</f>
        <v>58129868</v>
      </c>
      <c r="E19" s="1942">
        <v>40150159</v>
      </c>
      <c r="F19" s="1943">
        <v>6481105</v>
      </c>
      <c r="G19" s="1944"/>
      <c r="H19" s="1944"/>
      <c r="I19" s="1944"/>
      <c r="J19" s="1944">
        <v>11498604</v>
      </c>
      <c r="K19" s="1924" t="s">
        <v>4739</v>
      </c>
    </row>
    <row r="20" spans="1:11" ht="17.649999999999999" customHeight="1">
      <c r="A20" s="1922" t="s">
        <v>4740</v>
      </c>
      <c r="B20" s="1931" t="s">
        <v>289</v>
      </c>
      <c r="C20" s="1914"/>
      <c r="D20" s="1941">
        <f>SUM(E20:J20)</f>
        <v>0</v>
      </c>
      <c r="E20" s="1942"/>
      <c r="F20" s="1943"/>
      <c r="G20" s="1944"/>
      <c r="H20" s="1944"/>
      <c r="I20" s="1944"/>
      <c r="J20" s="1944"/>
      <c r="K20" s="1924" t="s">
        <v>4740</v>
      </c>
    </row>
    <row r="21" spans="1:11" ht="17.649999999999999" customHeight="1">
      <c r="A21" s="1922" t="s">
        <v>4741</v>
      </c>
      <c r="B21" s="1931" t="s">
        <v>4742</v>
      </c>
      <c r="C21" s="1914"/>
      <c r="D21" s="1948">
        <f t="shared" ref="D21:J21" si="1">SUM(D16:D20)</f>
        <v>2148121634</v>
      </c>
      <c r="E21" s="1945">
        <f>SUM(E16:E20)</f>
        <v>1252161486</v>
      </c>
      <c r="F21" s="1946">
        <f t="shared" si="1"/>
        <v>673466467</v>
      </c>
      <c r="G21" s="1947">
        <f t="shared" si="1"/>
        <v>0</v>
      </c>
      <c r="H21" s="1947">
        <f t="shared" si="1"/>
        <v>0</v>
      </c>
      <c r="I21" s="1947">
        <f t="shared" si="1"/>
        <v>0</v>
      </c>
      <c r="J21" s="1947">
        <f t="shared" si="1"/>
        <v>222493681</v>
      </c>
      <c r="K21" s="1924" t="s">
        <v>4741</v>
      </c>
    </row>
    <row r="22" spans="1:11" ht="17.649999999999999" customHeight="1">
      <c r="A22" s="1922" t="s">
        <v>4743</v>
      </c>
      <c r="B22" s="1931" t="s">
        <v>1154</v>
      </c>
      <c r="C22" s="1914"/>
      <c r="D22" s="1941">
        <f>D42</f>
        <v>690894239</v>
      </c>
      <c r="E22" s="1945">
        <v>386903375</v>
      </c>
      <c r="F22" s="1946">
        <v>210399496</v>
      </c>
      <c r="G22" s="1947"/>
      <c r="H22" s="1947"/>
      <c r="I22" s="1947"/>
      <c r="J22" s="1947">
        <v>93591368</v>
      </c>
      <c r="K22" s="1924" t="s">
        <v>4743</v>
      </c>
    </row>
    <row r="23" spans="1:11" ht="17.649999999999999" customHeight="1">
      <c r="A23" s="1922" t="s">
        <v>4744</v>
      </c>
      <c r="B23" s="1931" t="s">
        <v>4745</v>
      </c>
      <c r="C23" s="1914"/>
      <c r="D23" s="1949">
        <f t="shared" ref="D23:J23" si="2">D21-D22</f>
        <v>1457227395</v>
      </c>
      <c r="E23" s="1950">
        <f t="shared" si="2"/>
        <v>865258111</v>
      </c>
      <c r="F23" s="1951">
        <f t="shared" si="2"/>
        <v>463066971</v>
      </c>
      <c r="G23" s="1952">
        <f t="shared" si="2"/>
        <v>0</v>
      </c>
      <c r="H23" s="1952">
        <f t="shared" si="2"/>
        <v>0</v>
      </c>
      <c r="I23" s="1952">
        <f t="shared" si="2"/>
        <v>0</v>
      </c>
      <c r="J23" s="1952">
        <f t="shared" si="2"/>
        <v>128902313</v>
      </c>
      <c r="K23" s="1924" t="s">
        <v>4744</v>
      </c>
    </row>
    <row r="24" spans="1:11" ht="17.649999999999999" customHeight="1">
      <c r="A24" s="1916" t="s">
        <v>4746</v>
      </c>
      <c r="B24" s="1953" t="s">
        <v>4747</v>
      </c>
      <c r="C24" s="1902"/>
      <c r="D24" s="1954"/>
      <c r="E24" s="1955"/>
      <c r="F24" s="1956"/>
      <c r="G24" s="1957"/>
      <c r="H24" s="1957"/>
      <c r="I24" s="1957"/>
      <c r="J24" s="1958"/>
      <c r="K24" s="1920" t="s">
        <v>4746</v>
      </c>
    </row>
    <row r="25" spans="1:11" ht="17.649999999999999" customHeight="1">
      <c r="A25" s="1959"/>
      <c r="B25" s="1960" t="s">
        <v>1155</v>
      </c>
      <c r="C25" s="1905"/>
      <c r="D25" s="1954"/>
      <c r="E25" s="1955"/>
      <c r="F25" s="1956"/>
      <c r="G25" s="1957"/>
      <c r="H25" s="1957"/>
      <c r="I25" s="1957"/>
      <c r="J25" s="1958"/>
      <c r="K25" s="1924"/>
    </row>
    <row r="26" spans="1:11" ht="17.649999999999999" customHeight="1">
      <c r="A26" s="1922" t="s">
        <v>4748</v>
      </c>
      <c r="B26" s="1931" t="s">
        <v>4749</v>
      </c>
      <c r="C26" s="1914"/>
      <c r="D26" s="1961"/>
      <c r="E26" s="1962"/>
      <c r="F26" s="1963"/>
      <c r="G26" s="1964"/>
      <c r="H26" s="1964"/>
      <c r="I26" s="1964"/>
      <c r="J26" s="1965"/>
      <c r="K26" s="1924" t="s">
        <v>4748</v>
      </c>
    </row>
    <row r="27" spans="1:11" ht="17.649999999999999" customHeight="1">
      <c r="A27" s="1922" t="s">
        <v>4750</v>
      </c>
      <c r="B27" s="1931" t="s">
        <v>4751</v>
      </c>
      <c r="C27" s="1914"/>
      <c r="D27" s="1937">
        <f>SUM(E27:J27)</f>
        <v>617423565</v>
      </c>
      <c r="E27" s="1966">
        <v>385576659</v>
      </c>
      <c r="F27" s="1967">
        <v>199502342</v>
      </c>
      <c r="G27" s="1968"/>
      <c r="H27" s="1968"/>
      <c r="I27" s="1968"/>
      <c r="J27" s="1968">
        <v>32344564</v>
      </c>
      <c r="K27" s="1924" t="s">
        <v>4750</v>
      </c>
    </row>
    <row r="28" spans="1:11" ht="17.649999999999999" customHeight="1">
      <c r="A28" s="1922" t="s">
        <v>4752</v>
      </c>
      <c r="B28" s="1931" t="s">
        <v>4753</v>
      </c>
      <c r="C28" s="1969"/>
      <c r="D28" s="1941">
        <f>SUM(E28:J28)</f>
        <v>0</v>
      </c>
      <c r="E28" s="1970"/>
      <c r="F28" s="1971">
        <v>0</v>
      </c>
      <c r="G28" s="1972"/>
      <c r="H28" s="1972"/>
      <c r="I28" s="1972"/>
      <c r="J28" s="1973"/>
      <c r="K28" s="1924" t="s">
        <v>4752</v>
      </c>
    </row>
    <row r="29" spans="1:11" ht="17.649999999999999" customHeight="1">
      <c r="A29" s="1922" t="s">
        <v>4754</v>
      </c>
      <c r="B29" s="1931" t="s">
        <v>4755</v>
      </c>
      <c r="C29" s="1974"/>
      <c r="D29" s="1975">
        <f>SUM(E29:J29)</f>
        <v>0</v>
      </c>
      <c r="E29" s="1976"/>
      <c r="F29" s="1971"/>
      <c r="G29" s="1977"/>
      <c r="H29" s="1977"/>
      <c r="I29" s="1977"/>
      <c r="J29" s="1978"/>
      <c r="K29" s="1924" t="s">
        <v>4754</v>
      </c>
    </row>
    <row r="30" spans="1:11" ht="17.649999999999999" customHeight="1">
      <c r="A30" s="1922" t="s">
        <v>4756</v>
      </c>
      <c r="B30" s="1931" t="s">
        <v>4757</v>
      </c>
      <c r="C30" s="1974"/>
      <c r="D30" s="1979">
        <f>SUM(E30:J30)</f>
        <v>73374231</v>
      </c>
      <c r="E30" s="1980">
        <v>1230273</v>
      </c>
      <c r="F30" s="1971">
        <v>10897154</v>
      </c>
      <c r="G30" s="1981"/>
      <c r="H30" s="1982"/>
      <c r="I30" s="1982"/>
      <c r="J30" s="1982">
        <v>61246804</v>
      </c>
      <c r="K30" s="1924" t="s">
        <v>4756</v>
      </c>
    </row>
    <row r="31" spans="1:11" ht="17.649999999999999" customHeight="1">
      <c r="A31" s="1922" t="s">
        <v>4758</v>
      </c>
      <c r="B31" s="1931" t="s">
        <v>4759</v>
      </c>
      <c r="C31" s="1974"/>
      <c r="D31" s="1983">
        <f>SUM(D27:D30)</f>
        <v>690797796</v>
      </c>
      <c r="E31" s="1945">
        <f t="shared" ref="E31:J31" si="3">SUM(E27:E30)</f>
        <v>386806932</v>
      </c>
      <c r="F31" s="1946">
        <f t="shared" si="3"/>
        <v>210399496</v>
      </c>
      <c r="G31" s="1948">
        <f t="shared" si="3"/>
        <v>0</v>
      </c>
      <c r="H31" s="1947">
        <f t="shared" si="3"/>
        <v>0</v>
      </c>
      <c r="I31" s="1947">
        <f t="shared" si="3"/>
        <v>0</v>
      </c>
      <c r="J31" s="1947">
        <f t="shared" si="3"/>
        <v>93591368</v>
      </c>
      <c r="K31" s="1924" t="s">
        <v>4758</v>
      </c>
    </row>
    <row r="32" spans="1:11" ht="17.649999999999999" customHeight="1">
      <c r="A32" s="1922" t="s">
        <v>4760</v>
      </c>
      <c r="B32" s="1931" t="s">
        <v>287</v>
      </c>
      <c r="C32" s="1974"/>
      <c r="D32" s="1964"/>
      <c r="E32" s="1962"/>
      <c r="F32" s="1963"/>
      <c r="G32" s="1964"/>
      <c r="H32" s="1964"/>
      <c r="I32" s="1964"/>
      <c r="J32" s="1965"/>
      <c r="K32" s="1924" t="s">
        <v>4760</v>
      </c>
    </row>
    <row r="33" spans="1:11" ht="17.649999999999999" customHeight="1">
      <c r="A33" s="1922" t="s">
        <v>4761</v>
      </c>
      <c r="B33" s="1931" t="s">
        <v>4751</v>
      </c>
      <c r="C33" s="1969"/>
      <c r="D33" s="1941">
        <f>SUM(E33:J33)</f>
        <v>0</v>
      </c>
      <c r="E33" s="1980" t="s">
        <v>3253</v>
      </c>
      <c r="F33" s="1971"/>
      <c r="G33" s="1982"/>
      <c r="H33" s="1982"/>
      <c r="I33" s="1982"/>
      <c r="J33" s="1982"/>
      <c r="K33" s="1924" t="s">
        <v>4761</v>
      </c>
    </row>
    <row r="34" spans="1:11" ht="17.649999999999999" customHeight="1">
      <c r="A34" s="1922" t="s">
        <v>4762</v>
      </c>
      <c r="B34" s="1931" t="s">
        <v>4763</v>
      </c>
      <c r="C34" s="1914"/>
      <c r="D34" s="1941">
        <f>SUM(E34:J34)</f>
        <v>0</v>
      </c>
      <c r="E34" s="1980"/>
      <c r="F34" s="1971"/>
      <c r="G34" s="1982"/>
      <c r="H34" s="1982"/>
      <c r="I34" s="1982"/>
      <c r="J34" s="1982"/>
      <c r="K34" s="1924" t="s">
        <v>4762</v>
      </c>
    </row>
    <row r="35" spans="1:11" ht="17.649999999999999" customHeight="1">
      <c r="A35" s="1922" t="s">
        <v>4764</v>
      </c>
      <c r="B35" s="1931" t="s">
        <v>4765</v>
      </c>
      <c r="C35" s="1914"/>
      <c r="D35" s="1948">
        <f>SUM(D33:D34)</f>
        <v>0</v>
      </c>
      <c r="E35" s="1945">
        <f t="shared" ref="E35:J35" si="4">SUM(E33:E34)</f>
        <v>0</v>
      </c>
      <c r="F35" s="1946">
        <f t="shared" si="4"/>
        <v>0</v>
      </c>
      <c r="G35" s="1947">
        <f t="shared" si="4"/>
        <v>0</v>
      </c>
      <c r="H35" s="1947">
        <f t="shared" si="4"/>
        <v>0</v>
      </c>
      <c r="I35" s="1947">
        <f t="shared" si="4"/>
        <v>0</v>
      </c>
      <c r="J35" s="1947">
        <f t="shared" si="4"/>
        <v>0</v>
      </c>
      <c r="K35" s="1924" t="s">
        <v>4764</v>
      </c>
    </row>
    <row r="36" spans="1:11" ht="17.649999999999999" customHeight="1">
      <c r="A36" s="1922" t="s">
        <v>4766</v>
      </c>
      <c r="B36" s="1931" t="s">
        <v>288</v>
      </c>
      <c r="C36" s="1914"/>
      <c r="D36" s="1961"/>
      <c r="E36" s="1962"/>
      <c r="F36" s="1963"/>
      <c r="G36" s="1964"/>
      <c r="H36" s="1964"/>
      <c r="I36" s="1964"/>
      <c r="J36" s="1965"/>
      <c r="K36" s="1924" t="s">
        <v>4766</v>
      </c>
    </row>
    <row r="37" spans="1:11" ht="17.649999999999999" customHeight="1">
      <c r="A37" s="1922" t="s">
        <v>4767</v>
      </c>
      <c r="B37" s="1931" t="s">
        <v>4751</v>
      </c>
      <c r="C37" s="1914"/>
      <c r="D37" s="1941">
        <f>SUM(E37:J37)</f>
        <v>96443</v>
      </c>
      <c r="E37" s="1980">
        <v>96443</v>
      </c>
      <c r="F37" s="1971"/>
      <c r="G37" s="1982"/>
      <c r="H37" s="1982"/>
      <c r="I37" s="1982"/>
      <c r="J37" s="1982"/>
      <c r="K37" s="1924" t="s">
        <v>4767</v>
      </c>
    </row>
    <row r="38" spans="1:11" ht="17.649999999999999" customHeight="1">
      <c r="A38" s="1922" t="s">
        <v>4768</v>
      </c>
      <c r="B38" s="1931" t="s">
        <v>4769</v>
      </c>
      <c r="C38" s="1914"/>
      <c r="D38" s="1941">
        <f>SUM(E38:J38)</f>
        <v>0</v>
      </c>
      <c r="E38" s="1980"/>
      <c r="F38" s="1971"/>
      <c r="G38" s="1982"/>
      <c r="H38" s="1982"/>
      <c r="I38" s="1982"/>
      <c r="J38" s="1982"/>
      <c r="K38" s="1924" t="s">
        <v>4768</v>
      </c>
    </row>
    <row r="39" spans="1:11" ht="17.649999999999999" customHeight="1">
      <c r="A39" s="1922" t="s">
        <v>4770</v>
      </c>
      <c r="B39" s="1931" t="s">
        <v>4771</v>
      </c>
      <c r="C39" s="1984"/>
      <c r="D39" s="1948">
        <f t="shared" ref="D39:J39" si="5">SUM(D37:D38)</f>
        <v>96443</v>
      </c>
      <c r="E39" s="1945">
        <f t="shared" si="5"/>
        <v>96443</v>
      </c>
      <c r="F39" s="1946">
        <f t="shared" si="5"/>
        <v>0</v>
      </c>
      <c r="G39" s="1947">
        <f t="shared" si="5"/>
        <v>0</v>
      </c>
      <c r="H39" s="1947">
        <f t="shared" si="5"/>
        <v>0</v>
      </c>
      <c r="I39" s="1947">
        <f t="shared" si="5"/>
        <v>0</v>
      </c>
      <c r="J39" s="1947">
        <f t="shared" si="5"/>
        <v>0</v>
      </c>
      <c r="K39" s="1924" t="s">
        <v>4770</v>
      </c>
    </row>
    <row r="40" spans="1:11" ht="17.649999999999999" customHeight="1">
      <c r="A40" s="1922" t="s">
        <v>4772</v>
      </c>
      <c r="B40" s="1931" t="s">
        <v>1156</v>
      </c>
      <c r="C40" s="1914"/>
      <c r="D40" s="1941">
        <f>SUM(E40:J40)</f>
        <v>0</v>
      </c>
      <c r="E40" s="1976"/>
      <c r="F40" s="1971" t="s">
        <v>3253</v>
      </c>
      <c r="G40" s="1977"/>
      <c r="H40" s="1977"/>
      <c r="I40" s="1977"/>
      <c r="J40" s="1978"/>
      <c r="K40" s="1924" t="s">
        <v>4772</v>
      </c>
    </row>
    <row r="41" spans="1:11" ht="17.649999999999999" customHeight="1">
      <c r="A41" s="1922" t="s">
        <v>4773</v>
      </c>
      <c r="B41" s="1931" t="s">
        <v>4774</v>
      </c>
      <c r="C41" s="1914"/>
      <c r="D41" s="1941">
        <f>SUM(E41:J41)</f>
        <v>0</v>
      </c>
      <c r="E41" s="1980"/>
      <c r="F41" s="1971"/>
      <c r="G41" s="1982"/>
      <c r="H41" s="1982"/>
      <c r="I41" s="1982"/>
      <c r="J41" s="1982"/>
      <c r="K41" s="1924" t="s">
        <v>4773</v>
      </c>
    </row>
    <row r="42" spans="1:11" ht="17.649999999999999" customHeight="1">
      <c r="A42" s="1916" t="s">
        <v>4775</v>
      </c>
      <c r="B42" s="1953" t="s">
        <v>4776</v>
      </c>
      <c r="C42" s="1911"/>
      <c r="D42" s="1937">
        <f t="shared" ref="D42:J42" si="6">D31+D35+D39+D40+D41</f>
        <v>690894239</v>
      </c>
      <c r="E42" s="1950">
        <f t="shared" si="6"/>
        <v>386903375</v>
      </c>
      <c r="F42" s="1951">
        <f t="shared" si="6"/>
        <v>210399496</v>
      </c>
      <c r="G42" s="1952">
        <f t="shared" si="6"/>
        <v>0</v>
      </c>
      <c r="H42" s="1952">
        <f t="shared" si="6"/>
        <v>0</v>
      </c>
      <c r="I42" s="1952">
        <f t="shared" si="6"/>
        <v>0</v>
      </c>
      <c r="J42" s="1952">
        <f t="shared" si="6"/>
        <v>93591368</v>
      </c>
      <c r="K42" s="1920" t="s">
        <v>4775</v>
      </c>
    </row>
    <row r="43" spans="1:11" ht="17.649999999999999" customHeight="1">
      <c r="A43" s="1922"/>
      <c r="B43" s="1931" t="s">
        <v>4777</v>
      </c>
      <c r="C43" s="1985"/>
      <c r="D43" s="1961"/>
      <c r="E43" s="1962"/>
      <c r="F43" s="1963"/>
      <c r="G43" s="1964"/>
      <c r="H43" s="1964"/>
      <c r="I43" s="1964"/>
      <c r="J43" s="1965"/>
      <c r="K43" s="1986"/>
    </row>
    <row r="44" spans="1:11">
      <c r="A44" s="1896"/>
      <c r="B44" s="1911"/>
      <c r="C44" s="1911"/>
      <c r="D44" s="1987"/>
      <c r="E44" s="1988"/>
      <c r="F44" s="1896"/>
      <c r="G44" s="1911"/>
      <c r="H44" s="1911"/>
      <c r="I44" s="1911"/>
      <c r="J44" s="1987"/>
      <c r="K44" s="1988"/>
    </row>
    <row r="45" spans="1:11">
      <c r="A45" s="1896"/>
      <c r="B45" s="1911"/>
      <c r="C45" s="1911"/>
      <c r="D45" s="1987"/>
      <c r="E45" s="1988"/>
      <c r="F45" s="1896"/>
      <c r="G45" s="1911"/>
      <c r="H45" s="1911"/>
      <c r="I45" s="1911"/>
      <c r="J45" s="1987"/>
      <c r="K45" s="1988"/>
    </row>
    <row r="46" spans="1:11">
      <c r="A46" s="1896"/>
      <c r="B46" s="1911"/>
      <c r="C46" s="1911"/>
      <c r="D46" s="1987"/>
      <c r="E46" s="1988"/>
      <c r="F46" s="1896"/>
      <c r="G46" s="1902"/>
      <c r="H46" s="1911"/>
      <c r="I46" s="1911"/>
      <c r="J46" s="1987"/>
      <c r="K46" s="1988"/>
    </row>
    <row r="47" spans="1:11">
      <c r="A47" s="1896"/>
      <c r="B47" s="1902"/>
      <c r="C47" s="1911"/>
      <c r="D47" s="1987"/>
      <c r="E47" s="1988"/>
      <c r="F47" s="1896"/>
      <c r="G47" s="1902"/>
      <c r="H47" s="1911"/>
      <c r="I47" s="1911"/>
      <c r="J47" s="1987"/>
      <c r="K47" s="1988"/>
    </row>
    <row r="48" spans="1:11">
      <c r="A48" s="1896"/>
      <c r="B48" s="1902"/>
      <c r="C48" s="1911"/>
      <c r="D48" s="1987"/>
      <c r="E48" s="1988"/>
      <c r="F48" s="1896"/>
      <c r="G48" s="1902"/>
      <c r="H48" s="1911"/>
      <c r="I48" s="1911"/>
      <c r="J48" s="1987"/>
      <c r="K48" s="1988"/>
    </row>
    <row r="49" spans="1:11">
      <c r="A49" s="1896"/>
      <c r="B49" s="1902"/>
      <c r="C49" s="1911"/>
      <c r="D49" s="1987"/>
      <c r="E49" s="1988"/>
      <c r="F49" s="1896"/>
      <c r="G49" s="1902"/>
      <c r="H49" s="1911"/>
      <c r="I49" s="1911"/>
      <c r="J49" s="1987"/>
      <c r="K49" s="1988"/>
    </row>
    <row r="50" spans="1:11">
      <c r="A50" s="1896"/>
      <c r="B50" s="1902"/>
      <c r="C50" s="1911"/>
      <c r="D50" s="1987"/>
      <c r="E50" s="1988"/>
      <c r="F50" s="1896"/>
      <c r="G50" s="1902"/>
      <c r="H50" s="1911"/>
      <c r="I50" s="1911"/>
      <c r="J50" s="1987"/>
      <c r="K50" s="1988"/>
    </row>
    <row r="51" spans="1:11">
      <c r="A51" s="1896"/>
      <c r="B51" s="1902"/>
      <c r="C51" s="1911"/>
      <c r="D51" s="1987"/>
      <c r="E51" s="1988"/>
      <c r="F51" s="1896"/>
      <c r="G51" s="1902"/>
      <c r="H51" s="1911"/>
      <c r="I51" s="1911"/>
      <c r="J51" s="1987"/>
      <c r="K51" s="1988"/>
    </row>
    <row r="52" spans="1:11">
      <c r="A52" s="1896"/>
      <c r="B52" s="1902"/>
      <c r="C52" s="1911"/>
      <c r="D52" s="1987"/>
      <c r="E52" s="1988"/>
      <c r="F52" s="1896"/>
      <c r="G52" s="1902"/>
      <c r="H52" s="1911"/>
      <c r="I52" s="1911"/>
      <c r="J52" s="1987"/>
      <c r="K52" s="1988"/>
    </row>
    <row r="53" spans="1:11">
      <c r="A53" s="1896"/>
      <c r="B53" s="1902"/>
      <c r="C53" s="1911"/>
      <c r="D53" s="1987"/>
      <c r="E53" s="1988"/>
      <c r="F53" s="1896"/>
      <c r="G53" s="1902"/>
      <c r="H53" s="1911"/>
      <c r="I53" s="1911"/>
      <c r="J53" s="1987"/>
      <c r="K53" s="1988"/>
    </row>
    <row r="54" spans="1:11">
      <c r="A54" s="1896"/>
      <c r="B54" s="1902"/>
      <c r="C54" s="1911"/>
      <c r="D54" s="1987"/>
      <c r="E54" s="1988"/>
      <c r="F54" s="1896"/>
      <c r="G54" s="1902"/>
      <c r="H54" s="1911"/>
      <c r="I54" s="1911"/>
      <c r="J54" s="1987"/>
      <c r="K54" s="1988"/>
    </row>
    <row r="55" spans="1:11">
      <c r="A55" s="1896"/>
      <c r="B55" s="1902"/>
      <c r="C55" s="1911"/>
      <c r="D55" s="1987"/>
      <c r="E55" s="1988"/>
      <c r="F55" s="1896"/>
      <c r="G55" s="1902"/>
      <c r="H55" s="1911"/>
      <c r="I55" s="1911"/>
      <c r="J55" s="1987"/>
      <c r="K55" s="1988"/>
    </row>
    <row r="56" spans="1:11" ht="15.75" thickBot="1">
      <c r="A56" s="1989"/>
      <c r="B56" s="1990"/>
      <c r="C56" s="1991"/>
      <c r="D56" s="1992"/>
      <c r="E56" s="1993"/>
      <c r="F56" s="1989"/>
      <c r="G56" s="1990"/>
      <c r="H56" s="1991"/>
      <c r="I56" s="1991"/>
      <c r="J56" s="1992"/>
      <c r="K56" s="1993"/>
    </row>
    <row r="57" spans="1:11">
      <c r="A57" s="3602" t="s">
        <v>3058</v>
      </c>
      <c r="B57" s="3602"/>
      <c r="C57" s="1911"/>
      <c r="D57" s="1987"/>
      <c r="E57" s="1987"/>
      <c r="F57" s="3602" t="s">
        <v>3058</v>
      </c>
      <c r="G57" s="3602"/>
      <c r="H57" s="1911"/>
      <c r="I57" s="1911"/>
      <c r="J57" s="1987"/>
      <c r="K57" s="1987"/>
    </row>
    <row r="58" spans="1:11">
      <c r="A58" s="1911" t="s">
        <v>4778</v>
      </c>
      <c r="B58" s="1911"/>
      <c r="C58" s="1994"/>
      <c r="D58" s="1987"/>
      <c r="E58" s="1987"/>
      <c r="F58" s="1911" t="s">
        <v>4779</v>
      </c>
      <c r="G58" s="1911"/>
      <c r="H58" s="1994"/>
      <c r="I58" s="1911"/>
      <c r="J58" s="1987"/>
      <c r="K58" s="1987"/>
    </row>
    <row r="59" spans="1:11">
      <c r="A59" s="1902"/>
      <c r="B59" s="1902"/>
      <c r="C59" s="1902"/>
      <c r="D59" s="1995"/>
      <c r="E59" s="1995"/>
      <c r="F59" s="1902"/>
      <c r="G59" s="1902"/>
      <c r="H59" s="1902"/>
      <c r="I59" s="1902"/>
      <c r="J59" s="1995"/>
      <c r="K59" s="1995"/>
    </row>
    <row r="60" spans="1:11">
      <c r="A60" s="1902"/>
      <c r="B60" s="1902"/>
      <c r="C60" s="1902"/>
      <c r="D60" s="1995"/>
      <c r="E60" s="1995"/>
      <c r="F60" s="1902"/>
      <c r="G60" s="1902"/>
      <c r="H60" s="1902"/>
      <c r="I60" s="1902"/>
      <c r="J60" s="1995"/>
      <c r="K60" s="1995"/>
    </row>
    <row r="61" spans="1:11">
      <c r="A61" s="1902"/>
      <c r="B61" s="1902"/>
      <c r="C61" s="1902"/>
      <c r="D61" s="1995"/>
      <c r="E61" s="1995"/>
      <c r="F61" s="1902"/>
      <c r="G61" s="1902"/>
      <c r="H61" s="1902"/>
      <c r="I61" s="1902"/>
      <c r="J61" s="1995"/>
      <c r="K61" s="1995"/>
    </row>
    <row r="62" spans="1:11">
      <c r="A62" s="1902"/>
      <c r="B62" s="1902"/>
      <c r="C62" s="1902"/>
      <c r="D62" s="1995"/>
      <c r="E62" s="1995"/>
      <c r="F62" s="1902"/>
      <c r="G62" s="1902"/>
      <c r="H62" s="1902"/>
      <c r="I62" s="1902"/>
      <c r="J62" s="1995"/>
      <c r="K62" s="1995"/>
    </row>
    <row r="63" spans="1:11">
      <c r="A63" s="1902"/>
      <c r="B63" s="1902"/>
      <c r="C63" s="1902"/>
      <c r="D63" s="1995"/>
      <c r="E63" s="1995"/>
      <c r="F63" s="1902"/>
      <c r="G63" s="1902"/>
      <c r="H63" s="1902"/>
      <c r="I63" s="1902"/>
      <c r="J63" s="1995"/>
      <c r="K63" s="1995"/>
    </row>
    <row r="64" spans="1:11">
      <c r="A64" s="1902"/>
      <c r="B64" s="1902"/>
      <c r="C64" s="1902"/>
      <c r="D64" s="1995"/>
      <c r="E64" s="1995"/>
      <c r="F64" s="1902"/>
      <c r="G64" s="1902"/>
      <c r="H64" s="1902"/>
      <c r="I64" s="1902"/>
      <c r="J64" s="1995"/>
      <c r="K64" s="1995"/>
    </row>
    <row r="65" spans="1:11">
      <c r="A65" s="1902"/>
      <c r="B65" s="1902"/>
      <c r="C65" s="1902"/>
      <c r="D65" s="1995"/>
      <c r="E65" s="1995"/>
      <c r="F65" s="1902"/>
      <c r="G65" s="1902"/>
      <c r="H65" s="1902"/>
      <c r="I65" s="1902"/>
      <c r="J65" s="1995"/>
      <c r="K65" s="1995"/>
    </row>
    <row r="66" spans="1:11">
      <c r="A66" s="1902"/>
      <c r="B66" s="1996"/>
      <c r="C66" s="1902"/>
      <c r="D66" s="1995"/>
      <c r="E66" s="1995"/>
      <c r="F66" s="1902"/>
      <c r="G66" s="1902"/>
      <c r="H66" s="1902"/>
      <c r="I66" s="1902"/>
      <c r="J66" s="1995"/>
      <c r="K66" s="1995"/>
    </row>
    <row r="67" spans="1:11">
      <c r="A67" s="1902"/>
      <c r="B67" s="1996"/>
      <c r="C67" s="1902"/>
      <c r="D67" s="1995"/>
      <c r="E67" s="1995"/>
      <c r="F67" s="1902"/>
      <c r="G67" s="1902"/>
      <c r="H67" s="1902"/>
      <c r="I67" s="1902"/>
      <c r="J67" s="1995"/>
      <c r="K67" s="1995"/>
    </row>
    <row r="68" spans="1:11">
      <c r="A68" s="1902"/>
      <c r="B68" s="1996"/>
      <c r="C68" s="1902"/>
      <c r="D68" s="1995"/>
      <c r="E68" s="1995"/>
      <c r="F68" s="1902"/>
      <c r="G68" s="1902"/>
      <c r="H68" s="1902"/>
      <c r="I68" s="1902"/>
      <c r="J68" s="1995"/>
      <c r="K68" s="1995"/>
    </row>
    <row r="69" spans="1:11">
      <c r="A69" s="1902"/>
      <c r="B69" s="1996"/>
      <c r="C69" s="1902"/>
      <c r="D69" s="1902"/>
      <c r="E69" s="1902"/>
      <c r="F69" s="1902"/>
      <c r="G69" s="1902"/>
      <c r="H69" s="1902"/>
      <c r="I69" s="1902"/>
      <c r="J69" s="1902"/>
      <c r="K69" s="1902"/>
    </row>
    <row r="70" spans="1:11">
      <c r="A70" s="1902"/>
      <c r="B70" s="1996"/>
      <c r="C70" s="1902"/>
      <c r="D70" s="1902"/>
      <c r="E70" s="1902"/>
      <c r="F70" s="1902"/>
      <c r="G70" s="1902"/>
      <c r="H70" s="1902"/>
      <c r="I70" s="1902"/>
      <c r="J70" s="1902"/>
      <c r="K70" s="1902"/>
    </row>
    <row r="71" spans="1:11">
      <c r="A71" s="1902"/>
      <c r="B71" s="1996"/>
      <c r="C71" s="1902"/>
      <c r="D71" s="1902"/>
      <c r="E71" s="1902"/>
      <c r="F71" s="1902"/>
      <c r="G71" s="1902"/>
      <c r="H71" s="1902"/>
      <c r="I71" s="1902"/>
      <c r="J71" s="1902"/>
      <c r="K71" s="1902"/>
    </row>
    <row r="72" spans="1:11">
      <c r="A72" s="1902"/>
      <c r="B72" s="1996"/>
      <c r="C72" s="1902"/>
      <c r="D72" s="1902"/>
      <c r="E72" s="1902"/>
      <c r="F72" s="1902"/>
      <c r="G72" s="1902"/>
      <c r="H72" s="1902"/>
      <c r="I72" s="1902"/>
      <c r="J72" s="1902"/>
      <c r="K72" s="1902"/>
    </row>
    <row r="73" spans="1:11">
      <c r="B73" s="1996"/>
    </row>
    <row r="74" spans="1:11">
      <c r="B74" s="1996"/>
    </row>
    <row r="151" spans="1:7">
      <c r="A151" s="1997"/>
      <c r="B151" s="1997"/>
      <c r="C151" s="1997"/>
      <c r="D151" s="1997"/>
      <c r="E151" s="1997"/>
      <c r="F151" s="1997"/>
      <c r="G151" s="1998"/>
    </row>
  </sheetData>
  <mergeCells count="2">
    <mergeCell ref="A57:B57"/>
    <mergeCell ref="F57:G57"/>
  </mergeCells>
  <printOptions horizontalCentered="1" verticalCentered="1"/>
  <pageMargins left="0.5" right="0.5" top="0.5" bottom="0.5" header="0.5" footer="0.5"/>
  <pageSetup scale="74" fitToWidth="2" orientation="portrait" horizontalDpi="300" verticalDpi="300" r:id="rId1"/>
  <headerFooter alignWithMargins="0"/>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
    <pageSetUpPr fitToPage="1"/>
  </sheetPr>
  <dimension ref="A1:J43"/>
  <sheetViews>
    <sheetView defaultGridColor="0" view="pageBreakPreview" colorId="22" zoomScale="77" zoomScaleNormal="85" zoomScaleSheetLayoutView="77" workbookViewId="0">
      <selection activeCell="B41" sqref="B41"/>
    </sheetView>
  </sheetViews>
  <sheetFormatPr defaultColWidth="9.6640625" defaultRowHeight="15"/>
  <cols>
    <col min="1" max="1" width="2.6640625" style="4" customWidth="1"/>
    <col min="2" max="2" width="12.6640625" style="4" customWidth="1"/>
    <col min="3" max="3" width="8.6640625" style="4" customWidth="1"/>
    <col min="4" max="4" width="7.6640625" style="4" customWidth="1"/>
    <col min="5" max="6" width="12.6640625" style="4" customWidth="1"/>
    <col min="7" max="7" width="7.6640625" style="4" customWidth="1"/>
    <col min="8" max="8" width="8.6640625" style="4" customWidth="1"/>
    <col min="9" max="9" width="12.6640625" style="4" customWidth="1"/>
    <col min="10" max="10" width="2.6640625" style="4" customWidth="1"/>
    <col min="11" max="16384" width="9.6640625" style="4"/>
  </cols>
  <sheetData>
    <row r="1" spans="1:10" ht="15.75" thickBot="1"/>
    <row r="2" spans="1:10" ht="15.95" customHeight="1">
      <c r="A2" s="465"/>
      <c r="B2" s="466"/>
      <c r="C2" s="466"/>
      <c r="D2" s="466"/>
      <c r="E2" s="466"/>
      <c r="F2" s="466"/>
      <c r="G2" s="467"/>
      <c r="H2" s="468"/>
      <c r="I2" s="466"/>
      <c r="J2" s="469"/>
    </row>
    <row r="3" spans="1:10" ht="15" customHeight="1">
      <c r="A3" s="470"/>
      <c r="B3" s="471"/>
      <c r="C3" s="471"/>
      <c r="D3" s="471"/>
      <c r="E3" s="471"/>
      <c r="F3" s="471"/>
      <c r="G3" s="471"/>
      <c r="H3" s="471"/>
      <c r="I3" s="471"/>
      <c r="J3" s="472"/>
    </row>
    <row r="4" spans="1:10" ht="15" customHeight="1">
      <c r="A4" s="470"/>
      <c r="B4" s="471"/>
      <c r="C4" s="471"/>
      <c r="D4" s="471"/>
      <c r="E4" s="471"/>
      <c r="F4" s="471"/>
      <c r="G4" s="471"/>
      <c r="H4" s="471"/>
      <c r="I4" s="471"/>
      <c r="J4" s="472"/>
    </row>
    <row r="5" spans="1:10" ht="27" customHeight="1">
      <c r="A5" s="473" t="s">
        <v>1356</v>
      </c>
      <c r="B5" s="474"/>
      <c r="C5" s="474"/>
      <c r="D5" s="474"/>
      <c r="E5" s="474"/>
      <c r="F5" s="474"/>
      <c r="G5" s="474"/>
      <c r="H5" s="474"/>
      <c r="I5" s="474"/>
      <c r="J5" s="475"/>
    </row>
    <row r="6" spans="1:10" ht="24" customHeight="1">
      <c r="A6" s="473" t="s">
        <v>1357</v>
      </c>
      <c r="B6" s="474"/>
      <c r="C6" s="474"/>
      <c r="D6" s="474"/>
      <c r="E6" s="474"/>
      <c r="F6" s="474"/>
      <c r="G6" s="474"/>
      <c r="H6" s="474"/>
      <c r="I6" s="474"/>
      <c r="J6" s="475"/>
    </row>
    <row r="7" spans="1:10" ht="13.5" customHeight="1">
      <c r="A7" s="470"/>
      <c r="B7" s="471"/>
      <c r="C7" s="471"/>
      <c r="D7" s="471"/>
      <c r="E7" s="471"/>
      <c r="F7" s="471"/>
      <c r="G7" s="471"/>
      <c r="H7" s="471"/>
      <c r="I7" s="471"/>
      <c r="J7" s="472"/>
    </row>
    <row r="8" spans="1:10" ht="24" customHeight="1">
      <c r="A8" s="476" t="s">
        <v>1649</v>
      </c>
      <c r="B8" s="477"/>
      <c r="C8" s="477"/>
      <c r="D8" s="477"/>
      <c r="E8" s="477"/>
      <c r="F8" s="477"/>
      <c r="G8" s="477"/>
      <c r="H8" s="477"/>
      <c r="I8" s="477"/>
      <c r="J8" s="478"/>
    </row>
    <row r="9" spans="1:10" ht="13.5" customHeight="1">
      <c r="A9" s="470"/>
      <c r="B9" s="471"/>
      <c r="C9" s="471"/>
      <c r="D9" s="471"/>
      <c r="E9" s="471"/>
      <c r="F9" s="471"/>
      <c r="G9" s="471"/>
      <c r="H9" s="471"/>
      <c r="I9" s="471"/>
      <c r="J9" s="472"/>
    </row>
    <row r="10" spans="1:10" ht="13.5" customHeight="1">
      <c r="A10" s="470"/>
      <c r="B10" s="471"/>
      <c r="C10" s="471"/>
      <c r="D10" s="471"/>
      <c r="E10" s="471"/>
      <c r="F10" s="471"/>
      <c r="G10" s="471"/>
      <c r="H10" s="471"/>
      <c r="I10" s="471"/>
      <c r="J10" s="472"/>
    </row>
    <row r="11" spans="1:10" ht="17.45" customHeight="1">
      <c r="A11" s="479" t="s">
        <v>1358</v>
      </c>
      <c r="B11" s="474"/>
      <c r="C11" s="474"/>
      <c r="D11" s="474"/>
      <c r="E11" s="474"/>
      <c r="F11" s="474"/>
      <c r="G11" s="474"/>
      <c r="H11" s="474"/>
      <c r="I11" s="474"/>
      <c r="J11" s="475"/>
    </row>
    <row r="12" spans="1:10" ht="13.5" customHeight="1">
      <c r="A12" s="470"/>
      <c r="B12" s="471"/>
      <c r="C12" s="471"/>
      <c r="D12" s="471"/>
      <c r="E12" s="471"/>
      <c r="F12" s="471"/>
      <c r="G12" s="471"/>
      <c r="H12" s="471"/>
      <c r="I12" s="471"/>
      <c r="J12" s="472"/>
    </row>
    <row r="13" spans="1:10" ht="22.5" customHeight="1" thickBot="1">
      <c r="A13" s="470"/>
      <c r="B13" s="8" t="str">
        <f>'Data Sheet'!C25</f>
        <v>Orange and Rockland Utilities, Inc</v>
      </c>
      <c r="C13" s="474"/>
      <c r="D13" s="474"/>
      <c r="E13" s="474"/>
      <c r="F13" s="474"/>
      <c r="G13" s="474"/>
      <c r="H13" s="474"/>
      <c r="I13" s="474"/>
      <c r="J13" s="472"/>
    </row>
    <row r="14" spans="1:10" ht="15.75">
      <c r="A14" s="1278"/>
      <c r="B14" s="480" t="s">
        <v>4005</v>
      </c>
      <c r="C14" s="1279"/>
      <c r="D14" s="1279"/>
      <c r="E14" s="1279"/>
      <c r="F14" s="1279"/>
      <c r="G14" s="1279"/>
      <c r="H14" s="1279"/>
      <c r="I14" s="1279"/>
      <c r="J14" s="472"/>
    </row>
    <row r="15" spans="1:10">
      <c r="A15" s="481" t="s">
        <v>4006</v>
      </c>
      <c r="B15" s="482"/>
      <c r="C15" s="482"/>
      <c r="D15" s="482"/>
      <c r="E15" s="482"/>
      <c r="F15" s="482"/>
      <c r="G15" s="482"/>
      <c r="H15" s="482"/>
      <c r="I15" s="482"/>
      <c r="J15" s="483"/>
    </row>
    <row r="16" spans="1:10" ht="15.95" customHeight="1">
      <c r="A16" s="470"/>
      <c r="B16" s="471"/>
      <c r="C16" s="471"/>
      <c r="D16" s="471"/>
      <c r="E16" s="471"/>
      <c r="F16" s="471"/>
      <c r="G16" s="471"/>
      <c r="H16" s="471"/>
      <c r="I16" s="471"/>
      <c r="J16" s="472"/>
    </row>
    <row r="17" spans="1:10" ht="15.95" customHeight="1" thickBot="1">
      <c r="A17" s="470"/>
      <c r="B17" s="9" t="str">
        <f>'Data Sheet'!C27</f>
        <v xml:space="preserve"> </v>
      </c>
      <c r="C17" s="484"/>
      <c r="D17" s="484"/>
      <c r="E17" s="484"/>
      <c r="F17" s="484"/>
      <c r="G17" s="484"/>
      <c r="H17" s="484"/>
      <c r="I17" s="484"/>
      <c r="J17" s="472"/>
    </row>
    <row r="18" spans="1:10" ht="15.95" customHeight="1">
      <c r="A18" s="470"/>
      <c r="B18" s="471"/>
      <c r="C18" s="471"/>
      <c r="D18" s="471"/>
      <c r="E18" s="471"/>
      <c r="F18" s="471"/>
      <c r="G18" s="471"/>
      <c r="H18" s="471"/>
      <c r="I18" s="471"/>
      <c r="J18" s="472"/>
    </row>
    <row r="19" spans="1:10" ht="17.649999999999999" customHeight="1" thickBot="1">
      <c r="A19" s="470"/>
      <c r="B19" s="9" t="str">
        <f>'Data Sheet'!C29</f>
        <v xml:space="preserve"> </v>
      </c>
      <c r="C19" s="484"/>
      <c r="D19" s="484"/>
      <c r="E19" s="484"/>
      <c r="F19" s="484"/>
      <c r="G19" s="484"/>
      <c r="H19" s="484"/>
      <c r="I19" s="484"/>
      <c r="J19" s="472"/>
    </row>
    <row r="20" spans="1:10">
      <c r="A20" s="1278"/>
      <c r="B20" s="1280" t="s">
        <v>3327</v>
      </c>
      <c r="C20" s="474"/>
      <c r="D20" s="474"/>
      <c r="E20" s="474"/>
      <c r="F20" s="474"/>
      <c r="G20" s="474"/>
      <c r="H20" s="474"/>
      <c r="I20" s="474"/>
      <c r="J20" s="472"/>
    </row>
    <row r="21" spans="1:10">
      <c r="A21" s="470"/>
      <c r="B21" s="485"/>
      <c r="C21" s="471"/>
      <c r="D21" s="471"/>
      <c r="E21" s="471"/>
      <c r="F21" s="471"/>
      <c r="G21" s="471"/>
      <c r="H21" s="471"/>
      <c r="I21" s="471"/>
      <c r="J21" s="472"/>
    </row>
    <row r="22" spans="1:10">
      <c r="A22" s="470"/>
      <c r="B22" s="471"/>
      <c r="C22" s="471"/>
      <c r="D22" s="471"/>
      <c r="E22" s="471"/>
      <c r="F22" s="471"/>
      <c r="G22" s="471"/>
      <c r="H22" s="471"/>
      <c r="I22" s="471"/>
      <c r="J22" s="472"/>
    </row>
    <row r="23" spans="1:10" ht="14.45" customHeight="1">
      <c r="A23" s="470"/>
      <c r="B23" s="486" t="s">
        <v>3328</v>
      </c>
      <c r="C23" s="474"/>
      <c r="D23" s="474"/>
      <c r="E23" s="474"/>
      <c r="F23" s="474"/>
      <c r="G23" s="474"/>
      <c r="H23" s="474"/>
      <c r="I23" s="474"/>
      <c r="J23" s="472"/>
    </row>
    <row r="24" spans="1:10">
      <c r="A24" s="470"/>
      <c r="B24" s="471"/>
      <c r="C24" s="471"/>
      <c r="D24" s="471"/>
      <c r="E24" s="471"/>
      <c r="F24" s="471"/>
      <c r="G24" s="471"/>
      <c r="H24" s="471"/>
      <c r="I24" s="471"/>
      <c r="J24" s="472"/>
    </row>
    <row r="25" spans="1:10" ht="22.35" customHeight="1">
      <c r="A25" s="1281"/>
      <c r="B25" s="487" t="str">
        <f>'Data Sheet'!A46</f>
        <v>Year ended 12/31/2015</v>
      </c>
      <c r="C25" s="474"/>
      <c r="D25" s="474"/>
      <c r="E25" s="474"/>
      <c r="F25" s="474"/>
      <c r="G25" s="474"/>
      <c r="H25" s="474"/>
      <c r="I25" s="474"/>
      <c r="J25" s="472"/>
    </row>
    <row r="26" spans="1:10" ht="14.45" customHeight="1">
      <c r="A26" s="470"/>
      <c r="B26" s="471"/>
      <c r="C26" s="471"/>
      <c r="D26" s="471"/>
      <c r="E26" s="471"/>
      <c r="F26" s="471"/>
      <c r="G26" s="471"/>
      <c r="H26" s="471"/>
      <c r="I26" s="471"/>
      <c r="J26" s="472"/>
    </row>
    <row r="27" spans="1:10" ht="23.45" customHeight="1">
      <c r="A27" s="470"/>
      <c r="B27" s="487" t="s">
        <v>3329</v>
      </c>
      <c r="C27" s="474"/>
      <c r="D27" s="474"/>
      <c r="E27" s="474"/>
      <c r="F27" s="474"/>
      <c r="G27" s="474"/>
      <c r="H27" s="474"/>
      <c r="I27" s="474"/>
      <c r="J27" s="472"/>
    </row>
    <row r="28" spans="1:10">
      <c r="A28" s="470"/>
      <c r="B28" s="471"/>
      <c r="C28" s="471"/>
      <c r="D28" s="471"/>
      <c r="E28" s="471"/>
      <c r="F28" s="471"/>
      <c r="G28" s="471"/>
      <c r="H28" s="471"/>
      <c r="I28" s="471"/>
      <c r="J28" s="472"/>
    </row>
    <row r="29" spans="1:10">
      <c r="A29" s="470"/>
      <c r="B29" s="471"/>
      <c r="C29" s="471"/>
      <c r="D29" s="471"/>
      <c r="E29" s="471"/>
      <c r="F29" s="471"/>
      <c r="G29" s="471"/>
      <c r="H29" s="471"/>
      <c r="I29" s="471"/>
      <c r="J29" s="472"/>
    </row>
    <row r="30" spans="1:10" ht="24" customHeight="1">
      <c r="A30" s="470"/>
      <c r="B30" s="487" t="s">
        <v>1647</v>
      </c>
      <c r="C30" s="474"/>
      <c r="D30" s="474"/>
      <c r="E30" s="474"/>
      <c r="F30" s="474"/>
      <c r="G30" s="474"/>
      <c r="H30" s="474"/>
      <c r="I30" s="474"/>
      <c r="J30" s="472"/>
    </row>
    <row r="31" spans="1:10">
      <c r="A31" s="470"/>
      <c r="B31" s="471"/>
      <c r="C31" s="471"/>
      <c r="D31" s="471"/>
      <c r="E31" s="471"/>
      <c r="F31" s="471"/>
      <c r="G31" s="471"/>
      <c r="H31" s="471"/>
      <c r="I31" s="471"/>
      <c r="J31" s="472"/>
    </row>
    <row r="32" spans="1:10" ht="9.6" customHeight="1">
      <c r="A32" s="470"/>
      <c r="B32" s="471"/>
      <c r="C32" s="471"/>
      <c r="D32" s="471"/>
      <c r="E32" s="471"/>
      <c r="F32" s="471"/>
      <c r="G32" s="471"/>
      <c r="H32" s="471"/>
      <c r="I32" s="471"/>
      <c r="J32" s="472"/>
    </row>
    <row r="33" spans="1:10" ht="21" customHeight="1">
      <c r="A33" s="470"/>
      <c r="B33" s="487" t="s">
        <v>1648</v>
      </c>
      <c r="C33" s="474"/>
      <c r="D33" s="474"/>
      <c r="E33" s="474"/>
      <c r="F33" s="474"/>
      <c r="G33" s="474"/>
      <c r="H33" s="474"/>
      <c r="I33" s="474"/>
      <c r="J33" s="472"/>
    </row>
    <row r="34" spans="1:10" ht="15.95" customHeight="1">
      <c r="A34" s="470"/>
      <c r="B34" s="471"/>
      <c r="C34" s="471"/>
      <c r="D34" s="471"/>
      <c r="E34" s="471"/>
      <c r="F34" s="471"/>
      <c r="G34" s="471"/>
      <c r="H34" s="471"/>
      <c r="I34" s="471"/>
      <c r="J34" s="472"/>
    </row>
    <row r="35" spans="1:10" ht="15.95" customHeight="1" thickBot="1">
      <c r="A35" s="470"/>
      <c r="B35" s="488"/>
      <c r="C35" s="474"/>
      <c r="D35" s="484"/>
      <c r="E35" s="484"/>
      <c r="F35" s="484"/>
      <c r="G35" s="484"/>
      <c r="H35" s="474"/>
      <c r="I35" s="474"/>
      <c r="J35" s="472"/>
    </row>
    <row r="36" spans="1:10" ht="15.95" customHeight="1">
      <c r="A36" s="470"/>
      <c r="B36" s="471"/>
      <c r="C36" s="471"/>
      <c r="D36" s="471"/>
      <c r="E36" s="471"/>
      <c r="F36" s="471"/>
      <c r="G36" s="471"/>
      <c r="H36" s="471"/>
      <c r="I36" s="471"/>
      <c r="J36" s="472"/>
    </row>
    <row r="37" spans="1:10" ht="15.95" customHeight="1">
      <c r="A37" s="470"/>
      <c r="B37" s="471"/>
      <c r="C37" s="471" t="s">
        <v>3330</v>
      </c>
      <c r="D37" s="471"/>
      <c r="E37" s="471"/>
      <c r="F37" s="471"/>
      <c r="G37" s="471"/>
      <c r="H37" s="471"/>
      <c r="I37" s="471"/>
      <c r="J37" s="472"/>
    </row>
    <row r="38" spans="1:10" ht="15.95" customHeight="1">
      <c r="A38" s="470"/>
      <c r="B38" s="471"/>
      <c r="C38" s="471" t="s">
        <v>3331</v>
      </c>
      <c r="D38" s="471"/>
      <c r="E38" s="471"/>
      <c r="F38" s="471"/>
      <c r="G38" s="471"/>
      <c r="H38" s="471"/>
      <c r="I38" s="471"/>
      <c r="J38" s="472"/>
    </row>
    <row r="39" spans="1:10" ht="15.95" customHeight="1">
      <c r="A39" s="470"/>
      <c r="B39" s="489" t="s">
        <v>4349</v>
      </c>
      <c r="C39" s="490"/>
      <c r="D39" s="490"/>
      <c r="E39" s="490"/>
      <c r="F39" s="490"/>
      <c r="G39" s="490"/>
      <c r="H39" s="490"/>
      <c r="I39" s="490"/>
      <c r="J39" s="472"/>
    </row>
    <row r="40" spans="1:10" ht="15.95" customHeight="1">
      <c r="A40" s="470"/>
      <c r="B40" s="782" t="s">
        <v>4350</v>
      </c>
      <c r="C40" s="489"/>
      <c r="D40" s="489"/>
      <c r="E40" s="489"/>
      <c r="F40" s="489"/>
      <c r="G40" s="489"/>
      <c r="H40" s="490"/>
      <c r="I40" s="490"/>
      <c r="J40" s="472"/>
    </row>
    <row r="41" spans="1:10" ht="15.95" customHeight="1">
      <c r="A41" s="470"/>
      <c r="B41" s="471"/>
      <c r="C41" s="471"/>
      <c r="D41" s="471"/>
      <c r="E41" s="471"/>
      <c r="F41" s="471"/>
      <c r="G41" s="471"/>
      <c r="H41" s="471"/>
      <c r="I41" s="471"/>
      <c r="J41" s="472"/>
    </row>
    <row r="42" spans="1:10" ht="7.9" customHeight="1" thickBot="1">
      <c r="A42" s="491"/>
      <c r="B42" s="492"/>
      <c r="C42" s="492"/>
      <c r="D42" s="492"/>
      <c r="E42" s="492"/>
      <c r="F42" s="492"/>
      <c r="G42" s="492"/>
      <c r="H42" s="492"/>
      <c r="I42" s="492"/>
      <c r="J42" s="493"/>
    </row>
    <row r="43" spans="1:10">
      <c r="A43" s="292"/>
      <c r="B43" s="292"/>
      <c r="C43" s="292"/>
      <c r="D43" s="292"/>
      <c r="E43" s="292"/>
      <c r="F43" s="292"/>
      <c r="G43" s="292"/>
      <c r="H43" s="292"/>
      <c r="I43" s="1282" t="s">
        <v>3332</v>
      </c>
      <c r="J43" s="292"/>
    </row>
  </sheetData>
  <phoneticPr fontId="0" type="noConversion"/>
  <printOptions horizontalCentered="1" verticalCentered="1"/>
  <pageMargins left="0.25" right="0.25" top="0" bottom="0" header="0.25" footer="0.25"/>
  <pageSetup scale="96"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0">
    <pageSetUpPr fitToPage="1"/>
  </sheetPr>
  <dimension ref="A1:I152"/>
  <sheetViews>
    <sheetView defaultGridColor="0" colorId="22" zoomScale="85" zoomScaleNormal="85" workbookViewId="0">
      <selection activeCell="D19" sqref="D19"/>
    </sheetView>
  </sheetViews>
  <sheetFormatPr defaultColWidth="9.6640625" defaultRowHeight="15"/>
  <cols>
    <col min="1" max="1" width="4.6640625" style="4" customWidth="1"/>
    <col min="2" max="2" width="36.6640625" style="4" customWidth="1"/>
    <col min="3" max="3" width="23.88671875" style="4" customWidth="1"/>
    <col min="4" max="5" width="18.6640625" style="4" customWidth="1"/>
    <col min="6" max="8" width="25.6640625" style="4" customWidth="1"/>
    <col min="9" max="9" width="15.6640625" style="4" customWidth="1"/>
    <col min="10" max="16384" width="9.6640625" style="4"/>
  </cols>
  <sheetData>
    <row r="1" spans="1:9" ht="17.649999999999999" customHeight="1">
      <c r="A1" s="26"/>
      <c r="B1" s="27" t="s">
        <v>2455</v>
      </c>
      <c r="C1" s="28" t="s">
        <v>3412</v>
      </c>
      <c r="D1" s="27" t="s">
        <v>3679</v>
      </c>
      <c r="E1" s="37" t="s">
        <v>3680</v>
      </c>
      <c r="F1" s="99" t="s">
        <v>2455</v>
      </c>
      <c r="G1" s="36" t="s">
        <v>3412</v>
      </c>
      <c r="H1" s="28" t="s">
        <v>2458</v>
      </c>
      <c r="I1" s="42" t="s">
        <v>2457</v>
      </c>
    </row>
    <row r="2" spans="1:9" ht="17.649999999999999" customHeight="1">
      <c r="A2" s="18"/>
      <c r="B2" s="56" t="str">
        <f>'Data Sheet'!$C$25</f>
        <v>Orange and Rockland Utilities, Inc</v>
      </c>
      <c r="C2" s="100" t="s">
        <v>2467</v>
      </c>
      <c r="D2" s="40" t="s">
        <v>2468</v>
      </c>
      <c r="E2" s="101"/>
      <c r="F2" s="55" t="str">
        <f>'Data Sheet'!$C$25</f>
        <v>Orange and Rockland Utilities, Inc</v>
      </c>
      <c r="G2" s="35" t="s">
        <v>2467</v>
      </c>
      <c r="H2" s="29" t="s">
        <v>1099</v>
      </c>
      <c r="I2" s="102"/>
    </row>
    <row r="3" spans="1:9" ht="17.649999999999999" customHeight="1">
      <c r="A3" s="20"/>
      <c r="B3" s="103"/>
      <c r="C3" s="104" t="s">
        <v>53</v>
      </c>
      <c r="D3" s="455" t="str">
        <f>'Data Sheet'!$C$40</f>
        <v>4/28/2016</v>
      </c>
      <c r="E3" s="84" t="str">
        <f>'Data Sheet'!$C$38</f>
        <v>12/31/2015</v>
      </c>
      <c r="F3" s="20"/>
      <c r="G3" s="76" t="s">
        <v>53</v>
      </c>
      <c r="H3" s="452" t="str">
        <f>'Data Sheet'!$C$40</f>
        <v>4/28/2016</v>
      </c>
      <c r="I3" s="71" t="str">
        <f>'Data Sheet'!$C$38</f>
        <v>12/31/2015</v>
      </c>
    </row>
    <row r="4" spans="1:9" ht="21" customHeight="1">
      <c r="A4" s="15" t="s">
        <v>1100</v>
      </c>
      <c r="B4" s="16"/>
      <c r="C4" s="16"/>
      <c r="D4" s="16"/>
      <c r="E4" s="17"/>
      <c r="F4" s="15" t="s">
        <v>335</v>
      </c>
      <c r="G4" s="16"/>
      <c r="H4" s="16"/>
      <c r="I4" s="325"/>
    </row>
    <row r="5" spans="1:9" ht="19.899999999999999" customHeight="1">
      <c r="A5" s="105"/>
      <c r="B5" s="79" t="s">
        <v>336</v>
      </c>
      <c r="C5" s="514" t="s">
        <v>1492</v>
      </c>
      <c r="D5" s="80"/>
      <c r="E5" s="82"/>
      <c r="F5" s="78"/>
      <c r="G5" s="19"/>
      <c r="H5" s="14"/>
      <c r="I5" s="48"/>
    </row>
    <row r="6" spans="1:9" ht="17.649999999999999" customHeight="1">
      <c r="A6" s="105"/>
      <c r="B6" s="79" t="s">
        <v>1493</v>
      </c>
      <c r="C6" s="514" t="s">
        <v>352</v>
      </c>
      <c r="D6" s="80"/>
      <c r="E6" s="82"/>
      <c r="F6" s="78"/>
      <c r="G6" s="19"/>
      <c r="H6" s="14"/>
      <c r="I6" s="48"/>
    </row>
    <row r="7" spans="1:9" ht="17.649999999999999" customHeight="1">
      <c r="A7" s="105"/>
      <c r="B7" s="79" t="s">
        <v>1487</v>
      </c>
      <c r="C7" s="514" t="s">
        <v>1488</v>
      </c>
      <c r="D7" s="80"/>
      <c r="E7" s="82"/>
      <c r="F7" s="78"/>
      <c r="G7" s="19"/>
      <c r="H7" s="14"/>
      <c r="I7" s="48"/>
    </row>
    <row r="8" spans="1:9" ht="17.649999999999999" customHeight="1">
      <c r="A8" s="106"/>
      <c r="B8" s="81" t="s">
        <v>1489</v>
      </c>
      <c r="C8" s="81" t="s">
        <v>1490</v>
      </c>
      <c r="D8" s="107"/>
      <c r="E8" s="83"/>
      <c r="F8" s="15"/>
      <c r="G8" s="108"/>
      <c r="H8" s="21"/>
      <c r="I8" s="48"/>
    </row>
    <row r="9" spans="1:9" ht="17.649999999999999" customHeight="1">
      <c r="A9" s="18"/>
      <c r="B9" s="32"/>
      <c r="C9" s="19"/>
      <c r="D9" s="38"/>
      <c r="E9" s="431" t="s">
        <v>1491</v>
      </c>
      <c r="F9" s="15" t="s">
        <v>1491</v>
      </c>
      <c r="G9" s="39"/>
      <c r="H9" s="109"/>
      <c r="I9" s="110"/>
    </row>
    <row r="10" spans="1:9" ht="17.649999999999999" customHeight="1">
      <c r="A10" s="31"/>
      <c r="B10" s="19"/>
      <c r="C10" s="19"/>
      <c r="D10" s="38"/>
      <c r="E10" s="22"/>
      <c r="F10" s="78"/>
      <c r="G10" s="38" t="s">
        <v>2236</v>
      </c>
      <c r="H10" s="429" t="s">
        <v>2237</v>
      </c>
      <c r="I10" s="94" t="s">
        <v>3686</v>
      </c>
    </row>
    <row r="11" spans="1:9" ht="17.649999999999999" customHeight="1">
      <c r="A11" s="91" t="s">
        <v>3686</v>
      </c>
      <c r="B11" s="19" t="s">
        <v>2238</v>
      </c>
      <c r="C11" s="19"/>
      <c r="D11" s="111" t="s">
        <v>2239</v>
      </c>
      <c r="E11" s="22"/>
      <c r="F11" s="432" t="s">
        <v>2240</v>
      </c>
      <c r="G11" s="111" t="s">
        <v>2241</v>
      </c>
      <c r="H11" s="429" t="s">
        <v>659</v>
      </c>
      <c r="I11" s="94" t="s">
        <v>3689</v>
      </c>
    </row>
    <row r="12" spans="1:9" ht="17.649999999999999" customHeight="1">
      <c r="A12" s="91" t="s">
        <v>3689</v>
      </c>
      <c r="B12" s="32"/>
      <c r="C12" s="19"/>
      <c r="D12" s="111" t="s">
        <v>2242</v>
      </c>
      <c r="E12" s="433" t="s">
        <v>2243</v>
      </c>
      <c r="F12" s="78"/>
      <c r="G12" s="111" t="s">
        <v>2244</v>
      </c>
      <c r="H12" s="40"/>
      <c r="I12" s="30"/>
    </row>
    <row r="13" spans="1:9" ht="17.649999999999999" customHeight="1">
      <c r="A13" s="18"/>
      <c r="B13" s="35"/>
      <c r="C13" s="14"/>
      <c r="D13" s="111"/>
      <c r="E13" s="22"/>
      <c r="F13" s="432" t="s">
        <v>1829</v>
      </c>
      <c r="G13" s="111"/>
      <c r="H13" s="40"/>
      <c r="I13" s="30"/>
    </row>
    <row r="14" spans="1:9" ht="17.649999999999999" customHeight="1">
      <c r="A14" s="20"/>
      <c r="B14" s="34" t="s">
        <v>58</v>
      </c>
      <c r="C14" s="16"/>
      <c r="D14" s="98" t="s">
        <v>1827</v>
      </c>
      <c r="E14" s="431" t="s">
        <v>1828</v>
      </c>
      <c r="F14" s="15"/>
      <c r="G14" s="98" t="s">
        <v>3535</v>
      </c>
      <c r="H14" s="430" t="s">
        <v>3536</v>
      </c>
      <c r="I14" s="85"/>
    </row>
    <row r="15" spans="1:9" ht="17.649999999999999" customHeight="1">
      <c r="A15" s="31"/>
      <c r="B15" s="691" t="s">
        <v>2245</v>
      </c>
      <c r="C15" s="14"/>
      <c r="D15" s="111"/>
      <c r="E15" s="22"/>
      <c r="F15" s="95"/>
      <c r="G15" s="700"/>
      <c r="H15" s="111"/>
      <c r="I15" s="30"/>
    </row>
    <row r="16" spans="1:9" ht="17.649999999999999" customHeight="1">
      <c r="A16" s="20">
        <v>1</v>
      </c>
      <c r="B16" s="692" t="s">
        <v>701</v>
      </c>
      <c r="C16" s="21"/>
      <c r="D16" s="112"/>
      <c r="E16" s="113"/>
      <c r="F16" s="114"/>
      <c r="G16" s="701"/>
      <c r="H16" s="513">
        <f>D16+E16-G16</f>
        <v>0</v>
      </c>
      <c r="I16" s="85">
        <v>1</v>
      </c>
    </row>
    <row r="17" spans="1:9" ht="17.649999999999999" customHeight="1">
      <c r="A17" s="33">
        <v>2</v>
      </c>
      <c r="B17" s="692" t="s">
        <v>702</v>
      </c>
      <c r="C17" s="21"/>
      <c r="D17" s="694"/>
      <c r="E17" s="695"/>
      <c r="F17" s="95"/>
      <c r="G17" s="701"/>
      <c r="H17" s="512">
        <f>D17+E17-G17</f>
        <v>0</v>
      </c>
      <c r="I17" s="85">
        <v>2</v>
      </c>
    </row>
    <row r="18" spans="1:9" ht="17.649999999999999" customHeight="1">
      <c r="A18" s="33">
        <v>3</v>
      </c>
      <c r="B18" s="573" t="s">
        <v>703</v>
      </c>
      <c r="C18" s="16"/>
      <c r="D18" s="115"/>
      <c r="E18" s="124"/>
      <c r="F18" s="116"/>
      <c r="G18" s="701"/>
      <c r="H18" s="512">
        <f>D18+E18-G18</f>
        <v>0</v>
      </c>
      <c r="I18" s="85">
        <v>3</v>
      </c>
    </row>
    <row r="19" spans="1:9" ht="17.649999999999999" customHeight="1">
      <c r="A19" s="33">
        <v>4</v>
      </c>
      <c r="B19" s="573" t="s">
        <v>704</v>
      </c>
      <c r="C19" s="16"/>
      <c r="D19" s="115"/>
      <c r="E19" s="124"/>
      <c r="F19" s="95"/>
      <c r="G19" s="701"/>
      <c r="H19" s="512">
        <f>D19+E19-G19</f>
        <v>0</v>
      </c>
      <c r="I19" s="85">
        <v>4</v>
      </c>
    </row>
    <row r="20" spans="1:9" ht="17.649999999999999" customHeight="1">
      <c r="A20" s="33">
        <v>5</v>
      </c>
      <c r="B20" s="573" t="s">
        <v>705</v>
      </c>
      <c r="C20" s="16"/>
      <c r="D20" s="115"/>
      <c r="E20" s="124"/>
      <c r="F20" s="116"/>
      <c r="G20" s="701"/>
      <c r="H20" s="512">
        <f>D20+E20-G20</f>
        <v>0</v>
      </c>
      <c r="I20" s="85">
        <v>5</v>
      </c>
    </row>
    <row r="21" spans="1:9" ht="17.649999999999999" customHeight="1">
      <c r="A21" s="33">
        <v>6</v>
      </c>
      <c r="B21" s="573" t="s">
        <v>706</v>
      </c>
      <c r="C21" s="16"/>
      <c r="D21" s="92">
        <f>SUM(D16:D20)</f>
        <v>0</v>
      </c>
      <c r="E21" s="117"/>
      <c r="F21" s="95"/>
      <c r="G21" s="118"/>
      <c r="H21" s="512">
        <f>SUM(H16:H20)</f>
        <v>0</v>
      </c>
      <c r="I21" s="85">
        <v>6</v>
      </c>
    </row>
    <row r="22" spans="1:9" ht="17.649999999999999" customHeight="1">
      <c r="A22" s="33">
        <v>7</v>
      </c>
      <c r="B22" s="573" t="s">
        <v>707</v>
      </c>
      <c r="C22" s="16"/>
      <c r="D22" s="119"/>
      <c r="E22" s="120"/>
      <c r="F22" s="96"/>
      <c r="G22" s="121"/>
      <c r="H22" s="97"/>
      <c r="I22" s="85">
        <v>7</v>
      </c>
    </row>
    <row r="23" spans="1:9" ht="17.649999999999999" customHeight="1">
      <c r="A23" s="33">
        <v>8</v>
      </c>
      <c r="B23" s="573" t="s">
        <v>708</v>
      </c>
      <c r="C23" s="16"/>
      <c r="D23" s="115"/>
      <c r="E23" s="696"/>
      <c r="F23" s="702"/>
      <c r="G23" s="115"/>
      <c r="H23" s="512">
        <f>D23+E23-F23-G23</f>
        <v>0</v>
      </c>
      <c r="I23" s="85">
        <v>8</v>
      </c>
    </row>
    <row r="24" spans="1:9" ht="17.649999999999999" customHeight="1">
      <c r="A24" s="33">
        <v>9</v>
      </c>
      <c r="B24" s="573" t="s">
        <v>709</v>
      </c>
      <c r="C24" s="16"/>
      <c r="D24" s="115"/>
      <c r="E24" s="696"/>
      <c r="F24" s="702"/>
      <c r="G24" s="115"/>
      <c r="H24" s="512">
        <f>D24+E24-F24-G24</f>
        <v>0</v>
      </c>
      <c r="I24" s="85">
        <v>9</v>
      </c>
    </row>
    <row r="25" spans="1:9" ht="17.649999999999999" customHeight="1">
      <c r="A25" s="33">
        <v>10</v>
      </c>
      <c r="B25" s="573" t="s">
        <v>710</v>
      </c>
      <c r="C25" s="16"/>
      <c r="D25" s="92">
        <f>D23+D24</f>
        <v>0</v>
      </c>
      <c r="E25" s="697"/>
      <c r="F25" s="122"/>
      <c r="G25" s="123"/>
      <c r="H25" s="512">
        <f>H23+H24</f>
        <v>0</v>
      </c>
      <c r="I25" s="85">
        <v>10</v>
      </c>
    </row>
    <row r="26" spans="1:9" ht="17.649999999999999" customHeight="1">
      <c r="A26" s="33">
        <v>11</v>
      </c>
      <c r="B26" s="573" t="s">
        <v>711</v>
      </c>
      <c r="C26" s="16"/>
      <c r="D26" s="115"/>
      <c r="E26" s="696"/>
      <c r="F26" s="702"/>
      <c r="G26" s="115"/>
      <c r="H26" s="512">
        <f>D26+E26-F26-G26</f>
        <v>0</v>
      </c>
      <c r="I26" s="85">
        <v>11</v>
      </c>
    </row>
    <row r="27" spans="1:9" ht="17.649999999999999" customHeight="1">
      <c r="A27" s="33">
        <v>12</v>
      </c>
      <c r="B27" s="573" t="s">
        <v>712</v>
      </c>
      <c r="C27" s="16"/>
      <c r="D27" s="115"/>
      <c r="E27" s="696"/>
      <c r="F27" s="702"/>
      <c r="G27" s="115"/>
      <c r="H27" s="512">
        <f>D27+E27-F27-G27</f>
        <v>0</v>
      </c>
      <c r="I27" s="85">
        <v>12</v>
      </c>
    </row>
    <row r="28" spans="1:9" ht="17.649999999999999" customHeight="1">
      <c r="A28" s="33">
        <v>13</v>
      </c>
      <c r="B28" s="573" t="s">
        <v>713</v>
      </c>
      <c r="C28" s="16"/>
      <c r="D28" s="115"/>
      <c r="E28" s="124"/>
      <c r="F28" s="703"/>
      <c r="G28" s="115"/>
      <c r="H28" s="512">
        <f>D28+E28-F28-G28</f>
        <v>0</v>
      </c>
      <c r="I28" s="85">
        <v>13</v>
      </c>
    </row>
    <row r="29" spans="1:9" ht="17.649999999999999" customHeight="1">
      <c r="A29" s="31">
        <v>14</v>
      </c>
      <c r="B29" s="693" t="s">
        <v>714</v>
      </c>
      <c r="C29" s="19"/>
      <c r="D29" s="125">
        <f>D21+D25+D26+D27-D28</f>
        <v>0</v>
      </c>
      <c r="E29" s="698"/>
      <c r="F29" s="126"/>
      <c r="G29" s="127"/>
      <c r="H29" s="704">
        <f>H21+H25+H26+H27-H28</f>
        <v>0</v>
      </c>
      <c r="I29" s="30">
        <v>14</v>
      </c>
    </row>
    <row r="30" spans="1:9" ht="17.649999999999999" customHeight="1">
      <c r="A30" s="86"/>
      <c r="B30" s="573" t="s">
        <v>715</v>
      </c>
      <c r="C30" s="16"/>
      <c r="D30" s="92"/>
      <c r="E30" s="698"/>
      <c r="F30" s="116"/>
      <c r="G30" s="118"/>
      <c r="H30" s="512"/>
      <c r="I30" s="71"/>
    </row>
    <row r="31" spans="1:9" ht="17.649999999999999" customHeight="1">
      <c r="A31" s="33">
        <v>15</v>
      </c>
      <c r="B31" s="573" t="s">
        <v>716</v>
      </c>
      <c r="C31" s="16"/>
      <c r="D31" s="115"/>
      <c r="E31" s="698"/>
      <c r="F31" s="116"/>
      <c r="G31" s="118"/>
      <c r="H31" s="701"/>
      <c r="I31" s="85">
        <v>15</v>
      </c>
    </row>
    <row r="32" spans="1:9" ht="17.649999999999999" customHeight="1">
      <c r="A32" s="33">
        <v>16</v>
      </c>
      <c r="B32" s="573" t="s">
        <v>717</v>
      </c>
      <c r="C32" s="16"/>
      <c r="D32" s="115"/>
      <c r="E32" s="698"/>
      <c r="F32" s="116"/>
      <c r="G32" s="118"/>
      <c r="H32" s="701"/>
      <c r="I32" s="85">
        <v>16</v>
      </c>
    </row>
    <row r="33" spans="1:9" ht="17.649999999999999" customHeight="1">
      <c r="A33" s="33">
        <v>17</v>
      </c>
      <c r="B33" s="573" t="s">
        <v>718</v>
      </c>
      <c r="C33" s="16"/>
      <c r="D33" s="115"/>
      <c r="E33" s="699"/>
      <c r="F33" s="96"/>
      <c r="G33" s="123"/>
      <c r="H33" s="705"/>
      <c r="I33" s="85">
        <v>17</v>
      </c>
    </row>
    <row r="34" spans="1:9" ht="17.649999999999999" customHeight="1">
      <c r="A34" s="33">
        <v>18</v>
      </c>
      <c r="B34" s="573" t="s">
        <v>719</v>
      </c>
      <c r="C34" s="16"/>
      <c r="D34" s="115"/>
      <c r="E34" s="696"/>
      <c r="F34" s="702"/>
      <c r="G34" s="115"/>
      <c r="H34" s="705">
        <f>D34+E34-F34-G34</f>
        <v>0</v>
      </c>
      <c r="I34" s="85">
        <v>18</v>
      </c>
    </row>
    <row r="35" spans="1:9" ht="17.649999999999999" customHeight="1">
      <c r="A35" s="33">
        <v>19</v>
      </c>
      <c r="B35" s="573" t="s">
        <v>720</v>
      </c>
      <c r="C35" s="16"/>
      <c r="D35" s="115"/>
      <c r="E35" s="696"/>
      <c r="F35" s="702"/>
      <c r="G35" s="115"/>
      <c r="H35" s="705">
        <f>D35+E35-F35-G35</f>
        <v>0</v>
      </c>
      <c r="I35" s="85">
        <v>19</v>
      </c>
    </row>
    <row r="36" spans="1:9" ht="17.649999999999999" customHeight="1">
      <c r="A36" s="33">
        <v>20</v>
      </c>
      <c r="B36" s="573" t="s">
        <v>721</v>
      </c>
      <c r="C36" s="16"/>
      <c r="D36" s="115"/>
      <c r="E36" s="696"/>
      <c r="F36" s="702"/>
      <c r="G36" s="115"/>
      <c r="H36" s="705">
        <f>D36+E36-F36-G36</f>
        <v>0</v>
      </c>
      <c r="I36" s="85">
        <v>20</v>
      </c>
    </row>
    <row r="37" spans="1:9" ht="17.649999999999999" customHeight="1">
      <c r="A37" s="33">
        <v>21</v>
      </c>
      <c r="B37" s="573" t="s">
        <v>3321</v>
      </c>
      <c r="C37" s="16"/>
      <c r="D37" s="115"/>
      <c r="E37" s="696"/>
      <c r="F37" s="702"/>
      <c r="G37" s="115"/>
      <c r="H37" s="705">
        <f>D37+E37-F37-G37</f>
        <v>0</v>
      </c>
      <c r="I37" s="85">
        <v>21</v>
      </c>
    </row>
    <row r="38" spans="1:9" ht="17.649999999999999" customHeight="1">
      <c r="A38" s="31">
        <v>22</v>
      </c>
      <c r="B38" s="693" t="s">
        <v>722</v>
      </c>
      <c r="C38" s="19"/>
      <c r="D38" s="125">
        <f>SUM(D35:D37)</f>
        <v>0</v>
      </c>
      <c r="E38" s="698"/>
      <c r="F38" s="126"/>
      <c r="G38" s="127"/>
      <c r="H38" s="706">
        <f>SUM(H35:H37)</f>
        <v>0</v>
      </c>
      <c r="I38" s="30">
        <v>22</v>
      </c>
    </row>
    <row r="39" spans="1:9" ht="17.649999999999999" customHeight="1">
      <c r="A39" s="86"/>
      <c r="B39" s="573" t="s">
        <v>723</v>
      </c>
      <c r="C39" s="16"/>
      <c r="D39" s="92"/>
      <c r="E39" s="699"/>
      <c r="F39" s="96"/>
      <c r="G39" s="123"/>
      <c r="H39" s="705"/>
      <c r="I39" s="71"/>
    </row>
    <row r="40" spans="1:9">
      <c r="A40" s="47"/>
      <c r="B40" s="19"/>
      <c r="C40" s="19"/>
      <c r="D40" s="87"/>
      <c r="E40" s="22"/>
      <c r="F40" s="78"/>
      <c r="G40" s="87"/>
      <c r="H40" s="14"/>
      <c r="I40" s="48"/>
    </row>
    <row r="41" spans="1:9">
      <c r="A41" s="47"/>
      <c r="B41" s="19"/>
      <c r="C41" s="19"/>
      <c r="D41" s="87"/>
      <c r="E41" s="22"/>
      <c r="F41" s="78"/>
      <c r="G41" s="87"/>
      <c r="H41" s="14"/>
      <c r="I41" s="48"/>
    </row>
    <row r="42" spans="1:9">
      <c r="A42" s="18"/>
      <c r="B42" s="19"/>
      <c r="C42" s="19"/>
      <c r="D42" s="87"/>
      <c r="E42" s="22"/>
      <c r="F42" s="78"/>
      <c r="G42" s="87"/>
      <c r="H42" s="14"/>
      <c r="I42" s="48"/>
    </row>
    <row r="43" spans="1:9">
      <c r="A43" s="18"/>
      <c r="B43" s="14"/>
      <c r="C43" s="19"/>
      <c r="D43" s="87"/>
      <c r="E43" s="22"/>
      <c r="F43" s="18"/>
      <c r="G43" s="87"/>
      <c r="H43" s="14"/>
      <c r="I43" s="48"/>
    </row>
    <row r="44" spans="1:9">
      <c r="A44" s="18"/>
      <c r="B44" s="19"/>
      <c r="C44" s="19"/>
      <c r="D44" s="87"/>
      <c r="E44" s="22"/>
      <c r="F44" s="18"/>
      <c r="G44" s="87"/>
      <c r="H44" s="14"/>
      <c r="I44" s="48"/>
    </row>
    <row r="45" spans="1:9">
      <c r="A45" s="18"/>
      <c r="B45" s="14"/>
      <c r="C45" s="19"/>
      <c r="D45" s="87"/>
      <c r="E45" s="22"/>
      <c r="F45" s="78"/>
      <c r="G45" s="87"/>
      <c r="H45" s="14"/>
      <c r="I45" s="48"/>
    </row>
    <row r="46" spans="1:9">
      <c r="A46" s="18"/>
      <c r="B46" s="14"/>
      <c r="C46" s="19"/>
      <c r="D46" s="87"/>
      <c r="E46" s="22"/>
      <c r="F46" s="18"/>
      <c r="G46" s="87"/>
      <c r="H46" s="14"/>
      <c r="I46" s="48"/>
    </row>
    <row r="47" spans="1:9">
      <c r="A47" s="18"/>
      <c r="B47" s="14"/>
      <c r="C47" s="19"/>
      <c r="D47" s="87"/>
      <c r="E47" s="22"/>
      <c r="F47" s="18"/>
      <c r="G47" s="87"/>
      <c r="H47" s="14"/>
      <c r="I47" s="48"/>
    </row>
    <row r="48" spans="1:9">
      <c r="A48" s="18"/>
      <c r="B48" s="14"/>
      <c r="C48" s="19"/>
      <c r="D48" s="87"/>
      <c r="E48" s="22"/>
      <c r="F48" s="18"/>
      <c r="G48" s="87"/>
      <c r="H48" s="14"/>
      <c r="I48" s="48"/>
    </row>
    <row r="49" spans="1:9">
      <c r="A49" s="18"/>
      <c r="B49" s="14"/>
      <c r="C49" s="19"/>
      <c r="D49" s="87"/>
      <c r="E49" s="22"/>
      <c r="F49" s="18"/>
      <c r="G49" s="87"/>
      <c r="H49" s="14"/>
      <c r="I49" s="48"/>
    </row>
    <row r="50" spans="1:9">
      <c r="A50" s="18"/>
      <c r="B50" s="14"/>
      <c r="C50" s="19"/>
      <c r="D50" s="87"/>
      <c r="E50" s="22"/>
      <c r="F50" s="18"/>
      <c r="G50" s="87"/>
      <c r="H50" s="14"/>
      <c r="I50" s="48"/>
    </row>
    <row r="51" spans="1:9">
      <c r="A51" s="18"/>
      <c r="B51" s="14"/>
      <c r="C51" s="19"/>
      <c r="D51" s="87"/>
      <c r="E51" s="22"/>
      <c r="F51" s="18"/>
      <c r="G51" s="87"/>
      <c r="H51" s="14"/>
      <c r="I51" s="48"/>
    </row>
    <row r="52" spans="1:9">
      <c r="A52" s="18"/>
      <c r="B52" s="14"/>
      <c r="C52" s="19"/>
      <c r="D52" s="87"/>
      <c r="E52" s="22"/>
      <c r="F52" s="18"/>
      <c r="G52" s="87"/>
      <c r="H52" s="14"/>
      <c r="I52" s="48"/>
    </row>
    <row r="53" spans="1:9">
      <c r="A53" s="18"/>
      <c r="B53" s="14"/>
      <c r="C53" s="19"/>
      <c r="D53" s="87"/>
      <c r="E53" s="22"/>
      <c r="F53" s="18"/>
      <c r="G53" s="87"/>
      <c r="H53" s="14"/>
      <c r="I53" s="48"/>
    </row>
    <row r="54" spans="1:9" ht="15.75" thickBot="1">
      <c r="A54" s="23"/>
      <c r="B54" s="24"/>
      <c r="C54" s="25"/>
      <c r="D54" s="88"/>
      <c r="E54" s="93"/>
      <c r="F54" s="23"/>
      <c r="G54" s="88"/>
      <c r="H54" s="24"/>
      <c r="I54" s="74"/>
    </row>
    <row r="55" spans="1:9">
      <c r="A55" s="14"/>
      <c r="B55" s="14"/>
      <c r="C55" s="19"/>
      <c r="D55" s="87"/>
      <c r="E55" s="14"/>
      <c r="F55" s="14"/>
      <c r="G55" s="87"/>
      <c r="H55" s="14"/>
    </row>
    <row r="56" spans="1:9">
      <c r="A56" s="11" t="s">
        <v>3058</v>
      </c>
      <c r="B56" s="14"/>
      <c r="C56" s="19"/>
      <c r="D56" s="87"/>
      <c r="E56" s="14"/>
      <c r="F56" s="11" t="s">
        <v>3058</v>
      </c>
      <c r="G56" s="87"/>
      <c r="H56" s="14"/>
    </row>
    <row r="57" spans="1:9">
      <c r="A57" s="19" t="s">
        <v>724</v>
      </c>
      <c r="B57" s="44"/>
      <c r="C57" s="44"/>
      <c r="D57" s="89"/>
      <c r="E57" s="19"/>
      <c r="F57" s="89" t="s">
        <v>725</v>
      </c>
      <c r="G57" s="44"/>
      <c r="H57" s="19"/>
      <c r="I57" s="44"/>
    </row>
    <row r="58" spans="1:9">
      <c r="A58" s="14"/>
      <c r="B58" s="14"/>
      <c r="C58" s="14"/>
      <c r="D58" s="87"/>
      <c r="E58" s="14"/>
      <c r="F58" s="14"/>
      <c r="G58" s="87"/>
      <c r="H58" s="14"/>
    </row>
    <row r="59" spans="1:9">
      <c r="A59" s="14"/>
      <c r="B59" s="14"/>
      <c r="C59" s="14"/>
      <c r="D59" s="87"/>
      <c r="E59" s="14"/>
      <c r="F59" s="14"/>
      <c r="G59" s="87"/>
      <c r="H59" s="14"/>
    </row>
    <row r="60" spans="1:9">
      <c r="A60" s="14"/>
      <c r="B60" s="14"/>
      <c r="C60" s="14"/>
      <c r="D60" s="87"/>
      <c r="E60" s="14"/>
      <c r="F60" s="14"/>
      <c r="G60" s="87"/>
      <c r="H60" s="14"/>
    </row>
    <row r="61" spans="1:9">
      <c r="A61" s="14"/>
      <c r="B61" s="14"/>
      <c r="C61" s="14"/>
      <c r="D61" s="87"/>
      <c r="E61" s="14"/>
      <c r="F61" s="14"/>
      <c r="G61" s="87"/>
      <c r="H61" s="14"/>
    </row>
    <row r="62" spans="1:9">
      <c r="A62" s="14"/>
      <c r="B62" s="14"/>
      <c r="C62" s="14"/>
      <c r="D62" s="87"/>
      <c r="E62" s="14"/>
      <c r="F62" s="14"/>
      <c r="G62" s="87"/>
      <c r="H62" s="14"/>
    </row>
    <row r="63" spans="1:9">
      <c r="A63" s="14"/>
      <c r="B63" s="14"/>
      <c r="C63" s="14"/>
      <c r="D63" s="87"/>
      <c r="E63" s="14"/>
      <c r="F63" s="14"/>
      <c r="G63" s="87"/>
      <c r="H63" s="14"/>
    </row>
    <row r="64" spans="1:9">
      <c r="A64" s="14"/>
      <c r="B64" s="14"/>
      <c r="C64" s="14"/>
      <c r="D64" s="87"/>
      <c r="E64" s="14"/>
      <c r="F64" s="14"/>
      <c r="G64" s="87"/>
      <c r="H64" s="14"/>
    </row>
    <row r="65" spans="1:8">
      <c r="A65" s="14"/>
      <c r="B65"/>
      <c r="C65" s="14"/>
      <c r="D65" s="87"/>
      <c r="E65" s="14"/>
      <c r="F65" s="14"/>
      <c r="G65" s="87"/>
      <c r="H65" s="14"/>
    </row>
    <row r="66" spans="1:8">
      <c r="A66" s="14"/>
      <c r="B66"/>
      <c r="C66" s="14"/>
      <c r="D66" s="87"/>
      <c r="E66" s="14"/>
      <c r="F66" s="14"/>
      <c r="G66" s="87"/>
      <c r="H66" s="14"/>
    </row>
    <row r="67" spans="1:8">
      <c r="A67" s="14"/>
      <c r="B67"/>
      <c r="C67" s="14"/>
      <c r="D67" s="87"/>
      <c r="E67" s="14"/>
      <c r="F67" s="14"/>
      <c r="G67" s="87"/>
      <c r="H67" s="14"/>
    </row>
    <row r="68" spans="1:8">
      <c r="A68" s="14"/>
      <c r="B68"/>
      <c r="C68" s="14"/>
      <c r="D68" s="87"/>
      <c r="E68" s="14"/>
      <c r="F68" s="14"/>
      <c r="G68" s="87"/>
      <c r="H68" s="14"/>
    </row>
    <row r="69" spans="1:8">
      <c r="A69" s="14"/>
      <c r="B69"/>
      <c r="C69" s="14"/>
      <c r="D69" s="87"/>
      <c r="E69" s="14"/>
      <c r="F69" s="14"/>
      <c r="G69" s="87"/>
      <c r="H69" s="14"/>
    </row>
    <row r="70" spans="1:8">
      <c r="A70" s="14"/>
      <c r="B70"/>
      <c r="C70" s="14"/>
      <c r="D70" s="14"/>
      <c r="E70" s="14"/>
      <c r="F70" s="14"/>
      <c r="G70" s="14"/>
      <c r="H70" s="14"/>
    </row>
    <row r="71" spans="1:8">
      <c r="A71" s="14"/>
      <c r="B71"/>
      <c r="C71" s="14"/>
      <c r="D71" s="14"/>
      <c r="E71" s="14"/>
      <c r="F71" s="14"/>
      <c r="G71" s="14"/>
      <c r="H71" s="14"/>
    </row>
    <row r="72" spans="1:8">
      <c r="A72" s="14"/>
      <c r="B72"/>
      <c r="C72" s="14"/>
      <c r="D72" s="14"/>
      <c r="E72" s="14"/>
      <c r="F72" s="14"/>
      <c r="G72" s="14"/>
      <c r="H72" s="14"/>
    </row>
    <row r="73" spans="1:8">
      <c r="A73" s="14"/>
      <c r="B73"/>
      <c r="C73" s="14"/>
      <c r="D73" s="14"/>
      <c r="E73" s="14"/>
      <c r="F73" s="14"/>
      <c r="G73" s="14"/>
      <c r="H73" s="14"/>
    </row>
    <row r="74" spans="1:8">
      <c r="A74" s="14"/>
      <c r="B74"/>
      <c r="C74" s="14"/>
      <c r="D74" s="14"/>
      <c r="E74" s="14"/>
      <c r="F74" s="14"/>
      <c r="G74" s="14"/>
      <c r="H74" s="14"/>
    </row>
    <row r="75" spans="1:8">
      <c r="B75"/>
    </row>
    <row r="152" spans="1:6">
      <c r="A152" s="11"/>
      <c r="B152" s="278"/>
      <c r="C152" s="11"/>
      <c r="D152" s="11"/>
      <c r="E152" s="11"/>
      <c r="F152" s="278"/>
    </row>
  </sheetData>
  <phoneticPr fontId="0" type="noConversion"/>
  <printOptions horizontalCentered="1" verticalCentered="1"/>
  <pageMargins left="0.5" right="0.5" top="0.5" bottom="0.5" header="0.5" footer="0.5"/>
  <pageSetup scale="73" fitToWidth="2" orientation="portrait" horizontalDpi="300" verticalDpi="300" r:id="rId1"/>
  <headerFooter alignWithMargins="0"/>
  <colBreaks count="1" manualBreakCount="1">
    <brk id="5"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152"/>
  <sheetViews>
    <sheetView defaultGridColor="0" colorId="22" zoomScale="73" zoomScaleNormal="73" zoomScaleSheetLayoutView="50" workbookViewId="0">
      <pane xSplit="2" topLeftCell="C1" activePane="topRight" state="frozen"/>
      <selection activeCell="M31" sqref="M31"/>
      <selection pane="topRight" activeCell="M31" sqref="M31"/>
    </sheetView>
  </sheetViews>
  <sheetFormatPr defaultColWidth="9.6640625" defaultRowHeight="15"/>
  <cols>
    <col min="1" max="1" width="4.6640625" style="1895" customWidth="1"/>
    <col min="2" max="2" width="62.6640625" style="1895" bestFit="1" customWidth="1"/>
    <col min="3" max="3" width="23.88671875" style="1895" customWidth="1"/>
    <col min="4" max="5" width="18.6640625" style="1895" customWidth="1"/>
    <col min="6" max="8" width="25.6640625" style="1895" customWidth="1"/>
    <col min="9" max="9" width="15.6640625" style="1895" customWidth="1"/>
    <col min="10" max="16384" width="9.6640625" style="1895"/>
  </cols>
  <sheetData>
    <row r="1" spans="1:9" ht="17.649999999999999" customHeight="1">
      <c r="A1" s="1890"/>
      <c r="B1" s="1893" t="s">
        <v>2455</v>
      </c>
      <c r="C1" s="1892" t="s">
        <v>3412</v>
      </c>
      <c r="D1" s="1893" t="s">
        <v>3679</v>
      </c>
      <c r="E1" s="1894" t="s">
        <v>3680</v>
      </c>
      <c r="F1" s="3321" t="s">
        <v>2455</v>
      </c>
      <c r="G1" s="2666" t="s">
        <v>3412</v>
      </c>
      <c r="H1" s="1892" t="s">
        <v>2458</v>
      </c>
      <c r="I1" s="2508" t="s">
        <v>2457</v>
      </c>
    </row>
    <row r="2" spans="1:9" ht="17.649999999999999" customHeight="1">
      <c r="A2" s="1896"/>
      <c r="B2" s="1897" t="str">
        <f>'Data Sheet'!$C$25</f>
        <v>Orange and Rockland Utilities, Inc</v>
      </c>
      <c r="C2" s="3322" t="s">
        <v>4953</v>
      </c>
      <c r="D2" s="1899" t="s">
        <v>2468</v>
      </c>
      <c r="E2" s="3323"/>
      <c r="F2" s="3324" t="str">
        <f>+B2</f>
        <v>Orange and Rockland Utilities, Inc</v>
      </c>
      <c r="G2" s="1917" t="s">
        <v>4780</v>
      </c>
      <c r="H2" s="1898" t="s">
        <v>1099</v>
      </c>
      <c r="I2" s="3325"/>
    </row>
    <row r="3" spans="1:9" ht="17.649999999999999" customHeight="1">
      <c r="A3" s="1904"/>
      <c r="B3" s="3326"/>
      <c r="C3" s="3327" t="s">
        <v>53</v>
      </c>
      <c r="D3" s="1907" t="str">
        <f>'Data Sheet'!$C$40</f>
        <v>4/28/2016</v>
      </c>
      <c r="E3" s="2680" t="str">
        <f>'Data Sheet'!$C$38</f>
        <v>12/31/2015</v>
      </c>
      <c r="F3" s="1904"/>
      <c r="G3" s="2667" t="s">
        <v>53</v>
      </c>
      <c r="H3" s="3328" t="str">
        <f>+D3</f>
        <v>4/28/2016</v>
      </c>
      <c r="I3" s="1999" t="str">
        <f>+E3</f>
        <v>12/31/2015</v>
      </c>
    </row>
    <row r="4" spans="1:9" ht="21" customHeight="1">
      <c r="A4" s="1913" t="s">
        <v>1100</v>
      </c>
      <c r="B4" s="1914"/>
      <c r="C4" s="1914"/>
      <c r="D4" s="1914"/>
      <c r="E4" s="1915"/>
      <c r="F4" s="1913" t="s">
        <v>335</v>
      </c>
      <c r="G4" s="1914"/>
      <c r="H4" s="1914"/>
      <c r="I4" s="3329"/>
    </row>
    <row r="5" spans="1:9" ht="19.899999999999999" customHeight="1">
      <c r="A5" s="3330"/>
      <c r="B5" s="3331" t="s">
        <v>336</v>
      </c>
      <c r="C5" s="3332" t="s">
        <v>1492</v>
      </c>
      <c r="D5" s="3333"/>
      <c r="E5" s="3334"/>
      <c r="F5" s="1910"/>
      <c r="G5" s="1911"/>
      <c r="H5" s="1902"/>
      <c r="I5" s="2515"/>
    </row>
    <row r="6" spans="1:9" ht="17.649999999999999" customHeight="1">
      <c r="A6" s="3330"/>
      <c r="B6" s="3331" t="s">
        <v>1493</v>
      </c>
      <c r="C6" s="3332" t="s">
        <v>352</v>
      </c>
      <c r="D6" s="3333"/>
      <c r="E6" s="3334"/>
      <c r="F6" s="1910"/>
      <c r="G6" s="1911"/>
      <c r="H6" s="1902"/>
      <c r="I6" s="2515"/>
    </row>
    <row r="7" spans="1:9" ht="17.649999999999999" customHeight="1">
      <c r="A7" s="3330"/>
      <c r="B7" s="3331" t="s">
        <v>1487</v>
      </c>
      <c r="C7" s="3332" t="s">
        <v>1488</v>
      </c>
      <c r="D7" s="3333"/>
      <c r="E7" s="3334"/>
      <c r="F7" s="1910"/>
      <c r="G7" s="1911"/>
      <c r="H7" s="1902"/>
      <c r="I7" s="2515"/>
    </row>
    <row r="8" spans="1:9" ht="17.649999999999999" customHeight="1">
      <c r="A8" s="3335"/>
      <c r="B8" s="3336" t="s">
        <v>1489</v>
      </c>
      <c r="C8" s="3336" t="s">
        <v>1490</v>
      </c>
      <c r="D8" s="3337"/>
      <c r="E8" s="3338"/>
      <c r="F8" s="1913"/>
      <c r="G8" s="3339"/>
      <c r="H8" s="1905"/>
      <c r="I8" s="2515"/>
    </row>
    <row r="9" spans="1:9" ht="17.649999999999999" customHeight="1">
      <c r="A9" s="1896"/>
      <c r="B9" s="3340"/>
      <c r="C9" s="1911"/>
      <c r="D9" s="3341"/>
      <c r="E9" s="3342" t="s">
        <v>1491</v>
      </c>
      <c r="F9" s="1913" t="s">
        <v>1491</v>
      </c>
      <c r="G9" s="3343"/>
      <c r="H9" s="3344"/>
      <c r="I9" s="2670"/>
    </row>
    <row r="10" spans="1:9" ht="17.649999999999999" customHeight="1">
      <c r="A10" s="1919"/>
      <c r="B10" s="1911"/>
      <c r="C10" s="1911"/>
      <c r="D10" s="3341"/>
      <c r="E10" s="1900"/>
      <c r="F10" s="1910"/>
      <c r="G10" s="3341" t="s">
        <v>2236</v>
      </c>
      <c r="H10" s="1903" t="s">
        <v>2237</v>
      </c>
      <c r="I10" s="1920" t="s">
        <v>3686</v>
      </c>
    </row>
    <row r="11" spans="1:9" ht="17.649999999999999" customHeight="1">
      <c r="A11" s="1916" t="s">
        <v>3686</v>
      </c>
      <c r="B11" s="1911" t="s">
        <v>2238</v>
      </c>
      <c r="C11" s="1911"/>
      <c r="D11" s="3345" t="s">
        <v>2239</v>
      </c>
      <c r="E11" s="1900"/>
      <c r="F11" s="2671" t="s">
        <v>2240</v>
      </c>
      <c r="G11" s="3345" t="s">
        <v>2241</v>
      </c>
      <c r="H11" s="1903" t="s">
        <v>659</v>
      </c>
      <c r="I11" s="1920" t="s">
        <v>3689</v>
      </c>
    </row>
    <row r="12" spans="1:9" ht="17.649999999999999" customHeight="1">
      <c r="A12" s="1916" t="s">
        <v>3689</v>
      </c>
      <c r="B12" s="3340"/>
      <c r="C12" s="1911"/>
      <c r="D12" s="3345" t="s">
        <v>2242</v>
      </c>
      <c r="E12" s="3346" t="s">
        <v>2243</v>
      </c>
      <c r="F12" s="1910"/>
      <c r="G12" s="3345" t="s">
        <v>2244</v>
      </c>
      <c r="H12" s="1899"/>
      <c r="I12" s="1918"/>
    </row>
    <row r="13" spans="1:9" ht="17.649999999999999" customHeight="1">
      <c r="A13" s="1896"/>
      <c r="B13" s="1917"/>
      <c r="C13" s="1902"/>
      <c r="D13" s="3345"/>
      <c r="E13" s="1900"/>
      <c r="F13" s="2671" t="s">
        <v>1829</v>
      </c>
      <c r="G13" s="3345"/>
      <c r="H13" s="1899"/>
      <c r="I13" s="1918"/>
    </row>
    <row r="14" spans="1:9" ht="17.649999999999999" customHeight="1">
      <c r="A14" s="1904"/>
      <c r="B14" s="3347" t="s">
        <v>58</v>
      </c>
      <c r="C14" s="1914"/>
      <c r="D14" s="3348" t="s">
        <v>1827</v>
      </c>
      <c r="E14" s="3342" t="s">
        <v>1828</v>
      </c>
      <c r="F14" s="1913"/>
      <c r="G14" s="3348" t="s">
        <v>3535</v>
      </c>
      <c r="H14" s="1925" t="s">
        <v>3536</v>
      </c>
      <c r="I14" s="1986"/>
    </row>
    <row r="15" spans="1:9" ht="17.649999999999999" customHeight="1">
      <c r="A15" s="1919"/>
      <c r="B15" s="3349" t="s">
        <v>2245</v>
      </c>
      <c r="C15" s="3386" t="s">
        <v>1367</v>
      </c>
      <c r="D15" s="3345"/>
      <c r="E15" s="1900"/>
      <c r="F15" s="1928"/>
      <c r="G15" s="3350"/>
      <c r="H15" s="3345"/>
      <c r="I15" s="1918"/>
    </row>
    <row r="16" spans="1:9" ht="17.649999999999999" customHeight="1">
      <c r="A16" s="1904">
        <v>1</v>
      </c>
      <c r="B16" s="3351" t="s">
        <v>701</v>
      </c>
      <c r="C16" s="1905"/>
      <c r="D16" s="3352"/>
      <c r="E16" s="3353"/>
      <c r="F16" s="3354"/>
      <c r="G16" s="3355"/>
      <c r="H16" s="1949">
        <f>D16+E16-G16</f>
        <v>0</v>
      </c>
      <c r="I16" s="1986">
        <v>1</v>
      </c>
    </row>
    <row r="17" spans="1:9" ht="17.649999999999999" customHeight="1">
      <c r="A17" s="3356">
        <v>2</v>
      </c>
      <c r="B17" s="3351" t="s">
        <v>702</v>
      </c>
      <c r="C17" s="1905"/>
      <c r="D17" s="3357"/>
      <c r="E17" s="3358"/>
      <c r="F17" s="1928"/>
      <c r="G17" s="3355"/>
      <c r="H17" s="1948">
        <f>D17+E17-G17</f>
        <v>0</v>
      </c>
      <c r="I17" s="1986">
        <v>2</v>
      </c>
    </row>
    <row r="18" spans="1:9" ht="17.649999999999999" customHeight="1">
      <c r="A18" s="3356">
        <v>3</v>
      </c>
      <c r="B18" s="3359" t="s">
        <v>703</v>
      </c>
      <c r="C18" s="1914"/>
      <c r="D18" s="3360"/>
      <c r="E18" s="3361"/>
      <c r="F18" s="3362"/>
      <c r="G18" s="3355"/>
      <c r="H18" s="1948">
        <f>D18+E18-G18</f>
        <v>0</v>
      </c>
      <c r="I18" s="1986">
        <v>3</v>
      </c>
    </row>
    <row r="19" spans="1:9" ht="17.649999999999999" customHeight="1">
      <c r="A19" s="3356">
        <v>4</v>
      </c>
      <c r="B19" s="3359" t="s">
        <v>704</v>
      </c>
      <c r="C19" s="1914"/>
      <c r="D19" s="3360"/>
      <c r="E19" s="3361"/>
      <c r="F19" s="1928"/>
      <c r="G19" s="3355"/>
      <c r="H19" s="1948">
        <f>D19+E19-G19</f>
        <v>0</v>
      </c>
      <c r="I19" s="1986">
        <v>4</v>
      </c>
    </row>
    <row r="20" spans="1:9" ht="17.649999999999999" customHeight="1">
      <c r="A20" s="3356">
        <v>5</v>
      </c>
      <c r="B20" s="3359" t="s">
        <v>705</v>
      </c>
      <c r="C20" s="1914"/>
      <c r="D20" s="3360"/>
      <c r="E20" s="3361"/>
      <c r="F20" s="3362"/>
      <c r="G20" s="3355"/>
      <c r="H20" s="1948">
        <f>D20+E20-G20</f>
        <v>0</v>
      </c>
      <c r="I20" s="1986">
        <v>5</v>
      </c>
    </row>
    <row r="21" spans="1:9" ht="17.649999999999999" customHeight="1">
      <c r="A21" s="3356">
        <v>6</v>
      </c>
      <c r="B21" s="3359" t="s">
        <v>706</v>
      </c>
      <c r="C21" s="1914"/>
      <c r="D21" s="3363">
        <f>SUM(D16:D20)</f>
        <v>0</v>
      </c>
      <c r="E21" s="3364"/>
      <c r="F21" s="1928"/>
      <c r="G21" s="3365"/>
      <c r="H21" s="1948">
        <f>SUM(H16:H20)</f>
        <v>0</v>
      </c>
      <c r="I21" s="1986">
        <v>6</v>
      </c>
    </row>
    <row r="22" spans="1:9" ht="17.649999999999999" customHeight="1">
      <c r="A22" s="3356">
        <v>7</v>
      </c>
      <c r="B22" s="3359" t="s">
        <v>707</v>
      </c>
      <c r="C22" s="1914"/>
      <c r="D22" s="3366"/>
      <c r="E22" s="3367"/>
      <c r="F22" s="1934"/>
      <c r="G22" s="3368"/>
      <c r="H22" s="1936"/>
      <c r="I22" s="1986">
        <v>7</v>
      </c>
    </row>
    <row r="23" spans="1:9" ht="17.649999999999999" customHeight="1">
      <c r="A23" s="3356">
        <v>8</v>
      </c>
      <c r="B23" s="3359" t="s">
        <v>708</v>
      </c>
      <c r="C23" s="1914"/>
      <c r="D23" s="3360"/>
      <c r="E23" s="3369"/>
      <c r="F23" s="3370"/>
      <c r="G23" s="3360"/>
      <c r="H23" s="1948">
        <f>D23+E23-F23-G23</f>
        <v>0</v>
      </c>
      <c r="I23" s="1986">
        <v>8</v>
      </c>
    </row>
    <row r="24" spans="1:9" ht="17.649999999999999" customHeight="1">
      <c r="A24" s="3356">
        <v>9</v>
      </c>
      <c r="B24" s="3359" t="s">
        <v>709</v>
      </c>
      <c r="C24" s="1914"/>
      <c r="D24" s="3360"/>
      <c r="E24" s="3369"/>
      <c r="F24" s="3370"/>
      <c r="G24" s="3360"/>
      <c r="H24" s="1948">
        <f>D24+E24-F24-G24</f>
        <v>0</v>
      </c>
      <c r="I24" s="1986">
        <v>9</v>
      </c>
    </row>
    <row r="25" spans="1:9" ht="17.649999999999999" customHeight="1">
      <c r="A25" s="3356">
        <v>10</v>
      </c>
      <c r="B25" s="3359" t="s">
        <v>710</v>
      </c>
      <c r="C25" s="1914"/>
      <c r="D25" s="3363">
        <f>D23+D24</f>
        <v>0</v>
      </c>
      <c r="E25" s="3371"/>
      <c r="F25" s="3372"/>
      <c r="G25" s="3373"/>
      <c r="H25" s="1948">
        <f>H23+H24</f>
        <v>0</v>
      </c>
      <c r="I25" s="1986">
        <v>10</v>
      </c>
    </row>
    <row r="26" spans="1:9" ht="17.649999999999999" customHeight="1">
      <c r="A26" s="3356">
        <v>11</v>
      </c>
      <c r="B26" s="3359" t="s">
        <v>711</v>
      </c>
      <c r="C26" s="1914"/>
      <c r="D26" s="3360"/>
      <c r="E26" s="3369"/>
      <c r="F26" s="3370"/>
      <c r="G26" s="3360"/>
      <c r="H26" s="1948">
        <f>D26+E26-F26-G26</f>
        <v>0</v>
      </c>
      <c r="I26" s="1986">
        <v>11</v>
      </c>
    </row>
    <row r="27" spans="1:9" ht="17.649999999999999" customHeight="1">
      <c r="A27" s="3356">
        <v>12</v>
      </c>
      <c r="B27" s="3359" t="s">
        <v>712</v>
      </c>
      <c r="C27" s="1914"/>
      <c r="D27" s="3360"/>
      <c r="E27" s="3369"/>
      <c r="F27" s="3370"/>
      <c r="G27" s="3360"/>
      <c r="H27" s="1948">
        <f>D27+E27-F27-G27</f>
        <v>0</v>
      </c>
      <c r="I27" s="1986">
        <v>12</v>
      </c>
    </row>
    <row r="28" spans="1:9" ht="17.649999999999999" customHeight="1">
      <c r="A28" s="3356">
        <v>13</v>
      </c>
      <c r="B28" s="3359" t="s">
        <v>713</v>
      </c>
      <c r="C28" s="1914"/>
      <c r="D28" s="3360"/>
      <c r="E28" s="3361"/>
      <c r="F28" s="3374"/>
      <c r="G28" s="3360"/>
      <c r="H28" s="1948">
        <f>D28+E28-F28-G28</f>
        <v>0</v>
      </c>
      <c r="I28" s="1986">
        <v>13</v>
      </c>
    </row>
    <row r="29" spans="1:9" ht="17.649999999999999" customHeight="1">
      <c r="A29" s="1919">
        <v>14</v>
      </c>
      <c r="B29" s="3375" t="s">
        <v>714</v>
      </c>
      <c r="C29" s="1911"/>
      <c r="D29" s="3376">
        <f>D21+D25+D26+D27-D28</f>
        <v>0</v>
      </c>
      <c r="E29" s="3377"/>
      <c r="F29" s="3378"/>
      <c r="G29" s="3379"/>
      <c r="H29" s="3380">
        <f>H21+H25+H26+H27-H28</f>
        <v>0</v>
      </c>
      <c r="I29" s="1918">
        <v>14</v>
      </c>
    </row>
    <row r="30" spans="1:9" ht="17.649999999999999" customHeight="1">
      <c r="A30" s="3381"/>
      <c r="B30" s="3359" t="s">
        <v>715</v>
      </c>
      <c r="C30" s="1914"/>
      <c r="D30" s="3363"/>
      <c r="E30" s="3377"/>
      <c r="F30" s="3362"/>
      <c r="G30" s="3365"/>
      <c r="H30" s="1948"/>
      <c r="I30" s="1908"/>
    </row>
    <row r="31" spans="1:9" ht="17.649999999999999" customHeight="1">
      <c r="A31" s="3356">
        <v>15</v>
      </c>
      <c r="B31" s="3359" t="s">
        <v>716</v>
      </c>
      <c r="C31" s="1914"/>
      <c r="D31" s="3360"/>
      <c r="E31" s="3377"/>
      <c r="F31" s="3362"/>
      <c r="G31" s="3365"/>
      <c r="H31" s="3355"/>
      <c r="I31" s="1986">
        <v>15</v>
      </c>
    </row>
    <row r="32" spans="1:9" ht="17.649999999999999" customHeight="1">
      <c r="A32" s="3356">
        <v>16</v>
      </c>
      <c r="B32" s="3359" t="s">
        <v>717</v>
      </c>
      <c r="C32" s="1914"/>
      <c r="D32" s="3360"/>
      <c r="E32" s="3377"/>
      <c r="F32" s="3362"/>
      <c r="G32" s="3365"/>
      <c r="H32" s="3355"/>
      <c r="I32" s="1986">
        <v>16</v>
      </c>
    </row>
    <row r="33" spans="1:9" ht="17.649999999999999" customHeight="1">
      <c r="A33" s="3356">
        <v>17</v>
      </c>
      <c r="B33" s="3359" t="s">
        <v>718</v>
      </c>
      <c r="C33" s="1914"/>
      <c r="D33" s="3360"/>
      <c r="E33" s="3382"/>
      <c r="F33" s="1934"/>
      <c r="G33" s="3373"/>
      <c r="H33" s="3383"/>
      <c r="I33" s="1986">
        <v>17</v>
      </c>
    </row>
    <row r="34" spans="1:9" ht="17.649999999999999" customHeight="1">
      <c r="A34" s="3356">
        <v>18</v>
      </c>
      <c r="B34" s="3359" t="s">
        <v>719</v>
      </c>
      <c r="C34" s="1914"/>
      <c r="D34" s="3360"/>
      <c r="E34" s="3369"/>
      <c r="F34" s="3370"/>
      <c r="G34" s="3360"/>
      <c r="H34" s="3383">
        <f>D34+E34-F34-G34</f>
        <v>0</v>
      </c>
      <c r="I34" s="1986">
        <v>18</v>
      </c>
    </row>
    <row r="35" spans="1:9" ht="17.649999999999999" customHeight="1">
      <c r="A35" s="3356">
        <v>19</v>
      </c>
      <c r="B35" s="3359" t="s">
        <v>720</v>
      </c>
      <c r="C35" s="1914"/>
      <c r="D35" s="3360"/>
      <c r="E35" s="3369"/>
      <c r="F35" s="3370"/>
      <c r="G35" s="3360"/>
      <c r="H35" s="3383">
        <f>D35+E35-F35-G35</f>
        <v>0</v>
      </c>
      <c r="I35" s="1986">
        <v>19</v>
      </c>
    </row>
    <row r="36" spans="1:9" ht="17.649999999999999" customHeight="1">
      <c r="A36" s="3356">
        <v>20</v>
      </c>
      <c r="B36" s="3359" t="s">
        <v>721</v>
      </c>
      <c r="C36" s="1914"/>
      <c r="D36" s="3360"/>
      <c r="E36" s="3369"/>
      <c r="F36" s="3370"/>
      <c r="G36" s="3360"/>
      <c r="H36" s="3383">
        <f>D36+E36-F36-G36</f>
        <v>0</v>
      </c>
      <c r="I36" s="1986">
        <v>20</v>
      </c>
    </row>
    <row r="37" spans="1:9" ht="17.649999999999999" customHeight="1">
      <c r="A37" s="3356">
        <v>21</v>
      </c>
      <c r="B37" s="3359" t="s">
        <v>3321</v>
      </c>
      <c r="C37" s="1914"/>
      <c r="D37" s="3360"/>
      <c r="E37" s="3369"/>
      <c r="F37" s="3370"/>
      <c r="G37" s="3360"/>
      <c r="H37" s="3383">
        <f>D37+E37-F37-G37</f>
        <v>0</v>
      </c>
      <c r="I37" s="1986">
        <v>21</v>
      </c>
    </row>
    <row r="38" spans="1:9" ht="17.649999999999999" customHeight="1">
      <c r="A38" s="1919">
        <v>22</v>
      </c>
      <c r="B38" s="3375" t="s">
        <v>722</v>
      </c>
      <c r="C38" s="1911"/>
      <c r="D38" s="3376">
        <f>SUM(D35:D37)</f>
        <v>0</v>
      </c>
      <c r="E38" s="3377"/>
      <c r="F38" s="3378"/>
      <c r="G38" s="3379"/>
      <c r="H38" s="3384">
        <f>SUM(H35:H37)</f>
        <v>0</v>
      </c>
      <c r="I38" s="1918">
        <v>22</v>
      </c>
    </row>
    <row r="39" spans="1:9" ht="17.649999999999999" customHeight="1">
      <c r="A39" s="3381"/>
      <c r="B39" s="3359" t="s">
        <v>723</v>
      </c>
      <c r="C39" s="1914"/>
      <c r="D39" s="3363"/>
      <c r="E39" s="3382"/>
      <c r="F39" s="1934"/>
      <c r="G39" s="3373"/>
      <c r="H39" s="3383"/>
      <c r="I39" s="1908"/>
    </row>
    <row r="40" spans="1:9">
      <c r="A40" s="1901"/>
      <c r="B40" s="1911"/>
      <c r="C40" s="1911"/>
      <c r="D40" s="1995"/>
      <c r="E40" s="1900"/>
      <c r="F40" s="1910"/>
      <c r="G40" s="1995"/>
      <c r="H40" s="1902"/>
      <c r="I40" s="2515"/>
    </row>
    <row r="41" spans="1:9">
      <c r="A41" s="1901"/>
      <c r="B41" s="1911"/>
      <c r="C41" s="1911"/>
      <c r="D41" s="1995"/>
      <c r="E41" s="1900"/>
      <c r="F41" s="1910"/>
      <c r="G41" s="1995"/>
      <c r="H41" s="1902"/>
      <c r="I41" s="2515"/>
    </row>
    <row r="42" spans="1:9">
      <c r="A42" s="1896"/>
      <c r="B42" s="1911"/>
      <c r="C42" s="1911"/>
      <c r="D42" s="1995"/>
      <c r="E42" s="1900"/>
      <c r="F42" s="1910"/>
      <c r="G42" s="1995"/>
      <c r="H42" s="1902"/>
      <c r="I42" s="2515"/>
    </row>
    <row r="43" spans="1:9">
      <c r="A43" s="1896"/>
      <c r="B43" s="1902"/>
      <c r="C43" s="1911"/>
      <c r="D43" s="1995"/>
      <c r="E43" s="1900"/>
      <c r="F43" s="1896"/>
      <c r="G43" s="1995"/>
      <c r="H43" s="1902"/>
      <c r="I43" s="2515"/>
    </row>
    <row r="44" spans="1:9">
      <c r="A44" s="1896"/>
      <c r="B44" s="1911"/>
      <c r="C44" s="1911"/>
      <c r="D44" s="1995"/>
      <c r="E44" s="1900"/>
      <c r="F44" s="1896"/>
      <c r="G44" s="1995"/>
      <c r="H44" s="1902"/>
      <c r="I44" s="2515"/>
    </row>
    <row r="45" spans="1:9">
      <c r="A45" s="1896"/>
      <c r="B45" s="1902"/>
      <c r="C45" s="1911"/>
      <c r="D45" s="1995"/>
      <c r="E45" s="1900"/>
      <c r="F45" s="1910"/>
      <c r="G45" s="1995"/>
      <c r="H45" s="1902"/>
      <c r="I45" s="2515"/>
    </row>
    <row r="46" spans="1:9">
      <c r="A46" s="1896"/>
      <c r="B46" s="1902"/>
      <c r="C46" s="1911"/>
      <c r="D46" s="1995"/>
      <c r="E46" s="1900"/>
      <c r="F46" s="1896"/>
      <c r="G46" s="1995"/>
      <c r="H46" s="1902"/>
      <c r="I46" s="2515"/>
    </row>
    <row r="47" spans="1:9">
      <c r="A47" s="1896"/>
      <c r="B47" s="1902"/>
      <c r="C47" s="1911"/>
      <c r="D47" s="1995"/>
      <c r="E47" s="1900"/>
      <c r="F47" s="1896"/>
      <c r="G47" s="1995"/>
      <c r="H47" s="1902"/>
      <c r="I47" s="2515"/>
    </row>
    <row r="48" spans="1:9">
      <c r="A48" s="1896"/>
      <c r="B48" s="1902"/>
      <c r="C48" s="1911"/>
      <c r="D48" s="1995"/>
      <c r="E48" s="1900"/>
      <c r="F48" s="1896"/>
      <c r="G48" s="1995"/>
      <c r="H48" s="1902"/>
      <c r="I48" s="2515"/>
    </row>
    <row r="49" spans="1:9">
      <c r="A49" s="1896"/>
      <c r="B49" s="1902"/>
      <c r="C49" s="1911"/>
      <c r="D49" s="1995"/>
      <c r="E49" s="1900"/>
      <c r="F49" s="1896"/>
      <c r="G49" s="1995"/>
      <c r="H49" s="1902"/>
      <c r="I49" s="2515"/>
    </row>
    <row r="50" spans="1:9">
      <c r="A50" s="1896"/>
      <c r="B50" s="1902"/>
      <c r="C50" s="1911"/>
      <c r="D50" s="1995"/>
      <c r="E50" s="1900"/>
      <c r="F50" s="1896"/>
      <c r="G50" s="1995"/>
      <c r="H50" s="1902"/>
      <c r="I50" s="2515"/>
    </row>
    <row r="51" spans="1:9">
      <c r="A51" s="1896"/>
      <c r="B51" s="1902"/>
      <c r="C51" s="1911"/>
      <c r="D51" s="1995"/>
      <c r="E51" s="1900"/>
      <c r="F51" s="1896"/>
      <c r="G51" s="1995"/>
      <c r="H51" s="1902"/>
      <c r="I51" s="2515"/>
    </row>
    <row r="52" spans="1:9">
      <c r="A52" s="1896"/>
      <c r="B52" s="1902"/>
      <c r="C52" s="1911"/>
      <c r="D52" s="1995"/>
      <c r="E52" s="1900"/>
      <c r="F52" s="1896"/>
      <c r="G52" s="1995"/>
      <c r="H52" s="1902"/>
      <c r="I52" s="2515"/>
    </row>
    <row r="53" spans="1:9">
      <c r="A53" s="1896"/>
      <c r="B53" s="1902"/>
      <c r="C53" s="1911"/>
      <c r="D53" s="1995"/>
      <c r="E53" s="1900"/>
      <c r="F53" s="1896"/>
      <c r="G53" s="1995"/>
      <c r="H53" s="1902"/>
      <c r="I53" s="2515"/>
    </row>
    <row r="54" spans="1:9" ht="15.75" thickBot="1">
      <c r="A54" s="1989"/>
      <c r="B54" s="1990"/>
      <c r="C54" s="1991"/>
      <c r="D54" s="3385"/>
      <c r="E54" s="2672"/>
      <c r="F54" s="1989"/>
      <c r="G54" s="3385"/>
      <c r="H54" s="1990"/>
      <c r="I54" s="2514"/>
    </row>
    <row r="55" spans="1:9">
      <c r="A55" s="1902"/>
      <c r="B55" s="1902"/>
      <c r="C55" s="1911"/>
      <c r="D55" s="1995"/>
      <c r="E55" s="1902"/>
      <c r="F55" s="1902"/>
      <c r="G55" s="1995"/>
      <c r="H55" s="1902"/>
    </row>
    <row r="56" spans="1:9">
      <c r="A56" s="1997" t="s">
        <v>3058</v>
      </c>
      <c r="B56" s="1902"/>
      <c r="C56" s="1911"/>
      <c r="D56" s="1995"/>
      <c r="E56" s="1902"/>
      <c r="F56" s="1997" t="s">
        <v>3058</v>
      </c>
      <c r="G56" s="1995"/>
      <c r="H56" s="1902"/>
    </row>
    <row r="57" spans="1:9">
      <c r="A57" s="1911" t="s">
        <v>724</v>
      </c>
      <c r="B57" s="1994"/>
      <c r="C57" s="1994"/>
      <c r="D57" s="1987"/>
      <c r="E57" s="1911"/>
      <c r="F57" s="1987" t="s">
        <v>725</v>
      </c>
      <c r="G57" s="1994"/>
      <c r="H57" s="1911"/>
      <c r="I57" s="1994"/>
    </row>
    <row r="58" spans="1:9">
      <c r="A58" s="1902"/>
      <c r="B58" s="1902"/>
      <c r="C58" s="1902"/>
      <c r="D58" s="1995"/>
      <c r="E58" s="1902"/>
      <c r="F58" s="1902"/>
      <c r="G58" s="1995"/>
      <c r="H58" s="1902"/>
    </row>
    <row r="59" spans="1:9">
      <c r="A59" s="1902"/>
      <c r="B59" s="1902"/>
      <c r="C59" s="1902"/>
      <c r="D59" s="1995"/>
      <c r="E59" s="1902"/>
      <c r="F59" s="1902"/>
      <c r="G59" s="1995"/>
      <c r="H59" s="1902"/>
    </row>
    <row r="60" spans="1:9">
      <c r="A60" s="1902"/>
      <c r="B60" s="1902"/>
      <c r="C60" s="1902"/>
      <c r="D60" s="1995"/>
      <c r="E60" s="1902"/>
      <c r="F60" s="1902"/>
      <c r="G60" s="1995"/>
      <c r="H60" s="1902"/>
    </row>
    <row r="61" spans="1:9">
      <c r="A61" s="1902"/>
      <c r="B61" s="1902"/>
      <c r="C61" s="1902"/>
      <c r="D61" s="1995"/>
      <c r="E61" s="1902"/>
      <c r="F61" s="1902"/>
      <c r="G61" s="1995"/>
      <c r="H61" s="1902"/>
    </row>
    <row r="62" spans="1:9">
      <c r="A62" s="1902"/>
      <c r="B62" s="1902"/>
      <c r="C62" s="1902"/>
      <c r="D62" s="1995"/>
      <c r="E62" s="1902"/>
      <c r="F62" s="1902"/>
      <c r="G62" s="1995"/>
      <c r="H62" s="1902"/>
    </row>
    <row r="63" spans="1:9">
      <c r="A63" s="1902"/>
      <c r="B63" s="1902"/>
      <c r="C63" s="1902"/>
      <c r="D63" s="1995"/>
      <c r="E63" s="1902"/>
      <c r="F63" s="1902"/>
      <c r="G63" s="1995"/>
      <c r="H63" s="1902"/>
    </row>
    <row r="64" spans="1:9">
      <c r="A64" s="1902"/>
      <c r="B64" s="1902"/>
      <c r="C64" s="1902"/>
      <c r="D64" s="1995"/>
      <c r="E64" s="1902"/>
      <c r="F64" s="1902"/>
      <c r="G64" s="1995"/>
      <c r="H64" s="1902"/>
    </row>
    <row r="65" spans="1:8">
      <c r="A65" s="1902"/>
      <c r="B65" s="1996"/>
      <c r="C65" s="1902"/>
      <c r="D65" s="1995"/>
      <c r="E65" s="1902"/>
      <c r="F65" s="1902"/>
      <c r="G65" s="1995"/>
      <c r="H65" s="1902"/>
    </row>
    <row r="66" spans="1:8">
      <c r="A66" s="1902"/>
      <c r="B66" s="1996"/>
      <c r="C66" s="1902"/>
      <c r="D66" s="1995"/>
      <c r="E66" s="1902"/>
      <c r="F66" s="1902"/>
      <c r="G66" s="1995"/>
      <c r="H66" s="1902"/>
    </row>
    <row r="67" spans="1:8">
      <c r="A67" s="1902"/>
      <c r="B67" s="1996"/>
      <c r="C67" s="1902"/>
      <c r="D67" s="1995"/>
      <c r="E67" s="1902"/>
      <c r="F67" s="1902"/>
      <c r="G67" s="1995"/>
      <c r="H67" s="1902"/>
    </row>
    <row r="68" spans="1:8">
      <c r="A68" s="1902"/>
      <c r="B68" s="1996"/>
      <c r="C68" s="1902"/>
      <c r="D68" s="1995"/>
      <c r="E68" s="1902"/>
      <c r="F68" s="1902"/>
      <c r="G68" s="1995"/>
      <c r="H68" s="1902"/>
    </row>
    <row r="69" spans="1:8">
      <c r="A69" s="1902"/>
      <c r="B69" s="1996"/>
      <c r="C69" s="1902"/>
      <c r="D69" s="1995"/>
      <c r="E69" s="1902"/>
      <c r="F69" s="1902"/>
      <c r="G69" s="1995"/>
      <c r="H69" s="1902"/>
    </row>
    <row r="70" spans="1:8">
      <c r="A70" s="1902"/>
      <c r="B70" s="1996"/>
      <c r="C70" s="1902"/>
      <c r="D70" s="1902"/>
      <c r="E70" s="1902"/>
      <c r="F70" s="1902"/>
      <c r="G70" s="1902"/>
      <c r="H70" s="1902"/>
    </row>
    <row r="71" spans="1:8">
      <c r="A71" s="1902"/>
      <c r="B71" s="1996"/>
      <c r="C71" s="1902"/>
      <c r="D71" s="1902"/>
      <c r="E71" s="1902"/>
      <c r="F71" s="1902"/>
      <c r="G71" s="1902"/>
      <c r="H71" s="1902"/>
    </row>
    <row r="72" spans="1:8">
      <c r="A72" s="1902"/>
      <c r="B72" s="1996"/>
      <c r="C72" s="1902"/>
      <c r="D72" s="1902"/>
      <c r="E72" s="1902"/>
      <c r="F72" s="1902"/>
      <c r="G72" s="1902"/>
      <c r="H72" s="1902"/>
    </row>
    <row r="73" spans="1:8">
      <c r="A73" s="1902"/>
      <c r="B73" s="1996"/>
      <c r="C73" s="1902"/>
      <c r="D73" s="1902"/>
      <c r="E73" s="1902"/>
      <c r="F73" s="1902"/>
      <c r="G73" s="1902"/>
      <c r="H73" s="1902"/>
    </row>
    <row r="74" spans="1:8">
      <c r="A74" s="1902"/>
      <c r="B74" s="1996"/>
      <c r="C74" s="1902"/>
      <c r="D74" s="1902"/>
      <c r="E74" s="1902"/>
      <c r="F74" s="1902"/>
      <c r="G74" s="1902"/>
      <c r="H74" s="1902"/>
    </row>
    <row r="75" spans="1:8">
      <c r="B75" s="1996"/>
    </row>
    <row r="152" spans="1:6">
      <c r="A152" s="1997"/>
      <c r="B152" s="1998"/>
      <c r="C152" s="1997"/>
      <c r="D152" s="1997"/>
      <c r="E152" s="1997"/>
      <c r="F152" s="1998"/>
    </row>
  </sheetData>
  <printOptions horizontalCentered="1" verticalCentered="1"/>
  <pageMargins left="0.5" right="0.5" top="0.5" bottom="0.5" header="0.5" footer="0.5"/>
  <pageSetup scale="76" fitToWidth="2" orientation="portrait" horizontalDpi="300" verticalDpi="300" r:id="rId1"/>
  <headerFooter alignWithMargins="0"/>
  <colBreaks count="1" manualBreakCount="1">
    <brk id="5"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86"/>
  <dimension ref="A1:M169"/>
  <sheetViews>
    <sheetView defaultGridColor="0" topLeftCell="A121" colorId="22" zoomScaleNormal="100" zoomScaleSheetLayoutView="40" workbookViewId="0">
      <selection activeCell="M31" sqref="M31"/>
    </sheetView>
  </sheetViews>
  <sheetFormatPr defaultColWidth="9.6640625" defaultRowHeight="15"/>
  <cols>
    <col min="1" max="1" width="4.6640625" style="904" customWidth="1"/>
    <col min="2" max="2" width="35.6640625" style="904" customWidth="1"/>
    <col min="3" max="3" width="28.6640625" style="904" customWidth="1"/>
    <col min="4" max="4" width="20.6640625" style="904" customWidth="1"/>
    <col min="5" max="5" width="17.44140625" style="904" customWidth="1"/>
    <col min="6" max="9" width="23.6640625" style="904" customWidth="1"/>
    <col min="10" max="10" width="7.44140625" style="904" bestFit="1" customWidth="1"/>
    <col min="11" max="11" width="4.6640625" style="904" customWidth="1"/>
    <col min="12" max="16384" width="9.6640625" style="904"/>
  </cols>
  <sheetData>
    <row r="1" spans="1:11" ht="15.2" customHeight="1">
      <c r="A1" s="1474" t="s">
        <v>4529</v>
      </c>
      <c r="B1" s="1475"/>
      <c r="C1" s="1477" t="s">
        <v>2368</v>
      </c>
      <c r="D1" s="2003" t="s">
        <v>2457</v>
      </c>
      <c r="E1" s="1534" t="s">
        <v>2458</v>
      </c>
      <c r="F1" s="1474" t="s">
        <v>2455</v>
      </c>
      <c r="G1" s="1476" t="s">
        <v>2368</v>
      </c>
      <c r="H1" s="1476" t="s">
        <v>2457</v>
      </c>
      <c r="I1" s="1476" t="s">
        <v>2458</v>
      </c>
      <c r="J1" s="1477"/>
      <c r="K1" s="1534"/>
    </row>
    <row r="2" spans="1:11" ht="15.2" customHeight="1">
      <c r="A2" s="1479" t="str">
        <f>+'Data Sheet'!C25</f>
        <v>Orange and Rockland Utilities, Inc</v>
      </c>
      <c r="B2" s="804"/>
      <c r="C2" s="1617" t="s">
        <v>4831</v>
      </c>
      <c r="D2" s="2125" t="str">
        <f>+'Data Sheet'!C40</f>
        <v>4/28/2016</v>
      </c>
      <c r="E2" s="2126" t="str">
        <f>+'Data Sheet'!C38</f>
        <v>12/31/2015</v>
      </c>
      <c r="F2" s="1479">
        <f>+B2</f>
        <v>0</v>
      </c>
      <c r="G2" s="909" t="s">
        <v>4832</v>
      </c>
      <c r="H2" s="2128" t="str">
        <f>+D2</f>
        <v>4/28/2016</v>
      </c>
      <c r="I2" s="2128" t="str">
        <f>+E2</f>
        <v>12/31/2015</v>
      </c>
      <c r="J2" s="1617"/>
      <c r="K2" s="1530"/>
    </row>
    <row r="3" spans="1:11" ht="15.2" customHeight="1">
      <c r="A3" s="1481" t="s">
        <v>4530</v>
      </c>
      <c r="B3" s="804"/>
      <c r="C3" s="1617" t="s">
        <v>4531</v>
      </c>
      <c r="D3" s="2004" t="str">
        <f>'[8]Data Sheet'!$C$40</f>
        <v xml:space="preserve"> </v>
      </c>
      <c r="E3" s="1485" t="str">
        <f>'[8]Data Sheet'!$C$38</f>
        <v xml:space="preserve"> </v>
      </c>
      <c r="F3" s="1481"/>
      <c r="G3" s="1483" t="s">
        <v>4531</v>
      </c>
      <c r="H3" s="2127" t="str">
        <f>'[8]Data Sheet'!$C$40</f>
        <v xml:space="preserve"> </v>
      </c>
      <c r="I3" s="2006" t="str">
        <f>'[8]Data Sheet'!$C$38</f>
        <v xml:space="preserve"> </v>
      </c>
      <c r="J3" s="916"/>
      <c r="K3" s="1508"/>
    </row>
    <row r="4" spans="1:11" ht="15.2" customHeight="1">
      <c r="A4" s="2007" t="s">
        <v>4532</v>
      </c>
      <c r="B4" s="991"/>
      <c r="C4" s="991"/>
      <c r="D4" s="991"/>
      <c r="E4" s="2008"/>
      <c r="F4" s="2007" t="s">
        <v>4533</v>
      </c>
      <c r="G4" s="991"/>
      <c r="H4" s="991"/>
      <c r="I4" s="991"/>
      <c r="J4" s="991"/>
      <c r="K4" s="2008"/>
    </row>
    <row r="5" spans="1:11" ht="15.2" customHeight="1">
      <c r="A5" s="1479"/>
      <c r="B5" s="1617"/>
      <c r="C5" s="1617"/>
      <c r="D5" s="1617"/>
      <c r="E5" s="1530"/>
      <c r="F5" s="1479"/>
      <c r="G5" s="1617"/>
      <c r="H5" s="1617"/>
      <c r="I5" s="1617"/>
      <c r="J5" s="1617"/>
      <c r="K5" s="1530"/>
    </row>
    <row r="6" spans="1:11" ht="15.2" customHeight="1">
      <c r="A6" s="2009" t="s">
        <v>4534</v>
      </c>
      <c r="B6" s="2010"/>
      <c r="C6" s="2010"/>
      <c r="D6" s="2010"/>
      <c r="E6" s="2011"/>
      <c r="F6" s="2009" t="s">
        <v>4550</v>
      </c>
      <c r="J6" s="2010"/>
      <c r="K6" s="1530"/>
    </row>
    <row r="7" spans="1:11" ht="15.2" customHeight="1">
      <c r="A7" s="2009"/>
      <c r="B7" s="2010"/>
      <c r="C7" s="2010"/>
      <c r="D7" s="2010"/>
      <c r="E7" s="2011"/>
      <c r="F7" s="2009" t="s">
        <v>4552</v>
      </c>
      <c r="H7" s="2010"/>
      <c r="I7" s="2010"/>
      <c r="J7" s="2010"/>
      <c r="K7" s="1530"/>
    </row>
    <row r="8" spans="1:11" ht="15.2" customHeight="1">
      <c r="A8" s="2009" t="s">
        <v>4537</v>
      </c>
      <c r="B8" s="2010"/>
      <c r="C8" s="2010"/>
      <c r="D8" s="2010"/>
      <c r="E8" s="2011"/>
      <c r="F8" s="2009" t="s">
        <v>4535</v>
      </c>
      <c r="G8" s="2010"/>
      <c r="H8" s="2010"/>
      <c r="I8" s="2010"/>
      <c r="J8" s="2010"/>
      <c r="K8" s="1530"/>
    </row>
    <row r="9" spans="1:11" ht="15.2" customHeight="1">
      <c r="A9" s="2009" t="s">
        <v>4539</v>
      </c>
      <c r="B9" s="2010"/>
      <c r="C9" s="2010"/>
      <c r="D9" s="2010"/>
      <c r="E9" s="2011"/>
      <c r="F9" s="2009" t="s">
        <v>4536</v>
      </c>
      <c r="G9" s="2010"/>
      <c r="H9" s="2010"/>
      <c r="I9" s="2010"/>
      <c r="J9" s="2010"/>
      <c r="K9" s="1530"/>
    </row>
    <row r="10" spans="1:11" ht="15.2" customHeight="1">
      <c r="A10" s="2009" t="s">
        <v>4540</v>
      </c>
      <c r="B10" s="2010"/>
      <c r="C10" s="2010"/>
      <c r="D10" s="2010"/>
      <c r="E10" s="2011"/>
      <c r="F10" s="2009" t="s">
        <v>4538</v>
      </c>
      <c r="G10" s="2010"/>
      <c r="J10" s="2010"/>
      <c r="K10" s="1530"/>
    </row>
    <row r="11" spans="1:11" ht="15.2" customHeight="1">
      <c r="A11" s="2009"/>
      <c r="B11" s="2010"/>
      <c r="C11" s="2010"/>
      <c r="D11" s="2010"/>
      <c r="E11" s="2011"/>
      <c r="F11" s="2009"/>
      <c r="H11" s="2010"/>
      <c r="I11" s="2010"/>
      <c r="J11" s="2010"/>
      <c r="K11" s="1530"/>
    </row>
    <row r="12" spans="1:11" ht="15.2" customHeight="1">
      <c r="A12" s="2009" t="s">
        <v>4542</v>
      </c>
      <c r="B12" s="2010"/>
      <c r="C12" s="2010"/>
      <c r="D12" s="2010"/>
      <c r="E12" s="2011"/>
      <c r="F12" s="2009" t="s">
        <v>4782</v>
      </c>
      <c r="G12" s="2010"/>
      <c r="H12" s="2010"/>
      <c r="I12" s="2010"/>
      <c r="J12" s="2010"/>
      <c r="K12" s="1530"/>
    </row>
    <row r="13" spans="1:11" ht="15.2" customHeight="1">
      <c r="A13" s="2009"/>
      <c r="B13" s="2010"/>
      <c r="C13" s="2010"/>
      <c r="D13" s="2010"/>
      <c r="E13" s="2011"/>
      <c r="F13" s="2009" t="s">
        <v>4541</v>
      </c>
      <c r="G13" s="2010"/>
      <c r="H13" s="2010"/>
      <c r="I13" s="2010"/>
      <c r="J13" s="2010"/>
      <c r="K13" s="1530"/>
    </row>
    <row r="14" spans="1:11" ht="15.2" customHeight="1">
      <c r="A14" s="2012" t="s">
        <v>4783</v>
      </c>
      <c r="B14" s="2013"/>
      <c r="C14" s="2013"/>
      <c r="D14" s="2013"/>
      <c r="E14" s="2014"/>
      <c r="F14" s="2012" t="s">
        <v>4543</v>
      </c>
      <c r="G14" s="2010"/>
      <c r="H14" s="2010"/>
      <c r="I14" s="2010"/>
      <c r="J14" s="2010"/>
      <c r="K14" s="1530"/>
    </row>
    <row r="15" spans="1:11" ht="15.2" customHeight="1">
      <c r="A15" s="2012" t="s">
        <v>4784</v>
      </c>
      <c r="B15" s="2013"/>
      <c r="C15" s="2013"/>
      <c r="D15" s="2013"/>
      <c r="E15" s="2014"/>
      <c r="F15" s="2012" t="s">
        <v>4544</v>
      </c>
      <c r="G15" s="2010"/>
      <c r="H15" s="2010"/>
      <c r="I15" s="2010"/>
      <c r="J15" s="2010"/>
      <c r="K15" s="1530"/>
    </row>
    <row r="16" spans="1:11" ht="15.2" customHeight="1">
      <c r="A16" s="2009"/>
      <c r="B16" s="2010"/>
      <c r="C16" s="2010"/>
      <c r="D16" s="2010"/>
      <c r="E16" s="2011"/>
      <c r="F16" s="2009"/>
      <c r="G16" s="2010"/>
      <c r="H16" s="2010"/>
      <c r="I16" s="2010"/>
      <c r="J16" s="2010"/>
      <c r="K16" s="1530"/>
    </row>
    <row r="17" spans="1:11" ht="15.2" customHeight="1">
      <c r="A17" s="2009" t="s">
        <v>4785</v>
      </c>
      <c r="B17" s="2010"/>
      <c r="C17" s="2010"/>
      <c r="D17" s="2010"/>
      <c r="E17" s="2011"/>
      <c r="F17" s="2009" t="s">
        <v>4786</v>
      </c>
      <c r="G17" s="2010"/>
      <c r="H17" s="2010"/>
      <c r="I17" s="2010"/>
      <c r="J17" s="2010"/>
      <c r="K17" s="1530"/>
    </row>
    <row r="18" spans="1:11" ht="15.2" customHeight="1">
      <c r="A18" s="2009"/>
      <c r="B18" s="2010"/>
      <c r="C18" s="2010"/>
      <c r="D18" s="2010"/>
      <c r="E18" s="2011"/>
      <c r="F18" s="2009" t="s">
        <v>4545</v>
      </c>
      <c r="G18" s="2010"/>
      <c r="H18" s="2010"/>
      <c r="I18" s="2010"/>
      <c r="J18" s="2010"/>
      <c r="K18" s="1530"/>
    </row>
    <row r="19" spans="1:11" ht="15.2" customHeight="1">
      <c r="A19" s="2009" t="s">
        <v>4787</v>
      </c>
      <c r="B19" s="2010"/>
      <c r="C19" s="2010"/>
      <c r="D19" s="2010"/>
      <c r="E19" s="2011"/>
      <c r="F19" s="2009"/>
      <c r="G19" s="2010"/>
      <c r="H19" s="2010"/>
      <c r="I19" s="2010"/>
      <c r="J19" s="2010"/>
      <c r="K19" s="1530"/>
    </row>
    <row r="20" spans="1:11" ht="15.2" customHeight="1">
      <c r="A20" s="2009" t="s">
        <v>4546</v>
      </c>
      <c r="B20" s="2010"/>
      <c r="C20" s="2010"/>
      <c r="D20" s="2010"/>
      <c r="E20" s="2011"/>
      <c r="F20" s="2009" t="s">
        <v>4788</v>
      </c>
      <c r="G20" s="2010"/>
      <c r="H20" s="2010"/>
      <c r="I20" s="2010"/>
      <c r="J20" s="2010"/>
      <c r="K20" s="1530"/>
    </row>
    <row r="21" spans="1:11" ht="15.2" customHeight="1">
      <c r="A21" s="2009" t="s">
        <v>4547</v>
      </c>
      <c r="B21" s="2010"/>
      <c r="C21" s="2010"/>
      <c r="D21" s="2010"/>
      <c r="E21" s="2011"/>
      <c r="F21" s="2009" t="s">
        <v>4549</v>
      </c>
      <c r="G21" s="2010"/>
      <c r="H21" s="2010"/>
      <c r="I21" s="2010"/>
      <c r="J21" s="2010"/>
      <c r="K21" s="1530"/>
    </row>
    <row r="22" spans="1:11" ht="15.2" customHeight="1">
      <c r="A22" s="2009" t="s">
        <v>4548</v>
      </c>
      <c r="B22" s="2010"/>
      <c r="C22" s="2010"/>
      <c r="D22" s="2010"/>
      <c r="E22" s="2011"/>
      <c r="F22" s="2009" t="s">
        <v>4551</v>
      </c>
      <c r="G22" s="2010"/>
      <c r="H22" s="2010"/>
      <c r="I22" s="2010"/>
      <c r="J22" s="2010"/>
      <c r="K22" s="1530"/>
    </row>
    <row r="23" spans="1:11" ht="15.2" customHeight="1">
      <c r="A23" s="1479"/>
      <c r="B23" s="1617"/>
      <c r="C23" s="1617"/>
      <c r="D23" s="1617"/>
      <c r="E23" s="1530"/>
      <c r="F23" s="2015"/>
      <c r="G23" s="916"/>
      <c r="H23" s="916"/>
      <c r="I23" s="916"/>
      <c r="J23" s="916"/>
      <c r="K23" s="1508"/>
    </row>
    <row r="24" spans="1:11" ht="15.2" customHeight="1">
      <c r="A24" s="2016"/>
      <c r="B24" s="2017"/>
      <c r="C24" s="2018"/>
      <c r="D24" s="2019" t="s">
        <v>2642</v>
      </c>
      <c r="E24" s="2020"/>
      <c r="F24" s="1479"/>
      <c r="G24" s="1517"/>
      <c r="H24" s="1617"/>
      <c r="I24" s="949" t="s">
        <v>2642</v>
      </c>
      <c r="J24" s="804"/>
      <c r="K24" s="1510"/>
    </row>
    <row r="25" spans="1:11" ht="15.2" customHeight="1">
      <c r="A25" s="2021" t="s">
        <v>3686</v>
      </c>
      <c r="B25" s="906" t="s">
        <v>1529</v>
      </c>
      <c r="C25" s="804"/>
      <c r="D25" s="949" t="s">
        <v>2242</v>
      </c>
      <c r="E25" s="2022" t="s">
        <v>4553</v>
      </c>
      <c r="F25" s="2021" t="s">
        <v>422</v>
      </c>
      <c r="G25" s="949" t="s">
        <v>423</v>
      </c>
      <c r="H25" s="1509" t="s">
        <v>424</v>
      </c>
      <c r="I25" s="949" t="s">
        <v>659</v>
      </c>
      <c r="J25" s="804"/>
      <c r="K25" s="1510" t="s">
        <v>3686</v>
      </c>
    </row>
    <row r="26" spans="1:11" ht="15.2" customHeight="1">
      <c r="A26" s="2023" t="s">
        <v>3689</v>
      </c>
      <c r="B26" s="2024" t="s">
        <v>58</v>
      </c>
      <c r="C26" s="1482"/>
      <c r="D26" s="964" t="s">
        <v>1827</v>
      </c>
      <c r="E26" s="2025" t="s">
        <v>1828</v>
      </c>
      <c r="F26" s="2023" t="s">
        <v>1829</v>
      </c>
      <c r="G26" s="964" t="s">
        <v>3535</v>
      </c>
      <c r="H26" s="958" t="s">
        <v>3536</v>
      </c>
      <c r="I26" s="964" t="s">
        <v>3537</v>
      </c>
      <c r="J26" s="1482"/>
      <c r="K26" s="2026" t="s">
        <v>3689</v>
      </c>
    </row>
    <row r="27" spans="1:11" ht="15.2" customHeight="1">
      <c r="A27" s="2027">
        <v>1</v>
      </c>
      <c r="B27" s="2028" t="s">
        <v>4554</v>
      </c>
      <c r="C27" s="2029"/>
      <c r="D27" s="2030"/>
      <c r="E27" s="2031"/>
      <c r="F27" s="2032"/>
      <c r="G27" s="2033"/>
      <c r="H27" s="2033"/>
      <c r="I27" s="2034"/>
      <c r="J27" s="2035"/>
      <c r="K27" s="2036">
        <v>1</v>
      </c>
    </row>
    <row r="28" spans="1:11" ht="15.2" customHeight="1">
      <c r="A28" s="2027">
        <v>2</v>
      </c>
      <c r="B28" s="2028" t="s">
        <v>4555</v>
      </c>
      <c r="C28" s="2029"/>
      <c r="D28" s="980"/>
      <c r="E28" s="2037"/>
      <c r="F28" s="2038"/>
      <c r="G28" s="2039"/>
      <c r="H28" s="2039"/>
      <c r="I28" s="2039">
        <f>D28+E28-F28+G28+H28</f>
        <v>0</v>
      </c>
      <c r="J28" s="2040" t="s">
        <v>4556</v>
      </c>
      <c r="K28" s="2036">
        <v>2</v>
      </c>
    </row>
    <row r="29" spans="1:11" ht="15.2" customHeight="1">
      <c r="A29" s="2027">
        <v>3</v>
      </c>
      <c r="B29" s="2028" t="s">
        <v>4557</v>
      </c>
      <c r="C29" s="2029"/>
      <c r="D29" s="980">
        <v>20657</v>
      </c>
      <c r="E29" s="2041"/>
      <c r="F29" s="2042"/>
      <c r="G29" s="2043"/>
      <c r="H29" s="2043"/>
      <c r="I29" s="2043">
        <f>D29+E29-F29+G29+H29</f>
        <v>20657</v>
      </c>
      <c r="J29" s="2040" t="s">
        <v>4558</v>
      </c>
      <c r="K29" s="2036">
        <v>3</v>
      </c>
    </row>
    <row r="30" spans="1:11" ht="15.2" customHeight="1">
      <c r="A30" s="2027">
        <v>4</v>
      </c>
      <c r="B30" s="2028" t="s">
        <v>4559</v>
      </c>
      <c r="C30" s="2029"/>
      <c r="D30" s="984">
        <v>16872391</v>
      </c>
      <c r="E30" s="2041">
        <v>3313008</v>
      </c>
      <c r="F30" s="2042"/>
      <c r="G30" s="2043"/>
      <c r="H30" s="2043"/>
      <c r="I30" s="2043">
        <f>D30+E30-F30+G30+H30</f>
        <v>20185399</v>
      </c>
      <c r="J30" s="2040" t="s">
        <v>4560</v>
      </c>
      <c r="K30" s="2036">
        <v>4</v>
      </c>
    </row>
    <row r="31" spans="1:11" ht="15.2" customHeight="1">
      <c r="A31" s="2027">
        <v>5</v>
      </c>
      <c r="B31" s="2028" t="s">
        <v>1599</v>
      </c>
      <c r="C31" s="2029"/>
      <c r="D31" s="984">
        <f t="shared" ref="D31:I31" si="0">SUM(D28:D30)</f>
        <v>16893048</v>
      </c>
      <c r="E31" s="2041">
        <f t="shared" si="0"/>
        <v>3313008</v>
      </c>
      <c r="F31" s="2042">
        <f t="shared" si="0"/>
        <v>0</v>
      </c>
      <c r="G31" s="2043">
        <f t="shared" si="0"/>
        <v>0</v>
      </c>
      <c r="H31" s="2043">
        <f t="shared" si="0"/>
        <v>0</v>
      </c>
      <c r="I31" s="2043">
        <f t="shared" si="0"/>
        <v>20206056</v>
      </c>
      <c r="J31" s="2044"/>
      <c r="K31" s="2036">
        <v>5</v>
      </c>
    </row>
    <row r="32" spans="1:11" ht="15.2" customHeight="1">
      <c r="A32" s="2027">
        <v>6</v>
      </c>
      <c r="B32" s="2028" t="s">
        <v>4561</v>
      </c>
      <c r="C32" s="2029"/>
      <c r="D32" s="2045"/>
      <c r="E32" s="2046"/>
      <c r="F32" s="2047"/>
      <c r="G32" s="2048"/>
      <c r="H32" s="2048"/>
      <c r="I32" s="2049" t="s">
        <v>3253</v>
      </c>
      <c r="J32" s="2044"/>
      <c r="K32" s="2036">
        <v>6</v>
      </c>
    </row>
    <row r="33" spans="1:12" ht="15.2" customHeight="1">
      <c r="A33" s="2027">
        <v>7</v>
      </c>
      <c r="B33" s="2028" t="s">
        <v>4562</v>
      </c>
      <c r="C33" s="2029"/>
      <c r="D33" s="2050"/>
      <c r="E33" s="2051"/>
      <c r="F33" s="2052"/>
      <c r="G33" s="2053"/>
      <c r="H33" s="2053"/>
      <c r="I33" s="2054" t="s">
        <v>3253</v>
      </c>
      <c r="J33" s="2044"/>
      <c r="K33" s="2036">
        <v>7</v>
      </c>
    </row>
    <row r="34" spans="1:12" ht="15.2" customHeight="1">
      <c r="A34" s="2027">
        <v>8</v>
      </c>
      <c r="B34" s="2028" t="s">
        <v>4563</v>
      </c>
      <c r="C34" s="2029"/>
      <c r="D34" s="984"/>
      <c r="E34" s="2037"/>
      <c r="F34" s="2042"/>
      <c r="G34" s="2043"/>
      <c r="H34" s="2043"/>
      <c r="I34" s="2043">
        <f t="shared" ref="I34:I41" si="1">D34+E34-F34+G34+H34</f>
        <v>0</v>
      </c>
      <c r="J34" s="2040" t="s">
        <v>4564</v>
      </c>
      <c r="K34" s="2036">
        <v>8</v>
      </c>
    </row>
    <row r="35" spans="1:12" ht="15.2" customHeight="1">
      <c r="A35" s="2027">
        <v>9</v>
      </c>
      <c r="B35" s="2028" t="s">
        <v>4565</v>
      </c>
      <c r="C35" s="2029"/>
      <c r="D35" s="984"/>
      <c r="E35" s="2041"/>
      <c r="F35" s="2038"/>
      <c r="G35" s="2043"/>
      <c r="H35" s="2043"/>
      <c r="I35" s="2043">
        <f t="shared" si="1"/>
        <v>0</v>
      </c>
      <c r="J35" s="2040" t="s">
        <v>4566</v>
      </c>
      <c r="K35" s="2036">
        <v>9</v>
      </c>
    </row>
    <row r="36" spans="1:12" ht="15.2" customHeight="1">
      <c r="A36" s="2027">
        <v>10</v>
      </c>
      <c r="B36" s="2028" t="s">
        <v>4567</v>
      </c>
      <c r="C36" s="2029"/>
      <c r="D36" s="984"/>
      <c r="E36" s="2041"/>
      <c r="F36" s="2042"/>
      <c r="G36" s="2043"/>
      <c r="H36" s="2043"/>
      <c r="I36" s="2043">
        <f t="shared" si="1"/>
        <v>0</v>
      </c>
      <c r="J36" s="2040" t="s">
        <v>1600</v>
      </c>
      <c r="K36" s="2036">
        <v>10</v>
      </c>
    </row>
    <row r="37" spans="1:12" ht="15.2" customHeight="1">
      <c r="A37" s="2027">
        <v>11</v>
      </c>
      <c r="B37" s="2028" t="s">
        <v>4568</v>
      </c>
      <c r="C37" s="2029"/>
      <c r="D37" s="984"/>
      <c r="E37" s="2041"/>
      <c r="F37" s="2042"/>
      <c r="G37" s="2043"/>
      <c r="H37" s="2043"/>
      <c r="I37" s="2043">
        <f t="shared" si="1"/>
        <v>0</v>
      </c>
      <c r="J37" s="2040" t="s">
        <v>1601</v>
      </c>
      <c r="K37" s="2036">
        <v>11</v>
      </c>
    </row>
    <row r="38" spans="1:12" ht="15.2" customHeight="1">
      <c r="A38" s="2027">
        <v>12</v>
      </c>
      <c r="B38" s="2028" t="s">
        <v>4789</v>
      </c>
      <c r="C38" s="2029"/>
      <c r="D38" s="984"/>
      <c r="E38" s="2041"/>
      <c r="F38" s="2042"/>
      <c r="G38" s="2043"/>
      <c r="H38" s="2043"/>
      <c r="I38" s="2043">
        <f t="shared" si="1"/>
        <v>0</v>
      </c>
      <c r="J38" s="2040" t="s">
        <v>4569</v>
      </c>
      <c r="K38" s="2036">
        <v>12</v>
      </c>
    </row>
    <row r="39" spans="1:12" ht="15.2" customHeight="1">
      <c r="A39" s="2027">
        <v>13</v>
      </c>
      <c r="B39" s="2028" t="s">
        <v>4570</v>
      </c>
      <c r="C39" s="2029"/>
      <c r="D39" s="984"/>
      <c r="E39" s="2041"/>
      <c r="F39" s="2042"/>
      <c r="G39" s="2043"/>
      <c r="H39" s="2043"/>
      <c r="I39" s="2043">
        <f t="shared" si="1"/>
        <v>0</v>
      </c>
      <c r="J39" s="2040" t="s">
        <v>1602</v>
      </c>
      <c r="K39" s="2036">
        <v>13</v>
      </c>
    </row>
    <row r="40" spans="1:12" ht="15.2" customHeight="1">
      <c r="A40" s="2027">
        <v>14</v>
      </c>
      <c r="B40" s="2028" t="s">
        <v>4571</v>
      </c>
      <c r="C40" s="2029"/>
      <c r="D40" s="984"/>
      <c r="E40" s="2041"/>
      <c r="F40" s="2042"/>
      <c r="G40" s="2043"/>
      <c r="H40" s="2043"/>
      <c r="I40" s="2043">
        <f t="shared" si="1"/>
        <v>0</v>
      </c>
      <c r="J40" s="2040" t="s">
        <v>1603</v>
      </c>
      <c r="K40" s="2036">
        <v>14</v>
      </c>
    </row>
    <row r="41" spans="1:12" s="2063" customFormat="1" ht="15.2" customHeight="1">
      <c r="A41" s="2055">
        <v>15</v>
      </c>
      <c r="B41" s="2056" t="s">
        <v>4790</v>
      </c>
      <c r="C41" s="2057"/>
      <c r="D41" s="972"/>
      <c r="E41" s="2058"/>
      <c r="F41" s="2059"/>
      <c r="G41" s="2060"/>
      <c r="H41" s="2060"/>
      <c r="I41" s="2060">
        <f t="shared" si="1"/>
        <v>0</v>
      </c>
      <c r="J41" s="2061">
        <v>-317</v>
      </c>
      <c r="K41" s="2062">
        <v>15</v>
      </c>
      <c r="L41" s="1013"/>
    </row>
    <row r="42" spans="1:12" ht="15.2" customHeight="1">
      <c r="A42" s="2055">
        <v>16</v>
      </c>
      <c r="B42" s="2056" t="s">
        <v>4791</v>
      </c>
      <c r="C42" s="2057"/>
      <c r="D42" s="972">
        <f t="shared" ref="D42:I42" si="2">SUM(D34:D41)</f>
        <v>0</v>
      </c>
      <c r="E42" s="2058">
        <f t="shared" si="2"/>
        <v>0</v>
      </c>
      <c r="F42" s="2059">
        <f t="shared" si="2"/>
        <v>0</v>
      </c>
      <c r="G42" s="2060">
        <f t="shared" si="2"/>
        <v>0</v>
      </c>
      <c r="H42" s="2060">
        <f t="shared" si="2"/>
        <v>0</v>
      </c>
      <c r="I42" s="2060">
        <f t="shared" si="2"/>
        <v>0</v>
      </c>
      <c r="J42" s="2064"/>
      <c r="K42" s="2062">
        <v>16</v>
      </c>
    </row>
    <row r="43" spans="1:12" ht="15.2" customHeight="1">
      <c r="A43" s="2027">
        <v>17</v>
      </c>
      <c r="B43" s="2028" t="s">
        <v>4572</v>
      </c>
      <c r="C43" s="2029"/>
      <c r="D43" s="2065"/>
      <c r="E43" s="2066"/>
      <c r="F43" s="2067"/>
      <c r="G43" s="2068"/>
      <c r="H43" s="2068"/>
      <c r="I43" s="2069" t="s">
        <v>3253</v>
      </c>
      <c r="J43" s="2044"/>
      <c r="K43" s="2036">
        <v>17</v>
      </c>
    </row>
    <row r="44" spans="1:12" ht="15.2" customHeight="1">
      <c r="A44" s="2027">
        <v>18</v>
      </c>
      <c r="B44" s="2028" t="s">
        <v>4573</v>
      </c>
      <c r="C44" s="2029"/>
      <c r="D44" s="984"/>
      <c r="E44" s="2041"/>
      <c r="F44" s="2042"/>
      <c r="G44" s="2043"/>
      <c r="H44" s="2043"/>
      <c r="I44" s="2043">
        <f t="shared" ref="I44:I50" si="3">D44+E44-F44+G44+H44</f>
        <v>0</v>
      </c>
      <c r="J44" s="2040" t="s">
        <v>4574</v>
      </c>
      <c r="K44" s="2036">
        <v>18</v>
      </c>
    </row>
    <row r="45" spans="1:12" ht="15.2" customHeight="1">
      <c r="A45" s="2027">
        <v>19</v>
      </c>
      <c r="B45" s="2028" t="s">
        <v>4575</v>
      </c>
      <c r="C45" s="2029"/>
      <c r="D45" s="984"/>
      <c r="E45" s="2041"/>
      <c r="F45" s="2042"/>
      <c r="G45" s="2043"/>
      <c r="H45" s="2043" t="s">
        <v>3253</v>
      </c>
      <c r="I45" s="2043">
        <f t="shared" si="3"/>
        <v>0</v>
      </c>
      <c r="J45" s="2040" t="s">
        <v>4576</v>
      </c>
      <c r="K45" s="2036">
        <v>19</v>
      </c>
    </row>
    <row r="46" spans="1:12" ht="15.2" customHeight="1">
      <c r="A46" s="2027">
        <v>20</v>
      </c>
      <c r="B46" s="2028" t="s">
        <v>4577</v>
      </c>
      <c r="C46" s="2029"/>
      <c r="D46" s="984"/>
      <c r="E46" s="2041"/>
      <c r="F46" s="2042"/>
      <c r="G46" s="2043"/>
      <c r="H46" s="2043" t="s">
        <v>3253</v>
      </c>
      <c r="I46" s="2043">
        <f t="shared" si="3"/>
        <v>0</v>
      </c>
      <c r="J46" s="2040" t="s">
        <v>1604</v>
      </c>
      <c r="K46" s="2036">
        <v>20</v>
      </c>
    </row>
    <row r="47" spans="1:12" ht="15.2" customHeight="1">
      <c r="A47" s="2027">
        <v>21</v>
      </c>
      <c r="B47" s="2028" t="s">
        <v>4578</v>
      </c>
      <c r="C47" s="2029"/>
      <c r="D47" s="984"/>
      <c r="E47" s="2041"/>
      <c r="F47" s="2042"/>
      <c r="G47" s="2043"/>
      <c r="H47" s="2043" t="s">
        <v>3253</v>
      </c>
      <c r="I47" s="2043">
        <f t="shared" si="3"/>
        <v>0</v>
      </c>
      <c r="J47" s="2040" t="s">
        <v>1605</v>
      </c>
      <c r="K47" s="2036">
        <v>21</v>
      </c>
    </row>
    <row r="48" spans="1:12" ht="15.2" customHeight="1">
      <c r="A48" s="2027">
        <v>22</v>
      </c>
      <c r="B48" s="2028" t="s">
        <v>4579</v>
      </c>
      <c r="C48" s="2029"/>
      <c r="D48" s="984"/>
      <c r="E48" s="2041"/>
      <c r="F48" s="2042"/>
      <c r="G48" s="2043"/>
      <c r="H48" s="2043" t="s">
        <v>3253</v>
      </c>
      <c r="I48" s="2043">
        <f t="shared" si="3"/>
        <v>0</v>
      </c>
      <c r="J48" s="2040" t="s">
        <v>4580</v>
      </c>
      <c r="K48" s="2036">
        <v>22</v>
      </c>
    </row>
    <row r="49" spans="1:11" ht="15.2" customHeight="1">
      <c r="A49" s="2027">
        <v>23</v>
      </c>
      <c r="B49" s="2028" t="s">
        <v>4581</v>
      </c>
      <c r="C49" s="2029"/>
      <c r="D49" s="984"/>
      <c r="E49" s="2041"/>
      <c r="F49" s="2042"/>
      <c r="G49" s="2043"/>
      <c r="H49" s="2043" t="s">
        <v>3253</v>
      </c>
      <c r="I49" s="2043">
        <f t="shared" si="3"/>
        <v>0</v>
      </c>
      <c r="J49" s="2040" t="s">
        <v>1606</v>
      </c>
      <c r="K49" s="2036">
        <v>23</v>
      </c>
    </row>
    <row r="50" spans="1:11" ht="15.2" customHeight="1">
      <c r="A50" s="2055">
        <v>24</v>
      </c>
      <c r="B50" s="2056" t="s">
        <v>4792</v>
      </c>
      <c r="C50" s="2057"/>
      <c r="D50" s="972"/>
      <c r="E50" s="2058"/>
      <c r="F50" s="2059"/>
      <c r="G50" s="2060"/>
      <c r="H50" s="2060"/>
      <c r="I50" s="2060">
        <f t="shared" si="3"/>
        <v>0</v>
      </c>
      <c r="J50" s="2061">
        <v>-326</v>
      </c>
      <c r="K50" s="2062">
        <v>24</v>
      </c>
    </row>
    <row r="51" spans="1:11" ht="15.2" customHeight="1">
      <c r="A51" s="2055">
        <v>25</v>
      </c>
      <c r="B51" s="2056" t="s">
        <v>4793</v>
      </c>
      <c r="C51" s="2057"/>
      <c r="D51" s="972">
        <f t="shared" ref="D51:I51" si="4">SUM(D44:D50)</f>
        <v>0</v>
      </c>
      <c r="E51" s="2058">
        <f t="shared" si="4"/>
        <v>0</v>
      </c>
      <c r="F51" s="2059">
        <f t="shared" si="4"/>
        <v>0</v>
      </c>
      <c r="G51" s="2060">
        <f t="shared" si="4"/>
        <v>0</v>
      </c>
      <c r="H51" s="2060">
        <f t="shared" si="4"/>
        <v>0</v>
      </c>
      <c r="I51" s="2060">
        <f t="shared" si="4"/>
        <v>0</v>
      </c>
      <c r="J51" s="2064"/>
      <c r="K51" s="2062">
        <v>25</v>
      </c>
    </row>
    <row r="52" spans="1:11" ht="15.2" customHeight="1">
      <c r="A52" s="2027">
        <v>26</v>
      </c>
      <c r="B52" s="2028" t="s">
        <v>4582</v>
      </c>
      <c r="C52" s="2029"/>
      <c r="D52" s="2065"/>
      <c r="E52" s="2066"/>
      <c r="F52" s="2067"/>
      <c r="G52" s="2068"/>
      <c r="H52" s="2068"/>
      <c r="I52" s="2069" t="s">
        <v>3253</v>
      </c>
      <c r="J52" s="2044"/>
      <c r="K52" s="2036">
        <v>26</v>
      </c>
    </row>
    <row r="53" spans="1:11" ht="15.2" customHeight="1">
      <c r="A53" s="2027">
        <v>27</v>
      </c>
      <c r="B53" s="2028" t="s">
        <v>4583</v>
      </c>
      <c r="C53" s="2029"/>
      <c r="D53" s="984"/>
      <c r="E53" s="2041"/>
      <c r="F53" s="2042"/>
      <c r="G53" s="2043" t="s">
        <v>3253</v>
      </c>
      <c r="H53" s="2043"/>
      <c r="I53" s="2043">
        <f t="shared" ref="I53:I60" si="5">D53+E53-F53+G53+H53</f>
        <v>0</v>
      </c>
      <c r="J53" s="2040" t="s">
        <v>4584</v>
      </c>
      <c r="K53" s="2036">
        <v>27</v>
      </c>
    </row>
    <row r="54" spans="1:11" ht="15.2" customHeight="1">
      <c r="A54" s="2027">
        <v>28</v>
      </c>
      <c r="B54" s="2028" t="s">
        <v>4585</v>
      </c>
      <c r="C54" s="2029"/>
      <c r="D54" s="984"/>
      <c r="E54" s="2041"/>
      <c r="F54" s="2042"/>
      <c r="G54" s="2043"/>
      <c r="H54" s="2043" t="s">
        <v>3253</v>
      </c>
      <c r="I54" s="2043">
        <f t="shared" si="5"/>
        <v>0</v>
      </c>
      <c r="J54" s="2040" t="s">
        <v>4586</v>
      </c>
      <c r="K54" s="2036">
        <v>28</v>
      </c>
    </row>
    <row r="55" spans="1:11" ht="15.2" customHeight="1">
      <c r="A55" s="2027">
        <v>29</v>
      </c>
      <c r="B55" s="2028" t="s">
        <v>4587</v>
      </c>
      <c r="C55" s="2029"/>
      <c r="D55" s="984"/>
      <c r="E55" s="2041"/>
      <c r="F55" s="2042"/>
      <c r="G55" s="2043"/>
      <c r="H55" s="2043" t="s">
        <v>3253</v>
      </c>
      <c r="I55" s="2043">
        <f t="shared" si="5"/>
        <v>0</v>
      </c>
      <c r="J55" s="2040" t="s">
        <v>4588</v>
      </c>
      <c r="K55" s="2036">
        <v>29</v>
      </c>
    </row>
    <row r="56" spans="1:11" ht="15.2" customHeight="1">
      <c r="A56" s="2027">
        <v>30</v>
      </c>
      <c r="B56" s="2028" t="s">
        <v>4589</v>
      </c>
      <c r="C56" s="2029"/>
      <c r="D56" s="984"/>
      <c r="E56" s="2041"/>
      <c r="F56" s="2042"/>
      <c r="G56" s="2043" t="s">
        <v>3253</v>
      </c>
      <c r="H56" s="2043" t="s">
        <v>3253</v>
      </c>
      <c r="I56" s="2043">
        <f t="shared" si="5"/>
        <v>0</v>
      </c>
      <c r="J56" s="2040" t="s">
        <v>4590</v>
      </c>
      <c r="K56" s="2036">
        <v>30</v>
      </c>
    </row>
    <row r="57" spans="1:11" ht="15.2" customHeight="1">
      <c r="A57" s="2027">
        <v>31</v>
      </c>
      <c r="B57" s="2028" t="s">
        <v>4591</v>
      </c>
      <c r="C57" s="2029"/>
      <c r="D57" s="984"/>
      <c r="E57" s="2041"/>
      <c r="F57" s="2042"/>
      <c r="G57" s="2043" t="s">
        <v>3253</v>
      </c>
      <c r="H57" s="2043"/>
      <c r="I57" s="2043">
        <f t="shared" si="5"/>
        <v>0</v>
      </c>
      <c r="J57" s="2040" t="s">
        <v>4592</v>
      </c>
      <c r="K57" s="2036">
        <v>31</v>
      </c>
    </row>
    <row r="58" spans="1:11" ht="15.2" customHeight="1">
      <c r="A58" s="2027">
        <v>32</v>
      </c>
      <c r="B58" s="2028" t="s">
        <v>4593</v>
      </c>
      <c r="C58" s="2029"/>
      <c r="D58" s="984"/>
      <c r="E58" s="2041"/>
      <c r="F58" s="2042"/>
      <c r="G58" s="2043"/>
      <c r="H58" s="2043"/>
      <c r="I58" s="2043">
        <f t="shared" si="5"/>
        <v>0</v>
      </c>
      <c r="J58" s="2040" t="s">
        <v>4594</v>
      </c>
      <c r="K58" s="2036">
        <v>32</v>
      </c>
    </row>
    <row r="59" spans="1:11" ht="15.2" customHeight="1">
      <c r="A59" s="2027">
        <v>33</v>
      </c>
      <c r="B59" s="2028" t="s">
        <v>4595</v>
      </c>
      <c r="C59" s="2029"/>
      <c r="D59" s="984"/>
      <c r="E59" s="2041"/>
      <c r="F59" s="2042"/>
      <c r="G59" s="2043"/>
      <c r="H59" s="2043"/>
      <c r="I59" s="2043">
        <f t="shared" si="5"/>
        <v>0</v>
      </c>
      <c r="J59" s="2040" t="s">
        <v>4596</v>
      </c>
      <c r="K59" s="2036">
        <v>33</v>
      </c>
    </row>
    <row r="60" spans="1:11" ht="15.2" customHeight="1">
      <c r="A60" s="2055">
        <v>34</v>
      </c>
      <c r="B60" s="2056" t="s">
        <v>4794</v>
      </c>
      <c r="C60" s="2057"/>
      <c r="D60" s="972"/>
      <c r="E60" s="2058"/>
      <c r="F60" s="2059"/>
      <c r="G60" s="2060"/>
      <c r="H60" s="2060"/>
      <c r="I60" s="2060">
        <f t="shared" si="5"/>
        <v>0</v>
      </c>
      <c r="J60" s="2061">
        <v>-337</v>
      </c>
      <c r="K60" s="2062">
        <v>34</v>
      </c>
    </row>
    <row r="61" spans="1:11" ht="15.2" customHeight="1">
      <c r="A61" s="2055">
        <v>35</v>
      </c>
      <c r="B61" s="2056" t="s">
        <v>4795</v>
      </c>
      <c r="C61" s="2057"/>
      <c r="D61" s="972">
        <f t="shared" ref="D61:I61" si="6">SUM(D53:D60)</f>
        <v>0</v>
      </c>
      <c r="E61" s="2058">
        <f t="shared" si="6"/>
        <v>0</v>
      </c>
      <c r="F61" s="2070">
        <f t="shared" si="6"/>
        <v>0</v>
      </c>
      <c r="G61" s="2071">
        <f t="shared" si="6"/>
        <v>0</v>
      </c>
      <c r="H61" s="2071">
        <f t="shared" si="6"/>
        <v>0</v>
      </c>
      <c r="I61" s="2060">
        <f t="shared" si="6"/>
        <v>0</v>
      </c>
      <c r="J61" s="2064"/>
      <c r="K61" s="2062">
        <v>35</v>
      </c>
    </row>
    <row r="62" spans="1:11" ht="15.2" customHeight="1">
      <c r="A62" s="2027">
        <v>36</v>
      </c>
      <c r="B62" s="2028" t="s">
        <v>4597</v>
      </c>
      <c r="C62" s="2029"/>
      <c r="D62" s="2065"/>
      <c r="E62" s="2066"/>
      <c r="F62" s="2067"/>
      <c r="G62" s="2068"/>
      <c r="H62" s="2068"/>
      <c r="I62" s="2069" t="s">
        <v>3253</v>
      </c>
      <c r="J62" s="2044"/>
      <c r="K62" s="2036">
        <v>36</v>
      </c>
    </row>
    <row r="63" spans="1:11" ht="15.2" customHeight="1">
      <c r="A63" s="2027">
        <v>37</v>
      </c>
      <c r="B63" s="2028" t="s">
        <v>4598</v>
      </c>
      <c r="C63" s="2029"/>
      <c r="D63" s="984"/>
      <c r="E63" s="2041"/>
      <c r="F63" s="2042"/>
      <c r="G63" s="2043"/>
      <c r="H63" s="2043"/>
      <c r="I63" s="2043">
        <f t="shared" ref="I63:I68" si="7">D63+E63-F63+G63+H63</f>
        <v>0</v>
      </c>
      <c r="J63" s="2040" t="s">
        <v>4599</v>
      </c>
      <c r="K63" s="2036">
        <v>37</v>
      </c>
    </row>
    <row r="64" spans="1:11" ht="15.2" customHeight="1">
      <c r="A64" s="2027">
        <v>38</v>
      </c>
      <c r="B64" s="2028" t="s">
        <v>4600</v>
      </c>
      <c r="C64" s="2029"/>
      <c r="D64" s="984"/>
      <c r="E64" s="2041"/>
      <c r="F64" s="2042"/>
      <c r="G64" s="2043"/>
      <c r="H64" s="2043"/>
      <c r="I64" s="2043">
        <f t="shared" si="7"/>
        <v>0</v>
      </c>
      <c r="J64" s="2040" t="s">
        <v>4601</v>
      </c>
      <c r="K64" s="2036">
        <v>38</v>
      </c>
    </row>
    <row r="65" spans="1:11" ht="15.2" customHeight="1">
      <c r="A65" s="2027">
        <v>39</v>
      </c>
      <c r="B65" s="2028" t="s">
        <v>4602</v>
      </c>
      <c r="C65" s="2029"/>
      <c r="D65" s="984"/>
      <c r="E65" s="2041"/>
      <c r="F65" s="2042"/>
      <c r="G65" s="2043"/>
      <c r="H65" s="2043"/>
      <c r="I65" s="2043">
        <f t="shared" si="7"/>
        <v>0</v>
      </c>
      <c r="J65" s="2040" t="s">
        <v>4603</v>
      </c>
      <c r="K65" s="2036">
        <v>39</v>
      </c>
    </row>
    <row r="66" spans="1:11" ht="15.2" customHeight="1">
      <c r="A66" s="2027">
        <v>40</v>
      </c>
      <c r="B66" s="2028" t="s">
        <v>4604</v>
      </c>
      <c r="C66" s="2029"/>
      <c r="D66" s="984"/>
      <c r="E66" s="2041"/>
      <c r="F66" s="2042"/>
      <c r="G66" s="2043"/>
      <c r="H66" s="2043"/>
      <c r="I66" s="2043">
        <f t="shared" si="7"/>
        <v>0</v>
      </c>
      <c r="J66" s="2040" t="s">
        <v>4605</v>
      </c>
      <c r="K66" s="2036">
        <v>40</v>
      </c>
    </row>
    <row r="67" spans="1:11" ht="15.2" customHeight="1">
      <c r="A67" s="2027">
        <v>41</v>
      </c>
      <c r="B67" s="2028" t="s">
        <v>4606</v>
      </c>
      <c r="C67" s="2029"/>
      <c r="D67" s="984"/>
      <c r="E67" s="2041"/>
      <c r="F67" s="2042"/>
      <c r="G67" s="2043"/>
      <c r="H67" s="2043"/>
      <c r="I67" s="2043">
        <f t="shared" si="7"/>
        <v>0</v>
      </c>
      <c r="J67" s="2040" t="s">
        <v>4607</v>
      </c>
      <c r="K67" s="2036">
        <v>41</v>
      </c>
    </row>
    <row r="68" spans="1:11" ht="15.2" customHeight="1" thickBot="1">
      <c r="A68" s="2072">
        <v>42</v>
      </c>
      <c r="B68" s="2073" t="s">
        <v>4608</v>
      </c>
      <c r="C68" s="2074"/>
      <c r="D68" s="2075"/>
      <c r="E68" s="2076"/>
      <c r="F68" s="2077"/>
      <c r="G68" s="2078"/>
      <c r="H68" s="2078"/>
      <c r="I68" s="2078">
        <f t="shared" si="7"/>
        <v>0</v>
      </c>
      <c r="J68" s="2079" t="s">
        <v>4609</v>
      </c>
      <c r="K68" s="2080">
        <v>42</v>
      </c>
    </row>
    <row r="69" spans="1:11" ht="15.2" customHeight="1">
      <c r="A69" s="2081"/>
      <c r="B69" s="2081"/>
      <c r="C69" s="2081"/>
      <c r="D69" s="2082"/>
      <c r="E69" s="2082"/>
      <c r="F69" s="2082"/>
      <c r="G69" s="2082"/>
      <c r="H69" s="2082"/>
      <c r="I69" s="2082"/>
      <c r="J69" s="1617"/>
      <c r="K69" s="1617"/>
    </row>
    <row r="70" spans="1:11" ht="15.2" customHeight="1">
      <c r="A70" s="2083" t="s">
        <v>4796</v>
      </c>
      <c r="B70" s="2083"/>
      <c r="C70" s="1617"/>
      <c r="D70" s="1617"/>
      <c r="E70" s="1617"/>
      <c r="F70" s="2083" t="s">
        <v>4796</v>
      </c>
      <c r="G70" s="2083"/>
      <c r="H70" s="1617"/>
      <c r="I70" s="1617"/>
      <c r="J70" s="1617"/>
      <c r="K70" s="1617"/>
    </row>
    <row r="71" spans="1:11" ht="15.2" customHeight="1">
      <c r="A71" s="813" t="s">
        <v>4610</v>
      </c>
      <c r="B71" s="813"/>
      <c r="C71" s="813"/>
      <c r="D71" s="813"/>
      <c r="E71" s="813"/>
      <c r="F71" s="813" t="s">
        <v>4611</v>
      </c>
      <c r="G71" s="813"/>
      <c r="H71" s="813"/>
      <c r="I71" s="813"/>
      <c r="J71" s="813"/>
      <c r="K71" s="813"/>
    </row>
    <row r="72" spans="1:11" ht="15.6" customHeight="1" thickBot="1">
      <c r="A72" s="1617"/>
      <c r="B72" s="1617"/>
      <c r="C72" s="1617"/>
      <c r="D72" s="1617"/>
      <c r="E72" s="1617"/>
      <c r="F72" s="1617"/>
      <c r="G72" s="1617"/>
      <c r="H72" s="1617"/>
      <c r="I72" s="1617"/>
      <c r="J72" s="1617"/>
      <c r="K72" s="1617"/>
    </row>
    <row r="73" spans="1:11" ht="15.6" customHeight="1">
      <c r="A73" s="1474" t="s">
        <v>4529</v>
      </c>
      <c r="B73" s="1475"/>
      <c r="C73" s="2003" t="s">
        <v>2368</v>
      </c>
      <c r="D73" s="2003" t="s">
        <v>2457</v>
      </c>
      <c r="E73" s="1478" t="s">
        <v>2458</v>
      </c>
      <c r="F73" s="1474" t="s">
        <v>4529</v>
      </c>
      <c r="G73" s="1476" t="s">
        <v>2368</v>
      </c>
      <c r="H73" s="1476" t="s">
        <v>2457</v>
      </c>
      <c r="I73" s="1476" t="s">
        <v>2458</v>
      </c>
      <c r="J73" s="1477"/>
      <c r="K73" s="1534"/>
    </row>
    <row r="74" spans="1:11" ht="15.6" customHeight="1">
      <c r="A74" s="1479" t="str">
        <f>+A2</f>
        <v>Orange and Rockland Utilities, Inc</v>
      </c>
      <c r="B74" s="1617"/>
      <c r="C74" s="1517" t="s">
        <v>4833</v>
      </c>
      <c r="D74" s="2125" t="str">
        <f>+D2</f>
        <v>4/28/2016</v>
      </c>
      <c r="E74" s="2129" t="str">
        <f>+E2</f>
        <v>12/31/2015</v>
      </c>
      <c r="F74" s="1479" t="str">
        <f>+A74</f>
        <v>Orange and Rockland Utilities, Inc</v>
      </c>
      <c r="G74" s="909" t="s">
        <v>4831</v>
      </c>
      <c r="H74" s="2128" t="str">
        <f>+D74</f>
        <v>4/28/2016</v>
      </c>
      <c r="I74" s="2128" t="str">
        <f>+E74</f>
        <v>12/31/2015</v>
      </c>
      <c r="J74" s="1617"/>
      <c r="K74" s="1530"/>
    </row>
    <row r="75" spans="1:11" ht="15.6" customHeight="1">
      <c r="A75" s="1481"/>
      <c r="B75" s="1482"/>
      <c r="C75" s="1516" t="s">
        <v>4531</v>
      </c>
      <c r="D75" s="2005" t="str">
        <f>'[8]Data Sheet'!$C$40</f>
        <v xml:space="preserve"> </v>
      </c>
      <c r="E75" s="1485" t="str">
        <f>'[8]Data Sheet'!$C$38</f>
        <v xml:space="preserve"> </v>
      </c>
      <c r="F75" s="1481"/>
      <c r="G75" s="1483" t="s">
        <v>4531</v>
      </c>
      <c r="H75" s="2004" t="str">
        <f>'[8]Data Sheet'!$C$40</f>
        <v xml:space="preserve"> </v>
      </c>
      <c r="I75" s="1483" t="str">
        <f>'[8]Data Sheet'!$C$38</f>
        <v xml:space="preserve"> </v>
      </c>
      <c r="J75" s="916"/>
      <c r="K75" s="1508"/>
    </row>
    <row r="76" spans="1:11" ht="15.6" customHeight="1">
      <c r="A76" s="2084"/>
      <c r="B76" s="2085" t="s">
        <v>4612</v>
      </c>
      <c r="C76" s="2085"/>
      <c r="D76" s="2085"/>
      <c r="E76" s="2086"/>
      <c r="F76" s="2084" t="s">
        <v>4613</v>
      </c>
      <c r="G76" s="2085"/>
      <c r="H76" s="2085"/>
      <c r="I76" s="2085"/>
      <c r="J76" s="2085"/>
      <c r="K76" s="2086"/>
    </row>
    <row r="77" spans="1:11" ht="15.6" customHeight="1">
      <c r="A77" s="2016"/>
      <c r="B77" s="2017"/>
      <c r="C77" s="2018"/>
      <c r="D77" s="2087" t="s">
        <v>2642</v>
      </c>
      <c r="E77" s="2088"/>
      <c r="F77" s="1479"/>
      <c r="G77" s="909"/>
      <c r="H77" s="909"/>
      <c r="I77" s="949" t="s">
        <v>2642</v>
      </c>
      <c r="J77" s="1617"/>
      <c r="K77" s="1510"/>
    </row>
    <row r="78" spans="1:11" ht="15.6" customHeight="1">
      <c r="A78" s="2021" t="s">
        <v>3686</v>
      </c>
      <c r="B78" s="906" t="s">
        <v>1529</v>
      </c>
      <c r="C78" s="804"/>
      <c r="D78" s="1509" t="s">
        <v>2242</v>
      </c>
      <c r="E78" s="1510" t="s">
        <v>2243</v>
      </c>
      <c r="F78" s="2021" t="s">
        <v>422</v>
      </c>
      <c r="G78" s="906" t="s">
        <v>423</v>
      </c>
      <c r="H78" s="906" t="s">
        <v>424</v>
      </c>
      <c r="I78" s="949" t="s">
        <v>659</v>
      </c>
      <c r="J78" s="1617"/>
      <c r="K78" s="1510" t="s">
        <v>3686</v>
      </c>
    </row>
    <row r="79" spans="1:11" ht="15.6" customHeight="1">
      <c r="A79" s="2023" t="s">
        <v>3689</v>
      </c>
      <c r="B79" s="2024" t="s">
        <v>58</v>
      </c>
      <c r="C79" s="1482"/>
      <c r="D79" s="958" t="s">
        <v>1827</v>
      </c>
      <c r="E79" s="2026" t="s">
        <v>1828</v>
      </c>
      <c r="F79" s="2023" t="s">
        <v>1829</v>
      </c>
      <c r="G79" s="2024" t="s">
        <v>3535</v>
      </c>
      <c r="H79" s="2024" t="s">
        <v>3536</v>
      </c>
      <c r="I79" s="964" t="s">
        <v>3537</v>
      </c>
      <c r="J79" s="916"/>
      <c r="K79" s="2026" t="s">
        <v>3689</v>
      </c>
    </row>
    <row r="80" spans="1:11" ht="15.6" customHeight="1">
      <c r="A80" s="2027">
        <v>43</v>
      </c>
      <c r="B80" s="2085" t="s">
        <v>4614</v>
      </c>
      <c r="C80" s="2029"/>
      <c r="D80" s="980"/>
      <c r="E80" s="2089"/>
      <c r="F80" s="2038"/>
      <c r="G80" s="2090"/>
      <c r="H80" s="2090"/>
      <c r="I80" s="984">
        <f>D80+E80-F80+G80+H80</f>
        <v>0</v>
      </c>
      <c r="J80" s="2091" t="s">
        <v>4615</v>
      </c>
      <c r="K80" s="2092">
        <v>43</v>
      </c>
    </row>
    <row r="81" spans="1:13" ht="15.6" customHeight="1">
      <c r="A81" s="2055">
        <v>44</v>
      </c>
      <c r="B81" s="2056" t="s">
        <v>4797</v>
      </c>
      <c r="C81" s="2057"/>
      <c r="D81" s="972"/>
      <c r="E81" s="2058"/>
      <c r="F81" s="2059"/>
      <c r="G81" s="2060"/>
      <c r="H81" s="2060"/>
      <c r="I81" s="972">
        <f>D81+E81-F81+G81+H81</f>
        <v>0</v>
      </c>
      <c r="J81" s="2093">
        <v>-347</v>
      </c>
      <c r="K81" s="2062">
        <v>44</v>
      </c>
    </row>
    <row r="82" spans="1:13" ht="15.6" customHeight="1">
      <c r="A82" s="2055">
        <v>45</v>
      </c>
      <c r="B82" s="918" t="s">
        <v>4798</v>
      </c>
      <c r="C82" s="2094"/>
      <c r="D82" s="972"/>
      <c r="E82" s="2058"/>
      <c r="F82" s="2059"/>
      <c r="G82" s="2060"/>
      <c r="H82" s="2060"/>
      <c r="I82" s="972">
        <f>D82+E82-F82+G82+H82</f>
        <v>0</v>
      </c>
      <c r="J82" s="2061">
        <v>-348</v>
      </c>
      <c r="K82" s="2062">
        <v>45</v>
      </c>
    </row>
    <row r="83" spans="1:13" ht="15.6" customHeight="1">
      <c r="A83" s="2055">
        <v>46</v>
      </c>
      <c r="B83" s="918" t="s">
        <v>4799</v>
      </c>
      <c r="C83" s="2094"/>
      <c r="D83" s="972">
        <f t="shared" ref="D83:I83" si="8">SUM(D63:D68)+SUM(D80:D82)</f>
        <v>0</v>
      </c>
      <c r="E83" s="2095">
        <f t="shared" si="8"/>
        <v>0</v>
      </c>
      <c r="F83" s="2060">
        <f t="shared" si="8"/>
        <v>0</v>
      </c>
      <c r="G83" s="972">
        <f t="shared" si="8"/>
        <v>0</v>
      </c>
      <c r="H83" s="972">
        <f t="shared" si="8"/>
        <v>0</v>
      </c>
      <c r="I83" s="972">
        <f t="shared" si="8"/>
        <v>0</v>
      </c>
      <c r="J83" s="2096"/>
      <c r="K83" s="2097">
        <v>46</v>
      </c>
    </row>
    <row r="84" spans="1:13" ht="15.6" customHeight="1">
      <c r="A84" s="2055">
        <v>47</v>
      </c>
      <c r="B84" s="918" t="s">
        <v>4800</v>
      </c>
      <c r="C84" s="2094"/>
      <c r="D84" s="972">
        <f t="shared" ref="D84:I84" si="9">D42+D51+D61+D83</f>
        <v>0</v>
      </c>
      <c r="E84" s="2098">
        <f t="shared" si="9"/>
        <v>0</v>
      </c>
      <c r="F84" s="2059">
        <f t="shared" si="9"/>
        <v>0</v>
      </c>
      <c r="G84" s="2099">
        <f t="shared" si="9"/>
        <v>0</v>
      </c>
      <c r="H84" s="2099">
        <f t="shared" si="9"/>
        <v>0</v>
      </c>
      <c r="I84" s="972">
        <f t="shared" si="9"/>
        <v>0</v>
      </c>
      <c r="J84" s="2096"/>
      <c r="K84" s="2097">
        <v>47</v>
      </c>
    </row>
    <row r="85" spans="1:13" ht="15.6" customHeight="1">
      <c r="A85" s="2027">
        <v>48</v>
      </c>
      <c r="B85" s="916" t="s">
        <v>4616</v>
      </c>
      <c r="C85" s="1482"/>
      <c r="D85" s="2065"/>
      <c r="E85" s="2066"/>
      <c r="F85" s="2067"/>
      <c r="G85" s="2068"/>
      <c r="H85" s="2068"/>
      <c r="I85" s="2069"/>
      <c r="J85" s="2085"/>
      <c r="K85" s="2092">
        <v>48</v>
      </c>
    </row>
    <row r="86" spans="1:13" ht="15.6" customHeight="1">
      <c r="A86" s="2027">
        <v>49</v>
      </c>
      <c r="B86" s="916" t="s">
        <v>4617</v>
      </c>
      <c r="C86" s="1482"/>
      <c r="D86" s="984">
        <v>9070238</v>
      </c>
      <c r="E86" s="2100">
        <v>0</v>
      </c>
      <c r="F86" s="2042">
        <v>0</v>
      </c>
      <c r="G86" s="2101"/>
      <c r="H86" s="2102"/>
      <c r="I86" s="984">
        <f t="shared" ref="I86:I96" si="10">D86+E86-F86+G86+H86</f>
        <v>9070238</v>
      </c>
      <c r="J86" s="2091" t="s">
        <v>4618</v>
      </c>
      <c r="K86" s="2092">
        <v>49</v>
      </c>
      <c r="M86" s="2130"/>
    </row>
    <row r="87" spans="1:13" ht="15.6" customHeight="1">
      <c r="A87" s="2055">
        <v>50</v>
      </c>
      <c r="B87" s="918" t="s">
        <v>4801</v>
      </c>
      <c r="C87" s="2094"/>
      <c r="D87" s="972">
        <v>0</v>
      </c>
      <c r="E87" s="2098">
        <v>0</v>
      </c>
      <c r="F87" s="2059">
        <v>0</v>
      </c>
      <c r="G87" s="2103"/>
      <c r="H87" s="2099"/>
      <c r="I87" s="972">
        <f t="shared" si="10"/>
        <v>0</v>
      </c>
      <c r="J87" s="2104" t="s">
        <v>4802</v>
      </c>
      <c r="K87" s="2097">
        <v>50</v>
      </c>
      <c r="M87" s="2130"/>
    </row>
    <row r="88" spans="1:13" ht="15.6" customHeight="1">
      <c r="A88" s="2027">
        <v>51</v>
      </c>
      <c r="B88" s="916" t="s">
        <v>4619</v>
      </c>
      <c r="C88" s="1482"/>
      <c r="D88" s="972">
        <v>9187525</v>
      </c>
      <c r="E88" s="2098">
        <v>627719</v>
      </c>
      <c r="F88" s="2042">
        <v>64884</v>
      </c>
      <c r="G88" s="2101"/>
      <c r="H88" s="2102"/>
      <c r="I88" s="984">
        <f t="shared" si="10"/>
        <v>9750360</v>
      </c>
      <c r="J88" s="2091" t="s">
        <v>4620</v>
      </c>
      <c r="K88" s="2092">
        <v>51</v>
      </c>
      <c r="M88" s="2130"/>
    </row>
    <row r="89" spans="1:13" ht="15.6" customHeight="1">
      <c r="A89" s="2027">
        <v>52</v>
      </c>
      <c r="B89" s="916" t="s">
        <v>4621</v>
      </c>
      <c r="C89" s="1482"/>
      <c r="D89" s="984">
        <v>82718099</v>
      </c>
      <c r="E89" s="2100">
        <v>2734153</v>
      </c>
      <c r="F89" s="2042">
        <v>452400</v>
      </c>
      <c r="G89" s="2101"/>
      <c r="H89" s="2090"/>
      <c r="I89" s="984">
        <f t="shared" si="10"/>
        <v>84999852</v>
      </c>
      <c r="J89" s="2091" t="s">
        <v>4622</v>
      </c>
      <c r="K89" s="2092">
        <v>52</v>
      </c>
      <c r="M89" s="2130"/>
    </row>
    <row r="90" spans="1:13" ht="15.6" customHeight="1">
      <c r="A90" s="2027">
        <v>53</v>
      </c>
      <c r="B90" s="916" t="s">
        <v>4623</v>
      </c>
      <c r="C90" s="1482"/>
      <c r="D90" s="984">
        <v>9300462</v>
      </c>
      <c r="E90" s="2100">
        <v>293415</v>
      </c>
      <c r="F90" s="2042">
        <v>2506</v>
      </c>
      <c r="G90" s="2101"/>
      <c r="H90" s="2102"/>
      <c r="I90" s="984">
        <f t="shared" si="10"/>
        <v>9591371</v>
      </c>
      <c r="J90" s="2091" t="s">
        <v>4624</v>
      </c>
      <c r="K90" s="2092">
        <v>53</v>
      </c>
      <c r="M90" s="2130"/>
    </row>
    <row r="91" spans="1:13" ht="15.6" customHeight="1">
      <c r="A91" s="2027">
        <v>54</v>
      </c>
      <c r="B91" s="916" t="s">
        <v>4625</v>
      </c>
      <c r="C91" s="1482"/>
      <c r="D91" s="984">
        <v>78181037</v>
      </c>
      <c r="E91" s="2100">
        <v>474250</v>
      </c>
      <c r="F91" s="2042">
        <v>57684</v>
      </c>
      <c r="G91" s="2101"/>
      <c r="H91" s="2102"/>
      <c r="I91" s="984">
        <f t="shared" si="10"/>
        <v>78597603</v>
      </c>
      <c r="J91" s="2091" t="s">
        <v>4626</v>
      </c>
      <c r="K91" s="2092">
        <v>54</v>
      </c>
      <c r="M91" s="2130"/>
    </row>
    <row r="92" spans="1:13" ht="15.6" customHeight="1">
      <c r="A92" s="2027">
        <v>55</v>
      </c>
      <c r="B92" s="916" t="s">
        <v>4627</v>
      </c>
      <c r="C92" s="1482"/>
      <c r="D92" s="984">
        <v>45839096</v>
      </c>
      <c r="E92" s="2100">
        <v>2260108</v>
      </c>
      <c r="F92" s="2042">
        <v>59654</v>
      </c>
      <c r="G92" s="2101"/>
      <c r="H92" s="2102"/>
      <c r="I92" s="984">
        <f t="shared" si="10"/>
        <v>48039550</v>
      </c>
      <c r="J92" s="2091" t="s">
        <v>4628</v>
      </c>
      <c r="K92" s="2092">
        <v>55</v>
      </c>
      <c r="M92" s="2130"/>
    </row>
    <row r="93" spans="1:13" ht="15.6" customHeight="1">
      <c r="A93" s="2027">
        <v>56</v>
      </c>
      <c r="B93" s="916" t="s">
        <v>4629</v>
      </c>
      <c r="C93" s="1482"/>
      <c r="D93" s="984">
        <v>5374512</v>
      </c>
      <c r="E93" s="2100">
        <v>0</v>
      </c>
      <c r="F93" s="2042">
        <v>0</v>
      </c>
      <c r="G93" s="2101"/>
      <c r="H93" s="2102"/>
      <c r="I93" s="984">
        <f t="shared" si="10"/>
        <v>5374512</v>
      </c>
      <c r="J93" s="2091" t="s">
        <v>4630</v>
      </c>
      <c r="K93" s="2092">
        <v>56</v>
      </c>
      <c r="M93" s="2130"/>
    </row>
    <row r="94" spans="1:13" ht="15.6" customHeight="1">
      <c r="A94" s="2027">
        <v>57</v>
      </c>
      <c r="B94" s="916" t="s">
        <v>4631</v>
      </c>
      <c r="C94" s="1482"/>
      <c r="D94" s="984">
        <v>15368405</v>
      </c>
      <c r="E94" s="2100">
        <v>0</v>
      </c>
      <c r="F94" s="2042">
        <v>0</v>
      </c>
      <c r="G94" s="2101"/>
      <c r="H94" s="2102"/>
      <c r="I94" s="984">
        <f t="shared" si="10"/>
        <v>15368405</v>
      </c>
      <c r="J94" s="2091" t="s">
        <v>4632</v>
      </c>
      <c r="K94" s="2092">
        <v>57</v>
      </c>
      <c r="M94" s="2130"/>
    </row>
    <row r="95" spans="1:13" ht="15.6" customHeight="1">
      <c r="A95" s="2027">
        <v>58</v>
      </c>
      <c r="B95" s="916" t="s">
        <v>4633</v>
      </c>
      <c r="C95" s="1482"/>
      <c r="D95" s="984">
        <v>1194971</v>
      </c>
      <c r="E95" s="2100">
        <v>0</v>
      </c>
      <c r="F95" s="2042">
        <v>338</v>
      </c>
      <c r="G95" s="2101"/>
      <c r="H95" s="2102"/>
      <c r="I95" s="984">
        <f t="shared" si="10"/>
        <v>1194633</v>
      </c>
      <c r="J95" s="2091" t="s">
        <v>4634</v>
      </c>
      <c r="K95" s="2092">
        <v>58</v>
      </c>
      <c r="M95" s="2130"/>
    </row>
    <row r="96" spans="1:13" ht="15.6" customHeight="1">
      <c r="A96" s="2055">
        <v>59</v>
      </c>
      <c r="B96" s="2056" t="s">
        <v>4803</v>
      </c>
      <c r="C96" s="2057"/>
      <c r="D96" s="972"/>
      <c r="E96" s="2058"/>
      <c r="F96" s="2059"/>
      <c r="G96" s="2060"/>
      <c r="H96" s="2060"/>
      <c r="I96" s="972">
        <f t="shared" si="10"/>
        <v>0</v>
      </c>
      <c r="J96" s="2105" t="s">
        <v>4804</v>
      </c>
      <c r="K96" s="2055">
        <v>59</v>
      </c>
    </row>
    <row r="97" spans="1:13" ht="15.6" customHeight="1">
      <c r="A97" s="2055">
        <v>60</v>
      </c>
      <c r="B97" s="918" t="s">
        <v>4805</v>
      </c>
      <c r="C97" s="2094"/>
      <c r="D97" s="972">
        <f t="shared" ref="D97:I97" si="11">SUM(D86:D96)</f>
        <v>256234345</v>
      </c>
      <c r="E97" s="2098">
        <f t="shared" si="11"/>
        <v>6389645</v>
      </c>
      <c r="F97" s="2059">
        <f t="shared" si="11"/>
        <v>637466</v>
      </c>
      <c r="G97" s="2103">
        <f t="shared" si="11"/>
        <v>0</v>
      </c>
      <c r="H97" s="2099">
        <f t="shared" si="11"/>
        <v>0</v>
      </c>
      <c r="I97" s="972">
        <f t="shared" si="11"/>
        <v>261986524</v>
      </c>
      <c r="J97" s="2096"/>
      <c r="K97" s="2097">
        <v>60</v>
      </c>
    </row>
    <row r="98" spans="1:13" ht="15.6" customHeight="1">
      <c r="A98" s="2027">
        <v>61</v>
      </c>
      <c r="B98" s="916" t="s">
        <v>4635</v>
      </c>
      <c r="C98" s="1482"/>
      <c r="D98" s="2065"/>
      <c r="E98" s="2066"/>
      <c r="F98" s="2067"/>
      <c r="G98" s="2068"/>
      <c r="H98" s="2068"/>
      <c r="I98" s="2069"/>
      <c r="J98" s="2085"/>
      <c r="K98" s="2092">
        <v>61</v>
      </c>
    </row>
    <row r="99" spans="1:13" ht="15.6" customHeight="1">
      <c r="A99" s="2027">
        <v>62</v>
      </c>
      <c r="B99" s="916" t="s">
        <v>4636</v>
      </c>
      <c r="C99" s="1482"/>
      <c r="D99" s="984">
        <v>4855350</v>
      </c>
      <c r="E99" s="2100">
        <v>1135820</v>
      </c>
      <c r="F99" s="2042">
        <v>0</v>
      </c>
      <c r="G99" s="2101" t="s">
        <v>3253</v>
      </c>
      <c r="H99" s="2102">
        <v>688401</v>
      </c>
      <c r="I99" s="984">
        <f t="shared" ref="I99:I113" si="12">D99+E99-F99+G99+H99</f>
        <v>6679571</v>
      </c>
      <c r="J99" s="2091" t="s">
        <v>4637</v>
      </c>
      <c r="K99" s="2092">
        <v>62</v>
      </c>
      <c r="M99" s="2130"/>
    </row>
    <row r="100" spans="1:13" ht="15.6" customHeight="1">
      <c r="A100" s="2027">
        <v>63</v>
      </c>
      <c r="B100" s="916" t="s">
        <v>4638</v>
      </c>
      <c r="C100" s="1482"/>
      <c r="D100" s="984">
        <v>13330123</v>
      </c>
      <c r="E100" s="2100">
        <v>870288</v>
      </c>
      <c r="F100" s="2042">
        <v>32966</v>
      </c>
      <c r="G100" s="2101"/>
      <c r="H100" s="2102">
        <v>0</v>
      </c>
      <c r="I100" s="984">
        <f t="shared" si="12"/>
        <v>14167445</v>
      </c>
      <c r="J100" s="2091" t="s">
        <v>4639</v>
      </c>
      <c r="K100" s="2092">
        <v>63</v>
      </c>
      <c r="M100" s="2130"/>
    </row>
    <row r="101" spans="1:13" ht="15.6" customHeight="1">
      <c r="A101" s="2027">
        <v>64</v>
      </c>
      <c r="B101" s="916" t="s">
        <v>4640</v>
      </c>
      <c r="C101" s="1482"/>
      <c r="D101" s="984">
        <v>151132469</v>
      </c>
      <c r="E101" s="2100">
        <v>2734709</v>
      </c>
      <c r="F101" s="2042">
        <v>741085</v>
      </c>
      <c r="G101" s="2101"/>
      <c r="H101" s="2102">
        <v>0</v>
      </c>
      <c r="I101" s="984">
        <f t="shared" si="12"/>
        <v>153126093</v>
      </c>
      <c r="J101" s="2091" t="s">
        <v>4641</v>
      </c>
      <c r="K101" s="2092">
        <v>64</v>
      </c>
      <c r="M101" s="2130"/>
    </row>
    <row r="102" spans="1:13" ht="15.6" customHeight="1">
      <c r="A102" s="2055">
        <v>65</v>
      </c>
      <c r="B102" s="918" t="s">
        <v>4806</v>
      </c>
      <c r="C102" s="2094"/>
      <c r="D102" s="972">
        <v>0</v>
      </c>
      <c r="E102" s="2098">
        <v>0</v>
      </c>
      <c r="F102" s="2059">
        <v>0</v>
      </c>
      <c r="G102" s="2103"/>
      <c r="H102" s="2099">
        <v>0</v>
      </c>
      <c r="I102" s="972">
        <f t="shared" si="12"/>
        <v>0</v>
      </c>
      <c r="J102" s="2106" t="s">
        <v>4642</v>
      </c>
      <c r="K102" s="2097">
        <v>65</v>
      </c>
      <c r="M102" s="2130"/>
    </row>
    <row r="103" spans="1:13" ht="15.6" customHeight="1">
      <c r="A103" s="2027">
        <v>66</v>
      </c>
      <c r="B103" s="916" t="s">
        <v>4643</v>
      </c>
      <c r="C103" s="1482"/>
      <c r="D103" s="984">
        <v>142542632</v>
      </c>
      <c r="E103" s="2100">
        <v>13852257</v>
      </c>
      <c r="F103" s="2042">
        <v>1081466</v>
      </c>
      <c r="G103" s="2101"/>
      <c r="H103" s="2102">
        <v>0</v>
      </c>
      <c r="I103" s="984">
        <f t="shared" si="12"/>
        <v>155313423</v>
      </c>
      <c r="J103" s="2091" t="s">
        <v>4644</v>
      </c>
      <c r="K103" s="2092">
        <v>66</v>
      </c>
      <c r="M103" s="2130"/>
    </row>
    <row r="104" spans="1:13" ht="15.6" customHeight="1">
      <c r="A104" s="2027">
        <v>67</v>
      </c>
      <c r="B104" s="916" t="s">
        <v>4645</v>
      </c>
      <c r="C104" s="1482"/>
      <c r="D104" s="984">
        <v>161151009</v>
      </c>
      <c r="E104" s="2100">
        <v>12114972</v>
      </c>
      <c r="F104" s="2042">
        <v>837945</v>
      </c>
      <c r="G104" s="2101"/>
      <c r="H104" s="2102">
        <v>-157</v>
      </c>
      <c r="I104" s="984">
        <f t="shared" si="12"/>
        <v>172427879</v>
      </c>
      <c r="J104" s="2091" t="s">
        <v>4646</v>
      </c>
      <c r="K104" s="2092">
        <v>67</v>
      </c>
      <c r="M104" s="2130"/>
    </row>
    <row r="105" spans="1:13" ht="15.6" customHeight="1">
      <c r="A105" s="2027">
        <v>68</v>
      </c>
      <c r="B105" s="916" t="s">
        <v>4647</v>
      </c>
      <c r="C105" s="1482"/>
      <c r="D105" s="984">
        <v>24876479</v>
      </c>
      <c r="E105" s="2100">
        <v>928992</v>
      </c>
      <c r="F105" s="2042">
        <v>0</v>
      </c>
      <c r="G105" s="2101"/>
      <c r="H105" s="2102">
        <v>0</v>
      </c>
      <c r="I105" s="984">
        <f t="shared" si="12"/>
        <v>25805471</v>
      </c>
      <c r="J105" s="2091" t="s">
        <v>4648</v>
      </c>
      <c r="K105" s="2092">
        <v>68</v>
      </c>
      <c r="M105" s="2130"/>
    </row>
    <row r="106" spans="1:13" ht="15.6" customHeight="1">
      <c r="A106" s="2027">
        <v>69</v>
      </c>
      <c r="B106" s="916" t="s">
        <v>4649</v>
      </c>
      <c r="C106" s="1482"/>
      <c r="D106" s="984">
        <v>120295828</v>
      </c>
      <c r="E106" s="2100">
        <v>8120488</v>
      </c>
      <c r="F106" s="2042">
        <v>12795</v>
      </c>
      <c r="G106" s="2101"/>
      <c r="H106" s="2102">
        <v>58299</v>
      </c>
      <c r="I106" s="984">
        <f t="shared" si="12"/>
        <v>128461820</v>
      </c>
      <c r="J106" s="2091" t="s">
        <v>4650</v>
      </c>
      <c r="K106" s="2092">
        <v>69</v>
      </c>
      <c r="M106" s="2130"/>
    </row>
    <row r="107" spans="1:13" ht="15.6" customHeight="1">
      <c r="A107" s="2027">
        <v>70</v>
      </c>
      <c r="B107" s="916" t="s">
        <v>4651</v>
      </c>
      <c r="C107" s="1482"/>
      <c r="D107" s="984">
        <v>116248404</v>
      </c>
      <c r="E107" s="2100">
        <v>5264558</v>
      </c>
      <c r="F107" s="2042">
        <v>735579</v>
      </c>
      <c r="G107" s="2101"/>
      <c r="H107" s="2102">
        <v>-977921</v>
      </c>
      <c r="I107" s="984">
        <f t="shared" si="12"/>
        <v>119799462</v>
      </c>
      <c r="J107" s="2091" t="s">
        <v>4652</v>
      </c>
      <c r="K107" s="2092">
        <v>70</v>
      </c>
      <c r="M107" s="2130"/>
    </row>
    <row r="108" spans="1:13" ht="15.6" customHeight="1">
      <c r="A108" s="2027">
        <v>71</v>
      </c>
      <c r="B108" s="916" t="s">
        <v>4653</v>
      </c>
      <c r="C108" s="1482"/>
      <c r="D108" s="984">
        <v>38022269</v>
      </c>
      <c r="E108" s="2100">
        <v>-1767960</v>
      </c>
      <c r="F108" s="2042">
        <v>36657</v>
      </c>
      <c r="G108" s="2101"/>
      <c r="H108" s="2102">
        <v>0</v>
      </c>
      <c r="I108" s="984">
        <f t="shared" si="12"/>
        <v>36217652</v>
      </c>
      <c r="J108" s="2091" t="s">
        <v>4654</v>
      </c>
      <c r="K108" s="2092">
        <v>71</v>
      </c>
      <c r="M108" s="2130"/>
    </row>
    <row r="109" spans="1:13" ht="15.6" customHeight="1">
      <c r="A109" s="2027">
        <v>72</v>
      </c>
      <c r="B109" s="916" t="s">
        <v>4655</v>
      </c>
      <c r="C109" s="1482"/>
      <c r="D109" s="984">
        <v>31705848</v>
      </c>
      <c r="E109" s="2100">
        <v>1619213</v>
      </c>
      <c r="F109" s="2042">
        <v>549371</v>
      </c>
      <c r="G109" s="2101"/>
      <c r="H109" s="2102">
        <v>0</v>
      </c>
      <c r="I109" s="984">
        <f t="shared" si="12"/>
        <v>32775690</v>
      </c>
      <c r="J109" s="2091" t="s">
        <v>4656</v>
      </c>
      <c r="K109" s="2092">
        <v>72</v>
      </c>
      <c r="M109" s="2130"/>
    </row>
    <row r="110" spans="1:13" ht="15.6" customHeight="1">
      <c r="A110" s="2027">
        <v>73</v>
      </c>
      <c r="B110" s="916" t="s">
        <v>4657</v>
      </c>
      <c r="C110" s="1482"/>
      <c r="D110" s="984">
        <v>518730</v>
      </c>
      <c r="E110" s="2100">
        <v>0</v>
      </c>
      <c r="F110" s="2042">
        <v>0</v>
      </c>
      <c r="G110" s="2101"/>
      <c r="H110" s="2102">
        <v>0</v>
      </c>
      <c r="I110" s="984">
        <f t="shared" si="12"/>
        <v>518730</v>
      </c>
      <c r="J110" s="2091" t="s">
        <v>4658</v>
      </c>
      <c r="K110" s="2092">
        <v>73</v>
      </c>
      <c r="M110" s="2130"/>
    </row>
    <row r="111" spans="1:13" ht="15.6" customHeight="1">
      <c r="A111" s="2027">
        <v>74</v>
      </c>
      <c r="B111" s="916" t="s">
        <v>4659</v>
      </c>
      <c r="C111" s="1482"/>
      <c r="D111" s="2107">
        <v>0</v>
      </c>
      <c r="E111" s="2100">
        <v>0</v>
      </c>
      <c r="F111" s="2042">
        <v>0</v>
      </c>
      <c r="G111" s="2101"/>
      <c r="H111" s="2102">
        <v>0</v>
      </c>
      <c r="I111" s="984">
        <f t="shared" si="12"/>
        <v>0</v>
      </c>
      <c r="J111" s="2091" t="s">
        <v>4660</v>
      </c>
      <c r="K111" s="2092">
        <v>74</v>
      </c>
      <c r="M111" s="2130"/>
    </row>
    <row r="112" spans="1:13" ht="15.6" customHeight="1">
      <c r="A112" s="2027">
        <v>75</v>
      </c>
      <c r="B112" s="916" t="s">
        <v>4661</v>
      </c>
      <c r="C112" s="1482"/>
      <c r="D112" s="984">
        <v>14960864</v>
      </c>
      <c r="E112" s="2100">
        <v>1527968</v>
      </c>
      <c r="F112" s="2042">
        <v>232334</v>
      </c>
      <c r="G112" s="2101"/>
      <c r="H112" s="2102">
        <v>0</v>
      </c>
      <c r="I112" s="984">
        <f t="shared" si="12"/>
        <v>16256498</v>
      </c>
      <c r="J112" s="2091" t="s">
        <v>4662</v>
      </c>
      <c r="K112" s="2092">
        <v>75</v>
      </c>
      <c r="M112" s="2130"/>
    </row>
    <row r="113" spans="1:13" ht="15.6" customHeight="1">
      <c r="A113" s="2055">
        <v>76</v>
      </c>
      <c r="B113" s="2056" t="s">
        <v>4807</v>
      </c>
      <c r="C113" s="2057"/>
      <c r="D113" s="972"/>
      <c r="E113" s="2058"/>
      <c r="F113" s="2059"/>
      <c r="G113" s="2060"/>
      <c r="H113" s="2060"/>
      <c r="I113" s="972">
        <f t="shared" si="12"/>
        <v>0</v>
      </c>
      <c r="J113" s="2105" t="s">
        <v>4808</v>
      </c>
      <c r="K113" s="2055">
        <v>76</v>
      </c>
    </row>
    <row r="114" spans="1:13" ht="15.6" customHeight="1">
      <c r="A114" s="2055">
        <v>77</v>
      </c>
      <c r="B114" s="918" t="s">
        <v>4809</v>
      </c>
      <c r="C114" s="2094"/>
      <c r="D114" s="972">
        <f t="shared" ref="D114:I114" si="13">SUM(D99:D113)</f>
        <v>819640005</v>
      </c>
      <c r="E114" s="2098">
        <f t="shared" si="13"/>
        <v>46401305</v>
      </c>
      <c r="F114" s="2059">
        <f t="shared" si="13"/>
        <v>4260198</v>
      </c>
      <c r="G114" s="2103">
        <f t="shared" si="13"/>
        <v>0</v>
      </c>
      <c r="H114" s="2099">
        <f t="shared" si="13"/>
        <v>-231378</v>
      </c>
      <c r="I114" s="972">
        <f t="shared" si="13"/>
        <v>861549734</v>
      </c>
      <c r="J114" s="2096"/>
      <c r="K114" s="2097">
        <v>77</v>
      </c>
    </row>
    <row r="115" spans="1:13" ht="15.6" customHeight="1">
      <c r="A115" s="2055">
        <v>78</v>
      </c>
      <c r="B115" s="918" t="s">
        <v>4810</v>
      </c>
      <c r="C115" s="2094"/>
      <c r="D115" s="2065"/>
      <c r="E115" s="2066"/>
      <c r="F115" s="2067"/>
      <c r="G115" s="2068"/>
      <c r="H115" s="2068"/>
      <c r="I115" s="2069"/>
      <c r="J115" s="2108"/>
      <c r="K115" s="2097">
        <v>78</v>
      </c>
    </row>
    <row r="116" spans="1:13" ht="15.6" customHeight="1">
      <c r="A116" s="2055">
        <v>79</v>
      </c>
      <c r="B116" s="918" t="s">
        <v>4811</v>
      </c>
      <c r="C116" s="2094"/>
      <c r="D116" s="2109"/>
      <c r="E116" s="2058"/>
      <c r="F116" s="2070"/>
      <c r="G116" s="2110"/>
      <c r="H116" s="2110"/>
      <c r="I116" s="2060"/>
      <c r="J116" s="2105" t="s">
        <v>4812</v>
      </c>
      <c r="K116" s="2097">
        <v>79</v>
      </c>
    </row>
    <row r="117" spans="1:13" ht="15.6" customHeight="1">
      <c r="A117" s="2055">
        <v>80</v>
      </c>
      <c r="B117" s="918" t="s">
        <v>4813</v>
      </c>
      <c r="C117" s="2094"/>
      <c r="D117" s="2109"/>
      <c r="E117" s="2058"/>
      <c r="F117" s="2070"/>
      <c r="G117" s="2110"/>
      <c r="H117" s="2110"/>
      <c r="I117" s="2060"/>
      <c r="J117" s="2105" t="s">
        <v>4814</v>
      </c>
      <c r="K117" s="2097">
        <v>80</v>
      </c>
      <c r="L117" s="2111"/>
    </row>
    <row r="118" spans="1:13" ht="15.6" customHeight="1">
      <c r="A118" s="2055">
        <v>81</v>
      </c>
      <c r="B118" s="918" t="s">
        <v>4815</v>
      </c>
      <c r="C118" s="2094"/>
      <c r="D118" s="2109"/>
      <c r="E118" s="2058"/>
      <c r="F118" s="2070"/>
      <c r="G118" s="2110"/>
      <c r="H118" s="2110"/>
      <c r="I118" s="2060"/>
      <c r="J118" s="2105" t="s">
        <v>4816</v>
      </c>
      <c r="K118" s="2097">
        <v>81</v>
      </c>
      <c r="L118" s="2111"/>
    </row>
    <row r="119" spans="1:13" ht="15.6" customHeight="1">
      <c r="A119" s="2055">
        <v>82</v>
      </c>
      <c r="B119" s="918" t="s">
        <v>4817</v>
      </c>
      <c r="C119" s="2094"/>
      <c r="D119" s="2109"/>
      <c r="E119" s="2058"/>
      <c r="F119" s="2070"/>
      <c r="G119" s="2110"/>
      <c r="H119" s="2110"/>
      <c r="I119" s="2060"/>
      <c r="J119" s="2105" t="s">
        <v>4818</v>
      </c>
      <c r="K119" s="2097">
        <v>82</v>
      </c>
      <c r="L119" s="2111"/>
    </row>
    <row r="120" spans="1:13" ht="15.6" customHeight="1">
      <c r="A120" s="2055">
        <v>83</v>
      </c>
      <c r="B120" s="918" t="s">
        <v>4819</v>
      </c>
      <c r="C120" s="2094"/>
      <c r="D120" s="2109"/>
      <c r="E120" s="2058"/>
      <c r="F120" s="2070"/>
      <c r="G120" s="2110"/>
      <c r="H120" s="2110"/>
      <c r="I120" s="2060"/>
      <c r="J120" s="2105" t="s">
        <v>4820</v>
      </c>
      <c r="K120" s="2097">
        <v>83</v>
      </c>
      <c r="L120" s="2111"/>
    </row>
    <row r="121" spans="1:13" ht="15.6" customHeight="1">
      <c r="A121" s="2055">
        <v>84</v>
      </c>
      <c r="B121" s="918" t="s">
        <v>4821</v>
      </c>
      <c r="C121" s="2094"/>
      <c r="D121" s="2109"/>
      <c r="E121" s="2058"/>
      <c r="F121" s="2070"/>
      <c r="G121" s="2110"/>
      <c r="H121" s="2110"/>
      <c r="I121" s="2060"/>
      <c r="J121" s="2105" t="s">
        <v>4822</v>
      </c>
      <c r="K121" s="2097">
        <v>84</v>
      </c>
      <c r="L121" s="2111"/>
    </row>
    <row r="122" spans="1:13" ht="15.6" customHeight="1">
      <c r="A122" s="2055">
        <v>85</v>
      </c>
      <c r="B122" s="918" t="s">
        <v>4823</v>
      </c>
      <c r="C122" s="2094"/>
      <c r="D122" s="2109"/>
      <c r="E122" s="2058"/>
      <c r="F122" s="2070"/>
      <c r="G122" s="2110"/>
      <c r="H122" s="2110"/>
      <c r="I122" s="2060"/>
      <c r="J122" s="2105" t="s">
        <v>4824</v>
      </c>
      <c r="K122" s="2097">
        <v>85</v>
      </c>
      <c r="L122" s="2111"/>
    </row>
    <row r="123" spans="1:13" ht="15.6" customHeight="1">
      <c r="A123" s="2055">
        <v>86</v>
      </c>
      <c r="B123" s="918" t="s">
        <v>4825</v>
      </c>
      <c r="C123" s="2094"/>
      <c r="D123" s="2109">
        <f t="shared" ref="D123:I123" si="14">SUM(D116:D122)</f>
        <v>0</v>
      </c>
      <c r="E123" s="2058">
        <f t="shared" si="14"/>
        <v>0</v>
      </c>
      <c r="F123" s="2070">
        <f t="shared" si="14"/>
        <v>0</v>
      </c>
      <c r="G123" s="2110">
        <f t="shared" si="14"/>
        <v>0</v>
      </c>
      <c r="H123" s="2110">
        <f t="shared" si="14"/>
        <v>0</v>
      </c>
      <c r="I123" s="2060">
        <f t="shared" si="14"/>
        <v>0</v>
      </c>
      <c r="J123" s="2105"/>
      <c r="K123" s="2097">
        <v>86</v>
      </c>
      <c r="L123" s="2111"/>
    </row>
    <row r="124" spans="1:13" ht="15.6" customHeight="1">
      <c r="A124" s="2027">
        <v>87</v>
      </c>
      <c r="B124" s="916" t="s">
        <v>4826</v>
      </c>
      <c r="C124" s="1482"/>
      <c r="D124" s="2065"/>
      <c r="E124" s="2066"/>
      <c r="F124" s="2067"/>
      <c r="G124" s="2068"/>
      <c r="H124" s="2068"/>
      <c r="I124" s="2069"/>
      <c r="J124" s="2085"/>
      <c r="K124" s="2092">
        <v>87</v>
      </c>
    </row>
    <row r="125" spans="1:13" ht="15.6" customHeight="1">
      <c r="A125" s="2027">
        <v>88</v>
      </c>
      <c r="B125" s="916" t="s">
        <v>2914</v>
      </c>
      <c r="C125" s="1482"/>
      <c r="D125" s="984">
        <v>15416</v>
      </c>
      <c r="E125" s="2100">
        <v>0</v>
      </c>
      <c r="F125" s="2042">
        <v>0</v>
      </c>
      <c r="G125" s="2101" t="s">
        <v>3253</v>
      </c>
      <c r="H125" s="2102"/>
      <c r="I125" s="984">
        <f t="shared" ref="I125:I134" si="15">D125+E125-F125+G125+H125</f>
        <v>15416</v>
      </c>
      <c r="J125" s="2091" t="s">
        <v>4663</v>
      </c>
      <c r="K125" s="2092">
        <v>88</v>
      </c>
      <c r="M125" s="2130"/>
    </row>
    <row r="126" spans="1:13" ht="15.6" customHeight="1">
      <c r="A126" s="2027">
        <v>89</v>
      </c>
      <c r="B126" s="916" t="s">
        <v>2915</v>
      </c>
      <c r="C126" s="1482"/>
      <c r="D126" s="984">
        <v>7978561</v>
      </c>
      <c r="E126" s="2100">
        <v>2004782</v>
      </c>
      <c r="F126" s="2042">
        <v>180938</v>
      </c>
      <c r="G126" s="2101" t="s">
        <v>3253</v>
      </c>
      <c r="H126" s="2102">
        <v>-2489564</v>
      </c>
      <c r="I126" s="984">
        <f t="shared" si="15"/>
        <v>7312841</v>
      </c>
      <c r="J126" s="2091" t="s">
        <v>4664</v>
      </c>
      <c r="K126" s="2092">
        <v>89</v>
      </c>
      <c r="M126" s="2130"/>
    </row>
    <row r="127" spans="1:13" ht="15.6" customHeight="1">
      <c r="A127" s="2027">
        <v>90</v>
      </c>
      <c r="B127" s="916" t="s">
        <v>4665</v>
      </c>
      <c r="C127" s="1482"/>
      <c r="D127" s="984">
        <v>14222809</v>
      </c>
      <c r="E127" s="2100">
        <v>1000193</v>
      </c>
      <c r="F127" s="2042">
        <v>3016184</v>
      </c>
      <c r="G127" s="2101"/>
      <c r="H127" s="2102">
        <v>0</v>
      </c>
      <c r="I127" s="984">
        <f t="shared" si="15"/>
        <v>12206818</v>
      </c>
      <c r="J127" s="2091" t="s">
        <v>4666</v>
      </c>
      <c r="K127" s="2092">
        <v>90</v>
      </c>
      <c r="M127" s="2130"/>
    </row>
    <row r="128" spans="1:13" ht="15.6" customHeight="1">
      <c r="A128" s="2027">
        <v>91</v>
      </c>
      <c r="B128" s="916" t="s">
        <v>2916</v>
      </c>
      <c r="C128" s="1482"/>
      <c r="D128" s="984">
        <v>21159454</v>
      </c>
      <c r="E128" s="2100">
        <v>5078112</v>
      </c>
      <c r="F128" s="2042">
        <v>1083609</v>
      </c>
      <c r="G128" s="2101"/>
      <c r="H128" s="2102">
        <v>0</v>
      </c>
      <c r="I128" s="984">
        <f t="shared" si="15"/>
        <v>25153957</v>
      </c>
      <c r="J128" s="2091" t="s">
        <v>4667</v>
      </c>
      <c r="K128" s="2092">
        <v>91</v>
      </c>
      <c r="M128" s="2130"/>
    </row>
    <row r="129" spans="1:13" ht="15.6" customHeight="1">
      <c r="A129" s="2027">
        <v>92</v>
      </c>
      <c r="B129" s="916" t="s">
        <v>2917</v>
      </c>
      <c r="C129" s="1482"/>
      <c r="D129" s="984">
        <v>35052</v>
      </c>
      <c r="E129" s="2100">
        <v>0</v>
      </c>
      <c r="F129" s="2042">
        <v>21961</v>
      </c>
      <c r="G129" s="2101"/>
      <c r="H129" s="2102">
        <v>0</v>
      </c>
      <c r="I129" s="984">
        <f t="shared" si="15"/>
        <v>13091</v>
      </c>
      <c r="J129" s="2091" t="s">
        <v>4668</v>
      </c>
      <c r="K129" s="2092">
        <v>92</v>
      </c>
      <c r="M129" s="2130"/>
    </row>
    <row r="130" spans="1:13" ht="15.6" customHeight="1">
      <c r="A130" s="2027">
        <v>93</v>
      </c>
      <c r="B130" s="916" t="s">
        <v>4669</v>
      </c>
      <c r="C130" s="1482"/>
      <c r="D130" s="984">
        <v>3607678</v>
      </c>
      <c r="E130" s="2100">
        <v>387181</v>
      </c>
      <c r="F130" s="2042">
        <v>823353</v>
      </c>
      <c r="G130" s="2101"/>
      <c r="H130" s="2102">
        <v>0</v>
      </c>
      <c r="I130" s="984">
        <f t="shared" si="15"/>
        <v>3171506</v>
      </c>
      <c r="J130" s="2091" t="s">
        <v>4670</v>
      </c>
      <c r="K130" s="2092">
        <v>93</v>
      </c>
      <c r="M130" s="2130"/>
    </row>
    <row r="131" spans="1:13" ht="15.6" customHeight="1">
      <c r="A131" s="2027">
        <v>94</v>
      </c>
      <c r="B131" s="916" t="s">
        <v>2918</v>
      </c>
      <c r="C131" s="1482"/>
      <c r="D131" s="984">
        <v>5496302</v>
      </c>
      <c r="E131" s="2100">
        <v>573797</v>
      </c>
      <c r="F131" s="2042">
        <v>1487620</v>
      </c>
      <c r="G131" s="2101"/>
      <c r="H131" s="2102">
        <v>0</v>
      </c>
      <c r="I131" s="984">
        <f t="shared" si="15"/>
        <v>4582479</v>
      </c>
      <c r="J131" s="2091" t="s">
        <v>4671</v>
      </c>
      <c r="K131" s="2092">
        <v>94</v>
      </c>
      <c r="M131" s="2130"/>
    </row>
    <row r="132" spans="1:13" ht="15.6" customHeight="1">
      <c r="A132" s="2027">
        <v>95</v>
      </c>
      <c r="B132" s="916" t="s">
        <v>2919</v>
      </c>
      <c r="C132" s="1482"/>
      <c r="D132" s="984">
        <v>952021</v>
      </c>
      <c r="E132" s="2100">
        <v>0</v>
      </c>
      <c r="F132" s="2042">
        <v>17422</v>
      </c>
      <c r="G132" s="2101"/>
      <c r="H132" s="2102">
        <v>0</v>
      </c>
      <c r="I132" s="984">
        <f t="shared" si="15"/>
        <v>934599</v>
      </c>
      <c r="J132" s="2091" t="s">
        <v>4672</v>
      </c>
      <c r="K132" s="2092">
        <v>95</v>
      </c>
      <c r="M132" s="2130"/>
    </row>
    <row r="133" spans="1:13" ht="15.6" customHeight="1">
      <c r="A133" s="2027">
        <v>96</v>
      </c>
      <c r="B133" s="916" t="s">
        <v>2920</v>
      </c>
      <c r="C133" s="1482"/>
      <c r="D133" s="984">
        <v>4962433</v>
      </c>
      <c r="E133" s="2100">
        <v>117010</v>
      </c>
      <c r="F133" s="2042">
        <v>22340</v>
      </c>
      <c r="G133" s="2101" t="s">
        <v>3253</v>
      </c>
      <c r="H133" s="2102">
        <v>0</v>
      </c>
      <c r="I133" s="984">
        <f t="shared" si="15"/>
        <v>5057103</v>
      </c>
      <c r="J133" s="2091" t="s">
        <v>4673</v>
      </c>
      <c r="K133" s="2092">
        <v>96</v>
      </c>
      <c r="M133" s="2130"/>
    </row>
    <row r="134" spans="1:13" ht="15.6" customHeight="1">
      <c r="A134" s="2027">
        <v>97</v>
      </c>
      <c r="B134" s="916" t="s">
        <v>2912</v>
      </c>
      <c r="C134" s="1482"/>
      <c r="D134" s="984">
        <v>914578</v>
      </c>
      <c r="E134" s="2100">
        <v>11198</v>
      </c>
      <c r="F134" s="2042">
        <v>109380</v>
      </c>
      <c r="G134" s="2101"/>
      <c r="H134" s="2102">
        <v>0</v>
      </c>
      <c r="I134" s="984">
        <f t="shared" si="15"/>
        <v>816396</v>
      </c>
      <c r="J134" s="2091" t="s">
        <v>4674</v>
      </c>
      <c r="K134" s="2092">
        <v>97</v>
      </c>
      <c r="M134" s="2130"/>
    </row>
    <row r="135" spans="1:13" ht="15.6" customHeight="1">
      <c r="A135" s="2027">
        <v>98</v>
      </c>
      <c r="B135" s="916" t="s">
        <v>1657</v>
      </c>
      <c r="C135" s="1482"/>
      <c r="D135" s="984">
        <f>+SUM(D125:D134)</f>
        <v>59344304</v>
      </c>
      <c r="E135" s="2100">
        <f>+SUM(E125:E134)</f>
        <v>9172273</v>
      </c>
      <c r="F135" s="2042">
        <v>59344304</v>
      </c>
      <c r="G135" s="2101">
        <f t="shared" ref="G135:I135" si="16">+SUM(G125:G134)</f>
        <v>0</v>
      </c>
      <c r="H135" s="2102">
        <f t="shared" si="16"/>
        <v>-2489564</v>
      </c>
      <c r="I135" s="984">
        <f t="shared" si="16"/>
        <v>59264206</v>
      </c>
      <c r="J135" s="2085"/>
      <c r="K135" s="2092">
        <v>98</v>
      </c>
    </row>
    <row r="136" spans="1:13" ht="15.6" customHeight="1">
      <c r="A136" s="2027">
        <v>99</v>
      </c>
      <c r="B136" s="916" t="s">
        <v>2913</v>
      </c>
      <c r="C136" s="1482"/>
      <c r="D136" s="984"/>
      <c r="E136" s="2100"/>
      <c r="F136" s="2042"/>
      <c r="G136" s="2101"/>
      <c r="H136" s="2102"/>
      <c r="I136" s="984">
        <f>D136+E136-F136+G136+H136</f>
        <v>0</v>
      </c>
      <c r="J136" s="2091" t="s">
        <v>1671</v>
      </c>
      <c r="K136" s="2092">
        <v>99</v>
      </c>
    </row>
    <row r="137" spans="1:13" ht="15.6" customHeight="1">
      <c r="A137" s="2055">
        <v>100</v>
      </c>
      <c r="B137" s="2056" t="s">
        <v>4827</v>
      </c>
      <c r="C137" s="2057"/>
      <c r="D137" s="972"/>
      <c r="E137" s="2058"/>
      <c r="F137" s="2059"/>
      <c r="G137" s="2060"/>
      <c r="H137" s="2060"/>
      <c r="I137" s="972">
        <f>D137+E137-F137+G137+H137</f>
        <v>0</v>
      </c>
      <c r="J137" s="2108">
        <v>-399.1</v>
      </c>
      <c r="K137" s="2055">
        <v>100</v>
      </c>
    </row>
    <row r="138" spans="1:13" ht="15.6" customHeight="1">
      <c r="A138" s="2055">
        <v>101</v>
      </c>
      <c r="B138" s="918" t="s">
        <v>4828</v>
      </c>
      <c r="C138" s="2094"/>
      <c r="D138" s="972">
        <f t="shared" ref="D138:I138" si="17">D135+D136+D137</f>
        <v>59344304</v>
      </c>
      <c r="E138" s="2098">
        <f t="shared" si="17"/>
        <v>9172273</v>
      </c>
      <c r="F138" s="2059">
        <f t="shared" si="17"/>
        <v>59344304</v>
      </c>
      <c r="G138" s="2103">
        <f t="shared" si="17"/>
        <v>0</v>
      </c>
      <c r="H138" s="2099">
        <f t="shared" si="17"/>
        <v>-2489564</v>
      </c>
      <c r="I138" s="972">
        <f t="shared" si="17"/>
        <v>59264206</v>
      </c>
      <c r="J138" s="2096"/>
      <c r="K138" s="2097">
        <v>101</v>
      </c>
    </row>
    <row r="139" spans="1:13" ht="15.6" customHeight="1">
      <c r="A139" s="2055">
        <v>102</v>
      </c>
      <c r="B139" s="918" t="s">
        <v>4829</v>
      </c>
      <c r="C139" s="2094"/>
      <c r="D139" s="972">
        <f t="shared" ref="D139:I139" si="18">D84+D97+D114+D138+D31+D123</f>
        <v>1152111702</v>
      </c>
      <c r="E139" s="2098">
        <f t="shared" si="18"/>
        <v>65276231</v>
      </c>
      <c r="F139" s="2059">
        <f t="shared" si="18"/>
        <v>64241968</v>
      </c>
      <c r="G139" s="2103">
        <f t="shared" si="18"/>
        <v>0</v>
      </c>
      <c r="H139" s="2099">
        <f t="shared" si="18"/>
        <v>-2720942</v>
      </c>
      <c r="I139" s="972">
        <f t="shared" si="18"/>
        <v>1203006520</v>
      </c>
      <c r="J139" s="2096"/>
      <c r="K139" s="2097">
        <v>102</v>
      </c>
    </row>
    <row r="140" spans="1:13" ht="15.6" customHeight="1">
      <c r="A140" s="2027">
        <v>103</v>
      </c>
      <c r="B140" s="916" t="s">
        <v>1672</v>
      </c>
      <c r="C140" s="1482"/>
      <c r="D140" s="984"/>
      <c r="E140" s="2100"/>
      <c r="F140" s="2112"/>
      <c r="G140" s="2101"/>
      <c r="H140" s="2102"/>
      <c r="I140" s="984"/>
      <c r="J140" s="2091" t="s">
        <v>1673</v>
      </c>
      <c r="K140" s="2092">
        <v>103</v>
      </c>
    </row>
    <row r="141" spans="1:13" ht="15.6" customHeight="1">
      <c r="A141" s="2027">
        <v>104</v>
      </c>
      <c r="B141" s="916" t="s">
        <v>1674</v>
      </c>
      <c r="C141" s="1482"/>
      <c r="D141" s="984"/>
      <c r="E141" s="2113"/>
      <c r="F141" s="2042"/>
      <c r="G141" s="2101"/>
      <c r="H141" s="2102"/>
      <c r="I141" s="984"/>
      <c r="J141" s="2085"/>
      <c r="K141" s="2092">
        <v>104</v>
      </c>
    </row>
    <row r="142" spans="1:13" ht="15.6" customHeight="1">
      <c r="A142" s="2027">
        <v>105</v>
      </c>
      <c r="B142" s="916" t="s">
        <v>4675</v>
      </c>
      <c r="C142" s="1482"/>
      <c r="D142" s="984"/>
      <c r="E142" s="2100"/>
      <c r="F142" s="2042"/>
      <c r="G142" s="2101"/>
      <c r="H142" s="2102"/>
      <c r="I142" s="984">
        <f>D142+E142-F142+G142+H142</f>
        <v>0</v>
      </c>
      <c r="J142" s="2091" t="s">
        <v>582</v>
      </c>
      <c r="K142" s="2092">
        <v>105</v>
      </c>
    </row>
    <row r="143" spans="1:13" ht="15.6" customHeight="1" thickBot="1">
      <c r="A143" s="2072">
        <v>106</v>
      </c>
      <c r="B143" s="2114" t="s">
        <v>4830</v>
      </c>
      <c r="C143" s="2115"/>
      <c r="D143" s="2116">
        <f t="shared" ref="D143:I143" si="19">D139+D142+D140-D141</f>
        <v>1152111702</v>
      </c>
      <c r="E143" s="2117">
        <f t="shared" si="19"/>
        <v>65276231</v>
      </c>
      <c r="F143" s="2118">
        <f t="shared" si="19"/>
        <v>64241968</v>
      </c>
      <c r="G143" s="2119">
        <f t="shared" si="19"/>
        <v>0</v>
      </c>
      <c r="H143" s="2120">
        <f t="shared" si="19"/>
        <v>-2720942</v>
      </c>
      <c r="I143" s="2116">
        <f t="shared" si="19"/>
        <v>1203006520</v>
      </c>
      <c r="J143" s="2121"/>
      <c r="K143" s="2122">
        <v>106</v>
      </c>
    </row>
    <row r="144" spans="1:13" ht="15.6" customHeight="1">
      <c r="A144" s="1617"/>
      <c r="B144" s="1617"/>
      <c r="C144" s="1617"/>
      <c r="D144" s="1617"/>
      <c r="E144" s="1617"/>
      <c r="F144" s="1617"/>
      <c r="G144" s="1617"/>
      <c r="H144" s="1617"/>
      <c r="I144" s="1617"/>
      <c r="J144" s="1617"/>
      <c r="K144" s="1617"/>
    </row>
    <row r="145" spans="1:11" ht="15.6" customHeight="1">
      <c r="A145" s="2083" t="s">
        <v>4796</v>
      </c>
      <c r="B145" s="2083"/>
      <c r="C145" s="1617"/>
      <c r="D145" s="1617"/>
      <c r="E145" s="1617"/>
      <c r="F145" s="2083" t="s">
        <v>4796</v>
      </c>
      <c r="G145" s="2083"/>
      <c r="H145" s="1617"/>
      <c r="I145" s="1617"/>
      <c r="J145" s="1617"/>
      <c r="K145" s="2123" t="s">
        <v>4676</v>
      </c>
    </row>
    <row r="146" spans="1:11" ht="15.6" customHeight="1">
      <c r="A146" s="813" t="s">
        <v>4677</v>
      </c>
      <c r="B146" s="813"/>
      <c r="C146" s="813"/>
      <c r="D146" s="813"/>
      <c r="E146" s="813"/>
      <c r="F146" s="813" t="s">
        <v>4678</v>
      </c>
      <c r="G146" s="813"/>
      <c r="H146" s="813"/>
      <c r="I146" s="813"/>
      <c r="J146" s="813"/>
      <c r="K146" s="813"/>
    </row>
    <row r="147" spans="1:11">
      <c r="A147" s="1617"/>
      <c r="B147" s="1617"/>
      <c r="C147" s="1617"/>
      <c r="D147" s="1617"/>
      <c r="E147" s="1617"/>
      <c r="F147" s="1617"/>
      <c r="G147" s="1617"/>
      <c r="H147" s="1617"/>
      <c r="I147" s="1617"/>
      <c r="J147" s="1617"/>
      <c r="K147" s="1617"/>
    </row>
    <row r="148" spans="1:11">
      <c r="A148" s="1617"/>
      <c r="B148" s="1617"/>
      <c r="C148" s="1617"/>
      <c r="D148" s="1617"/>
      <c r="E148" s="1617"/>
      <c r="F148" s="1617"/>
      <c r="G148" s="1617"/>
      <c r="H148" s="1617"/>
      <c r="I148" s="1617"/>
      <c r="J148" s="1617"/>
      <c r="K148" s="1617"/>
    </row>
    <row r="149" spans="1:11">
      <c r="A149" s="1617"/>
      <c r="B149" s="1617"/>
      <c r="C149" s="1617"/>
      <c r="D149" s="1617"/>
      <c r="E149" s="1617"/>
      <c r="F149" s="1617"/>
      <c r="G149" s="1617"/>
      <c r="H149" s="1617"/>
      <c r="I149" s="1617"/>
      <c r="J149" s="1617"/>
      <c r="K149" s="1617"/>
    </row>
    <row r="150" spans="1:11">
      <c r="A150" s="1617"/>
      <c r="B150" s="1617"/>
      <c r="C150" s="1617"/>
      <c r="D150" s="1617"/>
      <c r="E150" s="1617"/>
      <c r="F150" s="1617"/>
      <c r="G150" s="1617"/>
      <c r="H150" s="1617"/>
      <c r="I150" s="1617"/>
      <c r="J150" s="1617"/>
      <c r="K150" s="1617"/>
    </row>
    <row r="151" spans="1:11">
      <c r="A151" s="1617"/>
      <c r="B151" s="1617"/>
      <c r="C151" s="1617"/>
      <c r="D151" s="1617"/>
      <c r="E151" s="1617"/>
      <c r="F151" s="1617"/>
      <c r="G151" s="1617"/>
      <c r="H151" s="1617"/>
      <c r="I151" s="1617"/>
      <c r="J151" s="1617"/>
      <c r="K151" s="1617"/>
    </row>
    <row r="152" spans="1:11">
      <c r="A152" s="1617"/>
      <c r="B152" s="1617"/>
      <c r="C152" s="1617"/>
      <c r="D152" s="1617"/>
      <c r="E152" s="1617"/>
      <c r="F152" s="1617"/>
      <c r="G152" s="1617"/>
      <c r="H152" s="1617"/>
      <c r="I152" s="1617"/>
      <c r="J152" s="1617"/>
      <c r="K152" s="1617"/>
    </row>
    <row r="153" spans="1:11">
      <c r="A153" s="1617"/>
      <c r="B153" s="2124"/>
      <c r="C153" s="1617"/>
      <c r="D153" s="1617"/>
      <c r="E153" s="1617"/>
      <c r="F153" s="1617"/>
      <c r="G153" s="1617"/>
      <c r="H153" s="1617"/>
      <c r="I153" s="1617"/>
      <c r="J153" s="1617"/>
      <c r="K153" s="1617"/>
    </row>
    <row r="154" spans="1:11">
      <c r="A154" s="1617"/>
      <c r="B154" s="2124"/>
      <c r="C154" s="1617"/>
      <c r="D154" s="1617"/>
      <c r="E154" s="1617"/>
      <c r="F154" s="1617"/>
      <c r="G154" s="1617"/>
      <c r="H154" s="1617"/>
      <c r="I154" s="1617"/>
      <c r="J154" s="1617"/>
      <c r="K154" s="1617"/>
    </row>
    <row r="155" spans="1:11">
      <c r="A155" s="1617"/>
      <c r="B155" s="2124"/>
      <c r="C155" s="1617"/>
      <c r="D155" s="1617"/>
      <c r="E155" s="1617"/>
      <c r="F155" s="1617"/>
      <c r="G155" s="1617"/>
      <c r="H155" s="1617"/>
      <c r="I155" s="1617"/>
      <c r="J155" s="1617"/>
      <c r="K155" s="1617"/>
    </row>
    <row r="156" spans="1:11">
      <c r="A156" s="1617"/>
      <c r="B156" s="2124"/>
      <c r="C156" s="1617"/>
      <c r="D156" s="1617"/>
      <c r="E156" s="1617"/>
      <c r="F156" s="1617"/>
      <c r="G156" s="1617"/>
      <c r="H156" s="1617"/>
      <c r="I156" s="1617"/>
      <c r="J156" s="1617"/>
      <c r="K156" s="1617"/>
    </row>
    <row r="157" spans="1:11">
      <c r="A157" s="1617"/>
      <c r="B157" s="2124"/>
      <c r="C157" s="1617"/>
      <c r="D157" s="1617"/>
      <c r="E157" s="1617"/>
      <c r="F157" s="1617"/>
      <c r="G157" s="1617"/>
      <c r="H157" s="1617"/>
      <c r="I157" s="1617"/>
      <c r="J157" s="1617"/>
      <c r="K157" s="1617"/>
    </row>
    <row r="158" spans="1:11">
      <c r="A158" s="1617"/>
      <c r="B158" s="2124"/>
      <c r="C158" s="1617"/>
      <c r="D158" s="1617"/>
      <c r="E158" s="1617"/>
      <c r="F158" s="1617"/>
      <c r="G158" s="1617"/>
      <c r="H158" s="1617"/>
      <c r="I158" s="1617"/>
      <c r="J158" s="1617"/>
      <c r="K158" s="1617"/>
    </row>
    <row r="159" spans="1:11">
      <c r="A159" s="1617"/>
      <c r="B159" s="2124"/>
      <c r="C159" s="1617"/>
      <c r="D159" s="1617"/>
      <c r="E159" s="1617"/>
      <c r="F159" s="1617"/>
      <c r="G159" s="1617"/>
      <c r="H159" s="1617"/>
      <c r="I159" s="1617"/>
      <c r="J159" s="1617"/>
      <c r="K159" s="1617"/>
    </row>
    <row r="160" spans="1:11">
      <c r="A160" s="1617"/>
      <c r="B160" s="2124"/>
      <c r="C160" s="1617"/>
      <c r="D160" s="1617"/>
      <c r="E160" s="1617"/>
      <c r="F160" s="1617"/>
      <c r="G160" s="1617"/>
      <c r="H160" s="1617"/>
      <c r="I160" s="1617"/>
      <c r="J160" s="1617"/>
      <c r="K160" s="1617"/>
    </row>
    <row r="161" spans="1:2">
      <c r="A161" s="1617"/>
      <c r="B161" s="2124"/>
    </row>
    <row r="162" spans="1:2">
      <c r="A162" s="1617"/>
      <c r="B162" s="2124"/>
    </row>
    <row r="163" spans="1:2">
      <c r="A163" s="1617"/>
      <c r="B163" s="2124"/>
    </row>
    <row r="164" spans="1:2">
      <c r="A164" s="1617"/>
      <c r="B164" s="2124"/>
    </row>
    <row r="165" spans="1:2">
      <c r="A165" s="1617"/>
      <c r="B165" s="2124"/>
    </row>
    <row r="166" spans="1:2">
      <c r="A166" s="1617"/>
      <c r="B166" s="2124"/>
    </row>
    <row r="167" spans="1:2">
      <c r="A167" s="1617"/>
      <c r="B167" s="2124"/>
    </row>
    <row r="168" spans="1:2">
      <c r="A168" s="1617"/>
      <c r="B168" s="1617"/>
    </row>
    <row r="169" spans="1:2">
      <c r="A169" s="1617"/>
      <c r="B169" s="1617"/>
    </row>
  </sheetData>
  <printOptions horizontalCentered="1" verticalCentered="1"/>
  <pageMargins left="0.5" right="0.5" top="0.5" bottom="0.5" header="0.5" footer="0.5"/>
  <pageSetup scale="61" fitToWidth="2" fitToHeight="2" pageOrder="overThenDown" orientation="portrait" horizontalDpi="300" verticalDpi="300" r:id="rId1"/>
  <headerFooter alignWithMargins="0"/>
  <rowBreaks count="1" manualBreakCount="1">
    <brk id="71" max="16383" man="1"/>
  </rowBreaks>
  <colBreaks count="1" manualBreakCount="1">
    <brk id="5"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2">
    <pageSetUpPr fitToPage="1"/>
  </sheetPr>
  <dimension ref="A1:F77"/>
  <sheetViews>
    <sheetView defaultGridColor="0" topLeftCell="A13" colorId="22" zoomScale="85" workbookViewId="0">
      <selection activeCell="F35" sqref="F35"/>
    </sheetView>
  </sheetViews>
  <sheetFormatPr defaultColWidth="9.6640625" defaultRowHeight="15"/>
  <cols>
    <col min="1" max="1" width="4.6640625" style="4" customWidth="1"/>
    <col min="2" max="3" width="25.6640625" style="4" customWidth="1"/>
    <col min="4" max="4" width="10.6640625" style="4" customWidth="1"/>
    <col min="5" max="5" width="9.6640625" style="4"/>
    <col min="6" max="6" width="18.6640625" style="4" customWidth="1"/>
    <col min="7" max="16384" width="9.6640625" style="4"/>
  </cols>
  <sheetData>
    <row r="1" spans="1:6">
      <c r="A1" s="13" t="s">
        <v>2455</v>
      </c>
      <c r="B1" s="128"/>
      <c r="C1" s="129" t="s">
        <v>2368</v>
      </c>
      <c r="D1" s="130" t="s">
        <v>2457</v>
      </c>
      <c r="E1" s="128"/>
      <c r="F1" s="156" t="s">
        <v>2458</v>
      </c>
    </row>
    <row r="2" spans="1:6">
      <c r="A2" s="47" t="str">
        <f>'Data Sheet'!$C$25</f>
        <v>Orange and Rockland Utilities, Inc</v>
      </c>
      <c r="B2" s="56"/>
      <c r="C2" s="53" t="s">
        <v>583</v>
      </c>
      <c r="D2" s="66" t="s">
        <v>2331</v>
      </c>
      <c r="E2" s="56"/>
      <c r="F2" s="58"/>
    </row>
    <row r="3" spans="1:6" ht="14.45" customHeight="1">
      <c r="A3" s="49"/>
      <c r="B3" s="77"/>
      <c r="C3" s="61" t="s">
        <v>230</v>
      </c>
      <c r="D3" s="448" t="str">
        <f>'Data Sheet'!$C$40</f>
        <v>4/28/2016</v>
      </c>
      <c r="E3" s="202"/>
      <c r="F3" s="71" t="str">
        <f>'Data Sheet'!$C$38</f>
        <v>12/31/2015</v>
      </c>
    </row>
    <row r="4" spans="1:6" ht="15" customHeight="1">
      <c r="A4" s="131" t="s">
        <v>231</v>
      </c>
      <c r="B4" s="132"/>
      <c r="C4" s="132"/>
      <c r="D4" s="132"/>
      <c r="E4" s="132"/>
      <c r="F4" s="133"/>
    </row>
    <row r="5" spans="1:6">
      <c r="A5" s="62"/>
      <c r="B5" s="63" t="s">
        <v>232</v>
      </c>
      <c r="C5" s="63"/>
      <c r="D5" s="63"/>
      <c r="E5" s="63"/>
      <c r="F5" s="60"/>
    </row>
    <row r="6" spans="1:6">
      <c r="A6" s="47"/>
      <c r="B6" s="11"/>
      <c r="C6" s="11"/>
      <c r="D6" s="11"/>
      <c r="E6" s="11"/>
      <c r="F6" s="48"/>
    </row>
    <row r="7" spans="1:6">
      <c r="A7" s="49"/>
      <c r="B7" s="52" t="s">
        <v>3612</v>
      </c>
      <c r="C7" s="52"/>
      <c r="D7" s="52"/>
      <c r="E7" s="52"/>
      <c r="F7" s="51"/>
    </row>
    <row r="8" spans="1:6">
      <c r="A8" s="62"/>
      <c r="B8" s="427" t="s">
        <v>3613</v>
      </c>
      <c r="C8" s="59"/>
      <c r="D8" s="59"/>
      <c r="E8" s="59"/>
      <c r="F8" s="65"/>
    </row>
    <row r="9" spans="1:6">
      <c r="A9" s="47"/>
      <c r="B9" s="53" t="s">
        <v>3614</v>
      </c>
      <c r="C9" s="53"/>
      <c r="D9" s="53"/>
      <c r="E9" s="428" t="s">
        <v>3615</v>
      </c>
      <c r="F9" s="58"/>
    </row>
    <row r="10" spans="1:6">
      <c r="A10" s="47"/>
      <c r="B10" s="53" t="s">
        <v>3616</v>
      </c>
      <c r="C10" s="428" t="s">
        <v>3617</v>
      </c>
      <c r="D10" s="53" t="s">
        <v>3618</v>
      </c>
      <c r="E10" s="428" t="s">
        <v>3619</v>
      </c>
      <c r="F10" s="137" t="s">
        <v>3620</v>
      </c>
    </row>
    <row r="11" spans="1:6">
      <c r="A11" s="47" t="s">
        <v>3686</v>
      </c>
      <c r="B11" s="53" t="s">
        <v>3753</v>
      </c>
      <c r="C11" s="428" t="s">
        <v>3754</v>
      </c>
      <c r="D11" s="53" t="s">
        <v>3755</v>
      </c>
      <c r="E11" s="428" t="s">
        <v>3756</v>
      </c>
      <c r="F11" s="137" t="s">
        <v>659</v>
      </c>
    </row>
    <row r="12" spans="1:6">
      <c r="A12" s="49" t="s">
        <v>3689</v>
      </c>
      <c r="B12" s="434" t="s">
        <v>58</v>
      </c>
      <c r="C12" s="434" t="s">
        <v>1827</v>
      </c>
      <c r="D12" s="434" t="s">
        <v>1828</v>
      </c>
      <c r="E12" s="434" t="s">
        <v>1829</v>
      </c>
      <c r="F12" s="71"/>
    </row>
    <row r="13" spans="1:6">
      <c r="A13" s="225" t="s">
        <v>3644</v>
      </c>
      <c r="B13" s="59"/>
      <c r="C13" s="11"/>
      <c r="D13" s="59"/>
      <c r="E13" s="11"/>
      <c r="F13" s="193"/>
    </row>
    <row r="14" spans="1:6">
      <c r="A14" s="173" t="s">
        <v>3645</v>
      </c>
      <c r="B14" s="53"/>
      <c r="C14" s="11"/>
      <c r="D14" s="53"/>
      <c r="E14" s="11"/>
      <c r="F14" s="176"/>
    </row>
    <row r="15" spans="1:6">
      <c r="A15" s="173" t="s">
        <v>3646</v>
      </c>
      <c r="B15" s="53"/>
      <c r="C15" s="11"/>
      <c r="D15" s="53"/>
      <c r="E15" s="11"/>
      <c r="F15" s="176"/>
    </row>
    <row r="16" spans="1:6">
      <c r="A16" s="173" t="s">
        <v>3647</v>
      </c>
      <c r="B16" s="53"/>
      <c r="C16" s="11"/>
      <c r="D16" s="53"/>
      <c r="E16" s="11"/>
      <c r="F16" s="176"/>
    </row>
    <row r="17" spans="1:6">
      <c r="A17" s="173" t="s">
        <v>3648</v>
      </c>
      <c r="B17" s="53"/>
      <c r="C17" s="11"/>
      <c r="D17" s="53"/>
      <c r="E17" s="11"/>
      <c r="F17" s="176"/>
    </row>
    <row r="18" spans="1:6">
      <c r="A18" s="173" t="s">
        <v>3649</v>
      </c>
      <c r="B18" s="53"/>
      <c r="C18" s="11"/>
      <c r="D18" s="53"/>
      <c r="E18" s="11"/>
      <c r="F18" s="176"/>
    </row>
    <row r="19" spans="1:6">
      <c r="A19" s="173" t="s">
        <v>3650</v>
      </c>
      <c r="B19" s="53"/>
      <c r="C19" s="11"/>
      <c r="D19" s="53"/>
      <c r="E19" s="11"/>
      <c r="F19" s="176"/>
    </row>
    <row r="20" spans="1:6">
      <c r="A20" s="173" t="s">
        <v>3651</v>
      </c>
      <c r="B20" s="53"/>
      <c r="C20" s="11"/>
      <c r="D20" s="53"/>
      <c r="E20" s="11"/>
      <c r="F20" s="176"/>
    </row>
    <row r="21" spans="1:6">
      <c r="A21" s="173" t="s">
        <v>3652</v>
      </c>
      <c r="B21" s="53"/>
      <c r="C21" s="11"/>
      <c r="D21" s="53"/>
      <c r="E21" s="11"/>
      <c r="F21" s="176"/>
    </row>
    <row r="22" spans="1:6">
      <c r="A22" s="173" t="s">
        <v>3653</v>
      </c>
      <c r="B22" s="53"/>
      <c r="C22" s="11"/>
      <c r="D22" s="53"/>
      <c r="E22" s="11"/>
      <c r="F22" s="176"/>
    </row>
    <row r="23" spans="1:6">
      <c r="A23" s="173" t="s">
        <v>3654</v>
      </c>
      <c r="B23" s="53"/>
      <c r="C23" s="11"/>
      <c r="D23" s="53"/>
      <c r="E23" s="11"/>
      <c r="F23" s="176"/>
    </row>
    <row r="24" spans="1:6">
      <c r="A24" s="173" t="s">
        <v>3655</v>
      </c>
      <c r="B24" s="53"/>
      <c r="C24" s="11"/>
      <c r="D24" s="53"/>
      <c r="E24" s="11"/>
      <c r="F24" s="176"/>
    </row>
    <row r="25" spans="1:6">
      <c r="A25" s="173" t="s">
        <v>3656</v>
      </c>
      <c r="B25" s="53"/>
      <c r="C25" s="11"/>
      <c r="D25" s="53"/>
      <c r="E25" s="11"/>
      <c r="F25" s="176"/>
    </row>
    <row r="26" spans="1:6">
      <c r="A26" s="173" t="s">
        <v>3657</v>
      </c>
      <c r="B26" s="53"/>
      <c r="C26" s="11"/>
      <c r="D26" s="53"/>
      <c r="E26" s="11"/>
      <c r="F26" s="176"/>
    </row>
    <row r="27" spans="1:6">
      <c r="A27" s="173" t="s">
        <v>3671</v>
      </c>
      <c r="B27" s="53"/>
      <c r="C27" s="11"/>
      <c r="D27" s="53"/>
      <c r="E27" s="11"/>
      <c r="F27" s="176"/>
    </row>
    <row r="28" spans="1:6">
      <c r="A28" s="173" t="s">
        <v>3672</v>
      </c>
      <c r="B28" s="53"/>
      <c r="C28" s="11"/>
      <c r="D28" s="53"/>
      <c r="E28" s="11"/>
      <c r="F28" s="176"/>
    </row>
    <row r="29" spans="1:6">
      <c r="A29" s="173" t="s">
        <v>3673</v>
      </c>
      <c r="B29" s="53"/>
      <c r="C29" s="11"/>
      <c r="D29" s="53"/>
      <c r="E29" s="11"/>
      <c r="F29" s="176"/>
    </row>
    <row r="30" spans="1:6">
      <c r="A30" s="173" t="s">
        <v>3674</v>
      </c>
      <c r="B30" s="53"/>
      <c r="C30" s="11"/>
      <c r="D30" s="53"/>
      <c r="E30" s="11"/>
      <c r="F30" s="176"/>
    </row>
    <row r="31" spans="1:6">
      <c r="A31" s="173" t="s">
        <v>3675</v>
      </c>
      <c r="B31" s="53"/>
      <c r="C31" s="11"/>
      <c r="D31" s="53"/>
      <c r="E31" s="11"/>
      <c r="F31" s="176"/>
    </row>
    <row r="32" spans="1:6">
      <c r="A32" s="173" t="s">
        <v>3658</v>
      </c>
      <c r="B32" s="53"/>
      <c r="C32" s="11"/>
      <c r="D32" s="53"/>
      <c r="E32" s="11"/>
      <c r="F32" s="176"/>
    </row>
    <row r="33" spans="1:6">
      <c r="A33" s="173" t="s">
        <v>2477</v>
      </c>
      <c r="B33" s="53"/>
      <c r="C33" s="11"/>
      <c r="D33" s="53"/>
      <c r="E33" s="11"/>
      <c r="F33" s="176"/>
    </row>
    <row r="34" spans="1:6">
      <c r="A34" s="173" t="s">
        <v>2478</v>
      </c>
      <c r="B34" s="53"/>
      <c r="C34" s="11"/>
      <c r="D34" s="53"/>
      <c r="E34" s="11"/>
      <c r="F34" s="176"/>
    </row>
    <row r="35" spans="1:6">
      <c r="A35" s="173" t="s">
        <v>2479</v>
      </c>
      <c r="B35" s="53"/>
      <c r="C35" s="11"/>
      <c r="D35" s="53"/>
      <c r="E35" s="11"/>
      <c r="F35" s="176"/>
    </row>
    <row r="36" spans="1:6">
      <c r="A36" s="173" t="s">
        <v>2480</v>
      </c>
      <c r="B36" s="53"/>
      <c r="C36" s="11"/>
      <c r="D36" s="53"/>
      <c r="E36" s="11"/>
      <c r="F36" s="176"/>
    </row>
    <row r="37" spans="1:6">
      <c r="A37" s="173" t="s">
        <v>2481</v>
      </c>
      <c r="B37" s="53"/>
      <c r="C37" s="11"/>
      <c r="D37" s="53"/>
      <c r="E37" s="11"/>
      <c r="F37" s="176"/>
    </row>
    <row r="38" spans="1:6">
      <c r="A38" s="173" t="s">
        <v>2482</v>
      </c>
      <c r="B38" s="53"/>
      <c r="C38" s="11"/>
      <c r="D38" s="53"/>
      <c r="E38" s="11"/>
      <c r="F38" s="176"/>
    </row>
    <row r="39" spans="1:6">
      <c r="A39" s="173" t="s">
        <v>2483</v>
      </c>
      <c r="B39" s="53"/>
      <c r="C39" s="11"/>
      <c r="D39" s="53"/>
      <c r="E39" s="11"/>
      <c r="F39" s="176"/>
    </row>
    <row r="40" spans="1:6">
      <c r="A40" s="173" t="s">
        <v>2403</v>
      </c>
      <c r="B40" s="53"/>
      <c r="C40" s="11"/>
      <c r="D40" s="53"/>
      <c r="E40" s="11"/>
      <c r="F40" s="176"/>
    </row>
    <row r="41" spans="1:6">
      <c r="A41" s="173" t="s">
        <v>2404</v>
      </c>
      <c r="B41" s="53"/>
      <c r="C41" s="11"/>
      <c r="D41" s="53"/>
      <c r="E41" s="11"/>
      <c r="F41" s="176"/>
    </row>
    <row r="42" spans="1:6">
      <c r="A42" s="173" t="s">
        <v>2405</v>
      </c>
      <c r="B42" s="53"/>
      <c r="C42" s="11"/>
      <c r="D42" s="53"/>
      <c r="E42" s="11"/>
      <c r="F42" s="176"/>
    </row>
    <row r="43" spans="1:6">
      <c r="A43" s="173" t="s">
        <v>2406</v>
      </c>
      <c r="B43" s="53"/>
      <c r="C43" s="11"/>
      <c r="D43" s="53"/>
      <c r="E43" s="11"/>
      <c r="F43" s="176"/>
    </row>
    <row r="44" spans="1:6">
      <c r="A44" s="173" t="s">
        <v>2407</v>
      </c>
      <c r="B44" s="53"/>
      <c r="C44" s="11"/>
      <c r="D44" s="53"/>
      <c r="E44" s="11"/>
      <c r="F44" s="176"/>
    </row>
    <row r="45" spans="1:6">
      <c r="A45" s="173" t="s">
        <v>2408</v>
      </c>
      <c r="B45" s="53"/>
      <c r="C45" s="11"/>
      <c r="D45" s="53"/>
      <c r="E45" s="11"/>
      <c r="F45" s="176"/>
    </row>
    <row r="46" spans="1:6">
      <c r="A46" s="173" t="s">
        <v>2409</v>
      </c>
      <c r="B46" s="53"/>
      <c r="C46" s="11"/>
      <c r="D46" s="53"/>
      <c r="E46" s="11"/>
      <c r="F46" s="176"/>
    </row>
    <row r="47" spans="1:6">
      <c r="A47" s="173" t="s">
        <v>2410</v>
      </c>
      <c r="B47" s="53"/>
      <c r="C47" s="11"/>
      <c r="D47" s="53"/>
      <c r="E47" s="11"/>
      <c r="F47" s="176"/>
    </row>
    <row r="48" spans="1:6">
      <c r="A48" s="173" t="s">
        <v>2411</v>
      </c>
      <c r="B48" s="53"/>
      <c r="C48" s="11"/>
      <c r="D48" s="53"/>
      <c r="E48" s="11"/>
      <c r="F48" s="176"/>
    </row>
    <row r="49" spans="1:6">
      <c r="A49" s="173" t="s">
        <v>2412</v>
      </c>
      <c r="B49" s="53"/>
      <c r="C49" s="11"/>
      <c r="D49" s="53"/>
      <c r="E49" s="11"/>
      <c r="F49" s="176"/>
    </row>
    <row r="50" spans="1:6">
      <c r="A50" s="173" t="s">
        <v>2413</v>
      </c>
      <c r="B50" s="53"/>
      <c r="C50" s="11"/>
      <c r="D50" s="53"/>
      <c r="E50" s="11"/>
      <c r="F50" s="176"/>
    </row>
    <row r="51" spans="1:6">
      <c r="A51" s="173" t="s">
        <v>2414</v>
      </c>
      <c r="B51" s="53"/>
      <c r="C51" s="11"/>
      <c r="D51" s="53"/>
      <c r="E51" s="11"/>
      <c r="F51" s="176"/>
    </row>
    <row r="52" spans="1:6">
      <c r="A52" s="173" t="s">
        <v>2415</v>
      </c>
      <c r="B52" s="53"/>
      <c r="C52" s="11"/>
      <c r="D52" s="53"/>
      <c r="E52" s="11"/>
      <c r="F52" s="176"/>
    </row>
    <row r="53" spans="1:6">
      <c r="A53" s="173" t="s">
        <v>2416</v>
      </c>
      <c r="B53" s="53"/>
      <c r="C53" s="11"/>
      <c r="D53" s="53"/>
      <c r="E53" s="11"/>
      <c r="F53" s="176"/>
    </row>
    <row r="54" spans="1:6">
      <c r="A54" s="173" t="s">
        <v>2417</v>
      </c>
      <c r="B54" s="56"/>
      <c r="C54" s="11"/>
      <c r="D54" s="53"/>
      <c r="E54" s="11"/>
      <c r="F54" s="176"/>
    </row>
    <row r="55" spans="1:6">
      <c r="A55" s="173" t="s">
        <v>2418</v>
      </c>
      <c r="B55" s="53"/>
      <c r="C55" s="11"/>
      <c r="D55" s="53"/>
      <c r="E55" s="11"/>
      <c r="F55" s="176"/>
    </row>
    <row r="56" spans="1:6">
      <c r="A56" s="173" t="s">
        <v>1275</v>
      </c>
      <c r="B56" s="53"/>
      <c r="C56" s="11"/>
      <c r="D56" s="53"/>
      <c r="E56" s="11"/>
      <c r="F56" s="176"/>
    </row>
    <row r="57" spans="1:6">
      <c r="A57" s="173" t="s">
        <v>1276</v>
      </c>
      <c r="B57" s="53"/>
      <c r="C57" s="11"/>
      <c r="D57" s="53"/>
      <c r="E57" s="11"/>
      <c r="F57" s="176"/>
    </row>
    <row r="58" spans="1:6">
      <c r="A58" s="174" t="s">
        <v>1277</v>
      </c>
      <c r="B58" s="61"/>
      <c r="C58" s="11"/>
      <c r="D58" s="53"/>
      <c r="E58" s="11"/>
      <c r="F58" s="177"/>
    </row>
    <row r="59" spans="1:6" ht="15.75" thickBot="1">
      <c r="A59" s="178" t="s">
        <v>1278</v>
      </c>
      <c r="B59" s="303" t="s">
        <v>1526</v>
      </c>
      <c r="C59" s="222"/>
      <c r="D59" s="222"/>
      <c r="E59" s="222"/>
      <c r="F59" s="181">
        <f>SUM(F13:F58)</f>
        <v>0</v>
      </c>
    </row>
    <row r="61" spans="1:6">
      <c r="A61" s="4" t="s">
        <v>1476</v>
      </c>
    </row>
    <row r="62" spans="1:6">
      <c r="A62" s="44" t="s">
        <v>1477</v>
      </c>
      <c r="B62" s="44"/>
      <c r="C62" s="44"/>
      <c r="D62" s="44"/>
      <c r="E62" s="44"/>
      <c r="F62" s="44"/>
    </row>
    <row r="69" spans="2:2">
      <c r="B69"/>
    </row>
    <row r="70" spans="2:2">
      <c r="B70"/>
    </row>
    <row r="71" spans="2:2">
      <c r="B71"/>
    </row>
    <row r="72" spans="2:2">
      <c r="B72"/>
    </row>
    <row r="73" spans="2:2">
      <c r="B73"/>
    </row>
    <row r="74" spans="2:2">
      <c r="B74"/>
    </row>
    <row r="75" spans="2:2">
      <c r="B75"/>
    </row>
    <row r="76" spans="2:2">
      <c r="B76"/>
    </row>
    <row r="77" spans="2:2">
      <c r="B77"/>
    </row>
  </sheetData>
  <phoneticPr fontId="0" type="noConversion"/>
  <printOptions horizontalCentered="1" verticalCentered="1"/>
  <pageMargins left="0.5" right="0.5" top="0.5" bottom="0.5" header="0.5" footer="0.5"/>
  <pageSetup scale="76"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3" enableFormatConditionsCalculation="0"/>
  <dimension ref="A1:P143"/>
  <sheetViews>
    <sheetView defaultGridColor="0" view="pageBreakPreview" topLeftCell="A16" colorId="22" zoomScale="60" zoomScaleNormal="85" workbookViewId="0">
      <selection activeCell="M31" sqref="M31"/>
    </sheetView>
  </sheetViews>
  <sheetFormatPr defaultColWidth="9.6640625" defaultRowHeight="15"/>
  <cols>
    <col min="1" max="1" width="4.6640625" style="1823" customWidth="1"/>
    <col min="2" max="2" width="45.6640625" style="1823" customWidth="1"/>
    <col min="3" max="3" width="20.44140625" style="1823" customWidth="1"/>
    <col min="4" max="5" width="18.6640625" style="1823" customWidth="1"/>
    <col min="6" max="256" width="9.6640625" style="1823"/>
    <col min="257" max="257" width="4.6640625" style="1823" customWidth="1"/>
    <col min="258" max="258" width="45.6640625" style="1823" customWidth="1"/>
    <col min="259" max="259" width="20.44140625" style="1823" customWidth="1"/>
    <col min="260" max="261" width="18.6640625" style="1823" customWidth="1"/>
    <col min="262" max="512" width="9.6640625" style="1823"/>
    <col min="513" max="513" width="4.6640625" style="1823" customWidth="1"/>
    <col min="514" max="514" width="45.6640625" style="1823" customWidth="1"/>
    <col min="515" max="515" width="20.44140625" style="1823" customWidth="1"/>
    <col min="516" max="517" width="18.6640625" style="1823" customWidth="1"/>
    <col min="518" max="768" width="9.6640625" style="1823"/>
    <col min="769" max="769" width="4.6640625" style="1823" customWidth="1"/>
    <col min="770" max="770" width="45.6640625" style="1823" customWidth="1"/>
    <col min="771" max="771" width="20.44140625" style="1823" customWidth="1"/>
    <col min="772" max="773" width="18.6640625" style="1823" customWidth="1"/>
    <col min="774" max="1024" width="9.6640625" style="1823"/>
    <col min="1025" max="1025" width="4.6640625" style="1823" customWidth="1"/>
    <col min="1026" max="1026" width="45.6640625" style="1823" customWidth="1"/>
    <col min="1027" max="1027" width="20.44140625" style="1823" customWidth="1"/>
    <col min="1028" max="1029" width="18.6640625" style="1823" customWidth="1"/>
    <col min="1030" max="1280" width="9.6640625" style="1823"/>
    <col min="1281" max="1281" width="4.6640625" style="1823" customWidth="1"/>
    <col min="1282" max="1282" width="45.6640625" style="1823" customWidth="1"/>
    <col min="1283" max="1283" width="20.44140625" style="1823" customWidth="1"/>
    <col min="1284" max="1285" width="18.6640625" style="1823" customWidth="1"/>
    <col min="1286" max="1536" width="9.6640625" style="1823"/>
    <col min="1537" max="1537" width="4.6640625" style="1823" customWidth="1"/>
    <col min="1538" max="1538" width="45.6640625" style="1823" customWidth="1"/>
    <col min="1539" max="1539" width="20.44140625" style="1823" customWidth="1"/>
    <col min="1540" max="1541" width="18.6640625" style="1823" customWidth="1"/>
    <col min="1542" max="1792" width="9.6640625" style="1823"/>
    <col min="1793" max="1793" width="4.6640625" style="1823" customWidth="1"/>
    <col min="1794" max="1794" width="45.6640625" style="1823" customWidth="1"/>
    <col min="1795" max="1795" width="20.44140625" style="1823" customWidth="1"/>
    <col min="1796" max="1797" width="18.6640625" style="1823" customWidth="1"/>
    <col min="1798" max="2048" width="9.6640625" style="1823"/>
    <col min="2049" max="2049" width="4.6640625" style="1823" customWidth="1"/>
    <col min="2050" max="2050" width="45.6640625" style="1823" customWidth="1"/>
    <col min="2051" max="2051" width="20.44140625" style="1823" customWidth="1"/>
    <col min="2052" max="2053" width="18.6640625" style="1823" customWidth="1"/>
    <col min="2054" max="2304" width="9.6640625" style="1823"/>
    <col min="2305" max="2305" width="4.6640625" style="1823" customWidth="1"/>
    <col min="2306" max="2306" width="45.6640625" style="1823" customWidth="1"/>
    <col min="2307" max="2307" width="20.44140625" style="1823" customWidth="1"/>
    <col min="2308" max="2309" width="18.6640625" style="1823" customWidth="1"/>
    <col min="2310" max="2560" width="9.6640625" style="1823"/>
    <col min="2561" max="2561" width="4.6640625" style="1823" customWidth="1"/>
    <col min="2562" max="2562" width="45.6640625" style="1823" customWidth="1"/>
    <col min="2563" max="2563" width="20.44140625" style="1823" customWidth="1"/>
    <col min="2564" max="2565" width="18.6640625" style="1823" customWidth="1"/>
    <col min="2566" max="2816" width="9.6640625" style="1823"/>
    <col min="2817" max="2817" width="4.6640625" style="1823" customWidth="1"/>
    <col min="2818" max="2818" width="45.6640625" style="1823" customWidth="1"/>
    <col min="2819" max="2819" width="20.44140625" style="1823" customWidth="1"/>
    <col min="2820" max="2821" width="18.6640625" style="1823" customWidth="1"/>
    <col min="2822" max="3072" width="9.6640625" style="1823"/>
    <col min="3073" max="3073" width="4.6640625" style="1823" customWidth="1"/>
    <col min="3074" max="3074" width="45.6640625" style="1823" customWidth="1"/>
    <col min="3075" max="3075" width="20.44140625" style="1823" customWidth="1"/>
    <col min="3076" max="3077" width="18.6640625" style="1823" customWidth="1"/>
    <col min="3078" max="3328" width="9.6640625" style="1823"/>
    <col min="3329" max="3329" width="4.6640625" style="1823" customWidth="1"/>
    <col min="3330" max="3330" width="45.6640625" style="1823" customWidth="1"/>
    <col min="3331" max="3331" width="20.44140625" style="1823" customWidth="1"/>
    <col min="3332" max="3333" width="18.6640625" style="1823" customWidth="1"/>
    <col min="3334" max="3584" width="9.6640625" style="1823"/>
    <col min="3585" max="3585" width="4.6640625" style="1823" customWidth="1"/>
    <col min="3586" max="3586" width="45.6640625" style="1823" customWidth="1"/>
    <col min="3587" max="3587" width="20.44140625" style="1823" customWidth="1"/>
    <col min="3588" max="3589" width="18.6640625" style="1823" customWidth="1"/>
    <col min="3590" max="3840" width="9.6640625" style="1823"/>
    <col min="3841" max="3841" width="4.6640625" style="1823" customWidth="1"/>
    <col min="3842" max="3842" width="45.6640625" style="1823" customWidth="1"/>
    <col min="3843" max="3843" width="20.44140625" style="1823" customWidth="1"/>
    <col min="3844" max="3845" width="18.6640625" style="1823" customWidth="1"/>
    <col min="3846" max="4096" width="9.6640625" style="1823"/>
    <col min="4097" max="4097" width="4.6640625" style="1823" customWidth="1"/>
    <col min="4098" max="4098" width="45.6640625" style="1823" customWidth="1"/>
    <col min="4099" max="4099" width="20.44140625" style="1823" customWidth="1"/>
    <col min="4100" max="4101" width="18.6640625" style="1823" customWidth="1"/>
    <col min="4102" max="4352" width="9.6640625" style="1823"/>
    <col min="4353" max="4353" width="4.6640625" style="1823" customWidth="1"/>
    <col min="4354" max="4354" width="45.6640625" style="1823" customWidth="1"/>
    <col min="4355" max="4355" width="20.44140625" style="1823" customWidth="1"/>
    <col min="4356" max="4357" width="18.6640625" style="1823" customWidth="1"/>
    <col min="4358" max="4608" width="9.6640625" style="1823"/>
    <col min="4609" max="4609" width="4.6640625" style="1823" customWidth="1"/>
    <col min="4610" max="4610" width="45.6640625" style="1823" customWidth="1"/>
    <col min="4611" max="4611" width="20.44140625" style="1823" customWidth="1"/>
    <col min="4612" max="4613" width="18.6640625" style="1823" customWidth="1"/>
    <col min="4614" max="4864" width="9.6640625" style="1823"/>
    <col min="4865" max="4865" width="4.6640625" style="1823" customWidth="1"/>
    <col min="4866" max="4866" width="45.6640625" style="1823" customWidth="1"/>
    <col min="4867" max="4867" width="20.44140625" style="1823" customWidth="1"/>
    <col min="4868" max="4869" width="18.6640625" style="1823" customWidth="1"/>
    <col min="4870" max="5120" width="9.6640625" style="1823"/>
    <col min="5121" max="5121" width="4.6640625" style="1823" customWidth="1"/>
    <col min="5122" max="5122" width="45.6640625" style="1823" customWidth="1"/>
    <col min="5123" max="5123" width="20.44140625" style="1823" customWidth="1"/>
    <col min="5124" max="5125" width="18.6640625" style="1823" customWidth="1"/>
    <col min="5126" max="5376" width="9.6640625" style="1823"/>
    <col min="5377" max="5377" width="4.6640625" style="1823" customWidth="1"/>
    <col min="5378" max="5378" width="45.6640625" style="1823" customWidth="1"/>
    <col min="5379" max="5379" width="20.44140625" style="1823" customWidth="1"/>
    <col min="5380" max="5381" width="18.6640625" style="1823" customWidth="1"/>
    <col min="5382" max="5632" width="9.6640625" style="1823"/>
    <col min="5633" max="5633" width="4.6640625" style="1823" customWidth="1"/>
    <col min="5634" max="5634" width="45.6640625" style="1823" customWidth="1"/>
    <col min="5635" max="5635" width="20.44140625" style="1823" customWidth="1"/>
    <col min="5636" max="5637" width="18.6640625" style="1823" customWidth="1"/>
    <col min="5638" max="5888" width="9.6640625" style="1823"/>
    <col min="5889" max="5889" width="4.6640625" style="1823" customWidth="1"/>
    <col min="5890" max="5890" width="45.6640625" style="1823" customWidth="1"/>
    <col min="5891" max="5891" width="20.44140625" style="1823" customWidth="1"/>
    <col min="5892" max="5893" width="18.6640625" style="1823" customWidth="1"/>
    <col min="5894" max="6144" width="9.6640625" style="1823"/>
    <col min="6145" max="6145" width="4.6640625" style="1823" customWidth="1"/>
    <col min="6146" max="6146" width="45.6640625" style="1823" customWidth="1"/>
    <col min="6147" max="6147" width="20.44140625" style="1823" customWidth="1"/>
    <col min="6148" max="6149" width="18.6640625" style="1823" customWidth="1"/>
    <col min="6150" max="6400" width="9.6640625" style="1823"/>
    <col min="6401" max="6401" width="4.6640625" style="1823" customWidth="1"/>
    <col min="6402" max="6402" width="45.6640625" style="1823" customWidth="1"/>
    <col min="6403" max="6403" width="20.44140625" style="1823" customWidth="1"/>
    <col min="6404" max="6405" width="18.6640625" style="1823" customWidth="1"/>
    <col min="6406" max="6656" width="9.6640625" style="1823"/>
    <col min="6657" max="6657" width="4.6640625" style="1823" customWidth="1"/>
    <col min="6658" max="6658" width="45.6640625" style="1823" customWidth="1"/>
    <col min="6659" max="6659" width="20.44140625" style="1823" customWidth="1"/>
    <col min="6660" max="6661" width="18.6640625" style="1823" customWidth="1"/>
    <col min="6662" max="6912" width="9.6640625" style="1823"/>
    <col min="6913" max="6913" width="4.6640625" style="1823" customWidth="1"/>
    <col min="6914" max="6914" width="45.6640625" style="1823" customWidth="1"/>
    <col min="6915" max="6915" width="20.44140625" style="1823" customWidth="1"/>
    <col min="6916" max="6917" width="18.6640625" style="1823" customWidth="1"/>
    <col min="6918" max="7168" width="9.6640625" style="1823"/>
    <col min="7169" max="7169" width="4.6640625" style="1823" customWidth="1"/>
    <col min="7170" max="7170" width="45.6640625" style="1823" customWidth="1"/>
    <col min="7171" max="7171" width="20.44140625" style="1823" customWidth="1"/>
    <col min="7172" max="7173" width="18.6640625" style="1823" customWidth="1"/>
    <col min="7174" max="7424" width="9.6640625" style="1823"/>
    <col min="7425" max="7425" width="4.6640625" style="1823" customWidth="1"/>
    <col min="7426" max="7426" width="45.6640625" style="1823" customWidth="1"/>
    <col min="7427" max="7427" width="20.44140625" style="1823" customWidth="1"/>
    <col min="7428" max="7429" width="18.6640625" style="1823" customWidth="1"/>
    <col min="7430" max="7680" width="9.6640625" style="1823"/>
    <col min="7681" max="7681" width="4.6640625" style="1823" customWidth="1"/>
    <col min="7682" max="7682" width="45.6640625" style="1823" customWidth="1"/>
    <col min="7683" max="7683" width="20.44140625" style="1823" customWidth="1"/>
    <col min="7684" max="7685" width="18.6640625" style="1823" customWidth="1"/>
    <col min="7686" max="7936" width="9.6640625" style="1823"/>
    <col min="7937" max="7937" width="4.6640625" style="1823" customWidth="1"/>
    <col min="7938" max="7938" width="45.6640625" style="1823" customWidth="1"/>
    <col min="7939" max="7939" width="20.44140625" style="1823" customWidth="1"/>
    <col min="7940" max="7941" width="18.6640625" style="1823" customWidth="1"/>
    <col min="7942" max="8192" width="9.6640625" style="1823"/>
    <col min="8193" max="8193" width="4.6640625" style="1823" customWidth="1"/>
    <col min="8194" max="8194" width="45.6640625" style="1823" customWidth="1"/>
    <col min="8195" max="8195" width="20.44140625" style="1823" customWidth="1"/>
    <col min="8196" max="8197" width="18.6640625" style="1823" customWidth="1"/>
    <col min="8198" max="8448" width="9.6640625" style="1823"/>
    <col min="8449" max="8449" width="4.6640625" style="1823" customWidth="1"/>
    <col min="8450" max="8450" width="45.6640625" style="1823" customWidth="1"/>
    <col min="8451" max="8451" width="20.44140625" style="1823" customWidth="1"/>
    <col min="8452" max="8453" width="18.6640625" style="1823" customWidth="1"/>
    <col min="8454" max="8704" width="9.6640625" style="1823"/>
    <col min="8705" max="8705" width="4.6640625" style="1823" customWidth="1"/>
    <col min="8706" max="8706" width="45.6640625" style="1823" customWidth="1"/>
    <col min="8707" max="8707" width="20.44140625" style="1823" customWidth="1"/>
    <col min="8708" max="8709" width="18.6640625" style="1823" customWidth="1"/>
    <col min="8710" max="8960" width="9.6640625" style="1823"/>
    <col min="8961" max="8961" width="4.6640625" style="1823" customWidth="1"/>
    <col min="8962" max="8962" width="45.6640625" style="1823" customWidth="1"/>
    <col min="8963" max="8963" width="20.44140625" style="1823" customWidth="1"/>
    <col min="8964" max="8965" width="18.6640625" style="1823" customWidth="1"/>
    <col min="8966" max="9216" width="9.6640625" style="1823"/>
    <col min="9217" max="9217" width="4.6640625" style="1823" customWidth="1"/>
    <col min="9218" max="9218" width="45.6640625" style="1823" customWidth="1"/>
    <col min="9219" max="9219" width="20.44140625" style="1823" customWidth="1"/>
    <col min="9220" max="9221" width="18.6640625" style="1823" customWidth="1"/>
    <col min="9222" max="9472" width="9.6640625" style="1823"/>
    <col min="9473" max="9473" width="4.6640625" style="1823" customWidth="1"/>
    <col min="9474" max="9474" width="45.6640625" style="1823" customWidth="1"/>
    <col min="9475" max="9475" width="20.44140625" style="1823" customWidth="1"/>
    <col min="9476" max="9477" width="18.6640625" style="1823" customWidth="1"/>
    <col min="9478" max="9728" width="9.6640625" style="1823"/>
    <col min="9729" max="9729" width="4.6640625" style="1823" customWidth="1"/>
    <col min="9730" max="9730" width="45.6640625" style="1823" customWidth="1"/>
    <col min="9731" max="9731" width="20.44140625" style="1823" customWidth="1"/>
    <col min="9732" max="9733" width="18.6640625" style="1823" customWidth="1"/>
    <col min="9734" max="9984" width="9.6640625" style="1823"/>
    <col min="9985" max="9985" width="4.6640625" style="1823" customWidth="1"/>
    <col min="9986" max="9986" width="45.6640625" style="1823" customWidth="1"/>
    <col min="9987" max="9987" width="20.44140625" style="1823" customWidth="1"/>
    <col min="9988" max="9989" width="18.6640625" style="1823" customWidth="1"/>
    <col min="9990" max="10240" width="9.6640625" style="1823"/>
    <col min="10241" max="10241" width="4.6640625" style="1823" customWidth="1"/>
    <col min="10242" max="10242" width="45.6640625" style="1823" customWidth="1"/>
    <col min="10243" max="10243" width="20.44140625" style="1823" customWidth="1"/>
    <col min="10244" max="10245" width="18.6640625" style="1823" customWidth="1"/>
    <col min="10246" max="10496" width="9.6640625" style="1823"/>
    <col min="10497" max="10497" width="4.6640625" style="1823" customWidth="1"/>
    <col min="10498" max="10498" width="45.6640625" style="1823" customWidth="1"/>
    <col min="10499" max="10499" width="20.44140625" style="1823" customWidth="1"/>
    <col min="10500" max="10501" width="18.6640625" style="1823" customWidth="1"/>
    <col min="10502" max="10752" width="9.6640625" style="1823"/>
    <col min="10753" max="10753" width="4.6640625" style="1823" customWidth="1"/>
    <col min="10754" max="10754" width="45.6640625" style="1823" customWidth="1"/>
    <col min="10755" max="10755" width="20.44140625" style="1823" customWidth="1"/>
    <col min="10756" max="10757" width="18.6640625" style="1823" customWidth="1"/>
    <col min="10758" max="11008" width="9.6640625" style="1823"/>
    <col min="11009" max="11009" width="4.6640625" style="1823" customWidth="1"/>
    <col min="11010" max="11010" width="45.6640625" style="1823" customWidth="1"/>
    <col min="11011" max="11011" width="20.44140625" style="1823" customWidth="1"/>
    <col min="11012" max="11013" width="18.6640625" style="1823" customWidth="1"/>
    <col min="11014" max="11264" width="9.6640625" style="1823"/>
    <col min="11265" max="11265" width="4.6640625" style="1823" customWidth="1"/>
    <col min="11266" max="11266" width="45.6640625" style="1823" customWidth="1"/>
    <col min="11267" max="11267" width="20.44140625" style="1823" customWidth="1"/>
    <col min="11268" max="11269" width="18.6640625" style="1823" customWidth="1"/>
    <col min="11270" max="11520" width="9.6640625" style="1823"/>
    <col min="11521" max="11521" width="4.6640625" style="1823" customWidth="1"/>
    <col min="11522" max="11522" width="45.6640625" style="1823" customWidth="1"/>
    <col min="11523" max="11523" width="20.44140625" style="1823" customWidth="1"/>
    <col min="11524" max="11525" width="18.6640625" style="1823" customWidth="1"/>
    <col min="11526" max="11776" width="9.6640625" style="1823"/>
    <col min="11777" max="11777" width="4.6640625" style="1823" customWidth="1"/>
    <col min="11778" max="11778" width="45.6640625" style="1823" customWidth="1"/>
    <col min="11779" max="11779" width="20.44140625" style="1823" customWidth="1"/>
    <col min="11780" max="11781" width="18.6640625" style="1823" customWidth="1"/>
    <col min="11782" max="12032" width="9.6640625" style="1823"/>
    <col min="12033" max="12033" width="4.6640625" style="1823" customWidth="1"/>
    <col min="12034" max="12034" width="45.6640625" style="1823" customWidth="1"/>
    <col min="12035" max="12035" width="20.44140625" style="1823" customWidth="1"/>
    <col min="12036" max="12037" width="18.6640625" style="1823" customWidth="1"/>
    <col min="12038" max="12288" width="9.6640625" style="1823"/>
    <col min="12289" max="12289" width="4.6640625" style="1823" customWidth="1"/>
    <col min="12290" max="12290" width="45.6640625" style="1823" customWidth="1"/>
    <col min="12291" max="12291" width="20.44140625" style="1823" customWidth="1"/>
    <col min="12292" max="12293" width="18.6640625" style="1823" customWidth="1"/>
    <col min="12294" max="12544" width="9.6640625" style="1823"/>
    <col min="12545" max="12545" width="4.6640625" style="1823" customWidth="1"/>
    <col min="12546" max="12546" width="45.6640625" style="1823" customWidth="1"/>
    <col min="12547" max="12547" width="20.44140625" style="1823" customWidth="1"/>
    <col min="12548" max="12549" width="18.6640625" style="1823" customWidth="1"/>
    <col min="12550" max="12800" width="9.6640625" style="1823"/>
    <col min="12801" max="12801" width="4.6640625" style="1823" customWidth="1"/>
    <col min="12802" max="12802" width="45.6640625" style="1823" customWidth="1"/>
    <col min="12803" max="12803" width="20.44140625" style="1823" customWidth="1"/>
    <col min="12804" max="12805" width="18.6640625" style="1823" customWidth="1"/>
    <col min="12806" max="13056" width="9.6640625" style="1823"/>
    <col min="13057" max="13057" width="4.6640625" style="1823" customWidth="1"/>
    <col min="13058" max="13058" width="45.6640625" style="1823" customWidth="1"/>
    <col min="13059" max="13059" width="20.44140625" style="1823" customWidth="1"/>
    <col min="13060" max="13061" width="18.6640625" style="1823" customWidth="1"/>
    <col min="13062" max="13312" width="9.6640625" style="1823"/>
    <col min="13313" max="13313" width="4.6640625" style="1823" customWidth="1"/>
    <col min="13314" max="13314" width="45.6640625" style="1823" customWidth="1"/>
    <col min="13315" max="13315" width="20.44140625" style="1823" customWidth="1"/>
    <col min="13316" max="13317" width="18.6640625" style="1823" customWidth="1"/>
    <col min="13318" max="13568" width="9.6640625" style="1823"/>
    <col min="13569" max="13569" width="4.6640625" style="1823" customWidth="1"/>
    <col min="13570" max="13570" width="45.6640625" style="1823" customWidth="1"/>
    <col min="13571" max="13571" width="20.44140625" style="1823" customWidth="1"/>
    <col min="13572" max="13573" width="18.6640625" style="1823" customWidth="1"/>
    <col min="13574" max="13824" width="9.6640625" style="1823"/>
    <col min="13825" max="13825" width="4.6640625" style="1823" customWidth="1"/>
    <col min="13826" max="13826" width="45.6640625" style="1823" customWidth="1"/>
    <col min="13827" max="13827" width="20.44140625" style="1823" customWidth="1"/>
    <col min="13828" max="13829" width="18.6640625" style="1823" customWidth="1"/>
    <col min="13830" max="14080" width="9.6640625" style="1823"/>
    <col min="14081" max="14081" width="4.6640625" style="1823" customWidth="1"/>
    <col min="14082" max="14082" width="45.6640625" style="1823" customWidth="1"/>
    <col min="14083" max="14083" width="20.44140625" style="1823" customWidth="1"/>
    <col min="14084" max="14085" width="18.6640625" style="1823" customWidth="1"/>
    <col min="14086" max="14336" width="9.6640625" style="1823"/>
    <col min="14337" max="14337" width="4.6640625" style="1823" customWidth="1"/>
    <col min="14338" max="14338" width="45.6640625" style="1823" customWidth="1"/>
    <col min="14339" max="14339" width="20.44140625" style="1823" customWidth="1"/>
    <col min="14340" max="14341" width="18.6640625" style="1823" customWidth="1"/>
    <col min="14342" max="14592" width="9.6640625" style="1823"/>
    <col min="14593" max="14593" width="4.6640625" style="1823" customWidth="1"/>
    <col min="14594" max="14594" width="45.6640625" style="1823" customWidth="1"/>
    <col min="14595" max="14595" width="20.44140625" style="1823" customWidth="1"/>
    <col min="14596" max="14597" width="18.6640625" style="1823" customWidth="1"/>
    <col min="14598" max="14848" width="9.6640625" style="1823"/>
    <col min="14849" max="14849" width="4.6640625" style="1823" customWidth="1"/>
    <col min="14850" max="14850" width="45.6640625" style="1823" customWidth="1"/>
    <col min="14851" max="14851" width="20.44140625" style="1823" customWidth="1"/>
    <col min="14852" max="14853" width="18.6640625" style="1823" customWidth="1"/>
    <col min="14854" max="15104" width="9.6640625" style="1823"/>
    <col min="15105" max="15105" width="4.6640625" style="1823" customWidth="1"/>
    <col min="15106" max="15106" width="45.6640625" style="1823" customWidth="1"/>
    <col min="15107" max="15107" width="20.44140625" style="1823" customWidth="1"/>
    <col min="15108" max="15109" width="18.6640625" style="1823" customWidth="1"/>
    <col min="15110" max="15360" width="9.6640625" style="1823"/>
    <col min="15361" max="15361" width="4.6640625" style="1823" customWidth="1"/>
    <col min="15362" max="15362" width="45.6640625" style="1823" customWidth="1"/>
    <col min="15363" max="15363" width="20.44140625" style="1823" customWidth="1"/>
    <col min="15364" max="15365" width="18.6640625" style="1823" customWidth="1"/>
    <col min="15366" max="15616" width="9.6640625" style="1823"/>
    <col min="15617" max="15617" width="4.6640625" style="1823" customWidth="1"/>
    <col min="15618" max="15618" width="45.6640625" style="1823" customWidth="1"/>
    <col min="15619" max="15619" width="20.44140625" style="1823" customWidth="1"/>
    <col min="15620" max="15621" width="18.6640625" style="1823" customWidth="1"/>
    <col min="15622" max="15872" width="9.6640625" style="1823"/>
    <col min="15873" max="15873" width="4.6640625" style="1823" customWidth="1"/>
    <col min="15874" max="15874" width="45.6640625" style="1823" customWidth="1"/>
    <col min="15875" max="15875" width="20.44140625" style="1823" customWidth="1"/>
    <col min="15876" max="15877" width="18.6640625" style="1823" customWidth="1"/>
    <col min="15878" max="16128" width="9.6640625" style="1823"/>
    <col min="16129" max="16129" width="4.6640625" style="1823" customWidth="1"/>
    <col min="16130" max="16130" width="45.6640625" style="1823" customWidth="1"/>
    <col min="16131" max="16131" width="20.44140625" style="1823" customWidth="1"/>
    <col min="16132" max="16133" width="18.6640625" style="1823" customWidth="1"/>
    <col min="16134" max="16384" width="9.6640625" style="1823"/>
  </cols>
  <sheetData>
    <row r="1" spans="1:13" ht="15.6" customHeight="1">
      <c r="A1" s="13" t="s">
        <v>2455</v>
      </c>
      <c r="B1" s="128"/>
      <c r="C1" s="41" t="s">
        <v>2368</v>
      </c>
      <c r="D1" s="129" t="s">
        <v>2457</v>
      </c>
      <c r="E1" s="42" t="s">
        <v>1478</v>
      </c>
      <c r="F1" s="11"/>
      <c r="G1" s="11"/>
      <c r="H1" s="11"/>
      <c r="I1" s="11"/>
      <c r="J1" s="11"/>
      <c r="K1" s="11"/>
      <c r="L1" s="11"/>
    </row>
    <row r="2" spans="1:13" ht="15.6" customHeight="1">
      <c r="A2" s="47" t="s">
        <v>92</v>
      </c>
      <c r="B2" s="56"/>
      <c r="C2" s="11" t="s">
        <v>2235</v>
      </c>
      <c r="D2" s="53"/>
      <c r="E2" s="48"/>
      <c r="F2" s="11"/>
      <c r="G2" s="11"/>
      <c r="H2" s="11"/>
      <c r="I2" s="11"/>
      <c r="J2" s="11"/>
      <c r="K2" s="11"/>
      <c r="L2" s="11"/>
    </row>
    <row r="3" spans="1:13" ht="15.6" customHeight="1">
      <c r="A3" s="49"/>
      <c r="B3" s="77"/>
      <c r="C3" s="52" t="s">
        <v>1480</v>
      </c>
      <c r="D3" s="454" t="str">
        <f>+'Data Sheet'!C40</f>
        <v>4/28/2016</v>
      </c>
      <c r="E3" s="733" t="str">
        <f>+'Data Sheet'!C38</f>
        <v>12/31/2015</v>
      </c>
      <c r="F3" s="11"/>
      <c r="G3" s="11"/>
      <c r="H3" s="11"/>
      <c r="I3" s="11"/>
      <c r="J3" s="11"/>
      <c r="K3" s="11"/>
      <c r="L3" s="11"/>
    </row>
    <row r="4" spans="1:13" ht="18" customHeight="1">
      <c r="A4" s="157"/>
      <c r="B4" s="158" t="s">
        <v>1481</v>
      </c>
      <c r="C4" s="158"/>
      <c r="D4" s="158"/>
      <c r="E4" s="159"/>
      <c r="F4" s="11"/>
      <c r="G4" s="11"/>
      <c r="H4" s="11"/>
      <c r="I4" s="11"/>
      <c r="J4" s="11"/>
      <c r="K4" s="11"/>
      <c r="L4" s="11"/>
    </row>
    <row r="5" spans="1:13" ht="15.6" customHeight="1">
      <c r="A5" s="47"/>
      <c r="B5" s="11" t="s">
        <v>2605</v>
      </c>
      <c r="C5" s="11"/>
      <c r="D5" s="11"/>
      <c r="E5" s="48"/>
      <c r="F5" s="11"/>
      <c r="G5" s="11"/>
      <c r="H5" s="11"/>
      <c r="I5" s="11"/>
      <c r="J5" s="11"/>
      <c r="K5" s="11"/>
      <c r="L5" s="11"/>
    </row>
    <row r="6" spans="1:13" ht="15.6" customHeight="1">
      <c r="A6" s="47"/>
      <c r="B6" s="11" t="s">
        <v>2606</v>
      </c>
      <c r="C6" s="11"/>
      <c r="D6" s="11"/>
      <c r="E6" s="48"/>
      <c r="F6" s="11"/>
      <c r="G6" s="11"/>
      <c r="H6" s="11"/>
      <c r="I6" s="11"/>
      <c r="J6" s="11"/>
      <c r="K6" s="11"/>
      <c r="L6" s="11"/>
    </row>
    <row r="7" spans="1:13" ht="15.6" customHeight="1">
      <c r="A7" s="47"/>
      <c r="B7" s="11" t="s">
        <v>2607</v>
      </c>
      <c r="C7" s="11"/>
      <c r="D7" s="11"/>
      <c r="E7" s="48"/>
      <c r="F7" s="11"/>
      <c r="G7" s="11"/>
      <c r="H7" s="11"/>
      <c r="I7" s="11"/>
      <c r="J7" s="11"/>
      <c r="K7" s="11"/>
      <c r="L7" s="11"/>
    </row>
    <row r="8" spans="1:13" ht="15.6" customHeight="1">
      <c r="A8" s="47"/>
      <c r="B8" s="11" t="s">
        <v>2608</v>
      </c>
      <c r="C8" s="11"/>
      <c r="D8" s="11"/>
      <c r="E8" s="48"/>
      <c r="F8" s="11"/>
      <c r="G8" s="11"/>
      <c r="H8" s="11"/>
      <c r="I8" s="11"/>
      <c r="J8" s="11"/>
      <c r="K8" s="11"/>
      <c r="L8" s="11"/>
    </row>
    <row r="9" spans="1:13" ht="15.6" customHeight="1">
      <c r="A9" s="47"/>
      <c r="B9" s="11" t="s">
        <v>2609</v>
      </c>
      <c r="C9" s="11"/>
      <c r="D9" s="11"/>
      <c r="E9" s="48"/>
      <c r="F9" s="11"/>
      <c r="G9" s="11"/>
      <c r="H9" s="11"/>
      <c r="I9" s="11"/>
      <c r="J9" s="11"/>
      <c r="K9" s="11"/>
      <c r="L9" s="11"/>
    </row>
    <row r="10" spans="1:13">
      <c r="A10" s="47"/>
      <c r="B10" s="11"/>
      <c r="C10" s="11"/>
      <c r="D10" s="11"/>
      <c r="E10" s="48"/>
      <c r="F10" s="11"/>
      <c r="G10" s="11"/>
      <c r="H10" s="11"/>
      <c r="I10" s="11"/>
      <c r="J10" s="11"/>
      <c r="K10" s="11"/>
      <c r="L10" s="11"/>
    </row>
    <row r="11" spans="1:13">
      <c r="A11" s="49"/>
      <c r="B11" s="52"/>
      <c r="C11" s="52"/>
      <c r="D11" s="52"/>
      <c r="E11" s="51"/>
      <c r="F11" s="11"/>
      <c r="G11" s="11"/>
      <c r="H11" s="11"/>
      <c r="I11" s="11"/>
      <c r="J11" s="11"/>
      <c r="K11" s="11"/>
      <c r="L11" s="11"/>
    </row>
    <row r="12" spans="1:13">
      <c r="A12" s="55"/>
      <c r="B12" s="11"/>
      <c r="C12" s="1825" t="s">
        <v>2610</v>
      </c>
      <c r="D12" s="1825" t="s">
        <v>2611</v>
      </c>
      <c r="E12" s="137" t="s">
        <v>2642</v>
      </c>
      <c r="F12" s="11"/>
      <c r="G12" s="11"/>
      <c r="H12" s="11"/>
      <c r="I12" s="11"/>
      <c r="J12" s="11"/>
      <c r="K12" s="11"/>
      <c r="L12" s="11"/>
    </row>
    <row r="13" spans="1:13">
      <c r="A13" s="55"/>
      <c r="B13" s="1826" t="s">
        <v>1157</v>
      </c>
      <c r="C13" s="1825" t="s">
        <v>1158</v>
      </c>
      <c r="D13" s="1825" t="s">
        <v>1159</v>
      </c>
      <c r="E13" s="137" t="s">
        <v>1160</v>
      </c>
      <c r="F13" s="11"/>
      <c r="G13" s="11"/>
      <c r="H13" s="11"/>
      <c r="I13" s="11"/>
      <c r="J13" s="11"/>
      <c r="K13" s="11"/>
      <c r="L13" s="11"/>
    </row>
    <row r="14" spans="1:13">
      <c r="A14" s="173" t="s">
        <v>3686</v>
      </c>
      <c r="B14" s="1826" t="s">
        <v>1161</v>
      </c>
      <c r="C14" s="1825" t="s">
        <v>1162</v>
      </c>
      <c r="D14" s="1825" t="s">
        <v>1163</v>
      </c>
      <c r="E14" s="137" t="s">
        <v>3525</v>
      </c>
      <c r="F14" s="11"/>
      <c r="G14" s="11"/>
      <c r="H14" s="11"/>
      <c r="I14" s="11"/>
      <c r="J14" s="11"/>
      <c r="K14" s="11"/>
      <c r="L14" s="11"/>
    </row>
    <row r="15" spans="1:13">
      <c r="A15" s="174" t="s">
        <v>3689</v>
      </c>
      <c r="B15" s="1827" t="s">
        <v>58</v>
      </c>
      <c r="C15" s="215" t="s">
        <v>1827</v>
      </c>
      <c r="D15" s="215" t="s">
        <v>1828</v>
      </c>
      <c r="E15" s="138" t="s">
        <v>1829</v>
      </c>
      <c r="F15" s="11"/>
      <c r="G15" s="11"/>
      <c r="H15" s="11"/>
      <c r="I15" s="11"/>
      <c r="J15" s="11"/>
      <c r="K15" s="11"/>
      <c r="L15" s="11"/>
    </row>
    <row r="16" spans="1:13">
      <c r="A16" s="173">
        <v>1</v>
      </c>
      <c r="B16" s="11" t="s">
        <v>1164</v>
      </c>
      <c r="C16" s="874"/>
      <c r="D16" s="1828"/>
      <c r="E16" s="1829"/>
      <c r="F16" s="11"/>
      <c r="G16" s="11"/>
      <c r="H16" s="11"/>
      <c r="I16" s="11"/>
      <c r="J16" s="11"/>
      <c r="K16" s="11"/>
      <c r="L16" s="11"/>
      <c r="M16" s="11"/>
    </row>
    <row r="17" spans="1:16">
      <c r="A17" s="173">
        <v>2</v>
      </c>
      <c r="B17" s="11" t="s">
        <v>2234</v>
      </c>
      <c r="C17" s="66">
        <v>1967</v>
      </c>
      <c r="D17" s="66">
        <v>2019</v>
      </c>
      <c r="E17" s="175">
        <v>92701</v>
      </c>
      <c r="F17" s="11"/>
      <c r="G17" s="11"/>
      <c r="H17" s="11"/>
      <c r="I17" s="11"/>
      <c r="J17" s="11"/>
      <c r="K17" s="11"/>
      <c r="L17" s="11"/>
      <c r="M17" s="11"/>
    </row>
    <row r="18" spans="1:16">
      <c r="A18" s="173">
        <v>3</v>
      </c>
      <c r="B18" s="11" t="s">
        <v>1443</v>
      </c>
      <c r="C18" s="66">
        <v>1974</v>
      </c>
      <c r="D18" s="66">
        <v>2024</v>
      </c>
      <c r="E18" s="176">
        <v>61856</v>
      </c>
      <c r="F18" s="11"/>
      <c r="G18" s="11"/>
      <c r="H18" s="11"/>
      <c r="I18" s="11"/>
      <c r="J18" s="11"/>
      <c r="K18" s="11"/>
      <c r="L18" s="11"/>
      <c r="M18" s="11"/>
    </row>
    <row r="19" spans="1:16">
      <c r="A19" s="173">
        <v>4</v>
      </c>
      <c r="B19" s="11" t="s">
        <v>1703</v>
      </c>
      <c r="C19" s="66">
        <v>2006</v>
      </c>
      <c r="D19" s="66">
        <v>2022</v>
      </c>
      <c r="E19" s="176">
        <v>1285781</v>
      </c>
      <c r="F19" s="11"/>
      <c r="G19" s="11"/>
      <c r="H19" s="11"/>
      <c r="I19" s="11"/>
      <c r="J19" s="11"/>
      <c r="K19" s="11"/>
      <c r="L19" s="11"/>
      <c r="M19" s="11"/>
    </row>
    <row r="20" spans="1:16">
      <c r="A20" s="173">
        <v>5</v>
      </c>
      <c r="B20" s="11" t="s">
        <v>1704</v>
      </c>
      <c r="C20" s="66">
        <v>2008</v>
      </c>
      <c r="D20" s="66">
        <v>2018</v>
      </c>
      <c r="E20" s="176">
        <v>593530</v>
      </c>
      <c r="F20" s="11"/>
      <c r="G20" s="11"/>
      <c r="H20" s="11"/>
      <c r="I20" s="11"/>
      <c r="J20" s="11"/>
      <c r="K20" s="11"/>
      <c r="L20" s="11"/>
      <c r="M20" s="11"/>
    </row>
    <row r="21" spans="1:16">
      <c r="A21" s="173">
        <v>6</v>
      </c>
      <c r="B21" s="11" t="s">
        <v>1705</v>
      </c>
      <c r="C21" s="66">
        <v>2008</v>
      </c>
      <c r="D21" s="66">
        <v>2021</v>
      </c>
      <c r="E21" s="176">
        <v>874438</v>
      </c>
      <c r="F21" s="11"/>
      <c r="G21" s="11"/>
      <c r="H21" s="11"/>
      <c r="I21" s="11"/>
      <c r="J21" s="11"/>
      <c r="K21" s="11"/>
      <c r="L21" s="11"/>
      <c r="M21" s="11"/>
    </row>
    <row r="22" spans="1:16">
      <c r="A22" s="173">
        <v>8</v>
      </c>
      <c r="B22" s="11" t="s">
        <v>1706</v>
      </c>
      <c r="C22" s="66">
        <v>2008</v>
      </c>
      <c r="D22" s="66">
        <v>2019</v>
      </c>
      <c r="E22" s="176">
        <v>1938324</v>
      </c>
      <c r="F22" s="11"/>
      <c r="G22" s="11"/>
      <c r="H22" s="11"/>
      <c r="I22" s="11"/>
      <c r="J22" s="11"/>
      <c r="K22" s="11"/>
      <c r="L22" s="11"/>
      <c r="M22" s="11"/>
    </row>
    <row r="23" spans="1:16">
      <c r="A23" s="173">
        <v>9</v>
      </c>
      <c r="B23" s="11" t="s">
        <v>4527</v>
      </c>
      <c r="C23" s="66">
        <v>2009</v>
      </c>
      <c r="D23" s="66">
        <v>2023</v>
      </c>
      <c r="E23" s="176">
        <v>719632</v>
      </c>
      <c r="F23" s="11"/>
      <c r="G23" s="11"/>
      <c r="H23" s="11"/>
      <c r="I23" s="11"/>
      <c r="J23" s="11"/>
      <c r="K23" s="11"/>
      <c r="L23" s="11"/>
      <c r="M23" s="11"/>
    </row>
    <row r="24" spans="1:16">
      <c r="A24" s="173">
        <v>10</v>
      </c>
      <c r="B24" s="11" t="s">
        <v>4528</v>
      </c>
      <c r="C24" s="66">
        <v>2009</v>
      </c>
      <c r="D24" s="66">
        <v>2030</v>
      </c>
      <c r="E24" s="176">
        <v>3131097</v>
      </c>
      <c r="F24" s="11"/>
      <c r="G24" s="11"/>
      <c r="H24" s="11"/>
      <c r="I24" s="11"/>
      <c r="J24" s="11"/>
      <c r="K24" s="11"/>
      <c r="L24" s="11"/>
      <c r="M24" s="11"/>
    </row>
    <row r="25" spans="1:16">
      <c r="A25" s="173">
        <v>11</v>
      </c>
      <c r="B25" s="11"/>
      <c r="C25" s="66"/>
      <c r="D25" s="66"/>
      <c r="E25" s="176"/>
      <c r="F25" s="11"/>
      <c r="G25" s="11"/>
      <c r="H25" s="11"/>
      <c r="I25" s="11"/>
      <c r="J25" s="11"/>
      <c r="K25" s="11"/>
      <c r="L25" s="11"/>
      <c r="M25" s="11"/>
    </row>
    <row r="26" spans="1:16">
      <c r="A26" s="173">
        <v>12</v>
      </c>
      <c r="B26" s="11"/>
      <c r="C26" s="66"/>
      <c r="D26" s="66"/>
      <c r="E26" s="176"/>
      <c r="F26" s="11"/>
      <c r="G26" s="11"/>
      <c r="H26" s="11"/>
      <c r="I26" s="11"/>
      <c r="J26" s="11"/>
      <c r="K26" s="11"/>
      <c r="L26" s="11"/>
      <c r="M26" s="11"/>
    </row>
    <row r="27" spans="1:16">
      <c r="A27" s="173">
        <v>13</v>
      </c>
      <c r="B27" s="11"/>
      <c r="C27" s="66"/>
      <c r="D27" s="66"/>
      <c r="E27" s="176"/>
      <c r="F27" s="11"/>
      <c r="G27" s="11"/>
      <c r="H27" s="11"/>
      <c r="I27" s="11"/>
      <c r="J27" s="11"/>
      <c r="K27" s="11"/>
      <c r="L27" s="11"/>
      <c r="M27" s="11"/>
    </row>
    <row r="28" spans="1:16">
      <c r="A28" s="173">
        <v>14</v>
      </c>
      <c r="B28" s="11"/>
      <c r="C28" s="66"/>
      <c r="D28" s="66"/>
      <c r="E28" s="176"/>
      <c r="F28" s="11"/>
      <c r="G28" s="11"/>
      <c r="H28" s="11"/>
      <c r="I28" s="11"/>
      <c r="J28" s="11"/>
      <c r="K28" s="11"/>
      <c r="L28" s="11"/>
      <c r="M28" s="11"/>
    </row>
    <row r="29" spans="1:16">
      <c r="A29" s="173">
        <v>15</v>
      </c>
      <c r="B29" s="11"/>
      <c r="C29" s="66"/>
      <c r="D29" s="66"/>
      <c r="E29" s="176"/>
      <c r="F29" s="44"/>
      <c r="G29" s="44"/>
      <c r="H29" s="44"/>
      <c r="I29" s="44"/>
      <c r="J29" s="44"/>
      <c r="K29" s="44"/>
      <c r="L29" s="44"/>
      <c r="M29" s="44"/>
      <c r="N29" s="44"/>
      <c r="O29" s="44"/>
      <c r="P29" s="44"/>
    </row>
    <row r="30" spans="1:16">
      <c r="A30" s="173">
        <v>16</v>
      </c>
      <c r="B30" s="11"/>
      <c r="C30" s="66"/>
      <c r="D30" s="66"/>
      <c r="E30" s="176"/>
      <c r="F30" s="44"/>
      <c r="G30" s="44"/>
      <c r="H30" s="44"/>
      <c r="I30" s="44"/>
      <c r="J30" s="44"/>
      <c r="K30" s="44"/>
      <c r="L30" s="44"/>
      <c r="M30" s="44"/>
      <c r="N30" s="44"/>
      <c r="O30" s="44"/>
      <c r="P30" s="44"/>
    </row>
    <row r="31" spans="1:16">
      <c r="A31" s="173">
        <v>17</v>
      </c>
      <c r="B31" s="11"/>
      <c r="C31" s="66"/>
      <c r="D31" s="66"/>
      <c r="E31" s="176"/>
      <c r="F31" s="44"/>
      <c r="G31" s="44"/>
      <c r="H31" s="44"/>
      <c r="I31" s="44"/>
      <c r="J31" s="44"/>
      <c r="K31" s="44"/>
      <c r="L31" s="44"/>
      <c r="M31" s="44"/>
      <c r="N31" s="44"/>
      <c r="O31" s="44"/>
      <c r="P31" s="44"/>
    </row>
    <row r="32" spans="1:16">
      <c r="A32" s="173">
        <v>18</v>
      </c>
      <c r="B32" s="11"/>
      <c r="C32" s="66"/>
      <c r="D32" s="66"/>
      <c r="E32" s="176"/>
      <c r="F32" s="11"/>
      <c r="G32" s="11"/>
      <c r="H32" s="11"/>
      <c r="I32" s="11"/>
      <c r="J32" s="11"/>
      <c r="K32" s="11"/>
      <c r="L32" s="11"/>
      <c r="M32" s="11"/>
    </row>
    <row r="33" spans="1:13">
      <c r="A33" s="173">
        <v>19</v>
      </c>
      <c r="B33" s="11"/>
      <c r="C33" s="66"/>
      <c r="D33" s="66"/>
      <c r="E33" s="176"/>
      <c r="F33" s="11"/>
      <c r="G33" s="11"/>
      <c r="H33" s="11"/>
      <c r="I33" s="11"/>
      <c r="J33" s="11"/>
      <c r="K33" s="11"/>
      <c r="L33" s="11"/>
      <c r="M33" s="11"/>
    </row>
    <row r="34" spans="1:13">
      <c r="A34" s="173">
        <v>20</v>
      </c>
      <c r="B34" s="11"/>
      <c r="C34" s="66"/>
      <c r="D34" s="66"/>
      <c r="E34" s="176"/>
      <c r="F34" s="11"/>
      <c r="G34" s="11"/>
      <c r="H34" s="11"/>
      <c r="I34" s="11"/>
      <c r="J34" s="11"/>
      <c r="K34" s="11"/>
      <c r="L34" s="11"/>
      <c r="M34" s="11"/>
    </row>
    <row r="35" spans="1:13">
      <c r="A35" s="173">
        <v>21</v>
      </c>
      <c r="B35" s="11" t="s">
        <v>1165</v>
      </c>
      <c r="C35" s="140"/>
      <c r="D35" s="1830"/>
      <c r="E35" s="148"/>
      <c r="F35" s="11"/>
      <c r="G35" s="11"/>
      <c r="H35" s="11"/>
      <c r="I35" s="11"/>
      <c r="J35" s="11"/>
      <c r="K35" s="11"/>
      <c r="L35" s="11"/>
      <c r="M35" s="11"/>
    </row>
    <row r="36" spans="1:13">
      <c r="A36" s="173">
        <v>22</v>
      </c>
      <c r="B36" s="11" t="s">
        <v>1444</v>
      </c>
      <c r="C36" s="66">
        <v>1991</v>
      </c>
      <c r="D36" s="66">
        <v>2019</v>
      </c>
      <c r="E36" s="176">
        <v>307449</v>
      </c>
      <c r="F36" s="11"/>
      <c r="G36" s="11"/>
      <c r="H36" s="11"/>
      <c r="I36" s="11"/>
      <c r="J36" s="11"/>
      <c r="K36" s="11"/>
      <c r="L36" s="11"/>
      <c r="M36" s="11"/>
    </row>
    <row r="37" spans="1:13">
      <c r="A37" s="173">
        <v>23</v>
      </c>
      <c r="B37" s="11" t="s">
        <v>3253</v>
      </c>
      <c r="C37" s="66"/>
      <c r="D37" s="66"/>
      <c r="E37" s="176"/>
      <c r="F37" s="11"/>
      <c r="G37" s="11"/>
      <c r="H37" s="11"/>
      <c r="I37" s="11"/>
      <c r="J37" s="11"/>
      <c r="K37" s="11"/>
      <c r="L37" s="11"/>
      <c r="M37" s="11"/>
    </row>
    <row r="38" spans="1:13">
      <c r="A38" s="173">
        <v>24</v>
      </c>
      <c r="B38" s="11" t="s">
        <v>3253</v>
      </c>
      <c r="C38" s="66"/>
      <c r="D38" s="66"/>
      <c r="E38" s="176"/>
      <c r="F38" s="11"/>
      <c r="G38" s="11"/>
      <c r="H38" s="11"/>
      <c r="I38" s="11"/>
      <c r="J38" s="11"/>
      <c r="K38" s="11"/>
      <c r="L38" s="11"/>
      <c r="M38" s="11"/>
    </row>
    <row r="39" spans="1:13">
      <c r="A39" s="173">
        <v>25</v>
      </c>
      <c r="B39" s="11" t="s">
        <v>3253</v>
      </c>
      <c r="C39" s="66" t="s">
        <v>3253</v>
      </c>
      <c r="D39" s="66" t="s">
        <v>3253</v>
      </c>
      <c r="E39" s="176" t="s">
        <v>3253</v>
      </c>
      <c r="F39" s="11"/>
      <c r="G39" s="11"/>
      <c r="H39" s="11"/>
      <c r="I39" s="11"/>
      <c r="J39" s="11"/>
      <c r="K39" s="11"/>
      <c r="L39" s="11"/>
      <c r="M39" s="11"/>
    </row>
    <row r="40" spans="1:13">
      <c r="A40" s="173">
        <v>26</v>
      </c>
      <c r="B40" s="11"/>
      <c r="C40" s="66"/>
      <c r="D40" s="66"/>
      <c r="E40" s="176"/>
      <c r="F40" s="11"/>
      <c r="G40" s="11"/>
      <c r="H40" s="11"/>
      <c r="I40" s="11"/>
      <c r="J40" s="11"/>
      <c r="K40" s="11"/>
      <c r="L40" s="11"/>
      <c r="M40" s="11"/>
    </row>
    <row r="41" spans="1:13">
      <c r="A41" s="173">
        <v>27</v>
      </c>
      <c r="B41" s="11"/>
      <c r="C41" s="66"/>
      <c r="D41" s="66"/>
      <c r="E41" s="176"/>
      <c r="F41" s="11"/>
      <c r="G41" s="11"/>
      <c r="H41" s="11"/>
      <c r="I41" s="11"/>
      <c r="J41" s="11"/>
      <c r="K41" s="11"/>
      <c r="L41" s="11"/>
      <c r="M41" s="11"/>
    </row>
    <row r="42" spans="1:13">
      <c r="A42" s="173">
        <v>28</v>
      </c>
      <c r="B42" s="11"/>
      <c r="C42" s="66"/>
      <c r="D42" s="66"/>
      <c r="E42" s="176"/>
      <c r="F42" s="11"/>
      <c r="G42" s="11"/>
      <c r="H42" s="11"/>
      <c r="I42" s="11"/>
      <c r="J42" s="11"/>
      <c r="K42" s="11"/>
      <c r="L42" s="11"/>
      <c r="M42" s="11"/>
    </row>
    <row r="43" spans="1:13">
      <c r="A43" s="173">
        <v>29</v>
      </c>
      <c r="B43" s="11"/>
      <c r="C43" s="66"/>
      <c r="D43" s="66"/>
      <c r="E43" s="176"/>
      <c r="F43" s="11"/>
      <c r="G43" s="11"/>
      <c r="H43" s="11"/>
      <c r="I43" s="11"/>
      <c r="J43" s="11"/>
      <c r="K43" s="11"/>
      <c r="L43" s="11"/>
      <c r="M43" s="11"/>
    </row>
    <row r="44" spans="1:13">
      <c r="A44" s="173">
        <v>30</v>
      </c>
      <c r="B44" s="11"/>
      <c r="C44" s="66"/>
      <c r="D44" s="66"/>
      <c r="E44" s="176"/>
      <c r="F44" s="11"/>
      <c r="G44" s="11"/>
      <c r="H44" s="11"/>
      <c r="I44" s="11"/>
      <c r="J44" s="11"/>
      <c r="K44" s="11"/>
      <c r="L44" s="11"/>
      <c r="M44" s="11"/>
    </row>
    <row r="45" spans="1:13">
      <c r="A45" s="173">
        <v>31</v>
      </c>
      <c r="B45" s="11"/>
      <c r="C45" s="66"/>
      <c r="D45" s="66"/>
      <c r="E45" s="176"/>
      <c r="F45" s="11"/>
      <c r="G45" s="11"/>
      <c r="H45" s="11"/>
      <c r="I45" s="11"/>
      <c r="J45" s="11"/>
      <c r="K45" s="11"/>
      <c r="L45" s="11"/>
      <c r="M45" s="11"/>
    </row>
    <row r="46" spans="1:13">
      <c r="A46" s="173">
        <v>32</v>
      </c>
      <c r="B46" s="11"/>
      <c r="C46" s="66"/>
      <c r="D46" s="66"/>
      <c r="E46" s="176"/>
      <c r="F46" s="11"/>
      <c r="G46" s="11"/>
      <c r="H46" s="11"/>
      <c r="I46" s="11"/>
      <c r="J46" s="11"/>
      <c r="K46" s="11"/>
      <c r="L46" s="11"/>
      <c r="M46" s="11"/>
    </row>
    <row r="47" spans="1:13">
      <c r="A47" s="173">
        <v>33</v>
      </c>
      <c r="B47" s="11"/>
      <c r="C47" s="66"/>
      <c r="D47" s="66"/>
      <c r="E47" s="176"/>
      <c r="F47" s="11"/>
      <c r="G47" s="11"/>
      <c r="H47" s="11"/>
      <c r="I47" s="11"/>
      <c r="J47" s="11"/>
      <c r="K47" s="11"/>
      <c r="L47" s="11"/>
      <c r="M47" s="11"/>
    </row>
    <row r="48" spans="1:13">
      <c r="A48" s="173">
        <v>34</v>
      </c>
      <c r="B48" s="11"/>
      <c r="C48" s="66"/>
      <c r="D48" s="66"/>
      <c r="E48" s="176"/>
      <c r="F48" s="11"/>
      <c r="G48" s="11"/>
      <c r="H48" s="11"/>
      <c r="I48" s="11"/>
      <c r="J48" s="11"/>
      <c r="K48" s="11"/>
      <c r="L48" s="11"/>
      <c r="M48" s="11"/>
    </row>
    <row r="49" spans="1:13">
      <c r="A49" s="173">
        <v>35</v>
      </c>
      <c r="B49" s="11"/>
      <c r="C49" s="66"/>
      <c r="D49" s="66"/>
      <c r="E49" s="176"/>
      <c r="F49" s="11"/>
      <c r="G49" s="11"/>
      <c r="H49" s="11"/>
      <c r="I49" s="11"/>
      <c r="J49" s="11"/>
      <c r="K49" s="11"/>
      <c r="L49" s="11"/>
      <c r="M49" s="11"/>
    </row>
    <row r="50" spans="1:13">
      <c r="A50" s="173">
        <v>36</v>
      </c>
      <c r="B50" s="11"/>
      <c r="C50" s="66"/>
      <c r="D50" s="66"/>
      <c r="E50" s="176"/>
      <c r="F50" s="11"/>
      <c r="G50" s="11"/>
      <c r="H50" s="11"/>
      <c r="I50" s="11"/>
      <c r="J50" s="11"/>
      <c r="K50" s="11"/>
      <c r="L50" s="11"/>
      <c r="M50" s="11"/>
    </row>
    <row r="51" spans="1:13">
      <c r="A51" s="173">
        <v>37</v>
      </c>
      <c r="B51" s="11"/>
      <c r="C51" s="66"/>
      <c r="D51" s="66"/>
      <c r="E51" s="176"/>
      <c r="F51" s="11"/>
      <c r="G51" s="11"/>
      <c r="H51" s="11"/>
      <c r="I51" s="11"/>
      <c r="J51" s="11"/>
      <c r="K51" s="11"/>
      <c r="L51" s="11"/>
      <c r="M51" s="11"/>
    </row>
    <row r="52" spans="1:13">
      <c r="A52" s="173">
        <v>38</v>
      </c>
      <c r="B52" s="11"/>
      <c r="C52" s="66"/>
      <c r="D52" s="66"/>
      <c r="E52" s="176"/>
      <c r="F52" s="11"/>
      <c r="G52" s="11"/>
      <c r="H52" s="11"/>
      <c r="I52" s="11"/>
      <c r="J52" s="11"/>
      <c r="K52" s="11"/>
      <c r="L52" s="11"/>
      <c r="M52" s="11"/>
    </row>
    <row r="53" spans="1:13">
      <c r="A53" s="173">
        <v>39</v>
      </c>
      <c r="B53" s="11"/>
      <c r="C53" s="66"/>
      <c r="D53" s="66"/>
      <c r="E53" s="176"/>
      <c r="F53" s="11"/>
      <c r="G53" s="11"/>
      <c r="H53" s="11"/>
      <c r="I53" s="11"/>
      <c r="J53" s="11"/>
      <c r="K53" s="11"/>
      <c r="L53" s="11"/>
      <c r="M53" s="11"/>
    </row>
    <row r="54" spans="1:13">
      <c r="A54" s="173">
        <v>40</v>
      </c>
      <c r="B54" s="11"/>
      <c r="C54" s="66"/>
      <c r="D54" s="66"/>
      <c r="E54" s="176"/>
      <c r="F54" s="11"/>
      <c r="G54" s="11"/>
      <c r="H54" s="11"/>
      <c r="I54" s="11"/>
      <c r="J54" s="11"/>
      <c r="K54" s="11"/>
      <c r="L54" s="11"/>
      <c r="M54" s="11"/>
    </row>
    <row r="55" spans="1:13">
      <c r="A55" s="173">
        <v>41</v>
      </c>
      <c r="B55" s="11"/>
      <c r="C55" s="66"/>
      <c r="D55" s="66"/>
      <c r="E55" s="176"/>
      <c r="F55" s="11"/>
      <c r="G55" s="11"/>
      <c r="H55" s="11"/>
      <c r="I55" s="11"/>
      <c r="J55" s="11"/>
      <c r="K55" s="11"/>
      <c r="L55" s="11"/>
      <c r="M55" s="11"/>
    </row>
    <row r="56" spans="1:13">
      <c r="A56" s="173">
        <v>42</v>
      </c>
      <c r="B56" s="11"/>
      <c r="C56" s="66"/>
      <c r="D56" s="66"/>
      <c r="E56" s="176"/>
      <c r="F56" s="11"/>
      <c r="G56" s="11"/>
      <c r="H56" s="11"/>
      <c r="I56" s="11"/>
      <c r="J56" s="11"/>
      <c r="K56" s="11"/>
      <c r="L56" s="11"/>
      <c r="M56" s="11"/>
    </row>
    <row r="57" spans="1:13">
      <c r="A57" s="173">
        <v>43</v>
      </c>
      <c r="B57" s="11"/>
      <c r="C57" s="66"/>
      <c r="D57" s="66"/>
      <c r="E57" s="176"/>
      <c r="F57" s="11"/>
      <c r="G57" s="11"/>
      <c r="H57" s="11"/>
      <c r="I57" s="11"/>
      <c r="J57" s="11"/>
      <c r="K57" s="11"/>
      <c r="L57" s="11"/>
      <c r="M57" s="11"/>
    </row>
    <row r="58" spans="1:13">
      <c r="A58" s="173">
        <v>44</v>
      </c>
      <c r="B58" s="11"/>
      <c r="C58" s="66"/>
      <c r="D58" s="66"/>
      <c r="E58" s="176"/>
      <c r="F58" s="11"/>
      <c r="G58" s="11"/>
      <c r="H58" s="11"/>
      <c r="I58" s="11"/>
      <c r="J58" s="11"/>
      <c r="K58" s="11"/>
      <c r="L58" s="11"/>
      <c r="M58" s="11"/>
    </row>
    <row r="59" spans="1:13">
      <c r="A59" s="173">
        <v>45</v>
      </c>
      <c r="B59" s="11"/>
      <c r="C59" s="66"/>
      <c r="D59" s="66"/>
      <c r="E59" s="176"/>
      <c r="F59" s="11"/>
      <c r="G59" s="11"/>
      <c r="H59" s="11"/>
      <c r="I59" s="11"/>
      <c r="J59" s="11"/>
      <c r="K59" s="11"/>
      <c r="L59" s="11"/>
      <c r="M59" s="11"/>
    </row>
    <row r="60" spans="1:13">
      <c r="A60" s="173">
        <v>46</v>
      </c>
      <c r="B60" s="52"/>
      <c r="C60" s="69"/>
      <c r="D60" s="69"/>
      <c r="E60" s="177"/>
      <c r="F60" s="11"/>
      <c r="G60" s="11"/>
      <c r="H60" s="11"/>
      <c r="I60" s="11"/>
      <c r="J60" s="11"/>
      <c r="K60" s="11"/>
      <c r="L60" s="11"/>
      <c r="M60" s="11"/>
    </row>
    <row r="61" spans="1:13" ht="15.75" thickBot="1">
      <c r="A61" s="178">
        <v>47</v>
      </c>
      <c r="B61" s="842" t="s">
        <v>1526</v>
      </c>
      <c r="C61" s="179"/>
      <c r="D61" s="180"/>
      <c r="E61" s="181">
        <f>SUM(E17:E60)</f>
        <v>9004808</v>
      </c>
      <c r="F61" s="11"/>
      <c r="G61" s="11"/>
      <c r="H61" s="11"/>
      <c r="I61" s="11"/>
      <c r="J61" s="11"/>
      <c r="K61" s="11"/>
      <c r="L61" s="11"/>
      <c r="M61" s="11"/>
    </row>
    <row r="62" spans="1:13">
      <c r="A62" s="11"/>
      <c r="B62" s="11"/>
      <c r="C62" s="11"/>
      <c r="D62" s="11"/>
      <c r="E62" s="11"/>
      <c r="F62" s="11"/>
      <c r="G62" s="11"/>
      <c r="H62" s="11"/>
      <c r="I62" s="11"/>
      <c r="J62" s="11"/>
      <c r="K62" s="11"/>
      <c r="L62" s="11"/>
      <c r="M62" s="11"/>
    </row>
    <row r="63" spans="1:13">
      <c r="A63" s="11" t="s">
        <v>675</v>
      </c>
      <c r="B63" s="11"/>
      <c r="C63" s="11"/>
      <c r="D63" s="11"/>
      <c r="E63" s="172" t="s">
        <v>676</v>
      </c>
      <c r="F63" s="11"/>
      <c r="G63" s="11"/>
      <c r="H63" s="11"/>
      <c r="I63" s="11"/>
      <c r="J63" s="11"/>
      <c r="K63" s="11"/>
      <c r="L63" s="11"/>
      <c r="M63" s="11"/>
    </row>
    <row r="64" spans="1:13">
      <c r="A64" s="44" t="s">
        <v>677</v>
      </c>
      <c r="B64" s="44"/>
      <c r="C64" s="44"/>
      <c r="D64" s="44"/>
      <c r="E64" s="44"/>
      <c r="F64" s="11"/>
      <c r="G64" s="11"/>
      <c r="H64" s="11"/>
      <c r="I64" s="11"/>
      <c r="J64" s="11"/>
      <c r="K64" s="11"/>
      <c r="L64" s="11"/>
      <c r="M64" s="11"/>
    </row>
    <row r="65" spans="1:13">
      <c r="A65" s="11"/>
      <c r="B65" s="11"/>
      <c r="C65" s="11"/>
      <c r="D65" s="11"/>
      <c r="E65" s="11"/>
      <c r="F65" s="11"/>
      <c r="G65" s="11"/>
      <c r="H65" s="11"/>
      <c r="I65" s="11"/>
      <c r="J65" s="11"/>
      <c r="K65" s="11"/>
      <c r="L65" s="11"/>
      <c r="M65" s="11"/>
    </row>
    <row r="66" spans="1:13">
      <c r="A66" s="11"/>
      <c r="B66" s="11"/>
      <c r="C66" s="11"/>
      <c r="D66" s="11"/>
      <c r="E66" s="11"/>
      <c r="F66" s="11"/>
      <c r="G66" s="11"/>
      <c r="H66" s="11"/>
      <c r="I66" s="11"/>
      <c r="J66" s="11"/>
      <c r="K66" s="11"/>
      <c r="L66" s="11"/>
      <c r="M66" s="11"/>
    </row>
    <row r="67" spans="1:13">
      <c r="A67" s="11"/>
      <c r="B67" s="11"/>
      <c r="C67" s="11"/>
      <c r="D67" s="11"/>
      <c r="E67" s="11"/>
      <c r="F67" s="11"/>
      <c r="G67" s="11"/>
      <c r="H67" s="11"/>
      <c r="I67" s="11"/>
      <c r="J67" s="11"/>
      <c r="K67" s="11"/>
      <c r="L67" s="11"/>
      <c r="M67" s="11"/>
    </row>
    <row r="68" spans="1:13">
      <c r="A68" s="11"/>
      <c r="B68" s="11"/>
      <c r="C68" s="11"/>
      <c r="D68" s="11"/>
      <c r="E68" s="11"/>
      <c r="F68" s="11"/>
      <c r="G68" s="11"/>
      <c r="H68" s="11"/>
      <c r="I68" s="11"/>
      <c r="J68" s="11"/>
      <c r="K68" s="11"/>
      <c r="L68" s="11"/>
      <c r="M68" s="11"/>
    </row>
    <row r="69" spans="1:13">
      <c r="A69" s="11"/>
      <c r="B69" s="11"/>
      <c r="C69" s="11"/>
      <c r="D69" s="11"/>
      <c r="E69" s="11"/>
      <c r="F69" s="11"/>
      <c r="G69" s="11"/>
      <c r="H69" s="11"/>
      <c r="I69" s="11"/>
      <c r="J69" s="11"/>
      <c r="K69" s="11"/>
      <c r="L69" s="11"/>
      <c r="M69" s="11"/>
    </row>
    <row r="70" spans="1:13">
      <c r="A70" s="11"/>
      <c r="B70" s="11"/>
      <c r="C70" s="11"/>
      <c r="D70" s="11"/>
      <c r="E70" s="11"/>
      <c r="F70" s="11"/>
      <c r="G70" s="11"/>
      <c r="H70" s="11"/>
      <c r="I70" s="11"/>
      <c r="J70" s="11"/>
      <c r="K70" s="11"/>
      <c r="L70" s="11"/>
      <c r="M70" s="11"/>
    </row>
    <row r="71" spans="1:13">
      <c r="A71" s="11"/>
      <c r="B71" s="1824"/>
      <c r="C71" s="11"/>
      <c r="D71" s="11"/>
      <c r="E71" s="11"/>
      <c r="F71" s="11"/>
      <c r="G71" s="11"/>
      <c r="H71" s="11"/>
      <c r="I71" s="11"/>
      <c r="J71" s="11"/>
      <c r="K71" s="11"/>
      <c r="L71" s="11"/>
      <c r="M71" s="11"/>
    </row>
    <row r="72" spans="1:13">
      <c r="A72" s="11"/>
      <c r="B72" s="1824"/>
      <c r="C72" s="11"/>
      <c r="D72" s="11"/>
      <c r="E72" s="11"/>
      <c r="F72" s="11"/>
      <c r="G72" s="11"/>
      <c r="H72" s="11"/>
      <c r="I72" s="11"/>
      <c r="J72" s="11"/>
      <c r="K72" s="11"/>
      <c r="L72" s="11"/>
      <c r="M72" s="11"/>
    </row>
    <row r="73" spans="1:13">
      <c r="A73" s="11"/>
      <c r="B73" s="1824"/>
      <c r="C73" s="11"/>
      <c r="D73" s="11"/>
      <c r="E73" s="11"/>
      <c r="F73" s="11"/>
      <c r="G73" s="11"/>
      <c r="H73" s="11"/>
      <c r="I73" s="11"/>
      <c r="J73" s="11"/>
      <c r="K73" s="11"/>
      <c r="L73" s="11"/>
      <c r="M73" s="11"/>
    </row>
    <row r="74" spans="1:13">
      <c r="A74" s="11"/>
      <c r="B74" s="1824"/>
      <c r="C74" s="11"/>
      <c r="D74" s="11"/>
      <c r="E74" s="11"/>
      <c r="F74" s="11"/>
      <c r="G74" s="11"/>
      <c r="H74" s="11"/>
      <c r="I74" s="11"/>
      <c r="J74" s="11"/>
      <c r="K74" s="11"/>
      <c r="L74" s="11"/>
      <c r="M74" s="11"/>
    </row>
    <row r="75" spans="1:13">
      <c r="A75" s="11"/>
      <c r="B75" s="1824"/>
      <c r="C75" s="11"/>
      <c r="D75" s="11"/>
      <c r="E75" s="11"/>
      <c r="F75" s="11"/>
      <c r="G75" s="11"/>
      <c r="H75" s="11"/>
      <c r="I75" s="11"/>
      <c r="J75" s="11"/>
      <c r="K75" s="11"/>
      <c r="L75" s="11"/>
      <c r="M75" s="11"/>
    </row>
    <row r="76" spans="1:13">
      <c r="A76" s="11"/>
      <c r="B76" s="1824"/>
      <c r="C76" s="11"/>
      <c r="D76" s="11"/>
      <c r="E76" s="11"/>
      <c r="F76" s="11"/>
      <c r="G76" s="11"/>
      <c r="H76" s="11"/>
      <c r="I76" s="11"/>
      <c r="J76" s="11"/>
      <c r="K76" s="11"/>
      <c r="L76" s="11"/>
      <c r="M76" s="11"/>
    </row>
    <row r="77" spans="1:13">
      <c r="A77" s="11"/>
      <c r="B77" s="1824"/>
      <c r="C77" s="11"/>
      <c r="D77" s="11"/>
      <c r="E77" s="11"/>
      <c r="F77" s="11"/>
      <c r="G77" s="11"/>
      <c r="H77" s="11"/>
      <c r="I77" s="11"/>
      <c r="J77" s="11"/>
      <c r="K77" s="11"/>
      <c r="L77" s="11"/>
      <c r="M77" s="11"/>
    </row>
    <row r="78" spans="1:13">
      <c r="A78" s="11"/>
      <c r="B78" s="1824"/>
      <c r="C78" s="11"/>
      <c r="D78" s="11"/>
      <c r="E78" s="11"/>
      <c r="F78" s="11"/>
      <c r="G78" s="11"/>
      <c r="H78" s="11"/>
      <c r="I78" s="11"/>
      <c r="J78" s="11"/>
      <c r="K78" s="11"/>
      <c r="L78" s="11"/>
      <c r="M78" s="11"/>
    </row>
    <row r="79" spans="1:13">
      <c r="A79" s="11"/>
      <c r="B79" s="1824"/>
      <c r="C79" s="11"/>
      <c r="D79" s="11"/>
      <c r="E79" s="11"/>
      <c r="F79" s="11"/>
      <c r="G79" s="11"/>
      <c r="H79" s="11"/>
      <c r="I79" s="11"/>
      <c r="J79" s="11"/>
      <c r="K79" s="11"/>
      <c r="L79" s="11"/>
      <c r="M79" s="11"/>
    </row>
    <row r="80" spans="1:13">
      <c r="A80" s="11"/>
      <c r="B80" s="11"/>
      <c r="C80" s="11"/>
      <c r="D80" s="11"/>
      <c r="E80" s="11"/>
      <c r="F80" s="11"/>
      <c r="G80" s="11"/>
      <c r="H80" s="11"/>
      <c r="I80" s="11"/>
      <c r="J80" s="11"/>
      <c r="K80" s="11"/>
      <c r="L80" s="11"/>
      <c r="M80" s="11"/>
    </row>
    <row r="81" spans="1:13">
      <c r="A81" s="11"/>
      <c r="B81" s="11"/>
      <c r="C81" s="11"/>
      <c r="D81" s="11"/>
      <c r="E81" s="11"/>
      <c r="F81" s="11"/>
      <c r="G81" s="11"/>
      <c r="H81" s="11"/>
      <c r="I81" s="11"/>
      <c r="J81" s="11"/>
      <c r="K81" s="11"/>
      <c r="L81" s="11"/>
      <c r="M81" s="11"/>
    </row>
    <row r="82" spans="1:13">
      <c r="A82" s="11"/>
      <c r="B82" s="11"/>
      <c r="C82" s="11"/>
      <c r="D82" s="11"/>
      <c r="E82" s="11"/>
      <c r="F82" s="11"/>
      <c r="G82" s="11"/>
      <c r="H82" s="11"/>
      <c r="I82" s="11"/>
      <c r="J82" s="11"/>
      <c r="K82" s="11"/>
      <c r="L82" s="11"/>
      <c r="M82" s="11"/>
    </row>
    <row r="83" spans="1:13">
      <c r="A83" s="11"/>
      <c r="B83" s="11"/>
      <c r="C83" s="11"/>
      <c r="D83" s="11"/>
      <c r="E83" s="11"/>
      <c r="F83" s="11"/>
      <c r="G83" s="11"/>
      <c r="H83" s="11"/>
      <c r="I83" s="11"/>
      <c r="J83" s="11"/>
      <c r="K83" s="11"/>
      <c r="L83" s="11"/>
      <c r="M83" s="11"/>
    </row>
    <row r="84" spans="1:13">
      <c r="A84" s="11"/>
      <c r="B84" s="11"/>
      <c r="C84" s="11"/>
      <c r="D84" s="11"/>
      <c r="E84" s="11"/>
      <c r="F84" s="11"/>
      <c r="G84" s="11"/>
      <c r="H84" s="11"/>
      <c r="I84" s="11"/>
      <c r="J84" s="11"/>
      <c r="K84" s="11"/>
      <c r="L84" s="11"/>
      <c r="M84" s="11"/>
    </row>
    <row r="85" spans="1:13">
      <c r="A85" s="11"/>
      <c r="B85" s="11"/>
      <c r="C85" s="11"/>
      <c r="D85" s="11"/>
      <c r="E85" s="11"/>
      <c r="F85" s="11"/>
      <c r="G85" s="11"/>
      <c r="H85" s="11"/>
      <c r="I85" s="11"/>
      <c r="J85" s="11"/>
      <c r="K85" s="11"/>
      <c r="L85" s="11"/>
      <c r="M85" s="11"/>
    </row>
    <row r="86" spans="1:13">
      <c r="A86" s="11"/>
      <c r="B86" s="11"/>
      <c r="C86" s="11"/>
      <c r="D86" s="11"/>
      <c r="E86" s="11"/>
      <c r="F86" s="11"/>
      <c r="G86" s="11"/>
      <c r="H86" s="11"/>
      <c r="I86" s="11"/>
      <c r="J86" s="11"/>
      <c r="K86" s="11"/>
      <c r="L86" s="11"/>
      <c r="M86" s="11"/>
    </row>
    <row r="87" spans="1:13">
      <c r="A87" s="11"/>
      <c r="B87" s="11"/>
      <c r="C87" s="11"/>
      <c r="D87" s="11"/>
      <c r="E87" s="11"/>
      <c r="F87" s="11"/>
      <c r="G87" s="11"/>
      <c r="H87" s="11"/>
      <c r="I87" s="11"/>
      <c r="J87" s="11"/>
      <c r="K87" s="11"/>
      <c r="L87" s="11"/>
      <c r="M87" s="11"/>
    </row>
    <row r="88" spans="1:13">
      <c r="A88" s="11"/>
      <c r="B88" s="11"/>
      <c r="C88" s="11"/>
      <c r="D88" s="11"/>
      <c r="E88" s="11"/>
      <c r="F88" s="11"/>
      <c r="G88" s="11"/>
      <c r="H88" s="11"/>
      <c r="I88" s="11"/>
      <c r="J88" s="11"/>
      <c r="K88" s="11"/>
      <c r="L88" s="11"/>
      <c r="M88" s="11"/>
    </row>
    <row r="89" spans="1:13">
      <c r="A89" s="11"/>
      <c r="B89" s="11"/>
      <c r="C89" s="11"/>
      <c r="D89" s="11"/>
      <c r="E89" s="11"/>
      <c r="F89" s="11"/>
      <c r="G89" s="11"/>
      <c r="H89" s="11"/>
      <c r="I89" s="11"/>
      <c r="J89" s="11"/>
      <c r="K89" s="11"/>
      <c r="L89" s="11"/>
      <c r="M89" s="11"/>
    </row>
    <row r="90" spans="1:13">
      <c r="A90" s="11"/>
      <c r="B90" s="11"/>
      <c r="C90" s="11"/>
      <c r="D90" s="11"/>
      <c r="E90" s="11"/>
      <c r="F90" s="11"/>
      <c r="G90" s="11"/>
      <c r="H90" s="11"/>
      <c r="I90" s="11"/>
      <c r="J90" s="11"/>
      <c r="K90" s="11"/>
      <c r="L90" s="11"/>
    </row>
    <row r="91" spans="1:13">
      <c r="A91" s="11"/>
      <c r="B91" s="11"/>
      <c r="C91" s="11"/>
      <c r="D91" s="11"/>
      <c r="E91" s="11"/>
      <c r="F91" s="11"/>
      <c r="G91" s="11"/>
      <c r="H91" s="11"/>
      <c r="I91" s="11"/>
      <c r="J91" s="11"/>
      <c r="K91" s="11"/>
      <c r="L91" s="11"/>
    </row>
    <row r="92" spans="1:13">
      <c r="A92" s="11"/>
      <c r="B92" s="11"/>
      <c r="C92" s="11"/>
      <c r="D92" s="11"/>
      <c r="E92" s="11"/>
      <c r="F92" s="11"/>
      <c r="G92" s="11"/>
      <c r="H92" s="11"/>
      <c r="I92" s="11"/>
      <c r="J92" s="11"/>
      <c r="K92" s="11"/>
      <c r="L92" s="11"/>
    </row>
    <row r="93" spans="1:13">
      <c r="A93" s="11"/>
      <c r="B93" s="11"/>
      <c r="C93" s="11"/>
      <c r="D93" s="11"/>
      <c r="E93" s="11"/>
      <c r="F93" s="11"/>
      <c r="G93" s="11"/>
      <c r="H93" s="11"/>
      <c r="I93" s="11"/>
      <c r="J93" s="11"/>
      <c r="K93" s="11"/>
      <c r="L93" s="11"/>
    </row>
    <row r="94" spans="1:13">
      <c r="A94" s="11"/>
      <c r="B94" s="11"/>
      <c r="C94" s="11"/>
      <c r="D94" s="11"/>
      <c r="E94" s="11"/>
      <c r="F94" s="11"/>
      <c r="G94" s="11"/>
      <c r="H94" s="11"/>
      <c r="I94" s="11"/>
      <c r="J94" s="11"/>
      <c r="K94" s="11"/>
      <c r="L94" s="11"/>
    </row>
    <row r="95" spans="1:13">
      <c r="A95" s="11"/>
      <c r="B95" s="11"/>
      <c r="C95" s="11"/>
      <c r="D95" s="11"/>
      <c r="E95" s="11"/>
      <c r="F95" s="11"/>
      <c r="G95" s="11"/>
      <c r="H95" s="11"/>
      <c r="I95" s="11"/>
      <c r="J95" s="11"/>
      <c r="K95" s="11"/>
      <c r="L95" s="11"/>
    </row>
    <row r="96" spans="1:13">
      <c r="A96" s="11"/>
      <c r="B96" s="11"/>
      <c r="C96" s="11"/>
      <c r="D96" s="11"/>
      <c r="E96" s="11"/>
      <c r="F96" s="11"/>
      <c r="G96" s="11"/>
      <c r="H96" s="11"/>
      <c r="I96" s="11"/>
      <c r="J96" s="11"/>
      <c r="K96" s="11"/>
      <c r="L96" s="11"/>
    </row>
    <row r="97" spans="1:12">
      <c r="A97" s="11"/>
      <c r="B97" s="11"/>
      <c r="C97" s="11"/>
      <c r="D97" s="11"/>
      <c r="E97" s="11"/>
      <c r="F97" s="11"/>
      <c r="G97" s="11"/>
      <c r="H97" s="11"/>
      <c r="I97" s="11"/>
      <c r="J97" s="11"/>
      <c r="K97" s="11"/>
      <c r="L97" s="11"/>
    </row>
    <row r="98" spans="1:12">
      <c r="A98" s="11"/>
      <c r="B98" s="11"/>
      <c r="C98" s="11"/>
      <c r="D98" s="11"/>
      <c r="E98" s="11"/>
      <c r="F98" s="11"/>
      <c r="G98" s="11"/>
      <c r="H98" s="11"/>
      <c r="I98" s="11"/>
      <c r="J98" s="11"/>
      <c r="K98" s="11"/>
      <c r="L98" s="11"/>
    </row>
    <row r="99" spans="1:12">
      <c r="A99" s="11"/>
      <c r="B99" s="11"/>
      <c r="C99" s="11"/>
      <c r="D99" s="11"/>
      <c r="E99" s="11"/>
      <c r="F99" s="11"/>
      <c r="G99" s="11"/>
      <c r="H99" s="11"/>
      <c r="I99" s="11"/>
      <c r="J99" s="11"/>
      <c r="K99" s="11"/>
      <c r="L99" s="11"/>
    </row>
    <row r="100" spans="1:12">
      <c r="A100" s="11"/>
      <c r="B100" s="11"/>
      <c r="C100" s="11"/>
      <c r="D100" s="11"/>
      <c r="E100" s="11"/>
      <c r="F100" s="11"/>
      <c r="G100" s="11"/>
      <c r="H100" s="11"/>
      <c r="I100" s="11"/>
      <c r="J100" s="11"/>
      <c r="K100" s="11"/>
      <c r="L100" s="11"/>
    </row>
    <row r="101" spans="1:12">
      <c r="A101" s="11"/>
      <c r="B101" s="11"/>
      <c r="C101" s="11"/>
      <c r="D101" s="11"/>
      <c r="E101" s="11"/>
      <c r="F101" s="11"/>
      <c r="G101" s="11"/>
      <c r="H101" s="11"/>
      <c r="I101" s="11"/>
      <c r="J101" s="11"/>
      <c r="K101" s="11"/>
      <c r="L101" s="11"/>
    </row>
    <row r="102" spans="1:12">
      <c r="A102" s="11"/>
      <c r="B102" s="11"/>
      <c r="C102" s="11"/>
      <c r="D102" s="11"/>
      <c r="E102" s="11"/>
      <c r="F102" s="11"/>
      <c r="G102" s="11"/>
      <c r="H102" s="11"/>
      <c r="I102" s="11"/>
      <c r="J102" s="11"/>
      <c r="K102" s="11"/>
      <c r="L102" s="11"/>
    </row>
    <row r="103" spans="1:12">
      <c r="A103" s="11"/>
      <c r="B103" s="11"/>
      <c r="C103" s="11"/>
      <c r="D103" s="11"/>
      <c r="E103" s="11"/>
      <c r="F103" s="11"/>
      <c r="G103" s="11"/>
      <c r="H103" s="11"/>
      <c r="I103" s="11"/>
      <c r="J103" s="11"/>
      <c r="K103" s="11"/>
      <c r="L103" s="11"/>
    </row>
    <row r="104" spans="1:12">
      <c r="A104" s="11"/>
      <c r="B104" s="11"/>
      <c r="C104" s="11"/>
      <c r="D104" s="11"/>
      <c r="E104" s="11"/>
      <c r="F104" s="11"/>
      <c r="G104" s="11"/>
      <c r="H104" s="11"/>
      <c r="I104" s="11"/>
      <c r="J104" s="11"/>
      <c r="K104" s="11"/>
      <c r="L104" s="11"/>
    </row>
    <row r="105" spans="1:12">
      <c r="A105" s="11"/>
      <c r="B105" s="11"/>
      <c r="C105" s="11"/>
      <c r="D105" s="11"/>
      <c r="E105" s="11"/>
      <c r="F105" s="11"/>
      <c r="G105" s="11"/>
      <c r="H105" s="11"/>
      <c r="I105" s="11"/>
      <c r="J105" s="11"/>
      <c r="K105" s="11"/>
      <c r="L105" s="11"/>
    </row>
    <row r="106" spans="1:12">
      <c r="A106" s="11"/>
      <c r="B106" s="11"/>
      <c r="C106" s="11"/>
      <c r="D106" s="11"/>
      <c r="E106" s="11"/>
      <c r="F106" s="11"/>
      <c r="G106" s="11"/>
      <c r="H106" s="11"/>
      <c r="I106" s="11"/>
      <c r="J106" s="11"/>
      <c r="K106" s="11"/>
      <c r="L106" s="11"/>
    </row>
    <row r="107" spans="1:12">
      <c r="A107" s="11"/>
      <c r="B107" s="11"/>
      <c r="C107" s="11"/>
      <c r="D107" s="11"/>
      <c r="E107" s="11"/>
      <c r="F107" s="11"/>
      <c r="G107" s="11"/>
      <c r="H107" s="11"/>
      <c r="I107" s="11"/>
      <c r="J107" s="11"/>
      <c r="K107" s="11"/>
      <c r="L107" s="11"/>
    </row>
    <row r="108" spans="1:12">
      <c r="A108" s="11"/>
      <c r="B108" s="11"/>
      <c r="C108" s="11"/>
      <c r="D108" s="11"/>
      <c r="E108" s="11"/>
      <c r="F108" s="11"/>
      <c r="G108" s="11"/>
      <c r="H108" s="11"/>
      <c r="I108" s="11"/>
      <c r="J108" s="11"/>
      <c r="K108" s="11"/>
      <c r="L108" s="11"/>
    </row>
    <row r="109" spans="1:12">
      <c r="A109" s="11"/>
      <c r="B109" s="11"/>
      <c r="C109" s="11"/>
      <c r="D109" s="11"/>
      <c r="E109" s="11"/>
      <c r="F109" s="11"/>
      <c r="G109" s="11"/>
      <c r="H109" s="11"/>
      <c r="I109" s="11"/>
      <c r="J109" s="11"/>
      <c r="K109" s="11"/>
      <c r="L109" s="11"/>
    </row>
    <row r="110" spans="1:12">
      <c r="A110" s="11"/>
      <c r="B110" s="11"/>
      <c r="C110" s="11"/>
      <c r="D110" s="11"/>
      <c r="E110" s="11"/>
      <c r="F110" s="11"/>
      <c r="G110" s="11"/>
      <c r="H110" s="11"/>
      <c r="I110" s="11"/>
      <c r="J110" s="11"/>
      <c r="K110" s="11"/>
      <c r="L110" s="11"/>
    </row>
    <row r="111" spans="1:12">
      <c r="A111" s="11"/>
      <c r="B111" s="11"/>
      <c r="C111" s="11"/>
      <c r="D111" s="11"/>
      <c r="E111" s="11"/>
      <c r="F111" s="11"/>
      <c r="G111" s="11"/>
      <c r="H111" s="11"/>
      <c r="I111" s="11"/>
      <c r="J111" s="11"/>
      <c r="K111" s="11"/>
      <c r="L111" s="11"/>
    </row>
    <row r="112" spans="1:12">
      <c r="A112" s="11"/>
      <c r="B112" s="11"/>
      <c r="C112" s="11"/>
      <c r="D112" s="11"/>
      <c r="E112" s="11"/>
      <c r="F112" s="11"/>
      <c r="G112" s="11"/>
      <c r="H112" s="11"/>
      <c r="I112" s="11"/>
      <c r="J112" s="11"/>
      <c r="K112" s="11"/>
      <c r="L112" s="11"/>
    </row>
    <row r="113" spans="1:12">
      <c r="A113" s="11"/>
      <c r="B113" s="11"/>
      <c r="C113" s="11"/>
      <c r="D113" s="11"/>
      <c r="E113" s="11"/>
      <c r="F113" s="11"/>
      <c r="G113" s="11"/>
      <c r="H113" s="11"/>
      <c r="I113" s="11"/>
      <c r="J113" s="11"/>
      <c r="K113" s="11"/>
      <c r="L113" s="11"/>
    </row>
    <row r="114" spans="1:12">
      <c r="A114" s="11"/>
      <c r="B114" s="11"/>
      <c r="C114" s="11"/>
      <c r="D114" s="11"/>
      <c r="E114" s="11"/>
      <c r="F114" s="11"/>
      <c r="G114" s="11"/>
      <c r="H114" s="11"/>
      <c r="I114" s="11"/>
      <c r="J114" s="11"/>
      <c r="K114" s="11"/>
      <c r="L114" s="11"/>
    </row>
    <row r="115" spans="1:12">
      <c r="A115" s="11"/>
      <c r="B115" s="11"/>
      <c r="C115" s="11"/>
      <c r="D115" s="11"/>
      <c r="E115" s="11"/>
      <c r="F115" s="11"/>
      <c r="G115" s="11"/>
      <c r="H115" s="11"/>
      <c r="I115" s="11"/>
      <c r="J115" s="11"/>
      <c r="K115" s="11"/>
      <c r="L115" s="11"/>
    </row>
    <row r="116" spans="1:12">
      <c r="A116" s="11"/>
      <c r="B116" s="11"/>
      <c r="C116" s="11"/>
      <c r="D116" s="11"/>
      <c r="E116" s="11"/>
      <c r="F116" s="11"/>
      <c r="G116" s="11"/>
      <c r="H116" s="11"/>
      <c r="I116" s="11"/>
      <c r="J116" s="11"/>
      <c r="K116" s="11"/>
      <c r="L116" s="11"/>
    </row>
    <row r="117" spans="1:12">
      <c r="A117" s="11"/>
      <c r="B117" s="11"/>
      <c r="C117" s="11"/>
      <c r="D117" s="11"/>
      <c r="E117" s="11"/>
      <c r="F117" s="11"/>
      <c r="G117" s="11"/>
      <c r="H117" s="11"/>
      <c r="I117" s="11"/>
      <c r="J117" s="11"/>
      <c r="K117" s="11"/>
      <c r="L117" s="11"/>
    </row>
    <row r="118" spans="1:12">
      <c r="A118" s="11"/>
      <c r="B118" s="11"/>
      <c r="C118" s="11"/>
      <c r="D118" s="11"/>
      <c r="E118" s="11"/>
      <c r="F118" s="11"/>
      <c r="G118" s="11"/>
      <c r="H118" s="11"/>
      <c r="I118" s="11"/>
      <c r="J118" s="11"/>
      <c r="K118" s="11"/>
      <c r="L118" s="11"/>
    </row>
    <row r="119" spans="1:12">
      <c r="A119" s="11"/>
      <c r="B119" s="11"/>
      <c r="C119" s="11"/>
      <c r="D119" s="11"/>
      <c r="E119" s="11"/>
      <c r="F119" s="11"/>
      <c r="G119" s="11"/>
      <c r="H119" s="11"/>
      <c r="I119" s="11"/>
      <c r="J119" s="11"/>
      <c r="K119" s="11"/>
      <c r="L119" s="11"/>
    </row>
    <row r="120" spans="1:12">
      <c r="A120" s="11"/>
      <c r="B120" s="11"/>
      <c r="C120" s="11"/>
      <c r="D120" s="11"/>
      <c r="E120" s="11"/>
      <c r="F120" s="11"/>
      <c r="G120" s="11"/>
      <c r="H120" s="11"/>
      <c r="I120" s="11"/>
      <c r="J120" s="11"/>
      <c r="K120" s="11"/>
      <c r="L120" s="11"/>
    </row>
    <row r="121" spans="1:12">
      <c r="A121" s="11"/>
      <c r="B121" s="11"/>
      <c r="C121" s="11"/>
      <c r="D121" s="11"/>
      <c r="E121" s="11"/>
      <c r="F121" s="11"/>
      <c r="G121" s="11"/>
      <c r="H121" s="11"/>
      <c r="I121" s="11"/>
      <c r="J121" s="11"/>
      <c r="K121" s="11"/>
      <c r="L121" s="11"/>
    </row>
    <row r="122" spans="1:12">
      <c r="A122" s="11"/>
      <c r="B122" s="11"/>
      <c r="C122" s="11"/>
      <c r="D122" s="11"/>
      <c r="E122" s="11"/>
      <c r="F122" s="11"/>
      <c r="G122" s="11"/>
      <c r="H122" s="11"/>
      <c r="I122" s="11"/>
      <c r="J122" s="11"/>
      <c r="K122" s="11"/>
      <c r="L122" s="11"/>
    </row>
    <row r="123" spans="1:12">
      <c r="A123" s="11"/>
      <c r="B123" s="11"/>
      <c r="C123" s="11"/>
      <c r="D123" s="11"/>
      <c r="E123" s="11"/>
      <c r="F123" s="11"/>
      <c r="G123" s="11"/>
      <c r="H123" s="11"/>
      <c r="I123" s="11"/>
      <c r="J123" s="11"/>
      <c r="K123" s="11"/>
      <c r="L123" s="11"/>
    </row>
    <row r="124" spans="1:12">
      <c r="A124" s="11"/>
      <c r="B124" s="11"/>
      <c r="C124" s="11"/>
      <c r="D124" s="11"/>
      <c r="E124" s="11"/>
      <c r="F124" s="11"/>
      <c r="G124" s="11"/>
      <c r="H124" s="11"/>
      <c r="I124" s="11"/>
      <c r="J124" s="11"/>
      <c r="K124" s="11"/>
      <c r="L124" s="11"/>
    </row>
    <row r="125" spans="1:12">
      <c r="A125" s="11"/>
      <c r="B125" s="11"/>
      <c r="C125" s="11"/>
      <c r="D125" s="11"/>
      <c r="E125" s="11"/>
      <c r="F125" s="11"/>
      <c r="G125" s="11"/>
      <c r="H125" s="11"/>
      <c r="I125" s="11"/>
      <c r="J125" s="11"/>
      <c r="K125" s="11"/>
      <c r="L125" s="11"/>
    </row>
    <row r="126" spans="1:12">
      <c r="A126" s="11"/>
      <c r="B126" s="11"/>
      <c r="C126" s="11"/>
      <c r="D126" s="11"/>
      <c r="E126" s="11"/>
      <c r="F126" s="11"/>
      <c r="G126" s="11"/>
      <c r="H126" s="11"/>
      <c r="I126" s="11"/>
      <c r="J126" s="11"/>
      <c r="K126" s="11"/>
      <c r="L126" s="11"/>
    </row>
    <row r="127" spans="1:12">
      <c r="A127" s="11"/>
      <c r="B127" s="11"/>
      <c r="C127" s="11"/>
      <c r="D127" s="11"/>
      <c r="E127" s="11"/>
      <c r="F127" s="11"/>
      <c r="G127" s="11"/>
      <c r="H127" s="11"/>
      <c r="I127" s="11"/>
      <c r="J127" s="11"/>
      <c r="K127" s="11"/>
      <c r="L127" s="11"/>
    </row>
    <row r="128" spans="1:12">
      <c r="A128" s="11"/>
      <c r="B128" s="11"/>
      <c r="C128" s="11"/>
      <c r="D128" s="11"/>
      <c r="E128" s="11"/>
      <c r="F128" s="11"/>
      <c r="G128" s="11"/>
      <c r="H128" s="11"/>
      <c r="I128" s="11"/>
      <c r="J128" s="11"/>
      <c r="K128" s="11"/>
      <c r="L128" s="11"/>
    </row>
    <row r="129" spans="1:12">
      <c r="A129" s="11"/>
      <c r="B129" s="11"/>
      <c r="C129" s="11"/>
      <c r="D129" s="11"/>
      <c r="E129" s="11"/>
      <c r="F129" s="11"/>
      <c r="G129" s="11"/>
      <c r="H129" s="11"/>
      <c r="I129" s="11"/>
      <c r="J129" s="11"/>
      <c r="K129" s="11"/>
      <c r="L129" s="11"/>
    </row>
    <row r="130" spans="1:12">
      <c r="A130" s="11"/>
      <c r="B130" s="11"/>
      <c r="C130" s="11"/>
      <c r="D130" s="11"/>
      <c r="E130" s="11"/>
      <c r="F130" s="11"/>
      <c r="G130" s="11"/>
      <c r="H130" s="11"/>
      <c r="I130" s="11"/>
      <c r="J130" s="11"/>
      <c r="K130" s="11"/>
      <c r="L130" s="11"/>
    </row>
    <row r="131" spans="1:12">
      <c r="A131" s="11"/>
      <c r="B131" s="11"/>
      <c r="C131" s="11"/>
      <c r="D131" s="11"/>
      <c r="E131" s="11"/>
      <c r="F131" s="11"/>
      <c r="G131" s="11"/>
      <c r="H131" s="11"/>
      <c r="I131" s="11"/>
      <c r="J131" s="11"/>
      <c r="K131" s="11"/>
      <c r="L131" s="11"/>
    </row>
    <row r="132" spans="1:12">
      <c r="A132" s="11"/>
      <c r="B132" s="11"/>
      <c r="C132" s="11"/>
      <c r="D132" s="11"/>
      <c r="E132" s="11"/>
      <c r="F132" s="11"/>
      <c r="G132" s="11"/>
      <c r="H132" s="11"/>
      <c r="I132" s="11"/>
      <c r="J132" s="11"/>
      <c r="K132" s="11"/>
      <c r="L132" s="11"/>
    </row>
    <row r="133" spans="1:12">
      <c r="A133" s="11"/>
      <c r="B133" s="11"/>
      <c r="C133" s="11"/>
      <c r="D133" s="11"/>
      <c r="E133" s="11"/>
      <c r="F133" s="11"/>
      <c r="G133" s="11"/>
      <c r="H133" s="11"/>
      <c r="I133" s="11"/>
      <c r="J133" s="11"/>
      <c r="K133" s="11"/>
      <c r="L133" s="11"/>
    </row>
    <row r="134" spans="1:12">
      <c r="A134" s="11"/>
      <c r="B134" s="11"/>
      <c r="C134" s="11"/>
      <c r="D134" s="11"/>
      <c r="E134" s="11"/>
      <c r="F134" s="11"/>
      <c r="G134" s="11"/>
      <c r="H134" s="11"/>
      <c r="I134" s="11"/>
      <c r="J134" s="11"/>
      <c r="K134" s="11"/>
      <c r="L134" s="11"/>
    </row>
    <row r="135" spans="1:12">
      <c r="A135" s="11"/>
      <c r="B135" s="11"/>
      <c r="C135" s="11"/>
      <c r="D135" s="11"/>
      <c r="E135" s="11"/>
      <c r="F135" s="11"/>
      <c r="G135" s="11"/>
      <c r="H135" s="11"/>
      <c r="I135" s="11"/>
      <c r="J135" s="11"/>
      <c r="K135" s="11"/>
      <c r="L135" s="11"/>
    </row>
    <row r="136" spans="1:12">
      <c r="A136" s="11"/>
      <c r="B136" s="11"/>
      <c r="C136" s="11"/>
      <c r="D136" s="11"/>
      <c r="E136" s="11"/>
      <c r="F136" s="11"/>
      <c r="G136" s="11"/>
      <c r="H136" s="11"/>
      <c r="I136" s="11"/>
      <c r="J136" s="11"/>
      <c r="K136" s="11"/>
      <c r="L136" s="11"/>
    </row>
    <row r="137" spans="1:12">
      <c r="A137" s="11"/>
      <c r="B137" s="11"/>
      <c r="C137" s="11"/>
      <c r="D137" s="11"/>
      <c r="E137" s="11"/>
      <c r="F137" s="11"/>
      <c r="G137" s="11"/>
      <c r="H137" s="11"/>
      <c r="I137" s="11"/>
      <c r="J137" s="11"/>
      <c r="K137" s="11"/>
      <c r="L137" s="11"/>
    </row>
    <row r="138" spans="1:12">
      <c r="A138" s="11"/>
      <c r="B138" s="11"/>
      <c r="C138" s="11"/>
      <c r="D138" s="11"/>
      <c r="E138" s="11"/>
      <c r="F138" s="11"/>
      <c r="G138" s="11"/>
      <c r="H138" s="11"/>
      <c r="I138" s="11"/>
      <c r="J138" s="11"/>
      <c r="K138" s="11"/>
      <c r="L138" s="11"/>
    </row>
    <row r="139" spans="1:12">
      <c r="A139" s="11"/>
      <c r="B139" s="11"/>
      <c r="C139" s="11"/>
      <c r="D139" s="11"/>
      <c r="E139" s="11"/>
      <c r="F139" s="11"/>
      <c r="G139" s="11"/>
      <c r="H139" s="11"/>
      <c r="I139" s="11"/>
      <c r="J139" s="11"/>
      <c r="K139" s="11"/>
      <c r="L139" s="11"/>
    </row>
    <row r="140" spans="1:12">
      <c r="A140" s="11"/>
      <c r="B140" s="11"/>
      <c r="C140" s="11"/>
      <c r="D140" s="11"/>
      <c r="E140" s="11"/>
      <c r="F140" s="11"/>
      <c r="G140" s="11"/>
      <c r="H140" s="11"/>
      <c r="I140" s="11"/>
      <c r="J140" s="11"/>
      <c r="K140" s="11"/>
      <c r="L140" s="11"/>
    </row>
    <row r="141" spans="1:12">
      <c r="A141" s="11"/>
      <c r="B141" s="11"/>
      <c r="C141" s="11"/>
      <c r="D141" s="11"/>
      <c r="E141" s="11"/>
      <c r="F141" s="11"/>
      <c r="G141" s="11"/>
      <c r="H141" s="11"/>
      <c r="I141" s="11"/>
      <c r="J141" s="11"/>
      <c r="K141" s="11"/>
      <c r="L141" s="11"/>
    </row>
    <row r="142" spans="1:12">
      <c r="A142" s="11"/>
      <c r="B142" s="11"/>
      <c r="C142" s="11"/>
      <c r="D142" s="11"/>
      <c r="E142" s="11"/>
      <c r="F142" s="11"/>
      <c r="G142" s="11"/>
      <c r="H142" s="11"/>
      <c r="I142" s="11"/>
      <c r="J142" s="11"/>
      <c r="K142" s="11"/>
      <c r="L142" s="11"/>
    </row>
    <row r="143" spans="1:12">
      <c r="A143" s="11"/>
      <c r="B143" s="11"/>
      <c r="C143" s="11"/>
      <c r="D143" s="11"/>
      <c r="E143" s="11"/>
      <c r="F143" s="11"/>
      <c r="G143" s="11"/>
      <c r="H143" s="11"/>
      <c r="I143" s="11"/>
      <c r="J143" s="11"/>
      <c r="K143" s="11"/>
      <c r="L143" s="11"/>
    </row>
  </sheetData>
  <phoneticPr fontId="0" type="noConversion"/>
  <printOptions horizontalCentered="1" verticalCentered="1"/>
  <pageMargins left="0.5" right="0.5" top="0.5" bottom="0.5" header="0.5" footer="0.5"/>
  <pageSetup scale="68"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88"/>
  <dimension ref="A1:AA305"/>
  <sheetViews>
    <sheetView defaultGridColor="0" colorId="22" zoomScaleNormal="100" zoomScaleSheetLayoutView="100" workbookViewId="0">
      <selection activeCell="M31" sqref="M31"/>
    </sheetView>
  </sheetViews>
  <sheetFormatPr defaultColWidth="9.6640625" defaultRowHeight="15"/>
  <cols>
    <col min="1" max="1" width="2.6640625" style="904" customWidth="1"/>
    <col min="2" max="2" width="4.6640625" style="904" customWidth="1"/>
    <col min="3" max="3" width="1.6640625" style="904" customWidth="1"/>
    <col min="4" max="4" width="19.6640625" style="904" customWidth="1"/>
    <col min="5" max="5" width="28.6640625" style="904" customWidth="1"/>
    <col min="6" max="6" width="15.6640625" style="904" customWidth="1"/>
    <col min="7" max="7" width="32.88671875" style="904" customWidth="1"/>
    <col min="8" max="16384" width="9.6640625" style="904"/>
  </cols>
  <sheetData>
    <row r="1" spans="1:27" ht="15.6" customHeight="1">
      <c r="A1" s="1474"/>
      <c r="B1" s="1477" t="s">
        <v>678</v>
      </c>
      <c r="C1" s="1477"/>
      <c r="D1" s="1475"/>
      <c r="E1" s="1477" t="s">
        <v>2368</v>
      </c>
      <c r="F1" s="1476" t="s">
        <v>2457</v>
      </c>
      <c r="G1" s="1478" t="s">
        <v>2458</v>
      </c>
      <c r="H1" s="1617"/>
      <c r="I1" s="1617"/>
      <c r="J1" s="1617"/>
      <c r="K1" s="1617"/>
      <c r="L1" s="1617"/>
      <c r="M1" s="1617"/>
      <c r="N1" s="1617"/>
      <c r="O1" s="1617"/>
      <c r="P1" s="1617"/>
      <c r="Q1" s="1617"/>
      <c r="R1" s="1617"/>
      <c r="S1" s="1617"/>
      <c r="T1" s="1617"/>
      <c r="U1" s="1617"/>
      <c r="V1" s="1617"/>
      <c r="W1" s="1617"/>
      <c r="X1" s="1617"/>
      <c r="Y1" s="1617"/>
      <c r="Z1" s="1617"/>
      <c r="AA1" s="1617"/>
    </row>
    <row r="2" spans="1:27" ht="15.6" customHeight="1">
      <c r="A2" s="1479"/>
      <c r="B2" s="1617" t="str">
        <f>+'Data Sheet'!C25</f>
        <v>Orange and Rockland Utilities, Inc</v>
      </c>
      <c r="C2" s="1617"/>
      <c r="D2" s="804"/>
      <c r="E2" s="1617" t="s">
        <v>4952</v>
      </c>
      <c r="F2" s="909"/>
      <c r="G2" s="1480"/>
      <c r="H2" s="1617"/>
      <c r="I2" s="1617"/>
      <c r="J2" s="1617"/>
      <c r="K2" s="1617"/>
      <c r="L2" s="1617"/>
      <c r="M2" s="1617"/>
      <c r="N2" s="1617"/>
      <c r="O2" s="1617"/>
      <c r="P2" s="1617"/>
      <c r="Q2" s="1617"/>
      <c r="R2" s="1617"/>
      <c r="S2" s="1617"/>
      <c r="T2" s="1617"/>
      <c r="U2" s="1617"/>
      <c r="V2" s="1617"/>
      <c r="W2" s="1617"/>
      <c r="X2" s="1617"/>
      <c r="Y2" s="1617"/>
      <c r="Z2" s="1617"/>
      <c r="AA2" s="1617"/>
    </row>
    <row r="3" spans="1:27" ht="15.6" customHeight="1">
      <c r="A3" s="1479"/>
      <c r="B3" s="1617"/>
      <c r="C3" s="1617"/>
      <c r="D3" s="804"/>
      <c r="E3" s="1617" t="s">
        <v>679</v>
      </c>
      <c r="F3" s="2004" t="str">
        <f>+'Data Sheet'!C40</f>
        <v>4/28/2016</v>
      </c>
      <c r="G3" s="1607" t="str">
        <f>+'Data Sheet'!C38</f>
        <v>12/31/2015</v>
      </c>
      <c r="H3" s="1617"/>
      <c r="I3" s="1617"/>
      <c r="J3" s="1617"/>
      <c r="K3" s="1617"/>
      <c r="L3" s="1617"/>
      <c r="M3" s="1617"/>
      <c r="N3" s="1617"/>
      <c r="O3" s="1617"/>
      <c r="P3" s="1617"/>
      <c r="Q3" s="1617"/>
      <c r="R3" s="1617"/>
      <c r="S3" s="1617"/>
      <c r="T3" s="1617"/>
      <c r="U3" s="1617"/>
      <c r="V3" s="1617"/>
      <c r="W3" s="1617"/>
      <c r="X3" s="1617"/>
      <c r="Y3" s="1617"/>
      <c r="Z3" s="1617"/>
      <c r="AA3" s="1617"/>
    </row>
    <row r="4" spans="1:27" ht="15.6" customHeight="1">
      <c r="A4" s="2084"/>
      <c r="B4" s="991" t="s">
        <v>680</v>
      </c>
      <c r="C4" s="991"/>
      <c r="D4" s="991"/>
      <c r="E4" s="991"/>
      <c r="F4" s="991"/>
      <c r="G4" s="2008"/>
      <c r="H4" s="1617"/>
      <c r="I4" s="1617"/>
      <c r="J4" s="1617"/>
      <c r="K4" s="1617"/>
      <c r="L4" s="1617"/>
      <c r="M4" s="1617"/>
      <c r="N4" s="1617"/>
      <c r="O4" s="1617"/>
      <c r="P4" s="1617"/>
      <c r="Q4" s="1617"/>
      <c r="R4" s="1617"/>
      <c r="S4" s="1617"/>
      <c r="T4" s="1617"/>
      <c r="U4" s="1617"/>
      <c r="V4" s="1617"/>
      <c r="W4" s="1617"/>
      <c r="X4" s="1617"/>
      <c r="Y4" s="1617"/>
      <c r="Z4" s="1617"/>
      <c r="AA4" s="1617"/>
    </row>
    <row r="5" spans="1:27" ht="15.6" customHeight="1">
      <c r="A5" s="1479"/>
      <c r="B5" s="1617"/>
      <c r="C5" s="1617"/>
      <c r="D5" s="1617"/>
      <c r="E5" s="1617"/>
      <c r="F5" s="1617"/>
      <c r="G5" s="1530"/>
      <c r="H5" s="1617"/>
      <c r="I5" s="1617"/>
      <c r="J5" s="1617"/>
      <c r="K5" s="1617"/>
      <c r="L5" s="1617"/>
      <c r="M5" s="1617"/>
      <c r="N5" s="1617"/>
      <c r="O5" s="1617"/>
      <c r="P5" s="1617"/>
      <c r="Q5" s="1617"/>
      <c r="R5" s="1617"/>
      <c r="S5" s="1617"/>
      <c r="T5" s="1617"/>
      <c r="U5" s="1617"/>
      <c r="V5" s="1617"/>
      <c r="W5" s="1617"/>
      <c r="X5" s="1617"/>
      <c r="Y5" s="1617"/>
      <c r="Z5" s="1617"/>
      <c r="AA5" s="1617"/>
    </row>
    <row r="6" spans="1:27" ht="15.6" customHeight="1">
      <c r="A6" s="1479"/>
      <c r="B6" s="1617" t="s">
        <v>681</v>
      </c>
      <c r="C6" s="1617"/>
      <c r="D6" s="1617"/>
      <c r="E6" s="1617"/>
      <c r="F6" s="1617"/>
      <c r="G6" s="1530"/>
      <c r="H6" s="1617"/>
      <c r="I6" s="1617"/>
      <c r="J6" s="1617"/>
      <c r="K6" s="1617"/>
      <c r="L6" s="1617"/>
      <c r="M6" s="1617"/>
      <c r="N6" s="1617"/>
      <c r="O6" s="1617"/>
      <c r="P6" s="1617"/>
      <c r="Q6" s="1617"/>
      <c r="R6" s="1617"/>
      <c r="S6" s="1617"/>
      <c r="T6" s="1617"/>
      <c r="U6" s="1617"/>
      <c r="V6" s="1617"/>
      <c r="W6" s="1617"/>
      <c r="X6" s="1617"/>
      <c r="Y6" s="1617"/>
      <c r="Z6" s="1617"/>
      <c r="AA6" s="1617"/>
    </row>
    <row r="7" spans="1:27" ht="15.6" customHeight="1">
      <c r="A7" s="1479"/>
      <c r="B7" s="1617" t="s">
        <v>2441</v>
      </c>
      <c r="C7" s="1617"/>
      <c r="D7" s="1617"/>
      <c r="E7" s="1617"/>
      <c r="F7" s="1617"/>
      <c r="G7" s="1530"/>
      <c r="H7" s="1617"/>
      <c r="I7" s="1617"/>
      <c r="J7" s="1617"/>
      <c r="K7" s="1617"/>
      <c r="L7" s="1617"/>
      <c r="M7" s="1617"/>
      <c r="N7" s="1617"/>
      <c r="O7" s="1617"/>
      <c r="P7" s="1617"/>
      <c r="Q7" s="1617"/>
      <c r="R7" s="1617"/>
      <c r="S7" s="1617"/>
      <c r="T7" s="1617"/>
      <c r="U7" s="1617"/>
      <c r="V7" s="1617"/>
      <c r="W7" s="1617"/>
      <c r="X7" s="1617"/>
      <c r="Y7" s="1617"/>
      <c r="Z7" s="1617"/>
      <c r="AA7" s="1617"/>
    </row>
    <row r="8" spans="1:27" ht="15.6" customHeight="1">
      <c r="A8" s="1479"/>
      <c r="B8" s="1617" t="s">
        <v>4946</v>
      </c>
      <c r="C8" s="1617"/>
      <c r="D8" s="1617"/>
      <c r="E8" s="1617"/>
      <c r="F8" s="1617"/>
      <c r="G8" s="1530"/>
      <c r="H8" s="1617"/>
      <c r="I8" s="1617"/>
      <c r="J8" s="1617"/>
      <c r="K8" s="1617"/>
      <c r="L8" s="1617"/>
      <c r="M8" s="1617"/>
      <c r="N8" s="1617"/>
      <c r="O8" s="1617"/>
      <c r="P8" s="1617"/>
      <c r="Q8" s="1617"/>
      <c r="R8" s="1617"/>
      <c r="S8" s="1617"/>
      <c r="T8" s="1617"/>
      <c r="U8" s="1617"/>
      <c r="V8" s="1617"/>
      <c r="W8" s="1617"/>
      <c r="X8" s="1617"/>
      <c r="Y8" s="1617"/>
      <c r="Z8" s="1617"/>
      <c r="AA8" s="1617"/>
    </row>
    <row r="9" spans="1:27" ht="15.6" customHeight="1">
      <c r="A9" s="1479"/>
      <c r="B9" s="1617" t="s">
        <v>4947</v>
      </c>
      <c r="C9" s="1617"/>
      <c r="D9" s="1617"/>
      <c r="E9" s="1617"/>
      <c r="F9" s="1617"/>
      <c r="G9" s="1530"/>
      <c r="H9" s="1617"/>
      <c r="I9" s="1617"/>
      <c r="J9" s="1617"/>
      <c r="K9" s="1617"/>
      <c r="L9" s="1617"/>
      <c r="M9" s="1617"/>
      <c r="N9" s="1617"/>
      <c r="O9" s="1617"/>
      <c r="P9" s="1617"/>
      <c r="Q9" s="1617"/>
      <c r="R9" s="1617"/>
      <c r="S9" s="1617"/>
      <c r="T9" s="1617"/>
      <c r="U9" s="1617"/>
      <c r="V9" s="1617"/>
      <c r="W9" s="1617"/>
      <c r="X9" s="1617"/>
      <c r="Y9" s="1617"/>
      <c r="Z9" s="1617"/>
      <c r="AA9" s="1617"/>
    </row>
    <row r="10" spans="1:27" ht="15.6" customHeight="1">
      <c r="A10" s="2370"/>
      <c r="B10" s="2083" t="s">
        <v>4948</v>
      </c>
      <c r="C10" s="2083"/>
      <c r="D10" s="2083"/>
      <c r="E10" s="2083"/>
      <c r="F10" s="2083"/>
      <c r="G10" s="2371"/>
      <c r="H10" s="1617"/>
      <c r="I10" s="1617"/>
      <c r="J10" s="1617"/>
      <c r="K10" s="1617"/>
      <c r="L10" s="1617"/>
      <c r="M10" s="1617"/>
      <c r="N10" s="1617"/>
      <c r="O10" s="1617"/>
      <c r="P10" s="1617"/>
      <c r="Q10" s="1617"/>
      <c r="R10" s="1617"/>
      <c r="S10" s="1617"/>
      <c r="T10" s="1617"/>
      <c r="U10" s="1617"/>
      <c r="V10" s="1617"/>
      <c r="W10" s="1617"/>
      <c r="X10" s="1617"/>
      <c r="Y10" s="1617"/>
      <c r="Z10" s="1617"/>
      <c r="AA10" s="1617"/>
    </row>
    <row r="11" spans="1:27" ht="15.6" customHeight="1">
      <c r="A11" s="1481"/>
      <c r="B11" s="916"/>
      <c r="C11" s="916"/>
      <c r="D11" s="916"/>
      <c r="E11" s="916"/>
      <c r="F11" s="916"/>
      <c r="G11" s="1508"/>
      <c r="H11" s="1617"/>
      <c r="I11" s="1617"/>
      <c r="J11" s="1617"/>
      <c r="K11" s="1617"/>
      <c r="L11" s="1617"/>
      <c r="M11" s="1617"/>
      <c r="N11" s="1617"/>
      <c r="O11" s="1617"/>
      <c r="P11" s="1617"/>
      <c r="Q11" s="1617"/>
      <c r="R11" s="1617"/>
      <c r="S11" s="1617"/>
      <c r="T11" s="1617"/>
      <c r="U11" s="1617"/>
      <c r="V11" s="1617"/>
      <c r="W11" s="1617"/>
      <c r="X11" s="1617"/>
      <c r="Y11" s="1617"/>
      <c r="Z11" s="1617"/>
      <c r="AA11" s="1617"/>
    </row>
    <row r="12" spans="1:27">
      <c r="A12" s="1479"/>
      <c r="B12" s="1617"/>
      <c r="C12" s="2017"/>
      <c r="D12" s="2081"/>
      <c r="E12" s="2081"/>
      <c r="F12" s="2018"/>
      <c r="G12" s="2022" t="s">
        <v>1317</v>
      </c>
      <c r="H12" s="1617"/>
      <c r="I12" s="1617"/>
      <c r="J12" s="1617"/>
      <c r="K12" s="1617"/>
      <c r="L12" s="1617"/>
      <c r="M12" s="1617"/>
      <c r="N12" s="1617"/>
      <c r="O12" s="1617"/>
      <c r="P12" s="1617"/>
      <c r="Q12" s="1617"/>
      <c r="R12" s="1617"/>
      <c r="S12" s="1617"/>
      <c r="T12" s="1617"/>
      <c r="U12" s="1617"/>
      <c r="V12" s="1617"/>
      <c r="W12" s="1617"/>
      <c r="X12" s="1617"/>
      <c r="Y12" s="1617"/>
      <c r="Z12" s="1617"/>
      <c r="AA12" s="1617"/>
    </row>
    <row r="13" spans="1:27">
      <c r="A13" s="1479"/>
      <c r="B13" s="1509" t="s">
        <v>3686</v>
      </c>
      <c r="C13" s="906"/>
      <c r="D13" s="1617"/>
      <c r="E13" s="1509" t="s">
        <v>1318</v>
      </c>
      <c r="F13" s="946"/>
      <c r="G13" s="2022" t="s">
        <v>1319</v>
      </c>
      <c r="H13" s="1617"/>
      <c r="I13" s="1617"/>
      <c r="J13" s="1617"/>
      <c r="K13" s="1617"/>
      <c r="L13" s="1617"/>
      <c r="M13" s="1617"/>
      <c r="N13" s="1617"/>
      <c r="O13" s="1617"/>
      <c r="P13" s="1617"/>
      <c r="Q13" s="1617"/>
      <c r="R13" s="1617"/>
      <c r="S13" s="1617"/>
      <c r="T13" s="1617"/>
      <c r="U13" s="1617"/>
      <c r="V13" s="1617"/>
      <c r="W13" s="1617"/>
      <c r="X13" s="1617"/>
      <c r="Y13" s="1617"/>
      <c r="Z13" s="1617"/>
      <c r="AA13" s="1617"/>
    </row>
    <row r="14" spans="1:27">
      <c r="A14" s="1481"/>
      <c r="B14" s="958" t="s">
        <v>3689</v>
      </c>
      <c r="C14" s="1483"/>
      <c r="D14" s="916" t="s">
        <v>1320</v>
      </c>
      <c r="E14" s="916"/>
      <c r="F14" s="1482"/>
      <c r="G14" s="2025" t="s">
        <v>1827</v>
      </c>
      <c r="H14" s="1617"/>
      <c r="I14" s="1617"/>
      <c r="J14" s="1617"/>
      <c r="K14" s="1617"/>
      <c r="L14" s="1617"/>
      <c r="M14" s="1617"/>
      <c r="N14" s="1617"/>
      <c r="O14" s="1617"/>
      <c r="P14" s="1617"/>
      <c r="Q14" s="1617"/>
      <c r="R14" s="1617"/>
      <c r="S14" s="1617"/>
      <c r="T14" s="1617"/>
      <c r="U14" s="1617"/>
      <c r="V14" s="1617"/>
      <c r="W14" s="1617"/>
      <c r="X14" s="1617"/>
      <c r="Y14" s="1617"/>
      <c r="Z14" s="1617"/>
      <c r="AA14" s="1617"/>
    </row>
    <row r="15" spans="1:27">
      <c r="A15" s="1479"/>
      <c r="B15" s="1617">
        <v>1</v>
      </c>
      <c r="C15" s="909"/>
      <c r="D15" s="2372" t="s">
        <v>284</v>
      </c>
      <c r="E15" s="1617"/>
      <c r="F15" s="1617"/>
      <c r="G15" s="2373"/>
      <c r="H15" s="1617"/>
      <c r="I15" s="1617"/>
      <c r="J15" s="1617"/>
      <c r="K15" s="1617"/>
      <c r="L15" s="1617"/>
      <c r="M15" s="1617"/>
      <c r="N15" s="1617"/>
      <c r="O15" s="1617"/>
      <c r="P15" s="1617"/>
      <c r="Q15" s="1617"/>
      <c r="R15" s="1617"/>
      <c r="S15" s="1617"/>
      <c r="T15" s="1617"/>
      <c r="U15" s="1617"/>
      <c r="V15" s="1617"/>
      <c r="W15" s="1617"/>
      <c r="X15" s="1617"/>
      <c r="Y15" s="1617"/>
      <c r="Z15" s="1617"/>
      <c r="AA15" s="1617"/>
    </row>
    <row r="16" spans="1:27">
      <c r="A16" s="1479"/>
      <c r="B16" s="1617">
        <v>2</v>
      </c>
      <c r="C16" s="909"/>
      <c r="D16" s="1617"/>
      <c r="E16" s="1617" t="s">
        <v>1321</v>
      </c>
      <c r="F16" s="1617"/>
      <c r="G16" s="2373">
        <v>40150159</v>
      </c>
      <c r="H16" s="1617"/>
      <c r="I16" s="1617"/>
      <c r="J16" s="1617"/>
      <c r="K16" s="1617"/>
      <c r="L16" s="1617"/>
      <c r="M16" s="1617"/>
      <c r="N16" s="1617"/>
      <c r="O16" s="1617"/>
      <c r="P16" s="1617"/>
      <c r="Q16" s="1617"/>
      <c r="R16" s="1617"/>
      <c r="S16" s="1617"/>
      <c r="T16" s="1617"/>
      <c r="U16" s="1617"/>
      <c r="V16" s="1617"/>
      <c r="W16" s="1617"/>
      <c r="X16" s="1617"/>
      <c r="Y16" s="1617"/>
      <c r="Z16" s="1617"/>
      <c r="AA16" s="1617"/>
    </row>
    <row r="17" spans="1:27">
      <c r="A17" s="1479"/>
      <c r="B17" s="1617">
        <v>3</v>
      </c>
      <c r="C17" s="909"/>
      <c r="D17" s="1617"/>
      <c r="E17" s="1617"/>
      <c r="F17" s="1617"/>
      <c r="G17" s="1616"/>
      <c r="H17" s="1617"/>
      <c r="I17" s="1617"/>
      <c r="J17" s="1617"/>
      <c r="K17" s="1617"/>
      <c r="L17" s="1617"/>
      <c r="M17" s="1617"/>
      <c r="N17" s="1617"/>
      <c r="O17" s="1617"/>
      <c r="P17" s="1617"/>
      <c r="Q17" s="1617"/>
      <c r="R17" s="1617"/>
      <c r="S17" s="1617"/>
      <c r="T17" s="1617"/>
      <c r="U17" s="1617"/>
      <c r="V17" s="1617"/>
      <c r="W17" s="1617"/>
      <c r="X17" s="1617"/>
      <c r="Y17" s="1617"/>
      <c r="Z17" s="1617"/>
      <c r="AA17" s="1617"/>
    </row>
    <row r="18" spans="1:27">
      <c r="A18" s="1479"/>
      <c r="B18" s="1617">
        <v>4</v>
      </c>
      <c r="C18" s="909"/>
      <c r="D18" s="1617"/>
      <c r="E18" s="1617"/>
      <c r="F18" s="1617"/>
      <c r="G18" s="1616"/>
      <c r="H18" s="1617"/>
      <c r="I18" s="1617"/>
      <c r="J18" s="1617"/>
      <c r="K18" s="1617"/>
      <c r="L18" s="1617"/>
      <c r="M18" s="1617"/>
      <c r="N18" s="1617"/>
      <c r="O18" s="1617"/>
      <c r="P18" s="1617"/>
      <c r="Q18" s="1617"/>
      <c r="R18" s="1617"/>
      <c r="S18" s="1617"/>
      <c r="T18" s="1617"/>
      <c r="U18" s="1617"/>
      <c r="V18" s="1617"/>
      <c r="W18" s="1617"/>
      <c r="X18" s="1617"/>
      <c r="Y18" s="1617"/>
      <c r="Z18" s="1617"/>
      <c r="AA18" s="1617"/>
    </row>
    <row r="19" spans="1:27">
      <c r="A19" s="1479"/>
      <c r="B19" s="1617">
        <v>5</v>
      </c>
      <c r="C19" s="909"/>
      <c r="D19" s="1617"/>
      <c r="E19" s="1617"/>
      <c r="F19" s="1617"/>
      <c r="G19" s="1616"/>
      <c r="H19" s="1617"/>
      <c r="I19" s="1617"/>
      <c r="J19" s="1617"/>
      <c r="K19" s="1617"/>
      <c r="L19" s="1617"/>
      <c r="M19" s="1617"/>
      <c r="N19" s="1617"/>
      <c r="O19" s="1617"/>
      <c r="P19" s="1617"/>
      <c r="Q19" s="1617"/>
      <c r="R19" s="1617"/>
      <c r="S19" s="1617"/>
      <c r="T19" s="1617"/>
      <c r="U19" s="1617"/>
      <c r="V19" s="1617"/>
      <c r="W19" s="1617"/>
      <c r="X19" s="1617"/>
      <c r="Y19" s="1617"/>
      <c r="Z19" s="1617"/>
      <c r="AA19" s="1617"/>
    </row>
    <row r="20" spans="1:27">
      <c r="A20" s="1479"/>
      <c r="B20" s="1617">
        <v>6</v>
      </c>
      <c r="C20" s="909"/>
      <c r="D20" s="1617"/>
      <c r="E20" s="1617"/>
      <c r="F20" s="1617"/>
      <c r="G20" s="1616"/>
      <c r="H20" s="1617"/>
      <c r="I20" s="1617"/>
      <c r="J20" s="1617"/>
      <c r="K20" s="1617"/>
      <c r="L20" s="1617"/>
      <c r="M20" s="1617"/>
      <c r="N20" s="1617"/>
      <c r="O20" s="1617"/>
      <c r="P20" s="1617"/>
      <c r="Q20" s="1617"/>
      <c r="R20" s="1617"/>
      <c r="S20" s="1617"/>
      <c r="T20" s="1617"/>
      <c r="U20" s="1617"/>
      <c r="V20" s="1617"/>
      <c r="W20" s="1617"/>
      <c r="X20" s="1617"/>
      <c r="Y20" s="1617"/>
      <c r="Z20" s="1617"/>
      <c r="AA20" s="1617"/>
    </row>
    <row r="21" spans="1:27">
      <c r="A21" s="1479"/>
      <c r="B21" s="1617">
        <v>7</v>
      </c>
      <c r="C21" s="909"/>
      <c r="D21" s="1617"/>
      <c r="E21" s="1617"/>
      <c r="F21" s="1617"/>
      <c r="G21" s="1616"/>
      <c r="H21" s="1617"/>
      <c r="I21" s="1617"/>
      <c r="J21" s="1617"/>
      <c r="K21" s="1617"/>
      <c r="L21" s="1617"/>
      <c r="M21" s="1617"/>
      <c r="N21" s="1617"/>
      <c r="O21" s="1617"/>
      <c r="P21" s="1617"/>
      <c r="Q21" s="1617"/>
      <c r="R21" s="1617"/>
      <c r="S21" s="1617"/>
      <c r="T21" s="1617"/>
      <c r="U21" s="1617"/>
      <c r="V21" s="1617"/>
      <c r="W21" s="1617"/>
      <c r="X21" s="1617"/>
      <c r="Y21" s="1617"/>
      <c r="Z21" s="1617"/>
      <c r="AA21" s="1617"/>
    </row>
    <row r="22" spans="1:27">
      <c r="A22" s="1479"/>
      <c r="B22" s="1617">
        <v>8</v>
      </c>
      <c r="C22" s="909"/>
      <c r="D22" s="1617"/>
      <c r="E22" s="1617"/>
      <c r="F22" s="1617"/>
      <c r="G22" s="1616"/>
      <c r="H22" s="1617"/>
      <c r="I22" s="1617"/>
      <c r="J22" s="1617"/>
      <c r="K22" s="1617"/>
      <c r="L22" s="1617"/>
      <c r="M22" s="1617"/>
      <c r="N22" s="1617"/>
      <c r="O22" s="1617"/>
      <c r="P22" s="1617"/>
      <c r="Q22" s="1617"/>
      <c r="R22" s="1617"/>
      <c r="S22" s="1617"/>
      <c r="T22" s="1617"/>
      <c r="U22" s="1617"/>
      <c r="V22" s="1617"/>
      <c r="W22" s="1617"/>
      <c r="X22" s="1617"/>
      <c r="Y22" s="1617"/>
      <c r="Z22" s="1617"/>
      <c r="AA22" s="1617"/>
    </row>
    <row r="23" spans="1:27">
      <c r="A23" s="1479"/>
      <c r="B23" s="1617">
        <v>9</v>
      </c>
      <c r="C23" s="909"/>
      <c r="D23" s="1617"/>
      <c r="E23" s="1617"/>
      <c r="F23" s="1617"/>
      <c r="G23" s="1616"/>
      <c r="H23" s="1617"/>
      <c r="I23" s="1617"/>
      <c r="J23" s="1617"/>
      <c r="K23" s="1617"/>
      <c r="L23" s="1617"/>
      <c r="M23" s="1617"/>
      <c r="N23" s="1617"/>
      <c r="O23" s="1617"/>
      <c r="P23" s="1617"/>
      <c r="Q23" s="1617"/>
      <c r="R23" s="1617"/>
      <c r="S23" s="1617"/>
      <c r="T23" s="1617"/>
      <c r="U23" s="1617"/>
      <c r="V23" s="1617"/>
      <c r="W23" s="1617"/>
      <c r="X23" s="1617"/>
      <c r="Y23" s="1617"/>
      <c r="Z23" s="1617"/>
      <c r="AA23" s="1617"/>
    </row>
    <row r="24" spans="1:27">
      <c r="A24" s="1479"/>
      <c r="B24" s="1617">
        <v>10</v>
      </c>
      <c r="C24" s="909"/>
      <c r="D24" s="1617"/>
      <c r="E24" s="1617"/>
      <c r="F24" s="1617"/>
      <c r="G24" s="1616"/>
      <c r="H24" s="1617"/>
      <c r="I24" s="1617"/>
      <c r="J24" s="1617"/>
      <c r="K24" s="1617"/>
      <c r="L24" s="1617"/>
      <c r="M24" s="1617"/>
      <c r="N24" s="1617"/>
      <c r="O24" s="1617"/>
      <c r="P24" s="1617"/>
      <c r="Q24" s="1617"/>
      <c r="R24" s="1617"/>
      <c r="S24" s="1617"/>
      <c r="T24" s="1617"/>
      <c r="U24" s="1617"/>
      <c r="V24" s="1617"/>
      <c r="W24" s="1617"/>
      <c r="X24" s="1617"/>
      <c r="Y24" s="1617"/>
      <c r="Z24" s="1617"/>
      <c r="AA24" s="1617"/>
    </row>
    <row r="25" spans="1:27">
      <c r="A25" s="1479"/>
      <c r="B25" s="1617">
        <v>11</v>
      </c>
      <c r="C25" s="909"/>
      <c r="D25" s="1617"/>
      <c r="E25" s="1617"/>
      <c r="F25" s="1617"/>
      <c r="G25" s="1616"/>
      <c r="H25" s="1617"/>
      <c r="I25" s="1617"/>
      <c r="J25" s="1617"/>
      <c r="K25" s="1617"/>
      <c r="L25" s="1617"/>
      <c r="M25" s="1617"/>
      <c r="N25" s="1617"/>
      <c r="O25" s="1617"/>
      <c r="P25" s="1617"/>
      <c r="Q25" s="1617"/>
      <c r="R25" s="1617"/>
      <c r="S25" s="1617"/>
      <c r="T25" s="1617"/>
      <c r="U25" s="1617"/>
      <c r="V25" s="1617"/>
      <c r="W25" s="1617"/>
      <c r="X25" s="1617"/>
      <c r="Y25" s="1617"/>
      <c r="Z25" s="1617"/>
      <c r="AA25" s="1617"/>
    </row>
    <row r="26" spans="1:27">
      <c r="A26" s="1479"/>
      <c r="B26" s="1617">
        <v>12</v>
      </c>
      <c r="C26" s="909"/>
      <c r="D26" s="1617"/>
      <c r="E26" s="1617"/>
      <c r="F26" s="1617"/>
      <c r="G26" s="1616"/>
      <c r="H26" s="1617"/>
      <c r="I26" s="1617"/>
      <c r="J26" s="1617"/>
      <c r="K26" s="1617"/>
      <c r="L26" s="1617"/>
      <c r="M26" s="1617"/>
      <c r="N26" s="1617"/>
      <c r="O26" s="1617"/>
      <c r="P26" s="1617"/>
      <c r="Q26" s="1617"/>
      <c r="R26" s="1617"/>
      <c r="S26" s="1617"/>
      <c r="T26" s="1617"/>
      <c r="U26" s="1617"/>
      <c r="V26" s="1617"/>
      <c r="W26" s="1617"/>
      <c r="X26" s="1617"/>
      <c r="Y26" s="1617"/>
      <c r="Z26" s="1617"/>
      <c r="AA26" s="1617"/>
    </row>
    <row r="27" spans="1:27">
      <c r="A27" s="1479"/>
      <c r="B27" s="1617">
        <v>13</v>
      </c>
      <c r="C27" s="909"/>
      <c r="D27" s="1617"/>
      <c r="E27" s="1617"/>
      <c r="F27" s="1617"/>
      <c r="G27" s="1616"/>
      <c r="H27" s="1617"/>
      <c r="I27" s="1617"/>
      <c r="J27" s="1617"/>
      <c r="K27" s="1617"/>
      <c r="L27" s="1617"/>
      <c r="M27" s="1617"/>
      <c r="N27" s="1617"/>
      <c r="O27" s="1617"/>
      <c r="P27" s="1617"/>
      <c r="Q27" s="1617"/>
      <c r="R27" s="1617"/>
      <c r="S27" s="1617"/>
      <c r="T27" s="1617"/>
      <c r="U27" s="1617"/>
      <c r="V27" s="1617"/>
      <c r="W27" s="1617"/>
      <c r="X27" s="1617"/>
      <c r="Y27" s="1617"/>
      <c r="Z27" s="1617"/>
      <c r="AA27" s="1617"/>
    </row>
    <row r="28" spans="1:27">
      <c r="A28" s="1479"/>
      <c r="B28" s="1617">
        <v>14</v>
      </c>
      <c r="C28" s="909"/>
      <c r="D28" s="1617"/>
      <c r="E28" s="1617"/>
      <c r="F28" s="1617"/>
      <c r="G28" s="1616"/>
      <c r="H28" s="1617"/>
      <c r="I28" s="1617"/>
      <c r="J28" s="1617"/>
      <c r="K28" s="1617"/>
      <c r="L28" s="1617"/>
      <c r="M28" s="1617"/>
      <c r="N28" s="1617"/>
      <c r="O28" s="1617"/>
      <c r="P28" s="1617"/>
      <c r="Q28" s="1617"/>
      <c r="R28" s="1617"/>
      <c r="S28" s="1617"/>
      <c r="T28" s="1617"/>
      <c r="U28" s="1617"/>
      <c r="V28" s="1617"/>
      <c r="W28" s="1617"/>
      <c r="X28" s="1617"/>
      <c r="Y28" s="1617"/>
      <c r="Z28" s="1617"/>
      <c r="AA28" s="1617"/>
    </row>
    <row r="29" spans="1:27">
      <c r="A29" s="1479"/>
      <c r="B29" s="1617">
        <v>15</v>
      </c>
      <c r="C29" s="909"/>
      <c r="D29" s="1617"/>
      <c r="E29" s="1617"/>
      <c r="F29" s="1617"/>
      <c r="G29" s="1616"/>
      <c r="H29" s="1617"/>
      <c r="I29" s="1617"/>
      <c r="J29" s="1617"/>
      <c r="K29" s="1617"/>
      <c r="L29" s="1617"/>
      <c r="M29" s="1617"/>
      <c r="N29" s="1617"/>
      <c r="O29" s="1617"/>
      <c r="P29" s="1617"/>
      <c r="Q29" s="1617"/>
      <c r="R29" s="1617"/>
      <c r="S29" s="1617"/>
      <c r="T29" s="1617"/>
      <c r="U29" s="1617"/>
      <c r="V29" s="1617"/>
      <c r="W29" s="1617"/>
      <c r="X29" s="1617"/>
      <c r="Y29" s="1617"/>
      <c r="Z29" s="1617"/>
      <c r="AA29" s="1617"/>
    </row>
    <row r="30" spans="1:27">
      <c r="A30" s="1479"/>
      <c r="B30" s="1617">
        <v>16</v>
      </c>
      <c r="C30" s="909"/>
      <c r="D30" s="1617"/>
      <c r="E30" s="1617"/>
      <c r="F30" s="1617"/>
      <c r="G30" s="1616"/>
      <c r="H30" s="1617"/>
      <c r="I30" s="1617"/>
      <c r="J30" s="1617"/>
      <c r="K30" s="1617"/>
      <c r="L30" s="1617"/>
      <c r="M30" s="1617"/>
      <c r="N30" s="1617"/>
      <c r="O30" s="1617"/>
      <c r="P30" s="1617"/>
      <c r="Q30" s="1617"/>
      <c r="R30" s="1617"/>
      <c r="S30" s="1617"/>
      <c r="T30" s="1617"/>
      <c r="U30" s="1617"/>
      <c r="V30" s="1617"/>
      <c r="W30" s="1617"/>
      <c r="X30" s="1617"/>
      <c r="Y30" s="1617"/>
      <c r="Z30" s="1617"/>
      <c r="AA30" s="1617"/>
    </row>
    <row r="31" spans="1:27">
      <c r="A31" s="1479"/>
      <c r="B31" s="1617">
        <v>17</v>
      </c>
      <c r="C31" s="909"/>
      <c r="D31" s="1617"/>
      <c r="E31" s="1617"/>
      <c r="F31" s="1617"/>
      <c r="G31" s="1616"/>
      <c r="H31" s="1617"/>
      <c r="I31" s="1617"/>
      <c r="J31" s="1617"/>
      <c r="K31" s="1617"/>
      <c r="L31" s="1617"/>
      <c r="M31" s="1617"/>
      <c r="N31" s="1617"/>
      <c r="O31" s="1617"/>
      <c r="P31" s="1617"/>
      <c r="Q31" s="1617"/>
      <c r="R31" s="1617"/>
      <c r="S31" s="1617"/>
      <c r="T31" s="1617"/>
      <c r="U31" s="1617"/>
      <c r="V31" s="1617"/>
      <c r="W31" s="1617"/>
      <c r="X31" s="1617"/>
      <c r="Y31" s="1617"/>
      <c r="Z31" s="1617"/>
      <c r="AA31" s="1617"/>
    </row>
    <row r="32" spans="1:27">
      <c r="A32" s="1479"/>
      <c r="B32" s="1617">
        <v>18</v>
      </c>
      <c r="C32" s="909"/>
      <c r="D32" s="1617"/>
      <c r="E32" s="1617"/>
      <c r="F32" s="1617"/>
      <c r="G32" s="1616"/>
      <c r="H32" s="1617"/>
      <c r="I32" s="1617"/>
      <c r="J32" s="1617"/>
      <c r="K32" s="1617"/>
      <c r="L32" s="1617"/>
      <c r="M32" s="1617"/>
      <c r="N32" s="1617"/>
      <c r="O32" s="1617"/>
      <c r="P32" s="1617"/>
      <c r="Q32" s="1617"/>
      <c r="R32" s="1617"/>
      <c r="S32" s="1617"/>
      <c r="T32" s="1617"/>
      <c r="U32" s="1617"/>
      <c r="V32" s="1617"/>
      <c r="W32" s="1617"/>
      <c r="X32" s="1617"/>
      <c r="Y32" s="1617"/>
      <c r="Z32" s="1617"/>
      <c r="AA32" s="1617"/>
    </row>
    <row r="33" spans="1:27">
      <c r="A33" s="1479"/>
      <c r="B33" s="1617">
        <v>19</v>
      </c>
      <c r="C33" s="909"/>
      <c r="D33" s="1617"/>
      <c r="E33" s="1617" t="s">
        <v>1322</v>
      </c>
      <c r="F33" s="1617"/>
      <c r="G33" s="2089">
        <f>SUM(G15:G32)</f>
        <v>40150159</v>
      </c>
      <c r="H33" s="1617"/>
      <c r="I33" s="1617"/>
      <c r="J33" s="1617"/>
      <c r="K33" s="1617"/>
      <c r="L33" s="1617"/>
      <c r="M33" s="1617"/>
      <c r="N33" s="1617"/>
      <c r="O33" s="1617"/>
      <c r="P33" s="1617"/>
      <c r="Q33" s="1617"/>
      <c r="R33" s="1617"/>
      <c r="S33" s="1617"/>
      <c r="T33" s="1617"/>
      <c r="U33" s="1617"/>
      <c r="V33" s="1617"/>
      <c r="W33" s="1617"/>
      <c r="X33" s="1617"/>
      <c r="Y33" s="1617"/>
      <c r="Z33" s="1617"/>
      <c r="AA33" s="1617"/>
    </row>
    <row r="34" spans="1:27">
      <c r="A34" s="1479"/>
      <c r="B34" s="1617">
        <v>20</v>
      </c>
      <c r="C34" s="909"/>
      <c r="D34" s="1617"/>
      <c r="E34" s="1617"/>
      <c r="F34" s="1617"/>
      <c r="G34" s="2373"/>
      <c r="H34" s="1617"/>
      <c r="I34" s="1617"/>
      <c r="J34" s="1617"/>
      <c r="K34" s="1617"/>
      <c r="L34" s="1617"/>
      <c r="M34" s="1617"/>
      <c r="N34" s="1617"/>
      <c r="O34" s="1617"/>
      <c r="P34" s="1617"/>
      <c r="Q34" s="1617"/>
      <c r="R34" s="1617"/>
      <c r="S34" s="1617"/>
      <c r="T34" s="1617"/>
      <c r="U34" s="1617"/>
      <c r="V34" s="1617"/>
      <c r="W34" s="1617"/>
      <c r="X34" s="1617"/>
      <c r="Y34" s="1617"/>
      <c r="Z34" s="1617"/>
      <c r="AA34" s="1617"/>
    </row>
    <row r="35" spans="1:27">
      <c r="A35" s="1479"/>
      <c r="B35" s="1617">
        <v>21</v>
      </c>
      <c r="C35" s="909"/>
      <c r="D35" s="2372" t="s">
        <v>285</v>
      </c>
      <c r="E35" s="1617"/>
      <c r="F35" s="1617"/>
      <c r="G35" s="1616"/>
      <c r="H35" s="1617"/>
      <c r="I35" s="1617"/>
      <c r="J35" s="1617"/>
      <c r="K35" s="1617"/>
      <c r="L35" s="1617"/>
      <c r="M35" s="1617"/>
      <c r="N35" s="1617"/>
      <c r="O35" s="1617"/>
      <c r="P35" s="1617"/>
      <c r="Q35" s="1617"/>
      <c r="R35" s="1617"/>
      <c r="S35" s="1617"/>
      <c r="T35" s="1617"/>
      <c r="U35" s="1617"/>
      <c r="V35" s="1617"/>
      <c r="W35" s="1617"/>
      <c r="X35" s="1617"/>
      <c r="Y35" s="1617"/>
      <c r="Z35" s="1617"/>
      <c r="AA35" s="1617"/>
    </row>
    <row r="36" spans="1:27">
      <c r="A36" s="1479"/>
      <c r="B36" s="1617">
        <v>22</v>
      </c>
      <c r="C36" s="909"/>
      <c r="D36" s="1617"/>
      <c r="E36" s="1617"/>
      <c r="F36" s="1617"/>
      <c r="G36" s="2373"/>
      <c r="H36" s="1617"/>
      <c r="I36" s="1617"/>
      <c r="J36" s="1617"/>
      <c r="K36" s="1617"/>
      <c r="L36" s="1617"/>
      <c r="M36" s="1617"/>
      <c r="N36" s="1617"/>
      <c r="O36" s="1617"/>
      <c r="P36" s="1617"/>
      <c r="Q36" s="1617"/>
      <c r="R36" s="1617"/>
      <c r="S36" s="1617"/>
      <c r="T36" s="1617"/>
      <c r="U36" s="1617"/>
      <c r="V36" s="1617"/>
      <c r="W36" s="1617"/>
      <c r="X36" s="1617"/>
      <c r="Y36" s="1617"/>
      <c r="Z36" s="1617"/>
      <c r="AA36" s="1617"/>
    </row>
    <row r="37" spans="1:27">
      <c r="A37" s="1479"/>
      <c r="B37" s="1617">
        <v>23</v>
      </c>
      <c r="C37" s="909"/>
      <c r="D37" s="1617"/>
      <c r="E37" s="1617" t="s">
        <v>1321</v>
      </c>
      <c r="F37" s="1617"/>
      <c r="G37" s="1616">
        <v>6481105</v>
      </c>
      <c r="H37" s="1617"/>
      <c r="I37" s="1617"/>
      <c r="J37" s="1617"/>
      <c r="K37" s="1617"/>
      <c r="L37" s="1617"/>
      <c r="M37" s="1617"/>
      <c r="N37" s="1617"/>
      <c r="O37" s="1617"/>
      <c r="P37" s="1617"/>
      <c r="Q37" s="1617"/>
      <c r="R37" s="1617"/>
      <c r="S37" s="1617"/>
      <c r="T37" s="1617"/>
      <c r="U37" s="1617"/>
      <c r="V37" s="1617"/>
      <c r="W37" s="1617"/>
      <c r="X37" s="1617"/>
      <c r="Y37" s="1617"/>
      <c r="Z37" s="1617"/>
      <c r="AA37" s="1617"/>
    </row>
    <row r="38" spans="1:27">
      <c r="A38" s="1479"/>
      <c r="B38" s="1617">
        <v>24</v>
      </c>
      <c r="C38" s="909"/>
      <c r="D38" s="1617"/>
      <c r="E38" s="1617"/>
      <c r="F38" s="1617"/>
      <c r="G38" s="1616"/>
      <c r="H38" s="1617"/>
      <c r="I38" s="1617"/>
      <c r="J38" s="1617"/>
      <c r="K38" s="1617"/>
      <c r="L38" s="1617"/>
      <c r="M38" s="1617"/>
      <c r="N38" s="1617"/>
      <c r="O38" s="1617"/>
      <c r="P38" s="1617"/>
      <c r="Q38" s="1617"/>
      <c r="R38" s="1617"/>
      <c r="S38" s="1617"/>
      <c r="T38" s="1617"/>
      <c r="U38" s="1617"/>
      <c r="V38" s="1617"/>
      <c r="W38" s="1617"/>
      <c r="X38" s="1617"/>
      <c r="Y38" s="1617"/>
      <c r="Z38" s="1617"/>
      <c r="AA38" s="1617"/>
    </row>
    <row r="39" spans="1:27">
      <c r="A39" s="1479"/>
      <c r="B39" s="1617">
        <v>25</v>
      </c>
      <c r="C39" s="909"/>
      <c r="D39" s="1617"/>
      <c r="E39" s="1617"/>
      <c r="F39" s="1617"/>
      <c r="G39" s="1616"/>
      <c r="H39" s="1617"/>
      <c r="I39" s="1617"/>
      <c r="J39" s="1617"/>
      <c r="K39" s="1617"/>
      <c r="L39" s="1617"/>
      <c r="M39" s="1617"/>
      <c r="N39" s="1617"/>
      <c r="O39" s="1617"/>
      <c r="P39" s="1617"/>
      <c r="Q39" s="1617"/>
      <c r="R39" s="1617"/>
      <c r="S39" s="1617"/>
      <c r="T39" s="1617"/>
      <c r="U39" s="1617"/>
      <c r="V39" s="1617"/>
      <c r="W39" s="1617"/>
      <c r="X39" s="1617"/>
      <c r="Y39" s="1617"/>
      <c r="Z39" s="1617"/>
      <c r="AA39" s="1617"/>
    </row>
    <row r="40" spans="1:27">
      <c r="A40" s="1479"/>
      <c r="B40" s="1617">
        <v>26</v>
      </c>
      <c r="C40" s="909"/>
      <c r="D40" s="1617"/>
      <c r="E40" s="1617"/>
      <c r="F40" s="1617"/>
      <c r="G40" s="1616"/>
      <c r="H40" s="1617"/>
      <c r="I40" s="1617"/>
      <c r="J40" s="1617"/>
      <c r="K40" s="1617"/>
      <c r="L40" s="1617"/>
      <c r="M40" s="1617"/>
      <c r="N40" s="1617"/>
      <c r="O40" s="1617"/>
      <c r="P40" s="1617"/>
      <c r="Q40" s="1617"/>
      <c r="R40" s="1617"/>
      <c r="S40" s="1617"/>
      <c r="T40" s="1617"/>
      <c r="U40" s="1617"/>
      <c r="V40" s="1617"/>
      <c r="W40" s="1617"/>
      <c r="X40" s="1617"/>
      <c r="Y40" s="1617"/>
      <c r="Z40" s="1617"/>
      <c r="AA40" s="1617"/>
    </row>
    <row r="41" spans="1:27">
      <c r="A41" s="1479"/>
      <c r="B41" s="1617">
        <v>27</v>
      </c>
      <c r="C41" s="909"/>
      <c r="D41" s="1617"/>
      <c r="E41" s="1617"/>
      <c r="F41" s="1617"/>
      <c r="G41" s="1616"/>
      <c r="H41" s="1617"/>
      <c r="I41" s="1617"/>
      <c r="J41" s="1617"/>
      <c r="K41" s="1617"/>
      <c r="L41" s="1617"/>
      <c r="M41" s="1617"/>
      <c r="N41" s="1617"/>
      <c r="O41" s="1617"/>
      <c r="P41" s="1617"/>
      <c r="Q41" s="1617"/>
      <c r="R41" s="1617"/>
      <c r="S41" s="1617"/>
      <c r="T41" s="1617"/>
      <c r="U41" s="1617"/>
      <c r="V41" s="1617"/>
      <c r="W41" s="1617"/>
      <c r="X41" s="1617"/>
      <c r="Y41" s="1617"/>
      <c r="Z41" s="1617"/>
      <c r="AA41" s="1617"/>
    </row>
    <row r="42" spans="1:27">
      <c r="A42" s="1479"/>
      <c r="B42" s="1617">
        <v>28</v>
      </c>
      <c r="C42" s="909"/>
      <c r="D42" s="1617"/>
      <c r="E42" s="1617"/>
      <c r="F42" s="1617"/>
      <c r="G42" s="1616"/>
      <c r="H42" s="1617"/>
      <c r="I42" s="1617"/>
      <c r="J42" s="1617"/>
      <c r="K42" s="1617"/>
      <c r="L42" s="1617"/>
      <c r="M42" s="1617"/>
      <c r="N42" s="1617"/>
      <c r="O42" s="1617"/>
      <c r="P42" s="1617"/>
      <c r="Q42" s="1617"/>
      <c r="R42" s="1617"/>
      <c r="S42" s="1617"/>
      <c r="T42" s="1617"/>
      <c r="U42" s="1617"/>
      <c r="V42" s="1617"/>
      <c r="W42" s="1617"/>
      <c r="X42" s="1617"/>
      <c r="Y42" s="1617"/>
      <c r="Z42" s="1617"/>
      <c r="AA42" s="1617"/>
    </row>
    <row r="43" spans="1:27">
      <c r="A43" s="1479"/>
      <c r="B43" s="1617">
        <v>29</v>
      </c>
      <c r="C43" s="909"/>
      <c r="D43" s="1617"/>
      <c r="E43" s="1617"/>
      <c r="F43" s="1617"/>
      <c r="G43" s="1616"/>
      <c r="H43" s="1617"/>
      <c r="I43" s="1617"/>
      <c r="J43" s="1617"/>
      <c r="K43" s="1617"/>
      <c r="L43" s="1617"/>
      <c r="M43" s="1617"/>
      <c r="N43" s="1617"/>
      <c r="O43" s="1617"/>
      <c r="P43" s="1617"/>
      <c r="Q43" s="1617"/>
      <c r="R43" s="1617"/>
      <c r="S43" s="1617"/>
      <c r="T43" s="1617"/>
      <c r="U43" s="1617"/>
      <c r="V43" s="1617"/>
      <c r="W43" s="1617"/>
      <c r="X43" s="1617"/>
      <c r="Y43" s="1617"/>
      <c r="Z43" s="1617"/>
      <c r="AA43" s="1617"/>
    </row>
    <row r="44" spans="1:27">
      <c r="A44" s="1479"/>
      <c r="B44" s="1617">
        <v>30</v>
      </c>
      <c r="C44" s="909"/>
      <c r="D44" s="1617" t="s">
        <v>1321</v>
      </c>
      <c r="E44" s="1617"/>
      <c r="F44" s="1617"/>
      <c r="G44" s="1616"/>
      <c r="H44" s="1617"/>
      <c r="I44" s="1617"/>
      <c r="J44" s="1617"/>
      <c r="K44" s="1617"/>
      <c r="L44" s="1617"/>
      <c r="M44" s="1617"/>
      <c r="N44" s="1617"/>
      <c r="O44" s="1617"/>
      <c r="P44" s="1617"/>
      <c r="Q44" s="1617"/>
      <c r="R44" s="1617"/>
      <c r="S44" s="1617"/>
      <c r="T44" s="1617"/>
      <c r="U44" s="1617"/>
      <c r="V44" s="1617"/>
      <c r="W44" s="1617"/>
      <c r="X44" s="1617"/>
      <c r="Y44" s="1617"/>
      <c r="Z44" s="1617"/>
      <c r="AA44" s="1617"/>
    </row>
    <row r="45" spans="1:27">
      <c r="A45" s="1479"/>
      <c r="B45" s="1617">
        <v>31</v>
      </c>
      <c r="C45" s="909"/>
      <c r="D45" s="1617"/>
      <c r="E45" s="1617" t="s">
        <v>1322</v>
      </c>
      <c r="F45" s="1617"/>
      <c r="G45" s="2089">
        <f>SUM(G35:G44)</f>
        <v>6481105</v>
      </c>
      <c r="H45" s="1617"/>
      <c r="I45" s="1617"/>
      <c r="J45" s="1617"/>
      <c r="K45" s="1617"/>
      <c r="L45" s="1617"/>
      <c r="M45" s="1617"/>
      <c r="N45" s="1617"/>
      <c r="O45" s="1617"/>
      <c r="P45" s="1617"/>
      <c r="Q45" s="1617"/>
      <c r="R45" s="1617"/>
      <c r="S45" s="1617"/>
      <c r="T45" s="1617"/>
      <c r="U45" s="1617"/>
      <c r="V45" s="1617"/>
      <c r="W45" s="1617"/>
      <c r="X45" s="1617"/>
      <c r="Y45" s="1617"/>
      <c r="Z45" s="1617"/>
      <c r="AA45" s="1617"/>
    </row>
    <row r="46" spans="1:27">
      <c r="A46" s="1479"/>
      <c r="B46" s="1617">
        <v>32</v>
      </c>
      <c r="C46" s="909"/>
      <c r="D46" s="1617"/>
      <c r="E46" s="1617"/>
      <c r="F46" s="1617"/>
      <c r="G46" s="2373"/>
      <c r="H46" s="1617"/>
      <c r="I46" s="1617"/>
      <c r="J46" s="1617"/>
      <c r="K46" s="1617"/>
      <c r="L46" s="1617"/>
      <c r="M46" s="1617"/>
      <c r="N46" s="1617"/>
      <c r="O46" s="1617"/>
      <c r="P46" s="1617"/>
      <c r="Q46" s="1617"/>
      <c r="R46" s="1617"/>
      <c r="S46" s="1617"/>
      <c r="T46" s="1617"/>
      <c r="U46" s="1617"/>
      <c r="V46" s="1617"/>
      <c r="W46" s="1617"/>
      <c r="X46" s="1617"/>
      <c r="Y46" s="1617"/>
      <c r="Z46" s="1617"/>
      <c r="AA46" s="1617"/>
    </row>
    <row r="47" spans="1:27">
      <c r="A47" s="1479"/>
      <c r="B47" s="1617">
        <v>33</v>
      </c>
      <c r="C47" s="909"/>
      <c r="D47" s="2372" t="s">
        <v>1241</v>
      </c>
      <c r="E47" s="1617"/>
      <c r="F47" s="1617"/>
      <c r="G47" s="1616"/>
      <c r="H47" s="1617"/>
      <c r="I47" s="1617"/>
      <c r="J47" s="1617"/>
      <c r="K47" s="1617"/>
      <c r="L47" s="1617"/>
      <c r="M47" s="1617"/>
      <c r="N47" s="1617"/>
      <c r="O47" s="1617"/>
      <c r="P47" s="1617"/>
      <c r="Q47" s="1617"/>
      <c r="R47" s="1617"/>
      <c r="S47" s="1617"/>
      <c r="T47" s="1617"/>
      <c r="U47" s="1617"/>
      <c r="V47" s="1617"/>
      <c r="W47" s="1617"/>
      <c r="X47" s="1617"/>
      <c r="Y47" s="1617"/>
      <c r="Z47" s="1617"/>
      <c r="AA47" s="1617"/>
    </row>
    <row r="48" spans="1:27">
      <c r="A48" s="1479"/>
      <c r="B48" s="1617">
        <v>34</v>
      </c>
      <c r="C48" s="909"/>
      <c r="D48" s="1617"/>
      <c r="E48" s="1617"/>
      <c r="F48" s="1617"/>
      <c r="G48" s="2373"/>
      <c r="H48" s="1617"/>
      <c r="I48" s="1617"/>
      <c r="J48" s="1617"/>
      <c r="K48" s="1617"/>
      <c r="L48" s="1617"/>
      <c r="M48" s="1617"/>
      <c r="N48" s="1617"/>
      <c r="O48" s="1617"/>
      <c r="P48" s="1617"/>
      <c r="Q48" s="1617"/>
      <c r="R48" s="1617"/>
      <c r="S48" s="1617"/>
      <c r="T48" s="1617"/>
      <c r="U48" s="1617"/>
      <c r="V48" s="1617"/>
      <c r="W48" s="1617"/>
      <c r="X48" s="1617"/>
      <c r="Y48" s="1617"/>
      <c r="Z48" s="1617"/>
      <c r="AA48" s="1617"/>
    </row>
    <row r="49" spans="1:27">
      <c r="A49" s="1479"/>
      <c r="B49" s="1617">
        <v>35</v>
      </c>
      <c r="C49" s="909"/>
      <c r="D49" s="1617"/>
      <c r="E49" s="1617" t="s">
        <v>1321</v>
      </c>
      <c r="F49" s="1617"/>
      <c r="G49" s="1616">
        <v>11498604</v>
      </c>
      <c r="H49" s="1617"/>
      <c r="I49" s="1617"/>
      <c r="J49" s="1617"/>
      <c r="K49" s="1617"/>
      <c r="L49" s="1617"/>
      <c r="M49" s="1617"/>
      <c r="N49" s="1617"/>
      <c r="O49" s="1617"/>
      <c r="P49" s="1617"/>
      <c r="Q49" s="1617"/>
      <c r="R49" s="1617"/>
      <c r="S49" s="1617"/>
      <c r="T49" s="1617"/>
      <c r="U49" s="1617"/>
      <c r="V49" s="1617"/>
      <c r="W49" s="1617"/>
      <c r="X49" s="1617"/>
      <c r="Y49" s="1617"/>
      <c r="Z49" s="1617"/>
      <c r="AA49" s="1617"/>
    </row>
    <row r="50" spans="1:27">
      <c r="A50" s="1479"/>
      <c r="B50" s="1617">
        <v>36</v>
      </c>
      <c r="C50" s="909"/>
      <c r="D50" s="1617"/>
      <c r="E50" s="1617"/>
      <c r="F50" s="1617"/>
      <c r="G50" s="1616"/>
      <c r="H50" s="1617"/>
      <c r="I50" s="1617"/>
      <c r="J50" s="1617"/>
      <c r="K50" s="1617"/>
      <c r="L50" s="1617"/>
      <c r="M50" s="1617"/>
      <c r="N50" s="1617"/>
      <c r="O50" s="1617"/>
      <c r="P50" s="1617"/>
      <c r="Q50" s="1617"/>
      <c r="R50" s="1617"/>
      <c r="S50" s="1617"/>
      <c r="T50" s="1617"/>
      <c r="U50" s="1617"/>
      <c r="V50" s="1617"/>
      <c r="W50" s="1617"/>
      <c r="X50" s="1617"/>
      <c r="Y50" s="1617"/>
      <c r="Z50" s="1617"/>
      <c r="AA50" s="1617"/>
    </row>
    <row r="51" spans="1:27">
      <c r="A51" s="1479"/>
      <c r="B51" s="1617">
        <v>37</v>
      </c>
      <c r="C51" s="909"/>
      <c r="D51" s="1617"/>
      <c r="E51" s="1617"/>
      <c r="F51" s="1617"/>
      <c r="G51" s="1616"/>
      <c r="H51" s="1617"/>
      <c r="I51" s="1617"/>
      <c r="J51" s="1617"/>
      <c r="K51" s="1617"/>
      <c r="L51" s="1617"/>
      <c r="M51" s="1617"/>
      <c r="N51" s="1617"/>
      <c r="O51" s="1617"/>
      <c r="P51" s="1617"/>
      <c r="Q51" s="1617"/>
      <c r="R51" s="1617"/>
      <c r="S51" s="1617"/>
      <c r="T51" s="1617"/>
      <c r="U51" s="1617"/>
      <c r="V51" s="1617"/>
      <c r="W51" s="1617"/>
      <c r="X51" s="1617"/>
      <c r="Y51" s="1617"/>
      <c r="Z51" s="1617"/>
      <c r="AA51" s="1617"/>
    </row>
    <row r="52" spans="1:27">
      <c r="A52" s="1479"/>
      <c r="B52" s="1617">
        <v>38</v>
      </c>
      <c r="C52" s="909"/>
      <c r="D52" s="1617"/>
      <c r="E52" s="1617"/>
      <c r="F52" s="1617"/>
      <c r="G52" s="1616"/>
      <c r="H52" s="1617"/>
      <c r="I52" s="1617"/>
      <c r="J52" s="1617"/>
      <c r="K52" s="1617"/>
      <c r="L52" s="1617"/>
      <c r="M52" s="1617"/>
      <c r="N52" s="1617"/>
      <c r="O52" s="1617"/>
      <c r="P52" s="1617"/>
      <c r="Q52" s="1617"/>
      <c r="R52" s="1617"/>
      <c r="S52" s="1617"/>
      <c r="T52" s="1617"/>
      <c r="U52" s="1617"/>
      <c r="V52" s="1617"/>
      <c r="W52" s="1617"/>
      <c r="X52" s="1617"/>
      <c r="Y52" s="1617"/>
      <c r="Z52" s="1617"/>
      <c r="AA52" s="1617"/>
    </row>
    <row r="53" spans="1:27">
      <c r="A53" s="1479"/>
      <c r="B53" s="1617">
        <v>39</v>
      </c>
      <c r="C53" s="909"/>
      <c r="D53" s="1617"/>
      <c r="E53" s="1617"/>
      <c r="F53" s="1617"/>
      <c r="G53" s="1616"/>
      <c r="H53" s="1617"/>
      <c r="I53" s="1617"/>
      <c r="J53" s="1617"/>
      <c r="K53" s="1617"/>
      <c r="L53" s="1617"/>
      <c r="M53" s="1617"/>
      <c r="N53" s="1617"/>
      <c r="O53" s="1617"/>
      <c r="P53" s="1617"/>
      <c r="Q53" s="1617"/>
      <c r="R53" s="1617"/>
      <c r="S53" s="1617"/>
      <c r="T53" s="1617"/>
      <c r="U53" s="1617"/>
      <c r="V53" s="1617"/>
      <c r="W53" s="1617"/>
      <c r="X53" s="1617"/>
      <c r="Y53" s="1617"/>
      <c r="Z53" s="1617"/>
      <c r="AA53" s="1617"/>
    </row>
    <row r="54" spans="1:27">
      <c r="A54" s="1479"/>
      <c r="B54" s="1617">
        <v>40</v>
      </c>
      <c r="C54" s="909"/>
      <c r="D54" s="1617"/>
      <c r="E54" s="1617"/>
      <c r="F54" s="1617"/>
      <c r="G54" s="1616"/>
      <c r="H54" s="1617"/>
      <c r="I54" s="1617"/>
      <c r="J54" s="1617"/>
      <c r="K54" s="1617"/>
      <c r="L54" s="1617"/>
      <c r="M54" s="1617"/>
      <c r="N54" s="1617"/>
      <c r="O54" s="1617"/>
      <c r="P54" s="1617"/>
      <c r="Q54" s="1617"/>
      <c r="R54" s="1617"/>
      <c r="S54" s="1617"/>
      <c r="T54" s="1617"/>
      <c r="U54" s="1617"/>
      <c r="V54" s="1617"/>
      <c r="W54" s="1617"/>
      <c r="X54" s="1617"/>
      <c r="Y54" s="1617"/>
      <c r="Z54" s="1617"/>
      <c r="AA54" s="1617"/>
    </row>
    <row r="55" spans="1:27">
      <c r="A55" s="1479"/>
      <c r="B55" s="1617">
        <v>41</v>
      </c>
      <c r="C55" s="909"/>
      <c r="D55" s="1617" t="s">
        <v>1321</v>
      </c>
      <c r="E55" s="1617"/>
      <c r="F55" s="1617"/>
      <c r="G55" s="1616"/>
      <c r="H55" s="1617"/>
      <c r="I55" s="1617"/>
      <c r="J55" s="1617"/>
      <c r="K55" s="1617"/>
      <c r="L55" s="1617"/>
      <c r="M55" s="1617"/>
      <c r="N55" s="1617"/>
      <c r="O55" s="1617"/>
      <c r="P55" s="1617"/>
      <c r="Q55" s="1617"/>
      <c r="R55" s="1617"/>
      <c r="S55" s="1617"/>
      <c r="T55" s="1617"/>
      <c r="U55" s="1617"/>
      <c r="V55" s="1617"/>
      <c r="W55" s="1617"/>
      <c r="X55" s="1617"/>
      <c r="Y55" s="1617"/>
      <c r="Z55" s="1617"/>
      <c r="AA55" s="1617"/>
    </row>
    <row r="56" spans="1:27">
      <c r="A56" s="1479"/>
      <c r="B56" s="1617">
        <v>42</v>
      </c>
      <c r="C56" s="909"/>
      <c r="D56" s="1617"/>
      <c r="E56" s="1617" t="s">
        <v>1322</v>
      </c>
      <c r="F56" s="1617"/>
      <c r="G56" s="2089">
        <f>SUM(G47:G55)</f>
        <v>11498604</v>
      </c>
      <c r="H56" s="1617"/>
      <c r="I56" s="1617"/>
      <c r="J56" s="1617"/>
      <c r="K56" s="1617"/>
      <c r="L56" s="1617"/>
      <c r="M56" s="1617"/>
      <c r="N56" s="1617"/>
      <c r="O56" s="1617"/>
      <c r="P56" s="1617"/>
      <c r="Q56" s="1617"/>
      <c r="R56" s="1617"/>
      <c r="S56" s="1617"/>
      <c r="T56" s="1617"/>
      <c r="U56" s="1617"/>
      <c r="V56" s="1617"/>
      <c r="W56" s="1617"/>
      <c r="X56" s="1617"/>
      <c r="Y56" s="1617"/>
      <c r="Z56" s="1617"/>
      <c r="AA56" s="1617"/>
    </row>
    <row r="57" spans="1:27" ht="15.75" thickBot="1">
      <c r="A57" s="1531"/>
      <c r="B57" s="1528">
        <v>43</v>
      </c>
      <c r="C57" s="2374"/>
      <c r="D57" s="2375" t="s">
        <v>1526</v>
      </c>
      <c r="E57" s="2375"/>
      <c r="F57" s="1528"/>
      <c r="G57" s="2376">
        <f>G33+G45+G56</f>
        <v>58129868</v>
      </c>
      <c r="H57" s="1617"/>
      <c r="I57" s="1617"/>
      <c r="J57" s="1617"/>
      <c r="K57" s="1617"/>
      <c r="L57" s="1617"/>
      <c r="M57" s="1617"/>
      <c r="N57" s="1617"/>
      <c r="O57" s="1617"/>
      <c r="P57" s="1617"/>
      <c r="Q57" s="1617"/>
      <c r="R57" s="1617"/>
      <c r="S57" s="1617"/>
      <c r="T57" s="1617"/>
      <c r="U57" s="1617"/>
      <c r="V57" s="1617"/>
      <c r="W57" s="1617"/>
      <c r="X57" s="1617"/>
      <c r="Y57" s="1617"/>
      <c r="Z57" s="1617"/>
      <c r="AA57" s="1617"/>
    </row>
    <row r="58" spans="1:27">
      <c r="A58" s="1617"/>
      <c r="B58" s="1617"/>
      <c r="C58" s="1617"/>
      <c r="D58" s="1617"/>
      <c r="E58" s="1617"/>
      <c r="F58" s="1617"/>
      <c r="G58" s="1617"/>
      <c r="H58" s="1617"/>
      <c r="I58" s="1617"/>
      <c r="J58" s="1617"/>
      <c r="K58" s="1617"/>
      <c r="L58" s="1617"/>
      <c r="M58" s="1617"/>
      <c r="N58" s="1617"/>
      <c r="O58" s="1617"/>
      <c r="P58" s="1617"/>
      <c r="Q58" s="1617"/>
      <c r="R58" s="1617"/>
      <c r="S58" s="1617"/>
      <c r="T58" s="1617"/>
      <c r="U58" s="1617"/>
      <c r="V58" s="1617"/>
      <c r="W58" s="1617"/>
      <c r="X58" s="1617"/>
      <c r="Y58" s="1617"/>
      <c r="Z58" s="1617"/>
      <c r="AA58" s="1617"/>
    </row>
    <row r="59" spans="1:27" ht="15.75">
      <c r="A59" s="2083" t="s">
        <v>4949</v>
      </c>
      <c r="B59" s="2377"/>
      <c r="C59" s="2377"/>
      <c r="D59" s="2377"/>
      <c r="E59" s="2378"/>
      <c r="F59" s="2083"/>
      <c r="G59" s="1617"/>
      <c r="H59" s="1617"/>
      <c r="I59" s="1617"/>
      <c r="J59" s="1617"/>
      <c r="K59" s="1617"/>
      <c r="L59" s="1617"/>
      <c r="M59" s="1617"/>
      <c r="N59" s="1617"/>
      <c r="O59" s="1617"/>
      <c r="P59" s="1617"/>
      <c r="Q59" s="1617"/>
      <c r="R59" s="1617"/>
      <c r="S59" s="1617"/>
      <c r="T59" s="1617"/>
      <c r="U59" s="1617"/>
      <c r="V59" s="1617"/>
      <c r="W59" s="1617"/>
      <c r="X59" s="1617"/>
      <c r="Y59" s="1617"/>
      <c r="Z59" s="1617"/>
      <c r="AA59" s="1617"/>
    </row>
    <row r="60" spans="1:27">
      <c r="A60" s="813" t="s">
        <v>1323</v>
      </c>
      <c r="B60" s="813"/>
      <c r="C60" s="813"/>
      <c r="D60" s="813"/>
      <c r="E60" s="813"/>
      <c r="F60" s="813"/>
      <c r="G60" s="813"/>
      <c r="H60" s="1617"/>
      <c r="I60" s="1617"/>
      <c r="J60" s="1617"/>
      <c r="K60" s="1617"/>
      <c r="L60" s="1617"/>
      <c r="M60" s="1617"/>
      <c r="N60" s="1617"/>
      <c r="O60" s="1617"/>
      <c r="P60" s="1617"/>
      <c r="Q60" s="1617"/>
      <c r="R60" s="1617"/>
      <c r="S60" s="1617"/>
      <c r="T60" s="1617"/>
      <c r="U60" s="1617"/>
      <c r="V60" s="1617"/>
      <c r="W60" s="1617"/>
      <c r="X60" s="1617"/>
      <c r="Y60" s="1617"/>
      <c r="Z60" s="1617"/>
      <c r="AA60" s="1617"/>
    </row>
    <row r="61" spans="1:27" ht="15.75">
      <c r="A61" s="1536" t="s">
        <v>1324</v>
      </c>
      <c r="B61" s="813"/>
      <c r="C61" s="813"/>
      <c r="D61" s="813"/>
      <c r="E61" s="813"/>
      <c r="F61" s="813"/>
      <c r="G61" s="813"/>
      <c r="H61" s="1617"/>
      <c r="I61" s="1617"/>
      <c r="J61" s="1617"/>
      <c r="K61" s="1617"/>
      <c r="L61" s="1617"/>
      <c r="M61" s="1617"/>
      <c r="N61" s="1617"/>
      <c r="O61" s="1617"/>
      <c r="P61" s="1617"/>
      <c r="Q61" s="1617"/>
      <c r="R61" s="1617"/>
      <c r="S61" s="1617"/>
      <c r="T61" s="1617"/>
      <c r="U61" s="1617"/>
      <c r="V61" s="1617"/>
      <c r="W61" s="1617"/>
      <c r="X61" s="1617"/>
      <c r="Y61" s="1617"/>
      <c r="Z61" s="1617"/>
      <c r="AA61" s="1617"/>
    </row>
    <row r="62" spans="1:27" ht="15.75" thickBot="1">
      <c r="A62" s="1617"/>
      <c r="B62" s="1617" t="str">
        <f>'[8]Data Sheet'!$C$25</f>
        <v xml:space="preserve"> </v>
      </c>
      <c r="C62" s="1617"/>
      <c r="D62" s="1617"/>
      <c r="E62" s="1617"/>
      <c r="F62" s="1484" t="str">
        <f>'[8]Data Sheet'!$C$40</f>
        <v xml:space="preserve"> </v>
      </c>
      <c r="G62" s="1617" t="str">
        <f>'[8]Data Sheet'!$C$38</f>
        <v xml:space="preserve"> </v>
      </c>
      <c r="H62" s="1617"/>
      <c r="I62" s="1617"/>
      <c r="J62" s="1617"/>
      <c r="K62" s="1617"/>
      <c r="L62" s="1617"/>
      <c r="M62" s="1617"/>
      <c r="N62" s="1617"/>
      <c r="O62" s="1617"/>
      <c r="P62" s="1617"/>
      <c r="Q62" s="1617"/>
      <c r="R62" s="1617"/>
      <c r="S62" s="1617"/>
      <c r="T62" s="1617"/>
      <c r="U62" s="1617"/>
      <c r="V62" s="1617"/>
      <c r="W62" s="1617"/>
      <c r="X62" s="1617"/>
      <c r="Y62" s="1617"/>
      <c r="Z62" s="1617"/>
      <c r="AA62" s="1617"/>
    </row>
    <row r="63" spans="1:27">
      <c r="A63" s="1474"/>
      <c r="B63" s="1477"/>
      <c r="C63" s="1477"/>
      <c r="D63" s="1477"/>
      <c r="E63" s="1477"/>
      <c r="F63" s="1477"/>
      <c r="G63" s="1534"/>
      <c r="H63" s="1617"/>
      <c r="I63" s="1617"/>
      <c r="J63" s="1617"/>
      <c r="K63" s="1617"/>
      <c r="L63" s="1617"/>
      <c r="M63" s="1617"/>
      <c r="N63" s="1617"/>
      <c r="O63" s="1617"/>
      <c r="P63" s="1617"/>
      <c r="Q63" s="1617"/>
      <c r="R63" s="1617"/>
      <c r="S63" s="1617"/>
      <c r="T63" s="1617"/>
      <c r="U63" s="1617"/>
      <c r="V63" s="1617"/>
      <c r="W63" s="1617"/>
      <c r="X63" s="1617"/>
      <c r="Y63" s="1617"/>
      <c r="Z63" s="1617"/>
      <c r="AA63" s="1617"/>
    </row>
    <row r="64" spans="1:27" ht="15.75">
      <c r="A64" s="2379"/>
      <c r="B64" s="813" t="s">
        <v>680</v>
      </c>
      <c r="C64" s="813"/>
      <c r="D64" s="813"/>
      <c r="E64" s="813"/>
      <c r="F64" s="813"/>
      <c r="G64" s="1489"/>
      <c r="H64" s="1617"/>
      <c r="I64" s="1617"/>
      <c r="J64" s="1617"/>
      <c r="K64" s="1617"/>
      <c r="L64" s="1617"/>
      <c r="M64" s="1617"/>
      <c r="N64" s="1617"/>
      <c r="O64" s="1617"/>
      <c r="P64" s="1617"/>
      <c r="Q64" s="1617"/>
      <c r="R64" s="1617"/>
      <c r="S64" s="1617"/>
      <c r="T64" s="1617"/>
      <c r="U64" s="1617"/>
      <c r="V64" s="1617"/>
      <c r="W64" s="1617"/>
      <c r="X64" s="1617"/>
      <c r="Y64" s="1617"/>
      <c r="Z64" s="1617"/>
      <c r="AA64" s="1617"/>
    </row>
    <row r="65" spans="1:27">
      <c r="A65" s="1479"/>
      <c r="B65" s="1617"/>
      <c r="C65" s="1617"/>
      <c r="D65" s="1617"/>
      <c r="E65" s="1617"/>
      <c r="F65" s="1617"/>
      <c r="G65" s="1530"/>
      <c r="H65" s="1617"/>
      <c r="I65" s="1617"/>
      <c r="J65" s="1617"/>
      <c r="K65" s="1617"/>
      <c r="L65" s="1617"/>
      <c r="M65" s="1617"/>
      <c r="N65" s="1617"/>
      <c r="O65" s="1617"/>
      <c r="P65" s="1617"/>
      <c r="Q65" s="1617"/>
      <c r="R65" s="1617"/>
      <c r="S65" s="1617"/>
      <c r="T65" s="1617"/>
      <c r="U65" s="1617"/>
      <c r="V65" s="1617"/>
      <c r="W65" s="1617"/>
      <c r="X65" s="1617"/>
      <c r="Y65" s="1617"/>
      <c r="Z65" s="1617"/>
      <c r="AA65" s="1617"/>
    </row>
    <row r="66" spans="1:27">
      <c r="A66" s="2380"/>
      <c r="B66" s="2081"/>
      <c r="C66" s="2081"/>
      <c r="D66" s="2081" t="s">
        <v>284</v>
      </c>
      <c r="E66" s="2081" t="s">
        <v>4329</v>
      </c>
      <c r="F66" s="2081"/>
      <c r="G66" s="2381">
        <v>5329776.22</v>
      </c>
      <c r="H66" s="1617"/>
      <c r="I66" s="1617"/>
      <c r="J66" s="1617"/>
      <c r="K66" s="1617"/>
      <c r="L66" s="1617"/>
      <c r="M66" s="1617"/>
      <c r="N66" s="1617"/>
      <c r="O66" s="1617"/>
      <c r="P66" s="1617"/>
      <c r="Q66" s="1617"/>
      <c r="R66" s="1617"/>
      <c r="S66" s="1617"/>
      <c r="T66" s="1617"/>
      <c r="U66" s="1617"/>
      <c r="V66" s="1617"/>
      <c r="W66" s="1617"/>
      <c r="X66" s="1617"/>
      <c r="Y66" s="1617"/>
      <c r="Z66" s="1617"/>
      <c r="AA66" s="1617"/>
    </row>
    <row r="67" spans="1:27">
      <c r="A67" s="1479"/>
      <c r="B67" s="1617"/>
      <c r="C67" s="1617"/>
      <c r="D67" s="1617" t="s">
        <v>284</v>
      </c>
      <c r="E67" s="1617" t="s">
        <v>4322</v>
      </c>
      <c r="F67" s="1617"/>
      <c r="G67" s="1616">
        <v>5090578.13</v>
      </c>
      <c r="H67" s="1617"/>
      <c r="I67" s="1617"/>
      <c r="J67" s="1617"/>
      <c r="K67" s="1617"/>
      <c r="L67" s="1617"/>
      <c r="M67" s="1617"/>
      <c r="N67" s="1617"/>
      <c r="O67" s="1617"/>
      <c r="P67" s="1617"/>
      <c r="Q67" s="1617"/>
      <c r="R67" s="1617"/>
      <c r="S67" s="1617"/>
      <c r="T67" s="1617"/>
      <c r="U67" s="1617"/>
      <c r="V67" s="1617"/>
      <c r="W67" s="1617"/>
      <c r="X67" s="1617"/>
      <c r="Y67" s="1617"/>
      <c r="Z67" s="1617"/>
      <c r="AA67" s="1617"/>
    </row>
    <row r="68" spans="1:27">
      <c r="A68" s="1479"/>
      <c r="B68" s="1617"/>
      <c r="C68" s="1617"/>
      <c r="D68" s="1617" t="s">
        <v>284</v>
      </c>
      <c r="E68" s="1617" t="s">
        <v>4324</v>
      </c>
      <c r="F68" s="1617"/>
      <c r="G68" s="1616">
        <v>4619121.75</v>
      </c>
      <c r="H68" s="1617"/>
      <c r="I68" s="1617"/>
      <c r="J68" s="1617"/>
      <c r="K68" s="1617"/>
      <c r="L68" s="1617"/>
      <c r="M68" s="1617"/>
      <c r="N68" s="1617"/>
      <c r="O68" s="1617"/>
      <c r="P68" s="1617"/>
      <c r="Q68" s="1617"/>
      <c r="R68" s="1617"/>
      <c r="S68" s="1617"/>
      <c r="T68" s="1617"/>
      <c r="U68" s="1617"/>
      <c r="V68" s="1617"/>
      <c r="W68" s="1617"/>
      <c r="X68" s="1617"/>
      <c r="Y68" s="1617"/>
      <c r="Z68" s="1617"/>
      <c r="AA68" s="1617"/>
    </row>
    <row r="69" spans="1:27">
      <c r="A69" s="1479"/>
      <c r="B69" s="1617"/>
      <c r="C69" s="1617"/>
      <c r="D69" s="1617" t="s">
        <v>284</v>
      </c>
      <c r="E69" s="1617" t="s">
        <v>4468</v>
      </c>
      <c r="F69" s="1617"/>
      <c r="G69" s="1616">
        <v>2369994.12</v>
      </c>
      <c r="H69" s="1617"/>
      <c r="I69" s="1617"/>
      <c r="J69" s="1617"/>
      <c r="K69" s="1617"/>
      <c r="L69" s="1617"/>
      <c r="M69" s="1617"/>
      <c r="N69" s="1617"/>
      <c r="O69" s="1617"/>
      <c r="P69" s="1617"/>
      <c r="Q69" s="1617"/>
      <c r="R69" s="1617"/>
      <c r="S69" s="1617"/>
      <c r="T69" s="1617"/>
      <c r="U69" s="1617"/>
      <c r="V69" s="1617"/>
      <c r="W69" s="1617"/>
      <c r="X69" s="1617"/>
      <c r="Y69" s="1617"/>
      <c r="Z69" s="1617"/>
      <c r="AA69" s="1617"/>
    </row>
    <row r="70" spans="1:27">
      <c r="A70" s="1479"/>
      <c r="B70" s="1617"/>
      <c r="C70" s="1617"/>
      <c r="D70" s="1617" t="s">
        <v>284</v>
      </c>
      <c r="E70" s="1617" t="s">
        <v>4323</v>
      </c>
      <c r="F70" s="1617"/>
      <c r="G70" s="1616">
        <v>2350223.0099999998</v>
      </c>
      <c r="H70" s="1617"/>
      <c r="I70" s="1617"/>
      <c r="J70" s="1617"/>
      <c r="K70" s="1617"/>
      <c r="L70" s="1617"/>
      <c r="M70" s="1617"/>
      <c r="N70" s="1617"/>
      <c r="O70" s="1617"/>
      <c r="P70" s="1617"/>
      <c r="Q70" s="1617"/>
      <c r="R70" s="1617"/>
      <c r="S70" s="1617"/>
      <c r="T70" s="1617"/>
      <c r="U70" s="1617"/>
      <c r="V70" s="1617"/>
      <c r="W70" s="1617"/>
      <c r="X70" s="1617"/>
      <c r="Y70" s="1617"/>
      <c r="Z70" s="1617"/>
      <c r="AA70" s="1617"/>
    </row>
    <row r="71" spans="1:27">
      <c r="A71" s="1479"/>
      <c r="B71" s="1617"/>
      <c r="C71" s="1617"/>
      <c r="D71" s="1617" t="s">
        <v>284</v>
      </c>
      <c r="E71" s="1617" t="s">
        <v>4469</v>
      </c>
      <c r="F71" s="1617"/>
      <c r="G71" s="1616">
        <v>1386168.53</v>
      </c>
      <c r="H71" s="1617"/>
      <c r="I71" s="1617"/>
      <c r="J71" s="1617"/>
      <c r="K71" s="1617"/>
      <c r="L71" s="1617"/>
      <c r="M71" s="1617"/>
      <c r="N71" s="1617"/>
      <c r="O71" s="1617"/>
      <c r="P71" s="1617"/>
      <c r="Q71" s="1617"/>
      <c r="R71" s="1617"/>
      <c r="S71" s="1617"/>
      <c r="T71" s="1617"/>
      <c r="U71" s="1617"/>
      <c r="V71" s="1617"/>
      <c r="W71" s="1617"/>
      <c r="X71" s="1617"/>
      <c r="Y71" s="1617"/>
      <c r="Z71" s="1617"/>
      <c r="AA71" s="1617"/>
    </row>
    <row r="72" spans="1:27">
      <c r="A72" s="1479"/>
      <c r="B72" s="1617"/>
      <c r="C72" s="1617"/>
      <c r="D72" s="1617" t="s">
        <v>284</v>
      </c>
      <c r="E72" s="1617" t="s">
        <v>4470</v>
      </c>
      <c r="F72" s="1617"/>
      <c r="G72" s="1616">
        <v>1222320.18</v>
      </c>
      <c r="H72" s="1617"/>
      <c r="I72" s="1617"/>
      <c r="J72" s="1617"/>
      <c r="K72" s="1617"/>
      <c r="L72" s="1617"/>
      <c r="M72" s="1617"/>
      <c r="N72" s="1617"/>
      <c r="O72" s="1617"/>
      <c r="P72" s="1617"/>
      <c r="Q72" s="1617"/>
      <c r="R72" s="1617"/>
      <c r="S72" s="1617"/>
      <c r="T72" s="1617"/>
      <c r="U72" s="1617"/>
      <c r="V72" s="1617"/>
      <c r="W72" s="1617"/>
      <c r="X72" s="1617"/>
      <c r="Y72" s="1617"/>
      <c r="Z72" s="1617"/>
      <c r="AA72" s="1617"/>
    </row>
    <row r="73" spans="1:27">
      <c r="A73" s="1479"/>
      <c r="B73" s="1617"/>
      <c r="C73" s="1617"/>
      <c r="D73" s="1617" t="s">
        <v>284</v>
      </c>
      <c r="E73" s="1617" t="s">
        <v>4325</v>
      </c>
      <c r="F73" s="1617"/>
      <c r="G73" s="1616">
        <v>1150419.08</v>
      </c>
      <c r="H73" s="1617"/>
      <c r="I73" s="1617"/>
      <c r="J73" s="1617"/>
      <c r="K73" s="1617"/>
      <c r="L73" s="1617"/>
      <c r="M73" s="1617"/>
      <c r="N73" s="1617"/>
      <c r="O73" s="1617"/>
      <c r="P73" s="1617"/>
      <c r="Q73" s="1617"/>
      <c r="R73" s="1617"/>
      <c r="S73" s="1617"/>
      <c r="T73" s="1617"/>
      <c r="U73" s="1617"/>
      <c r="V73" s="1617"/>
      <c r="W73" s="1617"/>
      <c r="X73" s="1617"/>
      <c r="Y73" s="1617"/>
      <c r="Z73" s="1617"/>
      <c r="AA73" s="1617"/>
    </row>
    <row r="74" spans="1:27">
      <c r="A74" s="1479"/>
      <c r="B74" s="1617"/>
      <c r="C74" s="1617"/>
      <c r="D74" s="1617" t="s">
        <v>284</v>
      </c>
      <c r="E74" s="1617" t="s">
        <v>4327</v>
      </c>
      <c r="F74" s="1617"/>
      <c r="G74" s="1616">
        <v>1061960.6299999999</v>
      </c>
      <c r="H74" s="1617"/>
      <c r="I74" s="1617"/>
      <c r="J74" s="1617"/>
      <c r="K74" s="1617"/>
      <c r="L74" s="1617"/>
      <c r="M74" s="1617"/>
      <c r="N74" s="1617"/>
      <c r="O74" s="1617"/>
      <c r="P74" s="1617"/>
      <c r="Q74" s="1617"/>
      <c r="R74" s="1617"/>
      <c r="S74" s="1617"/>
      <c r="T74" s="1617"/>
      <c r="U74" s="1617"/>
      <c r="V74" s="1617"/>
      <c r="W74" s="1617"/>
      <c r="X74" s="1617"/>
      <c r="Y74" s="1617"/>
      <c r="Z74" s="1617"/>
      <c r="AA74" s="1617"/>
    </row>
    <row r="75" spans="1:27">
      <c r="A75" s="1479"/>
      <c r="B75" s="1617"/>
      <c r="C75" s="1509"/>
      <c r="D75" s="1617" t="s">
        <v>284</v>
      </c>
      <c r="E75" s="1509" t="s">
        <v>4471</v>
      </c>
      <c r="F75" s="1509"/>
      <c r="G75" s="1616">
        <v>1037679.4</v>
      </c>
      <c r="H75" s="1617"/>
      <c r="I75" s="1617"/>
      <c r="J75" s="1617"/>
      <c r="K75" s="1617"/>
      <c r="L75" s="1617"/>
      <c r="M75" s="1617"/>
      <c r="N75" s="1617"/>
      <c r="O75" s="1617"/>
      <c r="P75" s="1617"/>
      <c r="Q75" s="1617"/>
      <c r="R75" s="1617"/>
      <c r="S75" s="1617"/>
      <c r="T75" s="1617"/>
      <c r="U75" s="1617"/>
      <c r="V75" s="1617"/>
      <c r="W75" s="1617"/>
      <c r="X75" s="1617"/>
      <c r="Y75" s="1617"/>
      <c r="Z75" s="1617"/>
      <c r="AA75" s="1617"/>
    </row>
    <row r="76" spans="1:27">
      <c r="A76" s="1479"/>
      <c r="B76" s="1617"/>
      <c r="C76" s="1617"/>
      <c r="D76" s="1617" t="s">
        <v>284</v>
      </c>
      <c r="E76" s="1617" t="s">
        <v>4472</v>
      </c>
      <c r="F76" s="1617"/>
      <c r="G76" s="1616">
        <v>845658.93</v>
      </c>
      <c r="H76" s="1617"/>
      <c r="I76" s="1617"/>
      <c r="J76" s="1617"/>
      <c r="K76" s="1617"/>
      <c r="L76" s="1617"/>
      <c r="M76" s="1617"/>
      <c r="N76" s="1617"/>
      <c r="O76" s="1617"/>
      <c r="P76" s="1617"/>
      <c r="Q76" s="1617"/>
      <c r="R76" s="1617"/>
      <c r="S76" s="1617"/>
      <c r="T76" s="1617"/>
      <c r="U76" s="1617"/>
      <c r="V76" s="1617"/>
      <c r="W76" s="1617"/>
      <c r="X76" s="1617"/>
      <c r="Y76" s="1617"/>
      <c r="Z76" s="1617"/>
      <c r="AA76" s="1617"/>
    </row>
    <row r="77" spans="1:27">
      <c r="A77" s="1479"/>
      <c r="B77" s="1617"/>
      <c r="C77" s="1617"/>
      <c r="D77" s="1617" t="s">
        <v>284</v>
      </c>
      <c r="E77" s="1617" t="s">
        <v>4473</v>
      </c>
      <c r="F77" s="1617"/>
      <c r="G77" s="1616">
        <v>667988.12</v>
      </c>
      <c r="H77" s="1617"/>
      <c r="I77" s="1617"/>
      <c r="J77" s="1617"/>
      <c r="K77" s="1617"/>
      <c r="L77" s="1617"/>
      <c r="M77" s="1617"/>
      <c r="N77" s="1617"/>
      <c r="O77" s="1617"/>
      <c r="P77" s="1617"/>
      <c r="Q77" s="1617"/>
      <c r="R77" s="1617"/>
      <c r="S77" s="1617"/>
      <c r="T77" s="1617"/>
      <c r="U77" s="1617"/>
      <c r="V77" s="1617"/>
      <c r="W77" s="1617"/>
      <c r="X77" s="1617"/>
      <c r="Y77" s="1617"/>
      <c r="Z77" s="1617"/>
      <c r="AA77" s="1617"/>
    </row>
    <row r="78" spans="1:27">
      <c r="A78" s="1479"/>
      <c r="B78" s="1617"/>
      <c r="C78" s="1617"/>
      <c r="D78" s="1617" t="s">
        <v>284</v>
      </c>
      <c r="E78" s="1617" t="s">
        <v>4333</v>
      </c>
      <c r="F78" s="1617"/>
      <c r="G78" s="1616">
        <v>629823.57999999996</v>
      </c>
      <c r="H78" s="1617"/>
      <c r="I78" s="1617"/>
      <c r="J78" s="1617"/>
      <c r="K78" s="1617"/>
      <c r="L78" s="1617"/>
      <c r="M78" s="1617"/>
      <c r="N78" s="1617"/>
      <c r="O78" s="1617"/>
      <c r="P78" s="1617"/>
      <c r="Q78" s="1617"/>
      <c r="R78" s="1617"/>
      <c r="S78" s="1617"/>
      <c r="T78" s="1617"/>
      <c r="U78" s="1617"/>
      <c r="V78" s="1617"/>
      <c r="W78" s="1617"/>
      <c r="X78" s="1617"/>
      <c r="Y78" s="1617"/>
      <c r="Z78" s="1617"/>
      <c r="AA78" s="1617"/>
    </row>
    <row r="79" spans="1:27">
      <c r="A79" s="1479"/>
      <c r="B79" s="1617"/>
      <c r="C79" s="1617"/>
      <c r="D79" s="1617" t="s">
        <v>284</v>
      </c>
      <c r="E79" s="1617" t="s">
        <v>4474</v>
      </c>
      <c r="F79" s="1617"/>
      <c r="G79" s="1616">
        <v>622850.88</v>
      </c>
      <c r="H79" s="1617"/>
      <c r="I79" s="1617"/>
      <c r="J79" s="1617"/>
      <c r="K79" s="1617"/>
      <c r="L79" s="1617"/>
      <c r="M79" s="1617"/>
      <c r="N79" s="1617"/>
      <c r="O79" s="1617"/>
      <c r="P79" s="1617"/>
      <c r="Q79" s="1617"/>
      <c r="R79" s="1617"/>
      <c r="S79" s="1617"/>
      <c r="T79" s="1617"/>
      <c r="U79" s="1617"/>
      <c r="V79" s="1617"/>
      <c r="W79" s="1617"/>
      <c r="X79" s="1617"/>
      <c r="Y79" s="1617"/>
      <c r="Z79" s="1617"/>
      <c r="AA79" s="1617"/>
    </row>
    <row r="80" spans="1:27">
      <c r="A80" s="1479"/>
      <c r="B80" s="1617"/>
      <c r="C80" s="1617"/>
      <c r="D80" s="1617" t="s">
        <v>284</v>
      </c>
      <c r="E80" s="1617" t="s">
        <v>4326</v>
      </c>
      <c r="F80" s="1617"/>
      <c r="G80" s="1616">
        <v>588105.24</v>
      </c>
      <c r="H80" s="1617"/>
      <c r="I80" s="1617"/>
      <c r="J80" s="1617"/>
      <c r="K80" s="1617"/>
      <c r="L80" s="1617"/>
      <c r="M80" s="1617"/>
      <c r="N80" s="1617"/>
      <c r="O80" s="1617"/>
      <c r="P80" s="1617"/>
      <c r="Q80" s="1617"/>
      <c r="R80" s="1617"/>
      <c r="S80" s="1617"/>
      <c r="T80" s="1617"/>
      <c r="U80" s="1617"/>
      <c r="V80" s="1617"/>
      <c r="W80" s="1617"/>
      <c r="X80" s="1617"/>
      <c r="Y80" s="1617"/>
      <c r="Z80" s="1617"/>
      <c r="AA80" s="1617"/>
    </row>
    <row r="81" spans="1:27">
      <c r="A81" s="1479"/>
      <c r="B81" s="1617"/>
      <c r="C81" s="1617"/>
      <c r="D81" s="1617" t="s">
        <v>284</v>
      </c>
      <c r="E81" s="1617" t="s">
        <v>4330</v>
      </c>
      <c r="F81" s="1617"/>
      <c r="G81" s="1616">
        <v>542884.4</v>
      </c>
      <c r="H81" s="1617"/>
      <c r="I81" s="1617"/>
      <c r="J81" s="1617"/>
      <c r="K81" s="1617"/>
      <c r="L81" s="1617"/>
      <c r="M81" s="1617"/>
      <c r="N81" s="1617"/>
      <c r="O81" s="1617"/>
      <c r="P81" s="1617"/>
      <c r="Q81" s="1617"/>
      <c r="R81" s="1617"/>
      <c r="S81" s="1617"/>
      <c r="T81" s="1617"/>
      <c r="U81" s="1617"/>
      <c r="V81" s="1617"/>
      <c r="W81" s="1617"/>
      <c r="X81" s="1617"/>
      <c r="Y81" s="1617"/>
      <c r="Z81" s="1617"/>
      <c r="AA81" s="1617"/>
    </row>
    <row r="82" spans="1:27">
      <c r="A82" s="1479"/>
      <c r="B82" s="1617"/>
      <c r="C82" s="1617"/>
      <c r="D82" s="1617" t="s">
        <v>284</v>
      </c>
      <c r="E82" s="1617" t="s">
        <v>4475</v>
      </c>
      <c r="F82" s="1617"/>
      <c r="G82" s="1616">
        <v>528549.68000000005</v>
      </c>
      <c r="H82" s="1617"/>
      <c r="I82" s="1617"/>
      <c r="J82" s="1617"/>
      <c r="K82" s="1617"/>
      <c r="L82" s="1617"/>
      <c r="M82" s="1617"/>
      <c r="N82" s="1617"/>
      <c r="O82" s="1617"/>
      <c r="P82" s="1617"/>
      <c r="Q82" s="1617"/>
      <c r="R82" s="1617"/>
      <c r="S82" s="1617"/>
      <c r="T82" s="1617"/>
      <c r="U82" s="1617"/>
      <c r="V82" s="1617"/>
      <c r="W82" s="1617"/>
      <c r="X82" s="1617"/>
      <c r="Y82" s="1617"/>
      <c r="Z82" s="1617"/>
      <c r="AA82" s="1617"/>
    </row>
    <row r="83" spans="1:27">
      <c r="A83" s="1479"/>
      <c r="B83" s="1617"/>
      <c r="C83" s="1617"/>
      <c r="D83" s="1617" t="s">
        <v>284</v>
      </c>
      <c r="E83" s="1617" t="s">
        <v>4476</v>
      </c>
      <c r="F83" s="1617"/>
      <c r="G83" s="1616">
        <v>528500.07999999996</v>
      </c>
      <c r="H83" s="1617"/>
      <c r="I83" s="1617"/>
      <c r="J83" s="1617"/>
      <c r="K83" s="1617"/>
      <c r="L83" s="1617"/>
      <c r="M83" s="1617"/>
      <c r="N83" s="1617"/>
      <c r="O83" s="1617"/>
      <c r="P83" s="1617"/>
      <c r="Q83" s="1617"/>
      <c r="R83" s="1617"/>
      <c r="S83" s="1617"/>
      <c r="T83" s="1617"/>
      <c r="U83" s="1617"/>
      <c r="V83" s="1617"/>
      <c r="W83" s="1617"/>
      <c r="X83" s="1617"/>
      <c r="Y83" s="1617"/>
      <c r="Z83" s="1617"/>
      <c r="AA83" s="1617"/>
    </row>
    <row r="84" spans="1:27">
      <c r="A84" s="1479"/>
      <c r="B84" s="1617"/>
      <c r="C84" s="1617"/>
      <c r="D84" s="1617" t="s">
        <v>284</v>
      </c>
      <c r="E84" s="1617" t="s">
        <v>4328</v>
      </c>
      <c r="F84" s="1617"/>
      <c r="G84" s="1616">
        <v>523545.02</v>
      </c>
      <c r="H84" s="1617"/>
      <c r="I84" s="1617"/>
      <c r="J84" s="1617"/>
      <c r="K84" s="1617"/>
      <c r="L84" s="1617"/>
      <c r="M84" s="1617"/>
      <c r="N84" s="1617"/>
      <c r="O84" s="1617"/>
      <c r="P84" s="1617"/>
      <c r="Q84" s="1617"/>
      <c r="R84" s="1617"/>
      <c r="S84" s="1617"/>
      <c r="T84" s="1617"/>
      <c r="U84" s="1617"/>
      <c r="V84" s="1617"/>
      <c r="W84" s="1617"/>
      <c r="X84" s="1617"/>
      <c r="Y84" s="1617"/>
      <c r="Z84" s="1617"/>
      <c r="AA84" s="1617"/>
    </row>
    <row r="85" spans="1:27">
      <c r="A85" s="1479"/>
      <c r="B85" s="1617"/>
      <c r="C85" s="1617"/>
      <c r="D85" s="1617" t="s">
        <v>284</v>
      </c>
      <c r="E85" s="1617" t="s">
        <v>4477</v>
      </c>
      <c r="F85" s="1617"/>
      <c r="G85" s="1616">
        <v>471485.54000000004</v>
      </c>
      <c r="H85" s="1617"/>
      <c r="I85" s="1617"/>
      <c r="J85" s="1617"/>
      <c r="K85" s="1617"/>
      <c r="L85" s="1617"/>
      <c r="M85" s="1617"/>
      <c r="N85" s="1617"/>
      <c r="O85" s="1617"/>
      <c r="P85" s="1617"/>
      <c r="Q85" s="1617"/>
      <c r="R85" s="1617"/>
      <c r="S85" s="1617"/>
      <c r="T85" s="1617"/>
      <c r="U85" s="1617"/>
      <c r="V85" s="1617"/>
      <c r="W85" s="1617"/>
      <c r="X85" s="1617"/>
      <c r="Y85" s="1617"/>
      <c r="Z85" s="1617"/>
      <c r="AA85" s="1617"/>
    </row>
    <row r="86" spans="1:27">
      <c r="A86" s="1479"/>
      <c r="B86" s="1617"/>
      <c r="C86" s="1617"/>
      <c r="D86" s="1617" t="s">
        <v>284</v>
      </c>
      <c r="E86" s="1617" t="s">
        <v>4331</v>
      </c>
      <c r="F86" s="1617"/>
      <c r="G86" s="1616">
        <v>443886.08000000002</v>
      </c>
      <c r="H86" s="1617"/>
      <c r="I86" s="1617"/>
      <c r="J86" s="1617"/>
      <c r="K86" s="1617"/>
      <c r="L86" s="1617"/>
      <c r="M86" s="1617"/>
      <c r="N86" s="1617"/>
      <c r="O86" s="1617"/>
      <c r="P86" s="1617"/>
      <c r="Q86" s="1617"/>
      <c r="R86" s="1617"/>
      <c r="S86" s="1617"/>
      <c r="T86" s="1617"/>
      <c r="U86" s="1617"/>
      <c r="V86" s="1617"/>
      <c r="W86" s="1617"/>
      <c r="X86" s="1617"/>
      <c r="Y86" s="1617"/>
      <c r="Z86" s="1617"/>
      <c r="AA86" s="1617"/>
    </row>
    <row r="87" spans="1:27">
      <c r="A87" s="1479"/>
      <c r="B87" s="1617"/>
      <c r="C87" s="1617"/>
      <c r="D87" s="1617" t="s">
        <v>284</v>
      </c>
      <c r="E87" s="1617" t="s">
        <v>4336</v>
      </c>
      <c r="F87" s="1617"/>
      <c r="G87" s="1616">
        <v>393707.9</v>
      </c>
      <c r="H87" s="1617"/>
      <c r="I87" s="1617"/>
      <c r="J87" s="1617"/>
      <c r="K87" s="1617"/>
      <c r="L87" s="1617"/>
      <c r="M87" s="1617"/>
      <c r="N87" s="1617"/>
      <c r="O87" s="1617"/>
      <c r="P87" s="1617"/>
      <c r="Q87" s="1617"/>
      <c r="R87" s="1617"/>
      <c r="S87" s="1617"/>
      <c r="T87" s="1617"/>
      <c r="U87" s="1617"/>
      <c r="V87" s="1617"/>
      <c r="W87" s="1617"/>
      <c r="X87" s="1617"/>
      <c r="Y87" s="1617"/>
      <c r="Z87" s="1617"/>
      <c r="AA87" s="1617"/>
    </row>
    <row r="88" spans="1:27">
      <c r="A88" s="1479"/>
      <c r="B88" s="1617"/>
      <c r="C88" s="1617"/>
      <c r="D88" s="1617" t="s">
        <v>284</v>
      </c>
      <c r="E88" s="1617" t="s">
        <v>4478</v>
      </c>
      <c r="F88" s="1617"/>
      <c r="G88" s="1616">
        <v>370270.66000000003</v>
      </c>
      <c r="H88" s="1617"/>
      <c r="I88" s="1617"/>
      <c r="J88" s="1617"/>
      <c r="K88" s="1617"/>
      <c r="L88" s="1617"/>
      <c r="M88" s="1617"/>
      <c r="N88" s="1617"/>
      <c r="O88" s="1617"/>
      <c r="P88" s="1617"/>
      <c r="Q88" s="1617"/>
      <c r="R88" s="1617"/>
      <c r="S88" s="1617"/>
      <c r="T88" s="1617"/>
      <c r="U88" s="1617"/>
      <c r="V88" s="1617"/>
      <c r="W88" s="1617"/>
      <c r="X88" s="1617"/>
      <c r="Y88" s="1617"/>
      <c r="Z88" s="1617"/>
      <c r="AA88" s="1617"/>
    </row>
    <row r="89" spans="1:27">
      <c r="A89" s="1479"/>
      <c r="B89" s="1617"/>
      <c r="C89" s="1617"/>
      <c r="D89" s="1617" t="s">
        <v>284</v>
      </c>
      <c r="E89" s="1617" t="s">
        <v>4332</v>
      </c>
      <c r="F89" s="1617"/>
      <c r="G89" s="1616">
        <v>330340.7</v>
      </c>
      <c r="H89" s="1617"/>
      <c r="I89" s="1617"/>
      <c r="J89" s="1617"/>
      <c r="K89" s="1617"/>
      <c r="L89" s="1617"/>
      <c r="M89" s="1617"/>
      <c r="N89" s="1617"/>
      <c r="O89" s="1617"/>
      <c r="P89" s="1617"/>
      <c r="Q89" s="1617"/>
      <c r="R89" s="1617"/>
      <c r="S89" s="1617"/>
      <c r="T89" s="1617"/>
      <c r="U89" s="1617"/>
      <c r="V89" s="1617"/>
      <c r="W89" s="1617"/>
      <c r="X89" s="1617"/>
      <c r="Y89" s="1617"/>
      <c r="Z89" s="1617"/>
      <c r="AA89" s="1617"/>
    </row>
    <row r="90" spans="1:27">
      <c r="A90" s="1479"/>
      <c r="B90" s="1617"/>
      <c r="C90" s="1617"/>
      <c r="D90" s="1617" t="s">
        <v>284</v>
      </c>
      <c r="E90" s="1617" t="s">
        <v>4335</v>
      </c>
      <c r="F90" s="1617"/>
      <c r="G90" s="1616">
        <v>327775.32</v>
      </c>
      <c r="H90" s="1617"/>
      <c r="I90" s="1617"/>
      <c r="J90" s="1617"/>
      <c r="K90" s="1617"/>
      <c r="L90" s="1617"/>
      <c r="M90" s="1617"/>
      <c r="N90" s="1617"/>
      <c r="O90" s="1617"/>
      <c r="P90" s="1617"/>
      <c r="Q90" s="1617"/>
      <c r="R90" s="1617"/>
      <c r="S90" s="1617"/>
      <c r="T90" s="1617"/>
      <c r="U90" s="1617"/>
      <c r="V90" s="1617"/>
      <c r="W90" s="1617"/>
      <c r="X90" s="1617"/>
      <c r="Y90" s="1617"/>
      <c r="Z90" s="1617"/>
      <c r="AA90" s="1617"/>
    </row>
    <row r="91" spans="1:27">
      <c r="A91" s="1479"/>
      <c r="B91" s="1617"/>
      <c r="C91" s="1617"/>
      <c r="D91" s="1617" t="s">
        <v>284</v>
      </c>
      <c r="E91" s="1617" t="s">
        <v>4479</v>
      </c>
      <c r="F91" s="1617"/>
      <c r="G91" s="1616">
        <v>306143.25</v>
      </c>
      <c r="H91" s="1617"/>
      <c r="I91" s="1617"/>
      <c r="J91" s="1617"/>
      <c r="K91" s="1617"/>
      <c r="L91" s="1617"/>
      <c r="M91" s="1617"/>
      <c r="N91" s="1617"/>
      <c r="O91" s="1617"/>
      <c r="P91" s="1617"/>
      <c r="Q91" s="1617"/>
      <c r="R91" s="1617"/>
      <c r="S91" s="1617"/>
      <c r="T91" s="1617"/>
      <c r="U91" s="1617"/>
      <c r="V91" s="1617"/>
      <c r="W91" s="1617"/>
      <c r="X91" s="1617"/>
      <c r="Y91" s="1617"/>
      <c r="Z91" s="1617"/>
      <c r="AA91" s="1617"/>
    </row>
    <row r="92" spans="1:27">
      <c r="A92" s="1479"/>
      <c r="B92" s="1617"/>
      <c r="C92" s="1617"/>
      <c r="D92" s="1617" t="s">
        <v>284</v>
      </c>
      <c r="E92" s="1617" t="s">
        <v>4480</v>
      </c>
      <c r="F92" s="1617"/>
      <c r="G92" s="1616">
        <v>285119.62</v>
      </c>
      <c r="H92" s="1617"/>
      <c r="I92" s="1617"/>
      <c r="J92" s="1617"/>
      <c r="K92" s="1617"/>
      <c r="L92" s="1617"/>
      <c r="M92" s="1617"/>
      <c r="N92" s="1617"/>
      <c r="O92" s="1617"/>
      <c r="P92" s="1617"/>
      <c r="Q92" s="1617"/>
      <c r="R92" s="1617"/>
      <c r="S92" s="1617"/>
      <c r="T92" s="1617"/>
      <c r="U92" s="1617"/>
      <c r="V92" s="1617"/>
      <c r="W92" s="1617"/>
      <c r="X92" s="1617"/>
      <c r="Y92" s="1617"/>
      <c r="Z92" s="1617"/>
      <c r="AA92" s="1617"/>
    </row>
    <row r="93" spans="1:27">
      <c r="A93" s="1479"/>
      <c r="B93" s="1617"/>
      <c r="C93" s="1617"/>
      <c r="D93" s="1617" t="s">
        <v>284</v>
      </c>
      <c r="E93" s="1617" t="s">
        <v>4481</v>
      </c>
      <c r="F93" s="1617"/>
      <c r="G93" s="1616">
        <v>248326.13</v>
      </c>
      <c r="H93" s="1617"/>
      <c r="I93" s="1617"/>
      <c r="J93" s="1617"/>
      <c r="K93" s="1617"/>
      <c r="L93" s="1617"/>
      <c r="M93" s="1617"/>
      <c r="N93" s="1617"/>
      <c r="O93" s="1617"/>
      <c r="P93" s="1617"/>
      <c r="Q93" s="1617"/>
      <c r="R93" s="1617"/>
      <c r="S93" s="1617"/>
      <c r="T93" s="1617"/>
      <c r="U93" s="1617"/>
      <c r="V93" s="1617"/>
      <c r="W93" s="1617"/>
      <c r="X93" s="1617"/>
      <c r="Y93" s="1617"/>
      <c r="Z93" s="1617"/>
      <c r="AA93" s="1617"/>
    </row>
    <row r="94" spans="1:27">
      <c r="A94" s="1479"/>
      <c r="B94" s="1617"/>
      <c r="C94" s="1617"/>
      <c r="D94" s="1617" t="s">
        <v>284</v>
      </c>
      <c r="E94" s="1617" t="s">
        <v>4338</v>
      </c>
      <c r="F94" s="1617"/>
      <c r="G94" s="1616">
        <v>244477.47</v>
      </c>
      <c r="H94" s="1617"/>
      <c r="I94" s="1617"/>
      <c r="J94" s="1617"/>
      <c r="K94" s="1617"/>
      <c r="L94" s="1617"/>
      <c r="M94" s="1617"/>
      <c r="N94" s="1617"/>
      <c r="O94" s="1617"/>
      <c r="P94" s="1617"/>
      <c r="Q94" s="1617"/>
      <c r="R94" s="1617"/>
      <c r="S94" s="1617"/>
      <c r="T94" s="1617"/>
      <c r="U94" s="1617"/>
      <c r="V94" s="1617"/>
      <c r="W94" s="1617"/>
      <c r="X94" s="1617"/>
      <c r="Y94" s="1617"/>
      <c r="Z94" s="1617"/>
      <c r="AA94" s="1617"/>
    </row>
    <row r="95" spans="1:27">
      <c r="A95" s="1479"/>
      <c r="B95" s="1617"/>
      <c r="C95" s="1617"/>
      <c r="D95" s="1617" t="s">
        <v>284</v>
      </c>
      <c r="E95" s="1617" t="s">
        <v>4482</v>
      </c>
      <c r="F95" s="1617"/>
      <c r="G95" s="1616">
        <v>196690.61</v>
      </c>
      <c r="H95" s="1617"/>
      <c r="I95" s="1617"/>
      <c r="J95" s="1617"/>
      <c r="K95" s="1617"/>
      <c r="L95" s="1617"/>
      <c r="M95" s="1617"/>
      <c r="N95" s="1617"/>
      <c r="O95" s="1617"/>
      <c r="P95" s="1617"/>
      <c r="Q95" s="1617"/>
      <c r="R95" s="1617"/>
      <c r="S95" s="1617"/>
      <c r="T95" s="1617"/>
      <c r="U95" s="1617"/>
      <c r="V95" s="1617"/>
      <c r="W95" s="1617"/>
      <c r="X95" s="1617"/>
      <c r="Y95" s="1617"/>
      <c r="Z95" s="1617"/>
      <c r="AA95" s="1617"/>
    </row>
    <row r="96" spans="1:27">
      <c r="A96" s="1479"/>
      <c r="B96" s="1617"/>
      <c r="C96" s="1617"/>
      <c r="D96" s="1617" t="s">
        <v>284</v>
      </c>
      <c r="E96" s="1617" t="s">
        <v>4483</v>
      </c>
      <c r="F96" s="1617"/>
      <c r="G96" s="1616">
        <v>196384.03999999998</v>
      </c>
      <c r="H96" s="1617"/>
      <c r="I96" s="1617"/>
      <c r="J96" s="1617"/>
      <c r="K96" s="1617"/>
      <c r="L96" s="1617"/>
      <c r="M96" s="1617"/>
      <c r="N96" s="1617"/>
      <c r="O96" s="1617"/>
      <c r="P96" s="1617"/>
      <c r="Q96" s="1617"/>
      <c r="R96" s="1617"/>
      <c r="S96" s="1617"/>
      <c r="T96" s="1617"/>
      <c r="U96" s="1617"/>
      <c r="V96" s="1617"/>
      <c r="W96" s="1617"/>
      <c r="X96" s="1617"/>
      <c r="Y96" s="1617"/>
      <c r="Z96" s="1617"/>
      <c r="AA96" s="1617"/>
    </row>
    <row r="97" spans="1:27">
      <c r="A97" s="1479"/>
      <c r="B97" s="1617"/>
      <c r="C97" s="1617"/>
      <c r="D97" s="1617" t="s">
        <v>284</v>
      </c>
      <c r="E97" s="1617" t="s">
        <v>4484</v>
      </c>
      <c r="F97" s="1617"/>
      <c r="G97" s="1616">
        <v>181947.82</v>
      </c>
      <c r="H97" s="1617"/>
      <c r="I97" s="1617"/>
      <c r="J97" s="1617"/>
      <c r="K97" s="1617"/>
      <c r="L97" s="1617"/>
      <c r="M97" s="1617"/>
      <c r="N97" s="1617"/>
      <c r="O97" s="1617"/>
      <c r="P97" s="1617"/>
      <c r="Q97" s="1617"/>
      <c r="R97" s="1617"/>
      <c r="S97" s="1617"/>
      <c r="T97" s="1617"/>
      <c r="U97" s="1617"/>
      <c r="V97" s="1617"/>
      <c r="W97" s="1617"/>
      <c r="X97" s="1617"/>
      <c r="Y97" s="1617"/>
      <c r="Z97" s="1617"/>
      <c r="AA97" s="1617"/>
    </row>
    <row r="98" spans="1:27">
      <c r="A98" s="1479"/>
      <c r="B98" s="1617"/>
      <c r="C98" s="1617"/>
      <c r="D98" s="1617" t="s">
        <v>284</v>
      </c>
      <c r="E98" s="1617" t="s">
        <v>4334</v>
      </c>
      <c r="F98" s="1617"/>
      <c r="G98" s="1616">
        <v>172148.41999999998</v>
      </c>
      <c r="H98" s="1617"/>
      <c r="I98" s="1617"/>
      <c r="J98" s="1617"/>
      <c r="K98" s="1617"/>
      <c r="L98" s="1617"/>
      <c r="M98" s="1617"/>
      <c r="N98" s="1617"/>
      <c r="O98" s="1617"/>
      <c r="P98" s="1617"/>
      <c r="Q98" s="1617"/>
      <c r="R98" s="1617"/>
      <c r="S98" s="1617"/>
      <c r="T98" s="1617"/>
      <c r="U98" s="1617"/>
      <c r="V98" s="1617"/>
      <c r="W98" s="1617"/>
      <c r="X98" s="1617"/>
      <c r="Y98" s="1617"/>
      <c r="Z98" s="1617"/>
      <c r="AA98" s="1617"/>
    </row>
    <row r="99" spans="1:27">
      <c r="A99" s="1479"/>
      <c r="B99" s="1617"/>
      <c r="C99" s="1617"/>
      <c r="D99" s="1617" t="s">
        <v>284</v>
      </c>
      <c r="E99" s="1617" t="s">
        <v>4485</v>
      </c>
      <c r="F99" s="1617"/>
      <c r="G99" s="1616">
        <v>168899.24</v>
      </c>
      <c r="H99" s="1617"/>
      <c r="I99" s="1617"/>
      <c r="J99" s="1617"/>
      <c r="K99" s="1617"/>
      <c r="L99" s="1617"/>
      <c r="M99" s="1617"/>
      <c r="N99" s="1617"/>
      <c r="O99" s="1617"/>
      <c r="P99" s="1617"/>
      <c r="Q99" s="1617"/>
      <c r="R99" s="1617"/>
      <c r="S99" s="1617"/>
      <c r="T99" s="1617"/>
      <c r="U99" s="1617"/>
      <c r="V99" s="1617"/>
      <c r="W99" s="1617"/>
      <c r="X99" s="1617"/>
      <c r="Y99" s="1617"/>
      <c r="Z99" s="1617"/>
      <c r="AA99" s="1617"/>
    </row>
    <row r="100" spans="1:27">
      <c r="A100" s="1479"/>
      <c r="B100" s="1617"/>
      <c r="C100" s="1617"/>
      <c r="D100" s="1617" t="s">
        <v>284</v>
      </c>
      <c r="E100" s="1617" t="s">
        <v>4486</v>
      </c>
      <c r="F100" s="1617"/>
      <c r="G100" s="1616">
        <v>159185.56</v>
      </c>
      <c r="H100" s="1617"/>
      <c r="I100" s="1617"/>
      <c r="J100" s="1617"/>
      <c r="K100" s="1617"/>
      <c r="L100" s="1617"/>
      <c r="M100" s="1617"/>
      <c r="N100" s="1617"/>
      <c r="O100" s="1617"/>
      <c r="P100" s="1617"/>
      <c r="Q100" s="1617"/>
      <c r="R100" s="1617"/>
      <c r="S100" s="1617"/>
      <c r="T100" s="1617"/>
      <c r="U100" s="1617"/>
      <c r="V100" s="1617"/>
      <c r="W100" s="1617"/>
      <c r="X100" s="1617"/>
      <c r="Y100" s="1617"/>
      <c r="Z100" s="1617"/>
      <c r="AA100" s="1617"/>
    </row>
    <row r="101" spans="1:27">
      <c r="A101" s="1479"/>
      <c r="B101" s="1617"/>
      <c r="C101" s="1617"/>
      <c r="D101" s="1617" t="s">
        <v>284</v>
      </c>
      <c r="E101" s="1617" t="s">
        <v>4487</v>
      </c>
      <c r="F101" s="1617"/>
      <c r="G101" s="1616">
        <v>157211.32999999999</v>
      </c>
      <c r="H101" s="1617"/>
      <c r="I101" s="1617"/>
      <c r="J101" s="1617"/>
      <c r="K101" s="1617"/>
      <c r="L101" s="1617"/>
      <c r="M101" s="1617"/>
      <c r="N101" s="1617"/>
      <c r="O101" s="1617"/>
      <c r="P101" s="1617"/>
      <c r="Q101" s="1617"/>
      <c r="R101" s="1617"/>
      <c r="S101" s="1617"/>
      <c r="T101" s="1617"/>
      <c r="U101" s="1617"/>
      <c r="V101" s="1617"/>
      <c r="W101" s="1617"/>
      <c r="X101" s="1617"/>
      <c r="Y101" s="1617"/>
      <c r="Z101" s="1617"/>
      <c r="AA101" s="1617"/>
    </row>
    <row r="102" spans="1:27">
      <c r="A102" s="1479"/>
      <c r="B102" s="1617"/>
      <c r="C102" s="1617"/>
      <c r="D102" s="1617" t="s">
        <v>284</v>
      </c>
      <c r="E102" s="1617" t="s">
        <v>4488</v>
      </c>
      <c r="F102" s="1617"/>
      <c r="G102" s="1616">
        <v>154555.9</v>
      </c>
      <c r="H102" s="1617"/>
      <c r="I102" s="1617"/>
      <c r="J102" s="1617"/>
      <c r="K102" s="1617"/>
      <c r="L102" s="1617"/>
      <c r="M102" s="1617"/>
      <c r="N102" s="1617"/>
      <c r="O102" s="1617"/>
      <c r="P102" s="1617"/>
      <c r="Q102" s="1617"/>
      <c r="R102" s="1617"/>
      <c r="S102" s="1617"/>
      <c r="T102" s="1617"/>
      <c r="U102" s="1617"/>
      <c r="V102" s="1617"/>
      <c r="W102" s="1617"/>
      <c r="X102" s="1617"/>
      <c r="Y102" s="1617"/>
      <c r="Z102" s="1617"/>
      <c r="AA102" s="1617"/>
    </row>
    <row r="103" spans="1:27">
      <c r="A103" s="1479"/>
      <c r="B103" s="1617"/>
      <c r="C103" s="1617"/>
      <c r="D103" s="1617" t="s">
        <v>284</v>
      </c>
      <c r="E103" s="1617" t="s">
        <v>4489</v>
      </c>
      <c r="F103" s="1617"/>
      <c r="G103" s="1616">
        <v>130030.26</v>
      </c>
      <c r="H103" s="1617"/>
      <c r="I103" s="1617"/>
      <c r="J103" s="1617"/>
      <c r="K103" s="1617"/>
      <c r="L103" s="1617"/>
      <c r="M103" s="1617"/>
      <c r="N103" s="1617"/>
      <c r="O103" s="1617"/>
      <c r="P103" s="1617"/>
      <c r="Q103" s="1617"/>
      <c r="R103" s="1617"/>
      <c r="S103" s="1617"/>
      <c r="T103" s="1617"/>
      <c r="U103" s="1617"/>
      <c r="V103" s="1617"/>
      <c r="W103" s="1617"/>
      <c r="X103" s="1617"/>
      <c r="Y103" s="1617"/>
      <c r="Z103" s="1617"/>
      <c r="AA103" s="1617"/>
    </row>
    <row r="104" spans="1:27">
      <c r="A104" s="1479"/>
      <c r="B104" s="1617"/>
      <c r="C104" s="1617"/>
      <c r="D104" s="1617" t="s">
        <v>284</v>
      </c>
      <c r="E104" s="1617" t="s">
        <v>4490</v>
      </c>
      <c r="F104" s="1617"/>
      <c r="G104" s="1616">
        <v>123696.59</v>
      </c>
      <c r="H104" s="1617"/>
      <c r="I104" s="1617"/>
      <c r="J104" s="1617"/>
      <c r="K104" s="1617"/>
      <c r="L104" s="1617"/>
      <c r="M104" s="1617"/>
      <c r="N104" s="1617"/>
      <c r="O104" s="1617"/>
      <c r="P104" s="1617"/>
      <c r="Q104" s="1617"/>
      <c r="R104" s="1617"/>
      <c r="S104" s="1617"/>
      <c r="T104" s="1617"/>
      <c r="U104" s="1617"/>
      <c r="V104" s="1617"/>
      <c r="W104" s="1617"/>
      <c r="X104" s="1617"/>
      <c r="Y104" s="1617"/>
      <c r="Z104" s="1617"/>
      <c r="AA104" s="1617"/>
    </row>
    <row r="105" spans="1:27">
      <c r="A105" s="1479"/>
      <c r="B105" s="1617"/>
      <c r="C105" s="1617"/>
      <c r="D105" s="1617" t="s">
        <v>284</v>
      </c>
      <c r="E105" s="1617" t="s">
        <v>4491</v>
      </c>
      <c r="F105" s="1617"/>
      <c r="G105" s="1616">
        <v>121399.7</v>
      </c>
      <c r="H105" s="1617"/>
      <c r="I105" s="1617"/>
      <c r="J105" s="1617"/>
      <c r="K105" s="1617"/>
      <c r="L105" s="1617"/>
      <c r="M105" s="1617"/>
      <c r="N105" s="1617"/>
      <c r="O105" s="1617"/>
      <c r="P105" s="1617"/>
      <c r="Q105" s="1617"/>
      <c r="R105" s="1617"/>
      <c r="S105" s="1617"/>
      <c r="T105" s="1617"/>
      <c r="U105" s="1617"/>
      <c r="V105" s="1617"/>
      <c r="W105" s="1617"/>
      <c r="X105" s="1617"/>
      <c r="Y105" s="1617"/>
      <c r="Z105" s="1617"/>
      <c r="AA105" s="1617"/>
    </row>
    <row r="106" spans="1:27">
      <c r="A106" s="1479"/>
      <c r="B106" s="1617"/>
      <c r="C106" s="1617"/>
      <c r="D106" s="1617" t="s">
        <v>284</v>
      </c>
      <c r="E106" s="1617" t="s">
        <v>4337</v>
      </c>
      <c r="F106" s="1617"/>
      <c r="G106" s="1616">
        <v>117852.84</v>
      </c>
      <c r="H106" s="1617"/>
      <c r="I106" s="1617"/>
      <c r="J106" s="1617"/>
      <c r="K106" s="1617"/>
      <c r="L106" s="1617"/>
      <c r="M106" s="1617"/>
      <c r="N106" s="1617"/>
      <c r="O106" s="1617"/>
      <c r="P106" s="1617"/>
      <c r="Q106" s="1617"/>
      <c r="R106" s="1617"/>
      <c r="S106" s="1617"/>
      <c r="T106" s="1617"/>
      <c r="U106" s="1617"/>
      <c r="V106" s="1617"/>
      <c r="W106" s="1617"/>
      <c r="X106" s="1617"/>
      <c r="Y106" s="1617"/>
      <c r="Z106" s="1617"/>
      <c r="AA106" s="1617"/>
    </row>
    <row r="107" spans="1:27">
      <c r="A107" s="1479"/>
      <c r="B107" s="1617"/>
      <c r="C107" s="1617"/>
      <c r="D107" s="1617" t="s">
        <v>284</v>
      </c>
      <c r="E107" s="1617" t="s">
        <v>4492</v>
      </c>
      <c r="F107" s="1617"/>
      <c r="G107" s="1616">
        <v>114068.75</v>
      </c>
      <c r="H107" s="1617"/>
      <c r="I107" s="1617"/>
      <c r="J107" s="1617"/>
      <c r="K107" s="1617"/>
      <c r="L107" s="1617"/>
      <c r="M107" s="1617"/>
      <c r="N107" s="1617"/>
      <c r="O107" s="1617"/>
      <c r="P107" s="1617"/>
      <c r="Q107" s="1617"/>
      <c r="R107" s="1617"/>
      <c r="S107" s="1617"/>
      <c r="T107" s="1617"/>
      <c r="U107" s="1617"/>
      <c r="V107" s="1617"/>
      <c r="W107" s="1617"/>
      <c r="X107" s="1617"/>
      <c r="Y107" s="1617"/>
      <c r="Z107" s="1617"/>
      <c r="AA107" s="1617"/>
    </row>
    <row r="108" spans="1:27">
      <c r="A108" s="1479"/>
      <c r="B108" s="1617"/>
      <c r="C108" s="1617"/>
      <c r="D108" s="1617" t="s">
        <v>284</v>
      </c>
      <c r="E108" s="1617" t="s">
        <v>4493</v>
      </c>
      <c r="F108" s="1617"/>
      <c r="G108" s="1616">
        <v>111643.07</v>
      </c>
      <c r="H108" s="1617"/>
      <c r="I108" s="1617"/>
      <c r="J108" s="1617"/>
      <c r="K108" s="1617"/>
      <c r="L108" s="1617"/>
      <c r="M108" s="1617"/>
      <c r="N108" s="1617"/>
      <c r="O108" s="1617"/>
      <c r="P108" s="1617"/>
      <c r="Q108" s="1617"/>
      <c r="R108" s="1617"/>
      <c r="S108" s="1617"/>
      <c r="T108" s="1617"/>
      <c r="U108" s="1617"/>
      <c r="V108" s="1617"/>
      <c r="W108" s="1617"/>
      <c r="X108" s="1617"/>
      <c r="Y108" s="1617"/>
      <c r="Z108" s="1617"/>
      <c r="AA108" s="1617"/>
    </row>
    <row r="109" spans="1:27">
      <c r="A109" s="1479"/>
      <c r="B109" s="1617"/>
      <c r="C109" s="1617"/>
      <c r="D109" s="1617"/>
      <c r="E109" s="1617" t="s">
        <v>1322</v>
      </c>
      <c r="F109" s="1617"/>
      <c r="G109" s="1616">
        <f>+SUM(G66:G108)</f>
        <v>36623393.779999986</v>
      </c>
      <c r="H109" s="1617"/>
      <c r="I109" s="1617"/>
      <c r="J109" s="1617"/>
      <c r="K109" s="1617"/>
      <c r="L109" s="1617"/>
      <c r="M109" s="1617"/>
      <c r="N109" s="1617"/>
      <c r="O109" s="1617"/>
      <c r="P109" s="1617"/>
      <c r="Q109" s="1617"/>
      <c r="R109" s="1617"/>
      <c r="S109" s="1617"/>
      <c r="T109" s="1617"/>
      <c r="U109" s="1617"/>
      <c r="V109" s="1617"/>
      <c r="W109" s="1617"/>
      <c r="X109" s="1617"/>
      <c r="Y109" s="1617"/>
      <c r="Z109" s="1617"/>
      <c r="AA109" s="1617"/>
    </row>
    <row r="110" spans="1:27">
      <c r="A110" s="1479"/>
      <c r="B110" s="1617"/>
      <c r="C110" s="1617"/>
      <c r="D110" s="1617"/>
      <c r="E110" s="1617"/>
      <c r="F110" s="1617"/>
      <c r="G110" s="1616"/>
      <c r="H110" s="1617"/>
      <c r="I110" s="1617"/>
      <c r="J110" s="1617"/>
      <c r="K110" s="1617"/>
      <c r="L110" s="1617"/>
      <c r="M110" s="1617"/>
      <c r="N110" s="1617"/>
      <c r="O110" s="1617"/>
      <c r="P110" s="1617"/>
      <c r="Q110" s="1617"/>
      <c r="R110" s="1617"/>
      <c r="S110" s="1617"/>
      <c r="T110" s="1617"/>
      <c r="U110" s="1617"/>
      <c r="V110" s="1617"/>
      <c r="W110" s="1617"/>
      <c r="X110" s="1617"/>
      <c r="Y110" s="1617"/>
      <c r="Z110" s="1617"/>
      <c r="AA110" s="1617"/>
    </row>
    <row r="111" spans="1:27">
      <c r="A111" s="1479"/>
      <c r="B111" s="1617"/>
      <c r="C111" s="1617"/>
      <c r="D111" s="1617"/>
      <c r="E111" s="1617"/>
      <c r="F111" s="1617"/>
      <c r="G111" s="1616"/>
      <c r="H111" s="1617"/>
      <c r="I111" s="1617"/>
      <c r="J111" s="1617"/>
      <c r="K111" s="1617"/>
      <c r="L111" s="1617"/>
      <c r="M111" s="1617"/>
      <c r="N111" s="1617"/>
      <c r="O111" s="1617"/>
      <c r="P111" s="1617"/>
      <c r="Q111" s="1617"/>
      <c r="R111" s="1617"/>
      <c r="S111" s="1617"/>
      <c r="T111" s="1617"/>
      <c r="U111" s="1617"/>
      <c r="V111" s="1617"/>
      <c r="W111" s="1617"/>
      <c r="X111" s="1617"/>
      <c r="Y111" s="1617"/>
      <c r="Z111" s="1617"/>
      <c r="AA111" s="1617"/>
    </row>
    <row r="112" spans="1:27">
      <c r="A112" s="1479"/>
      <c r="B112" s="1617"/>
      <c r="C112" s="1617"/>
      <c r="D112" s="1617" t="s">
        <v>284</v>
      </c>
      <c r="E112" s="1617" t="s">
        <v>4494</v>
      </c>
      <c r="F112" s="1617"/>
      <c r="G112" s="1616">
        <v>3526765</v>
      </c>
      <c r="H112" s="1617"/>
      <c r="I112" s="1617"/>
      <c r="J112" s="1617"/>
      <c r="K112" s="1617"/>
      <c r="L112" s="1617"/>
      <c r="M112" s="1617"/>
      <c r="N112" s="1617"/>
      <c r="O112" s="1617"/>
      <c r="P112" s="1617"/>
      <c r="Q112" s="1617"/>
      <c r="R112" s="1617"/>
      <c r="S112" s="1617"/>
      <c r="T112" s="1617"/>
      <c r="U112" s="1617"/>
      <c r="V112" s="1617"/>
      <c r="W112" s="1617"/>
      <c r="X112" s="1617"/>
      <c r="Y112" s="1617"/>
      <c r="Z112" s="1617"/>
      <c r="AA112" s="1617"/>
    </row>
    <row r="113" spans="1:27">
      <c r="A113" s="1479"/>
      <c r="B113" s="1617"/>
      <c r="C113" s="1617"/>
      <c r="D113" s="1617"/>
      <c r="E113" s="1617"/>
      <c r="F113" s="1617"/>
      <c r="G113" s="1616"/>
      <c r="H113" s="1617"/>
      <c r="I113" s="1617"/>
      <c r="J113" s="1617"/>
      <c r="K113" s="1617"/>
      <c r="L113" s="1617"/>
      <c r="M113" s="1617"/>
      <c r="N113" s="1617"/>
      <c r="O113" s="1617"/>
      <c r="P113" s="1617"/>
      <c r="Q113" s="1617"/>
      <c r="R113" s="1617"/>
      <c r="S113" s="1617"/>
      <c r="T113" s="1617"/>
      <c r="U113" s="1617"/>
      <c r="V113" s="1617"/>
      <c r="W113" s="1617"/>
      <c r="X113" s="1617"/>
      <c r="Y113" s="1617"/>
      <c r="Z113" s="1617"/>
      <c r="AA113" s="1617"/>
    </row>
    <row r="114" spans="1:27">
      <c r="A114" s="1479"/>
      <c r="B114" s="1617"/>
      <c r="C114" s="1617"/>
      <c r="D114" s="1617" t="s">
        <v>4495</v>
      </c>
      <c r="E114" s="1617" t="s">
        <v>3520</v>
      </c>
      <c r="F114" s="1617"/>
      <c r="G114" s="1616">
        <f>+G109+G112</f>
        <v>40150158.779999986</v>
      </c>
      <c r="H114" s="1617"/>
      <c r="I114" s="1617"/>
      <c r="J114" s="1617"/>
      <c r="K114" s="1617"/>
      <c r="L114" s="1617"/>
      <c r="M114" s="1617"/>
      <c r="N114" s="1617"/>
      <c r="O114" s="1617"/>
      <c r="P114" s="1617"/>
      <c r="Q114" s="1617"/>
      <c r="R114" s="1617"/>
      <c r="S114" s="1617"/>
      <c r="T114" s="1617"/>
      <c r="U114" s="1617"/>
      <c r="V114" s="1617"/>
      <c r="W114" s="1617"/>
      <c r="X114" s="1617"/>
      <c r="Y114" s="1617"/>
      <c r="Z114" s="1617"/>
      <c r="AA114" s="1617"/>
    </row>
    <row r="115" spans="1:27">
      <c r="A115" s="1479"/>
      <c r="B115" s="1617"/>
      <c r="C115" s="1617"/>
      <c r="D115" s="1617"/>
      <c r="E115" s="1617"/>
      <c r="F115" s="1617"/>
      <c r="G115" s="1616"/>
      <c r="H115" s="1617"/>
      <c r="I115" s="1617"/>
      <c r="J115" s="1617"/>
      <c r="K115" s="1617"/>
      <c r="L115" s="1617"/>
      <c r="M115" s="1617"/>
      <c r="N115" s="1617"/>
      <c r="O115" s="1617"/>
      <c r="P115" s="1617"/>
      <c r="Q115" s="1617"/>
      <c r="R115" s="1617"/>
      <c r="S115" s="1617"/>
      <c r="T115" s="1617"/>
      <c r="U115" s="1617"/>
      <c r="V115" s="1617"/>
      <c r="W115" s="1617"/>
      <c r="X115" s="1617"/>
      <c r="Y115" s="1617"/>
      <c r="Z115" s="1617"/>
      <c r="AA115" s="1617"/>
    </row>
    <row r="116" spans="1:27">
      <c r="A116" s="1479"/>
      <c r="B116" s="1617"/>
      <c r="C116" s="1617"/>
      <c r="D116" s="1617"/>
      <c r="E116" s="1617"/>
      <c r="F116" s="1617"/>
      <c r="G116" s="1616"/>
      <c r="H116" s="1617"/>
      <c r="I116" s="1617"/>
      <c r="J116" s="1617"/>
      <c r="K116" s="1617"/>
      <c r="L116" s="1617"/>
      <c r="M116" s="1617"/>
      <c r="N116" s="1617"/>
      <c r="O116" s="1617"/>
      <c r="P116" s="1617"/>
      <c r="Q116" s="1617"/>
      <c r="R116" s="1617"/>
      <c r="S116" s="1617"/>
      <c r="T116" s="1617"/>
      <c r="U116" s="1617"/>
      <c r="V116" s="1617"/>
      <c r="W116" s="1617"/>
      <c r="X116" s="1617"/>
      <c r="Y116" s="1617"/>
      <c r="Z116" s="1617"/>
      <c r="AA116" s="1617"/>
    </row>
    <row r="117" spans="1:27">
      <c r="A117" s="1479"/>
      <c r="B117" s="1617"/>
      <c r="C117" s="1617"/>
      <c r="D117" s="1617"/>
      <c r="E117" s="1617"/>
      <c r="F117" s="1617"/>
      <c r="G117" s="1616"/>
      <c r="H117" s="1617"/>
      <c r="I117" s="1617"/>
      <c r="J117" s="1617"/>
      <c r="K117" s="1617"/>
      <c r="L117" s="1617"/>
      <c r="M117" s="1617"/>
      <c r="N117" s="1617"/>
      <c r="O117" s="1617"/>
      <c r="P117" s="1617"/>
      <c r="Q117" s="1617"/>
      <c r="R117" s="1617"/>
      <c r="S117" s="1617"/>
      <c r="T117" s="1617"/>
      <c r="U117" s="1617"/>
      <c r="V117" s="1617"/>
      <c r="W117" s="1617"/>
      <c r="X117" s="1617"/>
      <c r="Y117" s="1617"/>
      <c r="Z117" s="1617"/>
      <c r="AA117" s="1617"/>
    </row>
    <row r="118" spans="1:27">
      <c r="A118" s="1479"/>
      <c r="B118" s="1617"/>
      <c r="C118" s="1617"/>
      <c r="D118" s="1617"/>
      <c r="E118" s="1617"/>
      <c r="F118" s="1617"/>
      <c r="G118" s="1616"/>
      <c r="H118" s="1617"/>
      <c r="I118" s="1617"/>
      <c r="J118" s="1617"/>
      <c r="K118" s="1617"/>
      <c r="L118" s="1617"/>
      <c r="M118" s="1617"/>
      <c r="N118" s="1617"/>
      <c r="O118" s="1617"/>
      <c r="P118" s="1617"/>
      <c r="Q118" s="1617"/>
      <c r="R118" s="1617"/>
      <c r="S118" s="1617"/>
      <c r="T118" s="1617"/>
      <c r="U118" s="1617"/>
      <c r="V118" s="1617"/>
      <c r="W118" s="1617"/>
      <c r="X118" s="1617"/>
      <c r="Y118" s="1617"/>
      <c r="Z118" s="1617"/>
      <c r="AA118" s="1617"/>
    </row>
    <row r="119" spans="1:27" ht="15.75" thickBot="1">
      <c r="A119" s="1531"/>
      <c r="B119" s="1528"/>
      <c r="C119" s="2375"/>
      <c r="D119" s="2375"/>
      <c r="E119" s="2375"/>
      <c r="F119" s="1528"/>
      <c r="G119" s="2382"/>
      <c r="H119" s="1617"/>
      <c r="I119" s="1617"/>
      <c r="J119" s="1617"/>
      <c r="K119" s="1617"/>
      <c r="L119" s="1617"/>
      <c r="M119" s="1617"/>
      <c r="N119" s="1617"/>
      <c r="O119" s="1617"/>
      <c r="P119" s="1617"/>
      <c r="Q119" s="1617"/>
      <c r="R119" s="1617"/>
      <c r="S119" s="1617"/>
      <c r="T119" s="1617"/>
      <c r="U119" s="1617"/>
      <c r="V119" s="1617"/>
      <c r="W119" s="1617"/>
      <c r="X119" s="1617"/>
      <c r="Y119" s="1617"/>
      <c r="Z119" s="1617"/>
      <c r="AA119" s="1617"/>
    </row>
    <row r="120" spans="1:27">
      <c r="A120" s="1617"/>
      <c r="B120" s="1617"/>
      <c r="C120" s="1617"/>
      <c r="D120" s="1617"/>
      <c r="E120" s="1617"/>
      <c r="F120" s="1617"/>
      <c r="G120" s="1617"/>
      <c r="H120" s="1617"/>
      <c r="I120" s="1617"/>
      <c r="J120" s="1617"/>
      <c r="K120" s="1617"/>
      <c r="L120" s="1617"/>
      <c r="M120" s="1617"/>
      <c r="N120" s="1617"/>
      <c r="O120" s="1617"/>
      <c r="P120" s="1617"/>
      <c r="Q120" s="1617"/>
      <c r="R120" s="1617"/>
      <c r="S120" s="1617"/>
      <c r="T120" s="1617"/>
      <c r="U120" s="1617"/>
      <c r="V120" s="1617"/>
      <c r="W120" s="1617"/>
      <c r="X120" s="1617"/>
      <c r="Y120" s="1617"/>
      <c r="Z120" s="1617"/>
      <c r="AA120" s="1617"/>
    </row>
    <row r="121" spans="1:27" ht="15.75">
      <c r="A121" s="2083" t="s">
        <v>4949</v>
      </c>
      <c r="B121" s="2377"/>
      <c r="C121" s="2377"/>
      <c r="D121" s="2377"/>
      <c r="E121" s="2378"/>
      <c r="F121" s="2083"/>
      <c r="G121" s="1617"/>
      <c r="H121" s="1617"/>
      <c r="I121" s="1617"/>
      <c r="J121" s="1617"/>
      <c r="K121" s="1617"/>
      <c r="L121" s="1617"/>
      <c r="M121" s="1617"/>
      <c r="N121" s="1617"/>
      <c r="O121" s="1617"/>
      <c r="P121" s="1617"/>
      <c r="Q121" s="1617"/>
      <c r="R121" s="1617"/>
      <c r="S121" s="1617"/>
      <c r="T121" s="1617"/>
      <c r="U121" s="1617"/>
      <c r="V121" s="1617"/>
      <c r="W121" s="1617"/>
      <c r="X121" s="1617"/>
      <c r="Y121" s="1617"/>
      <c r="Z121" s="1617"/>
      <c r="AA121" s="1617"/>
    </row>
    <row r="122" spans="1:27">
      <c r="A122" s="813" t="s">
        <v>4950</v>
      </c>
      <c r="B122" s="813"/>
      <c r="C122" s="813"/>
      <c r="D122" s="813"/>
      <c r="E122" s="813"/>
      <c r="F122" s="813"/>
      <c r="G122" s="813"/>
      <c r="H122" s="1617"/>
      <c r="I122" s="1617"/>
      <c r="J122" s="1617"/>
      <c r="K122" s="1617"/>
      <c r="L122" s="1617"/>
      <c r="M122" s="1617"/>
      <c r="N122" s="1617"/>
      <c r="O122" s="1617"/>
      <c r="P122" s="1617"/>
      <c r="Q122" s="1617"/>
      <c r="R122" s="1617"/>
      <c r="S122" s="1617"/>
      <c r="T122" s="1617"/>
      <c r="U122" s="1617"/>
      <c r="V122" s="1617"/>
      <c r="W122" s="1617"/>
      <c r="X122" s="1617"/>
      <c r="Y122" s="1617"/>
      <c r="Z122" s="1617"/>
      <c r="AA122" s="1617"/>
    </row>
    <row r="123" spans="1:27" ht="15.75" thickBot="1">
      <c r="A123" s="1617"/>
      <c r="B123" s="1617" t="str">
        <f>'[8]Data Sheet'!$C$25</f>
        <v xml:space="preserve"> </v>
      </c>
      <c r="C123" s="1617"/>
      <c r="D123" s="1617"/>
      <c r="E123" s="1617"/>
      <c r="F123" s="1484" t="str">
        <f>'[8]Data Sheet'!$C$40</f>
        <v xml:space="preserve"> </v>
      </c>
      <c r="G123" s="1617" t="str">
        <f>'[8]Data Sheet'!$C$38</f>
        <v xml:space="preserve"> </v>
      </c>
      <c r="H123" s="1617"/>
      <c r="I123" s="1617"/>
      <c r="J123" s="1617"/>
      <c r="K123" s="1617"/>
      <c r="L123" s="1617"/>
      <c r="M123" s="1617"/>
      <c r="N123" s="1617"/>
      <c r="O123" s="1617"/>
      <c r="P123" s="1617"/>
      <c r="Q123" s="1617"/>
      <c r="R123" s="1617"/>
      <c r="S123" s="1617"/>
      <c r="T123" s="1617"/>
      <c r="U123" s="1617"/>
      <c r="V123" s="1617"/>
      <c r="W123" s="1617"/>
      <c r="X123" s="1617"/>
      <c r="Y123" s="1617"/>
      <c r="Z123" s="1617"/>
      <c r="AA123" s="1617"/>
    </row>
    <row r="124" spans="1:27">
      <c r="A124" s="1474"/>
      <c r="B124" s="1477"/>
      <c r="C124" s="1477"/>
      <c r="D124" s="1477"/>
      <c r="E124" s="1477"/>
      <c r="F124" s="1477"/>
      <c r="G124" s="1534"/>
      <c r="H124" s="1617"/>
      <c r="I124" s="1617"/>
      <c r="J124" s="1617"/>
      <c r="K124" s="1617"/>
      <c r="L124" s="1617"/>
      <c r="M124" s="1617"/>
      <c r="N124" s="1617"/>
      <c r="O124" s="1617"/>
      <c r="P124" s="1617"/>
      <c r="Q124" s="1617"/>
      <c r="R124" s="1617"/>
      <c r="S124" s="1617"/>
      <c r="T124" s="1617"/>
      <c r="U124" s="1617"/>
      <c r="V124" s="1617"/>
      <c r="W124" s="1617"/>
      <c r="X124" s="1617"/>
      <c r="Y124" s="1617"/>
      <c r="Z124" s="1617"/>
      <c r="AA124" s="1617"/>
    </row>
    <row r="125" spans="1:27" ht="15.75">
      <c r="A125" s="2379"/>
      <c r="B125" s="813" t="s">
        <v>680</v>
      </c>
      <c r="C125" s="813"/>
      <c r="D125" s="813"/>
      <c r="E125" s="813"/>
      <c r="F125" s="813"/>
      <c r="G125" s="1489"/>
      <c r="H125" s="1617"/>
      <c r="I125" s="1617"/>
      <c r="J125" s="1617"/>
      <c r="K125" s="1617"/>
      <c r="L125" s="1617"/>
      <c r="M125" s="1617"/>
      <c r="N125" s="1617"/>
      <c r="O125" s="1617"/>
      <c r="P125" s="1617"/>
      <c r="Q125" s="1617"/>
      <c r="R125" s="1617"/>
      <c r="S125" s="1617"/>
      <c r="T125" s="1617"/>
      <c r="U125" s="1617"/>
      <c r="V125" s="1617"/>
      <c r="W125" s="1617"/>
      <c r="X125" s="1617"/>
      <c r="Y125" s="1617"/>
      <c r="Z125" s="1617"/>
      <c r="AA125" s="1617"/>
    </row>
    <row r="126" spans="1:27">
      <c r="A126" s="1479"/>
      <c r="B126" s="1617"/>
      <c r="C126" s="1617"/>
      <c r="D126" s="1617"/>
      <c r="E126" s="1617"/>
      <c r="F126" s="1617"/>
      <c r="G126" s="1530"/>
      <c r="H126" s="1617"/>
      <c r="I126" s="1617"/>
      <c r="J126" s="1617"/>
      <c r="K126" s="1617"/>
      <c r="L126" s="1617"/>
      <c r="M126" s="1617"/>
      <c r="N126" s="1617"/>
      <c r="O126" s="1617"/>
      <c r="P126" s="1617"/>
      <c r="Q126" s="1617"/>
      <c r="R126" s="1617"/>
      <c r="S126" s="1617"/>
      <c r="T126" s="1617"/>
      <c r="U126" s="1617"/>
      <c r="V126" s="1617"/>
      <c r="W126" s="1617"/>
      <c r="X126" s="1617"/>
      <c r="Y126" s="1617"/>
      <c r="Z126" s="1617"/>
      <c r="AA126" s="1617"/>
    </row>
    <row r="127" spans="1:27">
      <c r="A127" s="2380"/>
      <c r="B127" s="2081"/>
      <c r="C127" s="2081"/>
      <c r="D127" s="2081"/>
      <c r="E127" s="2081"/>
      <c r="F127" s="2081"/>
      <c r="G127" s="2381"/>
      <c r="H127" s="1617"/>
      <c r="I127" s="1617"/>
      <c r="J127" s="1617"/>
      <c r="K127" s="1617"/>
      <c r="L127" s="1617"/>
      <c r="M127" s="1617"/>
      <c r="N127" s="1617"/>
      <c r="O127" s="1617"/>
      <c r="P127" s="1617"/>
      <c r="Q127" s="1617"/>
      <c r="R127" s="1617"/>
      <c r="S127" s="1617"/>
      <c r="T127" s="1617"/>
      <c r="U127" s="1617"/>
      <c r="V127" s="1617"/>
      <c r="W127" s="1617"/>
      <c r="X127" s="1617"/>
      <c r="Y127" s="1617"/>
      <c r="Z127" s="1617"/>
      <c r="AA127" s="1617"/>
    </row>
    <row r="128" spans="1:27">
      <c r="A128" s="1479"/>
      <c r="B128" s="1617"/>
      <c r="C128" s="1617"/>
      <c r="D128" s="1617" t="s">
        <v>285</v>
      </c>
      <c r="E128" s="1617" t="s">
        <v>4342</v>
      </c>
      <c r="F128" s="1617"/>
      <c r="G128" s="1616">
        <v>1029371.25</v>
      </c>
      <c r="H128" s="1617"/>
      <c r="I128" s="1617"/>
      <c r="J128" s="1617"/>
      <c r="K128" s="1617"/>
      <c r="L128" s="1617"/>
      <c r="M128" s="1617"/>
      <c r="N128" s="1617"/>
      <c r="O128" s="1617"/>
      <c r="P128" s="1617"/>
      <c r="Q128" s="1617"/>
      <c r="R128" s="1617"/>
      <c r="S128" s="1617"/>
      <c r="T128" s="1617"/>
      <c r="U128" s="1617"/>
      <c r="V128" s="1617"/>
      <c r="W128" s="1617"/>
      <c r="X128" s="1617"/>
      <c r="Y128" s="1617"/>
      <c r="Z128" s="1617"/>
      <c r="AA128" s="1617"/>
    </row>
    <row r="129" spans="1:27">
      <c r="A129" s="1479"/>
      <c r="B129" s="1617"/>
      <c r="C129" s="1617"/>
      <c r="D129" s="1617" t="s">
        <v>285</v>
      </c>
      <c r="E129" s="1617" t="s">
        <v>4496</v>
      </c>
      <c r="F129" s="1617"/>
      <c r="G129" s="1616">
        <v>986691.57</v>
      </c>
      <c r="H129" s="1617"/>
      <c r="I129" s="1617"/>
      <c r="J129" s="1617"/>
      <c r="K129" s="1617"/>
      <c r="L129" s="1617"/>
      <c r="M129" s="1617"/>
      <c r="N129" s="1617"/>
      <c r="O129" s="1617"/>
      <c r="P129" s="1617"/>
      <c r="Q129" s="1617"/>
      <c r="R129" s="1617"/>
      <c r="S129" s="1617"/>
      <c r="T129" s="1617"/>
      <c r="U129" s="1617"/>
      <c r="V129" s="1617"/>
      <c r="W129" s="1617"/>
      <c r="X129" s="1617"/>
      <c r="Y129" s="1617"/>
      <c r="Z129" s="1617"/>
      <c r="AA129" s="1617"/>
    </row>
    <row r="130" spans="1:27">
      <c r="A130" s="1479"/>
      <c r="B130" s="1617"/>
      <c r="C130" s="1617"/>
      <c r="D130" s="1617" t="s">
        <v>285</v>
      </c>
      <c r="E130" s="1617" t="s">
        <v>4497</v>
      </c>
      <c r="F130" s="1617"/>
      <c r="G130" s="1616">
        <v>719473.56</v>
      </c>
      <c r="H130" s="1617"/>
      <c r="I130" s="1617"/>
      <c r="J130" s="1617"/>
      <c r="K130" s="1617"/>
      <c r="L130" s="1617"/>
      <c r="M130" s="1617"/>
      <c r="N130" s="1617"/>
      <c r="O130" s="1617"/>
      <c r="P130" s="1617"/>
      <c r="Q130" s="1617"/>
      <c r="R130" s="1617"/>
      <c r="S130" s="1617"/>
      <c r="T130" s="1617"/>
      <c r="U130" s="1617"/>
      <c r="V130" s="1617"/>
      <c r="W130" s="1617"/>
      <c r="X130" s="1617"/>
      <c r="Y130" s="1617"/>
      <c r="Z130" s="1617"/>
      <c r="AA130" s="1617"/>
    </row>
    <row r="131" spans="1:27">
      <c r="A131" s="1479"/>
      <c r="B131" s="1617"/>
      <c r="C131" s="1617"/>
      <c r="D131" s="1617" t="s">
        <v>285</v>
      </c>
      <c r="E131" s="1617" t="s">
        <v>4498</v>
      </c>
      <c r="F131" s="1617"/>
      <c r="G131" s="1616">
        <v>683637.52</v>
      </c>
      <c r="H131" s="1617"/>
      <c r="I131" s="1617"/>
      <c r="J131" s="1617"/>
      <c r="K131" s="1617"/>
      <c r="L131" s="1617"/>
      <c r="M131" s="1617"/>
      <c r="N131" s="1617"/>
      <c r="O131" s="1617"/>
      <c r="P131" s="1617"/>
      <c r="Q131" s="1617"/>
      <c r="R131" s="1617"/>
      <c r="S131" s="1617"/>
      <c r="T131" s="1617"/>
      <c r="U131" s="1617"/>
      <c r="V131" s="1617"/>
      <c r="W131" s="1617"/>
      <c r="X131" s="1617"/>
      <c r="Y131" s="1617"/>
      <c r="Z131" s="1617"/>
      <c r="AA131" s="1617"/>
    </row>
    <row r="132" spans="1:27">
      <c r="A132" s="1479"/>
      <c r="B132" s="1617"/>
      <c r="C132" s="1617"/>
      <c r="D132" s="1617" t="s">
        <v>285</v>
      </c>
      <c r="E132" s="1617" t="s">
        <v>4339</v>
      </c>
      <c r="F132" s="1617"/>
      <c r="G132" s="1616">
        <v>398135.7</v>
      </c>
      <c r="H132" s="1617"/>
      <c r="I132" s="1617"/>
      <c r="J132" s="1617"/>
      <c r="K132" s="1617"/>
      <c r="L132" s="1617"/>
      <c r="M132" s="1617"/>
      <c r="N132" s="1617"/>
      <c r="O132" s="1617"/>
      <c r="P132" s="1617"/>
      <c r="Q132" s="1617"/>
      <c r="R132" s="1617"/>
      <c r="S132" s="1617"/>
      <c r="T132" s="1617"/>
      <c r="U132" s="1617"/>
      <c r="V132" s="1617"/>
      <c r="W132" s="1617"/>
      <c r="X132" s="1617"/>
      <c r="Y132" s="1617"/>
      <c r="Z132" s="1617"/>
      <c r="AA132" s="1617"/>
    </row>
    <row r="133" spans="1:27">
      <c r="A133" s="1479"/>
      <c r="B133" s="1617"/>
      <c r="C133" s="1617"/>
      <c r="D133" s="1617" t="s">
        <v>285</v>
      </c>
      <c r="E133" s="1617" t="s">
        <v>4499</v>
      </c>
      <c r="F133" s="1617"/>
      <c r="G133" s="1616">
        <v>339927.69</v>
      </c>
      <c r="H133" s="1617"/>
      <c r="I133" s="1617"/>
      <c r="J133" s="1617"/>
      <c r="K133" s="1617"/>
      <c r="L133" s="1617"/>
      <c r="M133" s="1617"/>
      <c r="N133" s="1617"/>
      <c r="O133" s="1617"/>
      <c r="P133" s="1617"/>
      <c r="Q133" s="1617"/>
      <c r="R133" s="1617"/>
      <c r="S133" s="1617"/>
      <c r="T133" s="1617"/>
      <c r="U133" s="1617"/>
      <c r="V133" s="1617"/>
      <c r="W133" s="1617"/>
      <c r="X133" s="1617"/>
      <c r="Y133" s="1617"/>
      <c r="Z133" s="1617"/>
      <c r="AA133" s="1617"/>
    </row>
    <row r="134" spans="1:27">
      <c r="A134" s="1479"/>
      <c r="B134" s="1617"/>
      <c r="C134" s="1617"/>
      <c r="D134" s="1617" t="s">
        <v>285</v>
      </c>
      <c r="E134" s="1617" t="s">
        <v>4340</v>
      </c>
      <c r="F134" s="1617"/>
      <c r="G134" s="1616">
        <v>227696.17</v>
      </c>
      <c r="H134" s="1617"/>
      <c r="I134" s="1617"/>
      <c r="J134" s="1617"/>
      <c r="K134" s="1617"/>
      <c r="L134" s="1617"/>
      <c r="M134" s="1617"/>
      <c r="N134" s="1617"/>
      <c r="O134" s="1617"/>
      <c r="P134" s="1617"/>
      <c r="Q134" s="1617"/>
      <c r="R134" s="1617"/>
      <c r="S134" s="1617"/>
      <c r="T134" s="1617"/>
      <c r="U134" s="1617"/>
      <c r="V134" s="1617"/>
      <c r="W134" s="1617"/>
      <c r="X134" s="1617"/>
      <c r="Y134" s="1617"/>
      <c r="Z134" s="1617"/>
      <c r="AA134" s="1617"/>
    </row>
    <row r="135" spans="1:27">
      <c r="A135" s="1479"/>
      <c r="B135" s="1617"/>
      <c r="C135" s="1617"/>
      <c r="D135" s="1617" t="s">
        <v>285</v>
      </c>
      <c r="E135" s="1617" t="s">
        <v>4500</v>
      </c>
      <c r="F135" s="1617"/>
      <c r="G135" s="1616">
        <v>225467.65</v>
      </c>
      <c r="H135" s="1617"/>
      <c r="I135" s="1617"/>
      <c r="J135" s="1617"/>
      <c r="K135" s="1617"/>
      <c r="L135" s="1617"/>
      <c r="M135" s="1617"/>
      <c r="N135" s="1617"/>
      <c r="O135" s="1617"/>
      <c r="P135" s="1617"/>
      <c r="Q135" s="1617"/>
      <c r="R135" s="1617"/>
      <c r="S135" s="1617"/>
      <c r="T135" s="1617"/>
      <c r="U135" s="1617"/>
      <c r="V135" s="1617"/>
      <c r="W135" s="1617"/>
      <c r="X135" s="1617"/>
      <c r="Y135" s="1617"/>
      <c r="Z135" s="1617"/>
      <c r="AA135" s="1617"/>
    </row>
    <row r="136" spans="1:27">
      <c r="A136" s="1479"/>
      <c r="B136" s="1617"/>
      <c r="C136" s="1509"/>
      <c r="D136" s="1617" t="s">
        <v>285</v>
      </c>
      <c r="E136" s="1509" t="s">
        <v>4501</v>
      </c>
      <c r="F136" s="1509"/>
      <c r="G136" s="1616">
        <v>222349.68</v>
      </c>
      <c r="H136" s="1617"/>
      <c r="I136" s="1617"/>
      <c r="J136" s="1617"/>
      <c r="K136" s="1617"/>
      <c r="L136" s="1617"/>
      <c r="M136" s="1617"/>
      <c r="N136" s="1617"/>
      <c r="O136" s="1617"/>
      <c r="P136" s="1617"/>
      <c r="Q136" s="1617"/>
      <c r="R136" s="1617"/>
      <c r="S136" s="1617"/>
      <c r="T136" s="1617"/>
      <c r="U136" s="1617"/>
      <c r="V136" s="1617"/>
      <c r="W136" s="1617"/>
      <c r="X136" s="1617"/>
      <c r="Y136" s="1617"/>
      <c r="Z136" s="1617"/>
      <c r="AA136" s="1617"/>
    </row>
    <row r="137" spans="1:27">
      <c r="A137" s="1479"/>
      <c r="B137" s="1617"/>
      <c r="C137" s="1617"/>
      <c r="D137" s="1617" t="s">
        <v>285</v>
      </c>
      <c r="E137" s="1617" t="s">
        <v>4502</v>
      </c>
      <c r="F137" s="1617"/>
      <c r="G137" s="1616">
        <v>209261.69</v>
      </c>
      <c r="H137" s="1617"/>
      <c r="I137" s="1617"/>
      <c r="J137" s="1617"/>
      <c r="K137" s="1617"/>
      <c r="L137" s="1617"/>
      <c r="M137" s="1617"/>
      <c r="N137" s="1617"/>
      <c r="O137" s="1617"/>
      <c r="P137" s="1617"/>
      <c r="Q137" s="1617"/>
      <c r="R137" s="1617"/>
      <c r="S137" s="1617"/>
      <c r="T137" s="1617"/>
      <c r="U137" s="1617"/>
      <c r="V137" s="1617"/>
      <c r="W137" s="1617"/>
      <c r="X137" s="1617"/>
      <c r="Y137" s="1617"/>
      <c r="Z137" s="1617"/>
      <c r="AA137" s="1617"/>
    </row>
    <row r="138" spans="1:27">
      <c r="A138" s="1479"/>
      <c r="B138" s="1617"/>
      <c r="C138" s="1617"/>
      <c r="D138" s="1617" t="s">
        <v>285</v>
      </c>
      <c r="E138" s="1617" t="s">
        <v>4503</v>
      </c>
      <c r="F138" s="1617"/>
      <c r="G138" s="1616">
        <v>187060.53</v>
      </c>
      <c r="H138" s="1617"/>
      <c r="I138" s="1617"/>
      <c r="J138" s="1617"/>
      <c r="K138" s="1617"/>
      <c r="L138" s="1617"/>
      <c r="M138" s="1617"/>
      <c r="N138" s="1617"/>
      <c r="O138" s="1617"/>
      <c r="P138" s="1617"/>
      <c r="Q138" s="1617"/>
      <c r="R138" s="1617"/>
      <c r="S138" s="1617"/>
      <c r="T138" s="1617"/>
      <c r="U138" s="1617"/>
      <c r="V138" s="1617"/>
      <c r="W138" s="1617"/>
      <c r="X138" s="1617"/>
      <c r="Y138" s="1617"/>
      <c r="Z138" s="1617"/>
      <c r="AA138" s="1617"/>
    </row>
    <row r="139" spans="1:27">
      <c r="A139" s="1479"/>
      <c r="B139" s="1617"/>
      <c r="C139" s="1617"/>
      <c r="D139" s="1617" t="s">
        <v>285</v>
      </c>
      <c r="E139" s="1617" t="s">
        <v>4504</v>
      </c>
      <c r="F139" s="1617"/>
      <c r="G139" s="1616">
        <v>168107.41</v>
      </c>
      <c r="H139" s="1617"/>
      <c r="I139" s="1617"/>
      <c r="J139" s="1617"/>
      <c r="K139" s="1617"/>
      <c r="L139" s="1617"/>
      <c r="M139" s="1617"/>
      <c r="N139" s="1617"/>
      <c r="O139" s="1617"/>
      <c r="P139" s="1617"/>
      <c r="Q139" s="1617"/>
      <c r="R139" s="1617"/>
      <c r="S139" s="1617"/>
      <c r="T139" s="1617"/>
      <c r="U139" s="1617"/>
      <c r="V139" s="1617"/>
      <c r="W139" s="1617"/>
      <c r="X139" s="1617"/>
      <c r="Y139" s="1617"/>
      <c r="Z139" s="1617"/>
      <c r="AA139" s="1617"/>
    </row>
    <row r="140" spans="1:27">
      <c r="A140" s="1479"/>
      <c r="B140" s="1617"/>
      <c r="C140" s="1617"/>
      <c r="D140" s="1617" t="s">
        <v>285</v>
      </c>
      <c r="E140" s="1617" t="s">
        <v>4505</v>
      </c>
      <c r="F140" s="1617"/>
      <c r="G140" s="1616">
        <v>158480.06</v>
      </c>
      <c r="H140" s="1617"/>
      <c r="I140" s="1617"/>
      <c r="J140" s="1617"/>
      <c r="K140" s="1617"/>
      <c r="L140" s="1617"/>
      <c r="M140" s="1617"/>
      <c r="N140" s="1617"/>
      <c r="O140" s="1617"/>
      <c r="P140" s="1617"/>
      <c r="Q140" s="1617"/>
      <c r="R140" s="1617"/>
      <c r="S140" s="1617"/>
      <c r="T140" s="1617"/>
      <c r="U140" s="1617"/>
      <c r="V140" s="1617"/>
      <c r="W140" s="1617"/>
      <c r="X140" s="1617"/>
      <c r="Y140" s="1617"/>
      <c r="Z140" s="1617"/>
      <c r="AA140" s="1617"/>
    </row>
    <row r="141" spans="1:27">
      <c r="A141" s="1479"/>
      <c r="B141" s="1617"/>
      <c r="C141" s="1617"/>
      <c r="D141" s="1617" t="s">
        <v>285</v>
      </c>
      <c r="E141" s="1617" t="s">
        <v>4506</v>
      </c>
      <c r="F141" s="1617"/>
      <c r="G141" s="1616">
        <v>154213.9</v>
      </c>
      <c r="H141" s="1617"/>
      <c r="I141" s="1617"/>
      <c r="J141" s="1617"/>
      <c r="K141" s="1617"/>
      <c r="L141" s="1617"/>
      <c r="M141" s="1617"/>
      <c r="N141" s="1617"/>
      <c r="O141" s="1617"/>
      <c r="P141" s="1617"/>
      <c r="Q141" s="1617"/>
      <c r="R141" s="1617"/>
      <c r="S141" s="1617"/>
      <c r="T141" s="1617"/>
      <c r="U141" s="1617"/>
      <c r="V141" s="1617"/>
      <c r="W141" s="1617"/>
      <c r="X141" s="1617"/>
      <c r="Y141" s="1617"/>
      <c r="Z141" s="1617"/>
      <c r="AA141" s="1617"/>
    </row>
    <row r="142" spans="1:27">
      <c r="A142" s="1479"/>
      <c r="B142" s="1617"/>
      <c r="C142" s="1617"/>
      <c r="D142" s="1617" t="s">
        <v>285</v>
      </c>
      <c r="E142" s="1617" t="s">
        <v>4507</v>
      </c>
      <c r="F142" s="1617"/>
      <c r="G142" s="1616">
        <v>150894.71</v>
      </c>
      <c r="H142" s="1617"/>
      <c r="I142" s="1617"/>
      <c r="J142" s="1617"/>
      <c r="K142" s="1617"/>
      <c r="L142" s="1617"/>
      <c r="M142" s="1617"/>
      <c r="N142" s="1617"/>
      <c r="O142" s="1617"/>
      <c r="P142" s="1617"/>
      <c r="Q142" s="1617"/>
      <c r="R142" s="1617"/>
      <c r="S142" s="1617"/>
      <c r="T142" s="1617"/>
      <c r="U142" s="1617"/>
      <c r="V142" s="1617"/>
      <c r="W142" s="1617"/>
      <c r="X142" s="1617"/>
      <c r="Y142" s="1617"/>
      <c r="Z142" s="1617"/>
      <c r="AA142" s="1617"/>
    </row>
    <row r="143" spans="1:27">
      <c r="A143" s="1479"/>
      <c r="B143" s="1617"/>
      <c r="C143" s="1617"/>
      <c r="D143" s="1617" t="s">
        <v>285</v>
      </c>
      <c r="E143" s="1617" t="s">
        <v>4341</v>
      </c>
      <c r="F143" s="1617"/>
      <c r="G143" s="1616">
        <v>149492.28</v>
      </c>
      <c r="H143" s="1617"/>
      <c r="I143" s="1617"/>
      <c r="J143" s="1617"/>
      <c r="K143" s="1617"/>
      <c r="L143" s="1617"/>
      <c r="M143" s="1617"/>
      <c r="N143" s="1617"/>
      <c r="O143" s="1617"/>
      <c r="P143" s="1617"/>
      <c r="Q143" s="1617"/>
      <c r="R143" s="1617"/>
      <c r="S143" s="1617"/>
      <c r="T143" s="1617"/>
      <c r="U143" s="1617"/>
      <c r="V143" s="1617"/>
      <c r="W143" s="1617"/>
      <c r="X143" s="1617"/>
      <c r="Y143" s="1617"/>
      <c r="Z143" s="1617"/>
      <c r="AA143" s="1617"/>
    </row>
    <row r="144" spans="1:27">
      <c r="A144" s="1479"/>
      <c r="B144" s="1617"/>
      <c r="C144" s="1617"/>
      <c r="D144" s="1617" t="s">
        <v>285</v>
      </c>
      <c r="E144" s="1617" t="s">
        <v>4508</v>
      </c>
      <c r="F144" s="1617"/>
      <c r="G144" s="1616">
        <v>149339.37</v>
      </c>
      <c r="H144" s="1617"/>
      <c r="I144" s="1617"/>
      <c r="J144" s="1617"/>
      <c r="K144" s="1617"/>
      <c r="L144" s="1617"/>
      <c r="M144" s="1617"/>
      <c r="N144" s="1617"/>
      <c r="O144" s="1617"/>
      <c r="P144" s="1617"/>
      <c r="Q144" s="1617"/>
      <c r="R144" s="1617"/>
      <c r="S144" s="1617"/>
      <c r="T144" s="1617"/>
      <c r="U144" s="1617"/>
      <c r="V144" s="1617"/>
      <c r="W144" s="1617"/>
      <c r="X144" s="1617"/>
      <c r="Y144" s="1617"/>
      <c r="Z144" s="1617"/>
      <c r="AA144" s="1617"/>
    </row>
    <row r="145" spans="1:27">
      <c r="A145" s="1479"/>
      <c r="B145" s="1617"/>
      <c r="C145" s="1617"/>
      <c r="D145" s="1617" t="s">
        <v>285</v>
      </c>
      <c r="E145" s="1617" t="s">
        <v>4509</v>
      </c>
      <c r="F145" s="1617"/>
      <c r="G145" s="1616">
        <v>147272.38</v>
      </c>
      <c r="H145" s="1617"/>
      <c r="I145" s="1617"/>
      <c r="J145" s="1617"/>
      <c r="K145" s="1617"/>
      <c r="L145" s="1617"/>
      <c r="M145" s="1617"/>
      <c r="N145" s="1617"/>
      <c r="O145" s="1617"/>
      <c r="P145" s="1617"/>
      <c r="Q145" s="1617"/>
      <c r="R145" s="1617"/>
      <c r="S145" s="1617"/>
      <c r="T145" s="1617"/>
      <c r="U145" s="1617"/>
      <c r="V145" s="1617"/>
      <c r="W145" s="1617"/>
      <c r="X145" s="1617"/>
      <c r="Y145" s="1617"/>
      <c r="Z145" s="1617"/>
      <c r="AA145" s="1617"/>
    </row>
    <row r="146" spans="1:27">
      <c r="A146" s="1479"/>
      <c r="B146" s="1617"/>
      <c r="C146" s="1617"/>
      <c r="D146" s="1617" t="s">
        <v>285</v>
      </c>
      <c r="E146" s="1617" t="s">
        <v>4510</v>
      </c>
      <c r="F146" s="1617"/>
      <c r="G146" s="1616">
        <v>142906.51999999999</v>
      </c>
      <c r="H146" s="1617"/>
      <c r="I146" s="1617"/>
      <c r="J146" s="1617"/>
      <c r="K146" s="1617"/>
      <c r="L146" s="1617"/>
      <c r="M146" s="1617"/>
      <c r="N146" s="1617"/>
      <c r="O146" s="1617"/>
      <c r="P146" s="1617"/>
      <c r="Q146" s="1617"/>
      <c r="R146" s="1617"/>
      <c r="S146" s="1617"/>
      <c r="T146" s="1617"/>
      <c r="U146" s="1617"/>
      <c r="V146" s="1617"/>
      <c r="W146" s="1617"/>
      <c r="X146" s="1617"/>
      <c r="Y146" s="1617"/>
      <c r="Z146" s="1617"/>
      <c r="AA146" s="1617"/>
    </row>
    <row r="147" spans="1:27">
      <c r="A147" s="1479"/>
      <c r="B147" s="1617"/>
      <c r="C147" s="1617"/>
      <c r="D147" s="1617" t="s">
        <v>285</v>
      </c>
      <c r="E147" s="1617" t="s">
        <v>4511</v>
      </c>
      <c r="F147" s="1617"/>
      <c r="G147" s="1616">
        <v>122240.17</v>
      </c>
      <c r="H147" s="1617"/>
      <c r="I147" s="1617"/>
      <c r="J147" s="1617"/>
      <c r="K147" s="1617"/>
      <c r="L147" s="1617"/>
      <c r="M147" s="1617"/>
      <c r="N147" s="1617"/>
      <c r="O147" s="1617"/>
      <c r="P147" s="1617"/>
      <c r="Q147" s="1617"/>
      <c r="R147" s="1617"/>
      <c r="S147" s="1617"/>
      <c r="T147" s="1617"/>
      <c r="U147" s="1617"/>
      <c r="V147" s="1617"/>
      <c r="W147" s="1617"/>
      <c r="X147" s="1617"/>
      <c r="Y147" s="1617"/>
      <c r="Z147" s="1617"/>
      <c r="AA147" s="1617"/>
    </row>
    <row r="148" spans="1:27">
      <c r="A148" s="1479"/>
      <c r="B148" s="1617"/>
      <c r="C148" s="1617"/>
      <c r="D148" s="1617" t="s">
        <v>285</v>
      </c>
      <c r="E148" s="1617" t="s">
        <v>4512</v>
      </c>
      <c r="F148" s="1617"/>
      <c r="G148" s="1616">
        <v>100345.14</v>
      </c>
      <c r="H148" s="1617"/>
      <c r="I148" s="1617"/>
      <c r="J148" s="1617"/>
      <c r="K148" s="1617"/>
      <c r="L148" s="1617"/>
      <c r="M148" s="1617"/>
      <c r="N148" s="1617"/>
      <c r="O148" s="1617"/>
      <c r="P148" s="1617"/>
      <c r="Q148" s="1617"/>
      <c r="R148" s="1617"/>
      <c r="S148" s="1617"/>
      <c r="T148" s="1617"/>
      <c r="U148" s="1617"/>
      <c r="V148" s="1617"/>
      <c r="W148" s="1617"/>
      <c r="X148" s="1617"/>
      <c r="Y148" s="1617"/>
      <c r="Z148" s="1617"/>
      <c r="AA148" s="1617"/>
    </row>
    <row r="149" spans="1:27">
      <c r="A149" s="1479"/>
      <c r="B149" s="1617"/>
      <c r="C149" s="1617"/>
      <c r="D149" s="1617"/>
      <c r="E149" s="1617" t="s">
        <v>1322</v>
      </c>
      <c r="F149" s="1617"/>
      <c r="G149" s="1616">
        <f>+SUM(G128:G148)</f>
        <v>6672364.9500000002</v>
      </c>
      <c r="H149" s="1617"/>
      <c r="I149" s="1617"/>
      <c r="J149" s="1617"/>
      <c r="K149" s="1617"/>
      <c r="L149" s="1617"/>
      <c r="M149" s="1617"/>
      <c r="N149" s="1617"/>
      <c r="O149" s="1617"/>
      <c r="P149" s="1617"/>
      <c r="Q149" s="1617"/>
      <c r="R149" s="1617"/>
      <c r="S149" s="1617"/>
      <c r="T149" s="1617"/>
      <c r="U149" s="1617"/>
      <c r="V149" s="1617"/>
      <c r="W149" s="1617"/>
      <c r="X149" s="1617"/>
      <c r="Y149" s="1617"/>
      <c r="Z149" s="1617"/>
      <c r="AA149" s="1617"/>
    </row>
    <row r="150" spans="1:27">
      <c r="A150" s="1479"/>
      <c r="B150" s="1617"/>
      <c r="C150" s="1617"/>
      <c r="D150" s="1617"/>
      <c r="E150" s="1617"/>
      <c r="F150" s="1617"/>
      <c r="G150" s="1616"/>
      <c r="H150" s="1617"/>
      <c r="I150" s="1617"/>
      <c r="J150" s="1617"/>
      <c r="K150" s="1617"/>
      <c r="L150" s="1617"/>
      <c r="M150" s="1617"/>
      <c r="N150" s="1617"/>
      <c r="O150" s="1617"/>
      <c r="P150" s="1617"/>
      <c r="Q150" s="1617"/>
      <c r="R150" s="1617"/>
      <c r="S150" s="1617"/>
      <c r="T150" s="1617"/>
      <c r="U150" s="1617"/>
      <c r="V150" s="1617"/>
      <c r="W150" s="1617"/>
      <c r="X150" s="1617"/>
      <c r="Y150" s="1617"/>
      <c r="Z150" s="1617"/>
      <c r="AA150" s="1617"/>
    </row>
    <row r="151" spans="1:27">
      <c r="A151" s="1479"/>
      <c r="B151" s="1617"/>
      <c r="C151" s="1617"/>
      <c r="D151" s="1617" t="s">
        <v>285</v>
      </c>
      <c r="E151" s="1617" t="s">
        <v>4229</v>
      </c>
      <c r="F151" s="1617"/>
      <c r="G151" s="1616">
        <v>-191260</v>
      </c>
      <c r="H151" s="1617"/>
      <c r="I151" s="1617"/>
      <c r="J151" s="1617"/>
      <c r="K151" s="1617"/>
      <c r="L151" s="1617"/>
      <c r="M151" s="1617"/>
      <c r="N151" s="1617"/>
      <c r="O151" s="1617"/>
      <c r="P151" s="1617"/>
      <c r="Q151" s="1617"/>
      <c r="R151" s="1617"/>
      <c r="S151" s="1617"/>
      <c r="T151" s="1617"/>
      <c r="U151" s="1617"/>
      <c r="V151" s="1617"/>
      <c r="W151" s="1617"/>
      <c r="X151" s="1617"/>
      <c r="Y151" s="1617"/>
      <c r="Z151" s="1617"/>
      <c r="AA151" s="1617"/>
    </row>
    <row r="152" spans="1:27">
      <c r="A152" s="1479"/>
      <c r="B152" s="1617"/>
      <c r="C152" s="1617"/>
      <c r="D152" s="1617"/>
      <c r="E152" s="1617"/>
      <c r="F152" s="1617"/>
      <c r="G152" s="1616"/>
      <c r="H152" s="1617"/>
      <c r="I152" s="1617"/>
      <c r="J152" s="1617"/>
      <c r="K152" s="1617"/>
      <c r="L152" s="1617"/>
      <c r="M152" s="1617"/>
      <c r="N152" s="1617"/>
      <c r="O152" s="1617"/>
      <c r="P152" s="1617"/>
      <c r="Q152" s="1617"/>
      <c r="R152" s="1617"/>
      <c r="S152" s="1617"/>
      <c r="T152" s="1617"/>
      <c r="U152" s="1617"/>
      <c r="V152" s="1617"/>
      <c r="W152" s="1617"/>
      <c r="X152" s="1617"/>
      <c r="Y152" s="1617"/>
      <c r="Z152" s="1617"/>
      <c r="AA152" s="1617"/>
    </row>
    <row r="153" spans="1:27">
      <c r="A153" s="1479"/>
      <c r="B153" s="1617"/>
      <c r="C153" s="1617"/>
      <c r="D153" s="1617" t="s">
        <v>285</v>
      </c>
      <c r="E153" s="1617" t="s">
        <v>3520</v>
      </c>
      <c r="F153" s="1617"/>
      <c r="G153" s="1616">
        <f>+G149+G151</f>
        <v>6481104.9500000002</v>
      </c>
      <c r="H153" s="1617"/>
      <c r="I153" s="1617"/>
      <c r="J153" s="1617"/>
      <c r="K153" s="1617"/>
      <c r="L153" s="1617"/>
      <c r="M153" s="1617"/>
      <c r="N153" s="1617"/>
      <c r="O153" s="1617"/>
      <c r="P153" s="1617"/>
      <c r="Q153" s="1617"/>
      <c r="R153" s="1617"/>
      <c r="S153" s="1617"/>
      <c r="T153" s="1617"/>
      <c r="U153" s="1617"/>
      <c r="V153" s="1617"/>
      <c r="W153" s="1617"/>
      <c r="X153" s="1617"/>
      <c r="Y153" s="1617"/>
      <c r="Z153" s="1617"/>
      <c r="AA153" s="1617"/>
    </row>
    <row r="154" spans="1:27">
      <c r="A154" s="1479"/>
      <c r="B154" s="1617"/>
      <c r="C154" s="1617"/>
      <c r="D154" s="1617"/>
      <c r="E154" s="1617"/>
      <c r="F154" s="1617"/>
      <c r="G154" s="1616"/>
      <c r="H154" s="1617"/>
      <c r="I154" s="1617"/>
      <c r="J154" s="1617"/>
      <c r="K154" s="1617"/>
      <c r="L154" s="1617"/>
      <c r="M154" s="1617"/>
      <c r="N154" s="1617"/>
      <c r="O154" s="1617"/>
      <c r="P154" s="1617"/>
      <c r="Q154" s="1617"/>
      <c r="R154" s="1617"/>
      <c r="S154" s="1617"/>
      <c r="T154" s="1617"/>
      <c r="U154" s="1617"/>
      <c r="V154" s="1617"/>
      <c r="W154" s="1617"/>
      <c r="X154" s="1617"/>
      <c r="Y154" s="1617"/>
      <c r="Z154" s="1617"/>
      <c r="AA154" s="1617"/>
    </row>
    <row r="155" spans="1:27">
      <c r="A155" s="1479"/>
      <c r="B155" s="1617"/>
      <c r="C155" s="1617"/>
      <c r="D155" s="1617"/>
      <c r="E155" s="1617"/>
      <c r="F155" s="1617"/>
      <c r="G155" s="1616"/>
      <c r="H155" s="1617"/>
      <c r="I155" s="1617"/>
      <c r="J155" s="1617"/>
      <c r="K155" s="1617"/>
      <c r="L155" s="1617"/>
      <c r="M155" s="1617"/>
      <c r="N155" s="1617"/>
      <c r="O155" s="1617"/>
      <c r="P155" s="1617"/>
      <c r="Q155" s="1617"/>
      <c r="R155" s="1617"/>
      <c r="S155" s="1617"/>
      <c r="T155" s="1617"/>
      <c r="U155" s="1617"/>
      <c r="V155" s="1617"/>
      <c r="W155" s="1617"/>
      <c r="X155" s="1617"/>
      <c r="Y155" s="1617"/>
      <c r="Z155" s="1617"/>
      <c r="AA155" s="1617"/>
    </row>
    <row r="156" spans="1:27">
      <c r="A156" s="1479"/>
      <c r="B156" s="1617"/>
      <c r="C156" s="1617"/>
      <c r="D156" s="1617"/>
      <c r="E156" s="1617"/>
      <c r="F156" s="1617"/>
      <c r="G156" s="1616"/>
      <c r="H156" s="1617"/>
      <c r="I156" s="1617"/>
      <c r="J156" s="1617"/>
      <c r="K156" s="1617"/>
      <c r="L156" s="1617"/>
      <c r="M156" s="1617"/>
      <c r="N156" s="1617"/>
      <c r="O156" s="1617"/>
      <c r="P156" s="1617"/>
      <c r="Q156" s="1617"/>
      <c r="R156" s="1617"/>
      <c r="S156" s="1617"/>
      <c r="T156" s="1617"/>
      <c r="U156" s="1617"/>
      <c r="V156" s="1617"/>
      <c r="W156" s="1617"/>
      <c r="X156" s="1617"/>
      <c r="Y156" s="1617"/>
      <c r="Z156" s="1617"/>
      <c r="AA156" s="1617"/>
    </row>
    <row r="157" spans="1:27">
      <c r="A157" s="1479"/>
      <c r="B157" s="1617"/>
      <c r="C157" s="1617"/>
      <c r="D157" s="1617" t="s">
        <v>1241</v>
      </c>
      <c r="E157" s="1617" t="s">
        <v>4343</v>
      </c>
      <c r="F157" s="1617"/>
      <c r="G157" s="1616">
        <v>3900746.43</v>
      </c>
      <c r="H157" s="1617"/>
      <c r="I157" s="1617"/>
      <c r="J157" s="1617"/>
      <c r="K157" s="1617"/>
      <c r="L157" s="1617"/>
      <c r="M157" s="1617"/>
      <c r="N157" s="1617"/>
      <c r="O157" s="1617"/>
      <c r="P157" s="1617"/>
      <c r="Q157" s="1617"/>
      <c r="R157" s="1617"/>
      <c r="S157" s="1617"/>
      <c r="T157" s="1617"/>
      <c r="U157" s="1617"/>
      <c r="V157" s="1617"/>
      <c r="W157" s="1617"/>
      <c r="X157" s="1617"/>
      <c r="Y157" s="1617"/>
      <c r="Z157" s="1617"/>
      <c r="AA157" s="1617"/>
    </row>
    <row r="158" spans="1:27">
      <c r="A158" s="1479"/>
      <c r="B158" s="1617"/>
      <c r="C158" s="1617"/>
      <c r="D158" s="1617" t="s">
        <v>1241</v>
      </c>
      <c r="E158" s="1617" t="s">
        <v>4513</v>
      </c>
      <c r="F158" s="1617"/>
      <c r="G158" s="1616">
        <v>1776944.45</v>
      </c>
      <c r="H158" s="1617"/>
      <c r="I158" s="1617"/>
      <c r="J158" s="1617"/>
      <c r="K158" s="1617"/>
      <c r="L158" s="1617"/>
      <c r="M158" s="1617"/>
      <c r="N158" s="1617"/>
      <c r="O158" s="1617"/>
      <c r="P158" s="1617"/>
      <c r="Q158" s="1617"/>
      <c r="R158" s="1617"/>
      <c r="S158" s="1617"/>
      <c r="T158" s="1617"/>
      <c r="U158" s="1617"/>
      <c r="V158" s="1617"/>
      <c r="W158" s="1617"/>
      <c r="X158" s="1617"/>
      <c r="Y158" s="1617"/>
      <c r="Z158" s="1617"/>
      <c r="AA158" s="1617"/>
    </row>
    <row r="159" spans="1:27">
      <c r="A159" s="1479"/>
      <c r="B159" s="1617"/>
      <c r="C159" s="1617"/>
      <c r="D159" s="1617" t="s">
        <v>1241</v>
      </c>
      <c r="E159" s="1617" t="s">
        <v>4514</v>
      </c>
      <c r="F159" s="1617"/>
      <c r="G159" s="1616">
        <v>819794.68</v>
      </c>
      <c r="H159" s="1617"/>
      <c r="I159" s="1617"/>
      <c r="J159" s="1617"/>
      <c r="K159" s="1617"/>
      <c r="L159" s="1617"/>
      <c r="M159" s="1617"/>
      <c r="N159" s="1617"/>
      <c r="O159" s="1617"/>
      <c r="P159" s="1617"/>
      <c r="Q159" s="1617"/>
      <c r="R159" s="1617"/>
      <c r="S159" s="1617"/>
      <c r="T159" s="1617"/>
      <c r="U159" s="1617"/>
      <c r="V159" s="1617"/>
      <c r="W159" s="1617"/>
      <c r="X159" s="1617"/>
      <c r="Y159" s="1617"/>
      <c r="Z159" s="1617"/>
      <c r="AA159" s="1617"/>
    </row>
    <row r="160" spans="1:27">
      <c r="A160" s="1479"/>
      <c r="B160" s="1617"/>
      <c r="C160" s="1617"/>
      <c r="D160" s="1617" t="s">
        <v>1241</v>
      </c>
      <c r="E160" s="1617" t="s">
        <v>4515</v>
      </c>
      <c r="F160" s="1617"/>
      <c r="G160" s="1616">
        <v>638621.76</v>
      </c>
      <c r="H160" s="1617"/>
      <c r="I160" s="1617"/>
      <c r="J160" s="1617"/>
      <c r="K160" s="1617"/>
      <c r="L160" s="1617"/>
      <c r="M160" s="1617"/>
      <c r="N160" s="1617"/>
      <c r="O160" s="1617"/>
      <c r="P160" s="1617"/>
      <c r="Q160" s="1617"/>
      <c r="R160" s="1617"/>
      <c r="S160" s="1617"/>
      <c r="T160" s="1617"/>
      <c r="U160" s="1617"/>
      <c r="V160" s="1617"/>
      <c r="W160" s="1617"/>
      <c r="X160" s="1617"/>
      <c r="Y160" s="1617"/>
      <c r="Z160" s="1617"/>
      <c r="AA160" s="1617"/>
    </row>
    <row r="161" spans="1:27">
      <c r="A161" s="1479"/>
      <c r="B161" s="1617"/>
      <c r="C161" s="1617"/>
      <c r="D161" s="1617" t="s">
        <v>1241</v>
      </c>
      <c r="E161" s="1617" t="s">
        <v>4344</v>
      </c>
      <c r="F161" s="1617"/>
      <c r="G161" s="1616">
        <v>549760.39</v>
      </c>
      <c r="H161" s="1617"/>
      <c r="I161" s="1617"/>
      <c r="J161" s="1617"/>
      <c r="K161" s="1617"/>
      <c r="L161" s="1617"/>
      <c r="M161" s="1617"/>
      <c r="N161" s="1617"/>
      <c r="O161" s="1617"/>
      <c r="P161" s="1617"/>
      <c r="Q161" s="1617"/>
      <c r="R161" s="1617"/>
      <c r="S161" s="1617"/>
      <c r="T161" s="1617"/>
      <c r="U161" s="1617"/>
      <c r="V161" s="1617"/>
      <c r="W161" s="1617"/>
      <c r="X161" s="1617"/>
      <c r="Y161" s="1617"/>
      <c r="Z161" s="1617"/>
      <c r="AA161" s="1617"/>
    </row>
    <row r="162" spans="1:27">
      <c r="A162" s="1479"/>
      <c r="B162" s="1617"/>
      <c r="C162" s="1617"/>
      <c r="D162" s="1617" t="s">
        <v>1241</v>
      </c>
      <c r="E162" s="1617" t="s">
        <v>4346</v>
      </c>
      <c r="F162" s="1617"/>
      <c r="G162" s="1616">
        <v>509649.69</v>
      </c>
      <c r="H162" s="1617"/>
      <c r="I162" s="1617"/>
      <c r="J162" s="1617"/>
      <c r="K162" s="1617"/>
      <c r="L162" s="1617"/>
      <c r="M162" s="1617"/>
      <c r="N162" s="1617"/>
      <c r="O162" s="1617"/>
      <c r="P162" s="1617"/>
      <c r="Q162" s="1617"/>
      <c r="R162" s="1617"/>
      <c r="S162" s="1617"/>
      <c r="T162" s="1617"/>
      <c r="U162" s="1617"/>
      <c r="V162" s="1617"/>
      <c r="W162" s="1617"/>
      <c r="X162" s="1617"/>
      <c r="Y162" s="1617"/>
      <c r="Z162" s="1617"/>
      <c r="AA162" s="1617"/>
    </row>
    <row r="163" spans="1:27">
      <c r="A163" s="1479"/>
      <c r="B163" s="1617"/>
      <c r="C163" s="1617"/>
      <c r="D163" s="1617" t="s">
        <v>1241</v>
      </c>
      <c r="E163" s="1617" t="s">
        <v>4516</v>
      </c>
      <c r="F163" s="1617"/>
      <c r="G163" s="1616">
        <v>504286.22</v>
      </c>
      <c r="H163" s="1617"/>
      <c r="I163" s="1617"/>
      <c r="J163" s="1617"/>
      <c r="K163" s="1617"/>
      <c r="L163" s="1617"/>
      <c r="M163" s="1617"/>
      <c r="N163" s="1617"/>
      <c r="O163" s="1617"/>
      <c r="P163" s="1617"/>
      <c r="Q163" s="1617"/>
      <c r="R163" s="1617"/>
      <c r="S163" s="1617"/>
      <c r="T163" s="1617"/>
      <c r="U163" s="1617"/>
      <c r="V163" s="1617"/>
      <c r="W163" s="1617"/>
      <c r="X163" s="1617"/>
      <c r="Y163" s="1617"/>
      <c r="Z163" s="1617"/>
      <c r="AA163" s="1617"/>
    </row>
    <row r="164" spans="1:27">
      <c r="A164" s="1479"/>
      <c r="B164" s="1617"/>
      <c r="C164" s="1617"/>
      <c r="D164" s="1617" t="s">
        <v>1241</v>
      </c>
      <c r="E164" s="1617" t="s">
        <v>4517</v>
      </c>
      <c r="F164" s="1617"/>
      <c r="G164" s="1616">
        <v>376724.1</v>
      </c>
      <c r="H164" s="1617"/>
      <c r="I164" s="1617"/>
      <c r="J164" s="1617"/>
      <c r="K164" s="1617"/>
      <c r="L164" s="1617"/>
      <c r="M164" s="1617"/>
      <c r="N164" s="1617"/>
      <c r="O164" s="1617"/>
      <c r="P164" s="1617"/>
      <c r="Q164" s="1617"/>
      <c r="R164" s="1617"/>
      <c r="S164" s="1617"/>
      <c r="T164" s="1617"/>
      <c r="U164" s="1617"/>
      <c r="V164" s="1617"/>
      <c r="W164" s="1617"/>
      <c r="X164" s="1617"/>
      <c r="Y164" s="1617"/>
      <c r="Z164" s="1617"/>
      <c r="AA164" s="1617"/>
    </row>
    <row r="165" spans="1:27">
      <c r="A165" s="1479"/>
      <c r="B165" s="1617"/>
      <c r="C165" s="1617"/>
      <c r="D165" s="1617" t="s">
        <v>1241</v>
      </c>
      <c r="E165" s="1617" t="s">
        <v>4345</v>
      </c>
      <c r="F165" s="1617"/>
      <c r="G165" s="1616">
        <v>262392.65000000002</v>
      </c>
      <c r="H165" s="1617"/>
      <c r="I165" s="1617"/>
      <c r="J165" s="1617"/>
      <c r="K165" s="1617"/>
      <c r="L165" s="1617"/>
      <c r="M165" s="1617"/>
      <c r="N165" s="1617"/>
      <c r="O165" s="1617"/>
      <c r="P165" s="1617"/>
      <c r="Q165" s="1617"/>
      <c r="R165" s="1617"/>
      <c r="S165" s="1617"/>
      <c r="T165" s="1617"/>
      <c r="U165" s="1617"/>
      <c r="V165" s="1617"/>
      <c r="W165" s="1617"/>
      <c r="X165" s="1617"/>
      <c r="Y165" s="1617"/>
      <c r="Z165" s="1617"/>
      <c r="AA165" s="1617"/>
    </row>
    <row r="166" spans="1:27">
      <c r="A166" s="1479"/>
      <c r="B166" s="1617"/>
      <c r="C166" s="1617"/>
      <c r="D166" s="1617" t="s">
        <v>1241</v>
      </c>
      <c r="E166" s="1617" t="s">
        <v>4518</v>
      </c>
      <c r="F166" s="1617"/>
      <c r="G166" s="1616">
        <v>257409.77</v>
      </c>
      <c r="H166" s="1617"/>
      <c r="I166" s="1617"/>
      <c r="J166" s="1617"/>
      <c r="K166" s="1617"/>
      <c r="L166" s="1617"/>
      <c r="M166" s="1617"/>
      <c r="N166" s="1617"/>
      <c r="O166" s="1617"/>
      <c r="P166" s="1617"/>
      <c r="Q166" s="1617"/>
      <c r="R166" s="1617"/>
      <c r="S166" s="1617"/>
      <c r="T166" s="1617"/>
      <c r="U166" s="1617"/>
      <c r="V166" s="1617"/>
      <c r="W166" s="1617"/>
      <c r="X166" s="1617"/>
      <c r="Y166" s="1617"/>
      <c r="Z166" s="1617"/>
      <c r="AA166" s="1617"/>
    </row>
    <row r="167" spans="1:27">
      <c r="A167" s="1479"/>
      <c r="B167" s="1617"/>
      <c r="C167" s="1617"/>
      <c r="D167" s="1617" t="s">
        <v>1241</v>
      </c>
      <c r="E167" s="1617" t="s">
        <v>4519</v>
      </c>
      <c r="F167" s="1617"/>
      <c r="G167" s="1616">
        <v>249295.43</v>
      </c>
      <c r="H167" s="1617"/>
      <c r="I167" s="1617"/>
      <c r="J167" s="1617"/>
      <c r="K167" s="1617"/>
      <c r="L167" s="1617"/>
      <c r="M167" s="1617"/>
      <c r="N167" s="1617"/>
      <c r="O167" s="1617"/>
      <c r="P167" s="1617"/>
      <c r="Q167" s="1617"/>
      <c r="R167" s="1617"/>
      <c r="S167" s="1617"/>
      <c r="T167" s="1617"/>
      <c r="U167" s="1617"/>
      <c r="V167" s="1617"/>
      <c r="W167" s="1617"/>
      <c r="X167" s="1617"/>
      <c r="Y167" s="1617"/>
      <c r="Z167" s="1617"/>
      <c r="AA167" s="1617"/>
    </row>
    <row r="168" spans="1:27">
      <c r="A168" s="1479"/>
      <c r="B168" s="1617"/>
      <c r="C168" s="1617"/>
      <c r="D168" s="1617" t="s">
        <v>1241</v>
      </c>
      <c r="E168" s="1617" t="s">
        <v>4520</v>
      </c>
      <c r="F168" s="1617"/>
      <c r="G168" s="1616">
        <v>216858.02</v>
      </c>
      <c r="H168" s="1617"/>
      <c r="I168" s="1617"/>
      <c r="J168" s="1617"/>
      <c r="K168" s="1617"/>
      <c r="L168" s="1617"/>
      <c r="M168" s="1617"/>
      <c r="N168" s="1617"/>
      <c r="O168" s="1617"/>
      <c r="P168" s="1617"/>
      <c r="Q168" s="1617"/>
      <c r="R168" s="1617"/>
      <c r="S168" s="1617"/>
      <c r="T168" s="1617"/>
      <c r="U168" s="1617"/>
      <c r="V168" s="1617"/>
      <c r="W168" s="1617"/>
      <c r="X168" s="1617"/>
      <c r="Y168" s="1617"/>
      <c r="Z168" s="1617"/>
      <c r="AA168" s="1617"/>
    </row>
    <row r="169" spans="1:27">
      <c r="A169" s="1479"/>
      <c r="B169" s="1617"/>
      <c r="C169" s="1617"/>
      <c r="D169" s="1617" t="s">
        <v>1241</v>
      </c>
      <c r="E169" s="1617" t="s">
        <v>4521</v>
      </c>
      <c r="F169" s="1617"/>
      <c r="G169" s="1616">
        <v>214787.33</v>
      </c>
      <c r="H169" s="1617"/>
      <c r="I169" s="1617"/>
      <c r="J169" s="1617"/>
      <c r="K169" s="1617"/>
      <c r="L169" s="1617"/>
      <c r="M169" s="1617"/>
      <c r="N169" s="1617"/>
      <c r="O169" s="1617"/>
      <c r="P169" s="1617"/>
      <c r="Q169" s="1617"/>
      <c r="R169" s="1617"/>
      <c r="S169" s="1617"/>
      <c r="T169" s="1617"/>
      <c r="U169" s="1617"/>
      <c r="V169" s="1617"/>
      <c r="W169" s="1617"/>
      <c r="X169" s="1617"/>
      <c r="Y169" s="1617"/>
      <c r="Z169" s="1617"/>
      <c r="AA169" s="1617"/>
    </row>
    <row r="170" spans="1:27">
      <c r="A170" s="1479"/>
      <c r="B170" s="1617"/>
      <c r="C170" s="1617"/>
      <c r="D170" s="1617" t="s">
        <v>1241</v>
      </c>
      <c r="E170" s="1617" t="s">
        <v>4522</v>
      </c>
      <c r="F170" s="1617"/>
      <c r="G170" s="1616">
        <v>206320.05</v>
      </c>
      <c r="H170" s="1617"/>
      <c r="I170" s="1617"/>
      <c r="J170" s="1617"/>
      <c r="K170" s="1617"/>
      <c r="L170" s="1617"/>
      <c r="M170" s="1617"/>
      <c r="N170" s="1617"/>
      <c r="O170" s="1617"/>
      <c r="P170" s="1617"/>
      <c r="Q170" s="1617"/>
      <c r="R170" s="1617"/>
      <c r="S170" s="1617"/>
      <c r="T170" s="1617"/>
      <c r="U170" s="1617"/>
      <c r="V170" s="1617"/>
      <c r="W170" s="1617"/>
      <c r="X170" s="1617"/>
      <c r="Y170" s="1617"/>
      <c r="Z170" s="1617"/>
      <c r="AA170" s="1617"/>
    </row>
    <row r="171" spans="1:27">
      <c r="A171" s="1479"/>
      <c r="B171" s="1617"/>
      <c r="C171" s="1617"/>
      <c r="D171" s="1617" t="s">
        <v>1241</v>
      </c>
      <c r="E171" s="1617" t="s">
        <v>4523</v>
      </c>
      <c r="F171" s="1617"/>
      <c r="G171" s="1616">
        <v>189586.62</v>
      </c>
      <c r="H171" s="1617"/>
      <c r="I171" s="1617"/>
      <c r="J171" s="1617"/>
      <c r="K171" s="1617"/>
      <c r="L171" s="1617"/>
      <c r="M171" s="1617"/>
      <c r="N171" s="1617"/>
      <c r="O171" s="1617"/>
      <c r="P171" s="1617"/>
      <c r="Q171" s="1617"/>
      <c r="R171" s="1617"/>
      <c r="S171" s="1617"/>
      <c r="T171" s="1617"/>
      <c r="U171" s="1617"/>
      <c r="V171" s="1617"/>
      <c r="W171" s="1617"/>
      <c r="X171" s="1617"/>
      <c r="Y171" s="1617"/>
      <c r="Z171" s="1617"/>
      <c r="AA171" s="1617"/>
    </row>
    <row r="172" spans="1:27">
      <c r="A172" s="1479"/>
      <c r="B172" s="1617"/>
      <c r="C172" s="1617"/>
      <c r="D172" s="1617" t="s">
        <v>1241</v>
      </c>
      <c r="E172" s="1617" t="s">
        <v>4524</v>
      </c>
      <c r="F172" s="1617"/>
      <c r="G172" s="1616">
        <v>188716.92</v>
      </c>
      <c r="H172" s="1617"/>
      <c r="I172" s="1617"/>
      <c r="J172" s="1617"/>
      <c r="K172" s="1617"/>
      <c r="L172" s="1617"/>
      <c r="M172" s="1617"/>
      <c r="N172" s="1617"/>
      <c r="O172" s="1617"/>
      <c r="P172" s="1617"/>
      <c r="Q172" s="1617"/>
      <c r="R172" s="1617"/>
      <c r="S172" s="1617"/>
      <c r="T172" s="1617"/>
      <c r="U172" s="1617"/>
      <c r="V172" s="1617"/>
      <c r="W172" s="1617"/>
      <c r="X172" s="1617"/>
      <c r="Y172" s="1617"/>
      <c r="Z172" s="1617"/>
      <c r="AA172" s="1617"/>
    </row>
    <row r="173" spans="1:27">
      <c r="A173" s="1479"/>
      <c r="B173" s="1617"/>
      <c r="C173" s="1617"/>
      <c r="D173" s="1617" t="s">
        <v>1241</v>
      </c>
      <c r="E173" s="1617" t="s">
        <v>4525</v>
      </c>
      <c r="F173" s="1617"/>
      <c r="G173" s="1616">
        <v>157623.04000000001</v>
      </c>
      <c r="H173" s="1617"/>
      <c r="I173" s="1617"/>
      <c r="J173" s="1617"/>
      <c r="K173" s="1617"/>
      <c r="L173" s="1617"/>
      <c r="M173" s="1617"/>
      <c r="N173" s="1617"/>
      <c r="O173" s="1617"/>
      <c r="P173" s="1617"/>
      <c r="Q173" s="1617"/>
      <c r="R173" s="1617"/>
      <c r="S173" s="1617"/>
      <c r="T173" s="1617"/>
      <c r="U173" s="1617"/>
      <c r="V173" s="1617"/>
      <c r="W173" s="1617"/>
      <c r="X173" s="1617"/>
      <c r="Y173" s="1617"/>
      <c r="Z173" s="1617"/>
      <c r="AA173" s="1617"/>
    </row>
    <row r="174" spans="1:27">
      <c r="A174" s="1479"/>
      <c r="B174" s="1617"/>
      <c r="C174" s="1617"/>
      <c r="D174" s="1617" t="s">
        <v>1241</v>
      </c>
      <c r="E174" s="1617" t="s">
        <v>4526</v>
      </c>
      <c r="F174" s="1617"/>
      <c r="G174" s="1616">
        <v>152193.06</v>
      </c>
      <c r="H174" s="1617"/>
      <c r="I174" s="1617"/>
      <c r="J174" s="1617"/>
      <c r="K174" s="1617"/>
      <c r="L174" s="1617"/>
      <c r="M174" s="1617"/>
      <c r="N174" s="1617"/>
      <c r="O174" s="1617"/>
      <c r="P174" s="1617"/>
      <c r="Q174" s="1617"/>
      <c r="R174" s="1617"/>
      <c r="S174" s="1617"/>
      <c r="T174" s="1617"/>
      <c r="U174" s="1617"/>
      <c r="V174" s="1617"/>
      <c r="W174" s="1617"/>
      <c r="X174" s="1617"/>
      <c r="Y174" s="1617"/>
      <c r="Z174" s="1617"/>
      <c r="AA174" s="1617"/>
    </row>
    <row r="175" spans="1:27">
      <c r="A175" s="1479"/>
      <c r="B175" s="1617"/>
      <c r="C175" s="1617"/>
      <c r="D175" s="1617"/>
      <c r="E175" s="1617" t="s">
        <v>1322</v>
      </c>
      <c r="F175" s="1617"/>
      <c r="G175" s="1616">
        <f>+SUM(G157:G174)</f>
        <v>11171710.609999998</v>
      </c>
      <c r="H175" s="1617"/>
      <c r="I175" s="1617"/>
      <c r="J175" s="1617"/>
      <c r="K175" s="1617"/>
      <c r="L175" s="1617"/>
      <c r="M175" s="1617"/>
      <c r="N175" s="1617"/>
      <c r="O175" s="1617"/>
      <c r="P175" s="1617"/>
      <c r="Q175" s="1617"/>
      <c r="R175" s="1617"/>
      <c r="S175" s="1617"/>
      <c r="T175" s="1617"/>
      <c r="U175" s="1617"/>
      <c r="V175" s="1617"/>
      <c r="W175" s="1617"/>
      <c r="X175" s="1617"/>
      <c r="Y175" s="1617"/>
      <c r="Z175" s="1617"/>
      <c r="AA175" s="1617"/>
    </row>
    <row r="176" spans="1:27">
      <c r="A176" s="1479"/>
      <c r="B176" s="1617"/>
      <c r="C176" s="1617"/>
      <c r="D176" s="1617"/>
      <c r="E176" s="1617"/>
      <c r="F176" s="1617"/>
      <c r="G176" s="1616"/>
      <c r="H176" s="1617"/>
      <c r="I176" s="1617"/>
      <c r="J176" s="1617"/>
      <c r="K176" s="1617"/>
      <c r="L176" s="1617"/>
      <c r="M176" s="1617"/>
      <c r="N176" s="1617"/>
      <c r="O176" s="1617"/>
      <c r="P176" s="1617"/>
      <c r="Q176" s="1617"/>
      <c r="R176" s="1617"/>
      <c r="S176" s="1617"/>
      <c r="T176" s="1617"/>
      <c r="U176" s="1617"/>
      <c r="V176" s="1617"/>
      <c r="W176" s="1617"/>
      <c r="X176" s="1617"/>
      <c r="Y176" s="1617"/>
      <c r="Z176" s="1617"/>
      <c r="AA176" s="1617"/>
    </row>
    <row r="177" spans="1:27">
      <c r="A177" s="1479"/>
      <c r="B177" s="1617"/>
      <c r="C177" s="1617"/>
      <c r="D177" s="1617" t="s">
        <v>1241</v>
      </c>
      <c r="E177" s="1617" t="s">
        <v>4229</v>
      </c>
      <c r="F177" s="1617"/>
      <c r="G177" s="1616">
        <v>326893</v>
      </c>
      <c r="H177" s="1617"/>
      <c r="I177" s="1617"/>
      <c r="J177" s="1617"/>
      <c r="K177" s="1617"/>
      <c r="L177" s="1617"/>
      <c r="M177" s="1617"/>
      <c r="N177" s="1617"/>
      <c r="O177" s="1617"/>
      <c r="P177" s="1617"/>
      <c r="Q177" s="1617"/>
      <c r="R177" s="1617"/>
      <c r="S177" s="1617"/>
      <c r="T177" s="1617"/>
      <c r="U177" s="1617"/>
      <c r="V177" s="1617"/>
      <c r="W177" s="1617"/>
      <c r="X177" s="1617"/>
      <c r="Y177" s="1617"/>
      <c r="Z177" s="1617"/>
      <c r="AA177" s="1617"/>
    </row>
    <row r="178" spans="1:27">
      <c r="A178" s="1479"/>
      <c r="B178" s="1617"/>
      <c r="C178" s="1617"/>
      <c r="D178" s="1617"/>
      <c r="E178" s="1617"/>
      <c r="F178" s="1617"/>
      <c r="G178" s="1616"/>
      <c r="H178" s="1617"/>
      <c r="I178" s="1617"/>
      <c r="J178" s="1617"/>
      <c r="K178" s="1617"/>
      <c r="L178" s="1617"/>
      <c r="M178" s="1617"/>
      <c r="N178" s="1617"/>
      <c r="O178" s="1617"/>
      <c r="P178" s="1617"/>
      <c r="Q178" s="1617"/>
      <c r="R178" s="1617"/>
      <c r="S178" s="1617"/>
      <c r="T178" s="1617"/>
      <c r="U178" s="1617"/>
      <c r="V178" s="1617"/>
      <c r="W178" s="1617"/>
      <c r="X178" s="1617"/>
      <c r="Y178" s="1617"/>
      <c r="Z178" s="1617"/>
      <c r="AA178" s="1617"/>
    </row>
    <row r="179" spans="1:27">
      <c r="A179" s="1479"/>
      <c r="B179" s="1617"/>
      <c r="C179" s="1617"/>
      <c r="D179" s="1617" t="s">
        <v>1241</v>
      </c>
      <c r="E179" s="1617" t="s">
        <v>3520</v>
      </c>
      <c r="F179" s="1617"/>
      <c r="G179" s="1616">
        <f>+G175+G177</f>
        <v>11498603.609999998</v>
      </c>
      <c r="H179" s="1617"/>
      <c r="I179" s="1617"/>
      <c r="J179" s="1617"/>
      <c r="K179" s="1617"/>
      <c r="L179" s="1617"/>
      <c r="M179" s="1617"/>
      <c r="N179" s="1617"/>
      <c r="O179" s="1617"/>
      <c r="P179" s="1617"/>
      <c r="Q179" s="1617"/>
      <c r="R179" s="1617"/>
      <c r="S179" s="1617"/>
      <c r="T179" s="1617"/>
      <c r="U179" s="1617"/>
      <c r="V179" s="1617"/>
      <c r="W179" s="1617"/>
      <c r="X179" s="1617"/>
      <c r="Y179" s="1617"/>
      <c r="Z179" s="1617"/>
      <c r="AA179" s="1617"/>
    </row>
    <row r="180" spans="1:27" ht="15.75" thickBot="1">
      <c r="A180" s="1531"/>
      <c r="B180" s="1528"/>
      <c r="C180" s="2375"/>
      <c r="D180" s="2375"/>
      <c r="E180" s="2375"/>
      <c r="F180" s="1528"/>
      <c r="G180" s="2382"/>
      <c r="H180" s="1617"/>
      <c r="I180" s="1617"/>
      <c r="J180" s="1617"/>
      <c r="K180" s="1617"/>
      <c r="L180" s="1617"/>
      <c r="M180" s="1617"/>
      <c r="N180" s="1617"/>
      <c r="O180" s="1617"/>
      <c r="P180" s="1617"/>
      <c r="Q180" s="1617"/>
      <c r="R180" s="1617"/>
      <c r="S180" s="1617"/>
      <c r="T180" s="1617"/>
      <c r="U180" s="1617"/>
      <c r="V180" s="1617"/>
      <c r="W180" s="1617"/>
      <c r="X180" s="1617"/>
      <c r="Y180" s="1617"/>
      <c r="Z180" s="1617"/>
      <c r="AA180" s="1617"/>
    </row>
    <row r="181" spans="1:27">
      <c r="A181" s="1617"/>
      <c r="B181" s="1617"/>
      <c r="C181" s="1617"/>
      <c r="D181" s="1617"/>
      <c r="E181" s="1617"/>
      <c r="F181" s="1617"/>
      <c r="G181" s="1617"/>
      <c r="H181" s="1617"/>
      <c r="I181" s="1617"/>
      <c r="J181" s="1617"/>
      <c r="K181" s="1617"/>
      <c r="L181" s="1617"/>
      <c r="M181" s="1617"/>
      <c r="N181" s="1617"/>
      <c r="O181" s="1617"/>
      <c r="P181" s="1617"/>
      <c r="Q181" s="1617"/>
      <c r="R181" s="1617"/>
      <c r="S181" s="1617"/>
      <c r="T181" s="1617"/>
      <c r="U181" s="1617"/>
      <c r="V181" s="1617"/>
      <c r="W181" s="1617"/>
      <c r="X181" s="1617"/>
      <c r="Y181" s="1617"/>
      <c r="Z181" s="1617"/>
      <c r="AA181" s="1617"/>
    </row>
    <row r="182" spans="1:27" ht="15.75">
      <c r="A182" s="2083" t="s">
        <v>4949</v>
      </c>
      <c r="B182" s="2377"/>
      <c r="C182" s="2377"/>
      <c r="D182" s="2377"/>
      <c r="E182" s="2378"/>
      <c r="F182" s="2083"/>
      <c r="G182" s="1617"/>
      <c r="H182" s="1617"/>
      <c r="I182" s="1617"/>
      <c r="J182" s="1617"/>
      <c r="K182" s="1617"/>
      <c r="L182" s="1617"/>
      <c r="M182" s="1617"/>
      <c r="N182" s="1617"/>
      <c r="O182" s="1617"/>
      <c r="P182" s="1617"/>
      <c r="Q182" s="1617"/>
      <c r="R182" s="1617"/>
      <c r="S182" s="1617"/>
      <c r="T182" s="1617"/>
      <c r="U182" s="1617"/>
      <c r="V182" s="1617"/>
      <c r="W182" s="1617"/>
      <c r="X182" s="1617"/>
      <c r="Y182" s="1617"/>
      <c r="Z182" s="1617"/>
      <c r="AA182" s="1617"/>
    </row>
    <row r="183" spans="1:27">
      <c r="A183" s="813" t="s">
        <v>4951</v>
      </c>
      <c r="B183" s="813"/>
      <c r="C183" s="813"/>
      <c r="D183" s="813"/>
      <c r="E183" s="813"/>
      <c r="F183" s="813"/>
      <c r="G183" s="813"/>
      <c r="H183" s="1617"/>
      <c r="I183" s="1617"/>
      <c r="J183" s="1617"/>
      <c r="K183" s="1617"/>
      <c r="L183" s="1617"/>
      <c r="M183" s="1617"/>
      <c r="N183" s="1617"/>
      <c r="O183" s="1617"/>
      <c r="P183" s="1617"/>
      <c r="Q183" s="1617"/>
      <c r="R183" s="1617"/>
      <c r="S183" s="1617"/>
      <c r="T183" s="1617"/>
      <c r="U183" s="1617"/>
      <c r="V183" s="1617"/>
      <c r="W183" s="1617"/>
      <c r="X183" s="1617"/>
      <c r="Y183" s="1617"/>
      <c r="Z183" s="1617"/>
      <c r="AA183" s="1617"/>
    </row>
    <row r="184" spans="1:27" ht="15.75" thickBot="1">
      <c r="A184" s="1617"/>
      <c r="B184" s="1617" t="str">
        <f>'[8]Data Sheet'!$C$25</f>
        <v xml:space="preserve"> </v>
      </c>
      <c r="C184" s="1617"/>
      <c r="D184" s="1617"/>
      <c r="E184" s="1617"/>
      <c r="F184" s="1484" t="str">
        <f>'[8]Data Sheet'!$C$40</f>
        <v xml:space="preserve"> </v>
      </c>
      <c r="G184" s="1617" t="str">
        <f>'[8]Data Sheet'!$C$38</f>
        <v xml:space="preserve"> </v>
      </c>
      <c r="H184" s="1617"/>
      <c r="I184" s="1617"/>
      <c r="J184" s="1617"/>
      <c r="K184" s="1617"/>
      <c r="L184" s="1617"/>
      <c r="M184" s="1617"/>
      <c r="N184" s="1617"/>
      <c r="O184" s="1617"/>
      <c r="P184" s="1617"/>
      <c r="Q184" s="1617"/>
      <c r="R184" s="1617"/>
      <c r="S184" s="1617"/>
      <c r="T184" s="1617"/>
      <c r="U184" s="1617"/>
      <c r="V184" s="1617"/>
      <c r="W184" s="1617"/>
      <c r="X184" s="1617"/>
      <c r="Y184" s="1617"/>
      <c r="Z184" s="1617"/>
      <c r="AA184" s="1617"/>
    </row>
    <row r="185" spans="1:27">
      <c r="A185" s="1474"/>
      <c r="B185" s="1477"/>
      <c r="C185" s="1477"/>
      <c r="D185" s="1477"/>
      <c r="E185" s="1477"/>
      <c r="F185" s="1477"/>
      <c r="G185" s="1534"/>
      <c r="H185" s="1617"/>
      <c r="I185" s="1617"/>
      <c r="J185" s="1617"/>
      <c r="K185" s="1617"/>
      <c r="L185" s="1617"/>
      <c r="M185" s="1617"/>
      <c r="N185" s="1617"/>
      <c r="O185" s="1617"/>
      <c r="P185" s="1617"/>
      <c r="Q185" s="1617"/>
      <c r="R185" s="1617"/>
      <c r="S185" s="1617"/>
      <c r="T185" s="1617"/>
      <c r="U185" s="1617"/>
      <c r="V185" s="1617"/>
      <c r="W185" s="1617"/>
      <c r="X185" s="1617"/>
      <c r="Y185" s="1617"/>
      <c r="Z185" s="1617"/>
      <c r="AA185" s="1617"/>
    </row>
    <row r="186" spans="1:27" ht="15.75">
      <c r="A186" s="2379"/>
      <c r="B186" s="813" t="s">
        <v>680</v>
      </c>
      <c r="C186" s="813"/>
      <c r="D186" s="813"/>
      <c r="E186" s="813"/>
      <c r="F186" s="813"/>
      <c r="G186" s="1489"/>
      <c r="H186" s="1617"/>
      <c r="I186" s="1617"/>
      <c r="J186" s="1617"/>
      <c r="K186" s="1617"/>
      <c r="L186" s="1617"/>
      <c r="M186" s="1617"/>
      <c r="N186" s="1617"/>
      <c r="O186" s="1617"/>
      <c r="P186" s="1617"/>
      <c r="Q186" s="1617"/>
      <c r="R186" s="1617"/>
      <c r="S186" s="1617"/>
      <c r="T186" s="1617"/>
      <c r="U186" s="1617"/>
      <c r="V186" s="1617"/>
      <c r="W186" s="1617"/>
      <c r="X186" s="1617"/>
      <c r="Y186" s="1617"/>
      <c r="Z186" s="1617"/>
      <c r="AA186" s="1617"/>
    </row>
    <row r="187" spans="1:27">
      <c r="A187" s="1479"/>
      <c r="B187" s="1617"/>
      <c r="C187" s="1617"/>
      <c r="D187" s="1617"/>
      <c r="E187" s="1617"/>
      <c r="F187" s="1617"/>
      <c r="G187" s="1530"/>
      <c r="H187" s="1617"/>
      <c r="I187" s="1617"/>
      <c r="J187" s="1617"/>
      <c r="K187" s="1617"/>
      <c r="L187" s="1617"/>
      <c r="M187" s="1617"/>
      <c r="N187" s="1617"/>
      <c r="O187" s="1617"/>
      <c r="P187" s="1617"/>
      <c r="Q187" s="1617"/>
      <c r="R187" s="1617"/>
      <c r="S187" s="1617"/>
      <c r="T187" s="1617"/>
      <c r="U187" s="1617"/>
      <c r="V187" s="1617"/>
      <c r="W187" s="1617"/>
      <c r="X187" s="1617"/>
      <c r="Y187" s="1617"/>
      <c r="Z187" s="1617"/>
      <c r="AA187" s="1617"/>
    </row>
    <row r="188" spans="1:27">
      <c r="A188" s="2380"/>
      <c r="B188" s="2081"/>
      <c r="C188" s="2081"/>
      <c r="D188" s="2081"/>
      <c r="E188" s="2081"/>
      <c r="F188" s="2081"/>
      <c r="G188" s="2381"/>
      <c r="H188" s="1617"/>
      <c r="I188" s="1617"/>
      <c r="J188" s="1617"/>
      <c r="K188" s="1617"/>
      <c r="L188" s="1617"/>
      <c r="M188" s="1617"/>
      <c r="N188" s="1617"/>
      <c r="O188" s="1617"/>
      <c r="P188" s="1617"/>
      <c r="Q188" s="1617"/>
      <c r="R188" s="1617"/>
      <c r="S188" s="1617"/>
      <c r="T188" s="1617"/>
      <c r="U188" s="1617"/>
      <c r="V188" s="1617"/>
      <c r="W188" s="1617"/>
      <c r="X188" s="1617"/>
      <c r="Y188" s="1617"/>
      <c r="Z188" s="1617"/>
      <c r="AA188" s="1617"/>
    </row>
    <row r="189" spans="1:27">
      <c r="A189" s="1479"/>
      <c r="B189" s="1617"/>
      <c r="C189" s="1617"/>
      <c r="D189" s="1617"/>
      <c r="E189" s="1617"/>
      <c r="F189" s="1617"/>
      <c r="G189" s="1616"/>
      <c r="H189" s="1617"/>
      <c r="I189" s="1617"/>
      <c r="J189" s="1617"/>
      <c r="K189" s="1617"/>
      <c r="L189" s="1617"/>
      <c r="M189" s="1617"/>
      <c r="N189" s="1617"/>
      <c r="O189" s="1617"/>
      <c r="P189" s="1617"/>
      <c r="Q189" s="1617"/>
      <c r="R189" s="1617"/>
      <c r="S189" s="1617"/>
      <c r="T189" s="1617"/>
      <c r="U189" s="1617"/>
      <c r="V189" s="1617"/>
      <c r="W189" s="1617"/>
      <c r="X189" s="1617"/>
      <c r="Y189" s="1617"/>
      <c r="Z189" s="1617"/>
      <c r="AA189" s="1617"/>
    </row>
    <row r="190" spans="1:27">
      <c r="A190" s="1479"/>
      <c r="B190" s="1617"/>
      <c r="C190" s="1617"/>
      <c r="D190" s="1617"/>
      <c r="E190" s="1617"/>
      <c r="F190" s="1617"/>
      <c r="G190" s="1616"/>
      <c r="H190" s="1617"/>
      <c r="I190" s="1617"/>
      <c r="J190" s="1617"/>
      <c r="K190" s="1617"/>
      <c r="L190" s="1617"/>
      <c r="M190" s="1617"/>
      <c r="N190" s="1617"/>
      <c r="O190" s="1617"/>
      <c r="P190" s="1617"/>
      <c r="Q190" s="1617"/>
      <c r="R190" s="1617"/>
      <c r="S190" s="1617"/>
      <c r="T190" s="1617"/>
      <c r="U190" s="1617"/>
      <c r="V190" s="1617"/>
      <c r="W190" s="1617"/>
      <c r="X190" s="1617"/>
      <c r="Y190" s="1617"/>
      <c r="Z190" s="1617"/>
      <c r="AA190" s="1617"/>
    </row>
    <row r="191" spans="1:27">
      <c r="A191" s="1479"/>
      <c r="B191" s="1617"/>
      <c r="C191" s="1617"/>
      <c r="D191" s="1617"/>
      <c r="E191" s="1617"/>
      <c r="F191" s="1617"/>
      <c r="G191" s="1616"/>
      <c r="H191" s="1617"/>
      <c r="I191" s="1617"/>
      <c r="J191" s="1617"/>
      <c r="K191" s="1617"/>
      <c r="L191" s="1617"/>
      <c r="M191" s="1617"/>
      <c r="N191" s="1617"/>
      <c r="O191" s="1617"/>
      <c r="P191" s="1617"/>
      <c r="Q191" s="1617"/>
      <c r="R191" s="1617"/>
      <c r="S191" s="1617"/>
      <c r="T191" s="1617"/>
      <c r="U191" s="1617"/>
      <c r="V191" s="1617"/>
      <c r="W191" s="1617"/>
      <c r="X191" s="1617"/>
      <c r="Y191" s="1617"/>
      <c r="Z191" s="1617"/>
      <c r="AA191" s="1617"/>
    </row>
    <row r="192" spans="1:27">
      <c r="A192" s="1479"/>
      <c r="B192" s="1617"/>
      <c r="C192" s="1617"/>
      <c r="D192" s="1617"/>
      <c r="E192" s="1617"/>
      <c r="F192" s="1617"/>
      <c r="G192" s="1616"/>
      <c r="H192" s="1617"/>
      <c r="I192" s="1617"/>
      <c r="J192" s="1617"/>
      <c r="K192" s="1617"/>
      <c r="L192" s="1617"/>
      <c r="M192" s="1617"/>
      <c r="N192" s="1617"/>
      <c r="O192" s="1617"/>
      <c r="P192" s="1617"/>
      <c r="Q192" s="1617"/>
      <c r="R192" s="1617"/>
      <c r="S192" s="1617"/>
      <c r="T192" s="1617"/>
      <c r="U192" s="1617"/>
      <c r="V192" s="1617"/>
      <c r="W192" s="1617"/>
      <c r="X192" s="1617"/>
      <c r="Y192" s="1617"/>
      <c r="Z192" s="1617"/>
      <c r="AA192" s="1617"/>
    </row>
    <row r="193" spans="1:25">
      <c r="A193" s="1479"/>
      <c r="B193" s="1617"/>
      <c r="C193" s="1617"/>
      <c r="D193" s="1617"/>
      <c r="E193" s="1617"/>
      <c r="F193" s="1617"/>
      <c r="G193" s="1616"/>
      <c r="H193" s="1617"/>
      <c r="I193" s="1617"/>
      <c r="J193" s="1617"/>
      <c r="K193" s="1617"/>
      <c r="L193" s="1617"/>
      <c r="M193" s="1617"/>
      <c r="N193" s="1617"/>
      <c r="O193" s="1617"/>
      <c r="P193" s="1617"/>
      <c r="Q193" s="1617"/>
      <c r="R193" s="1617"/>
      <c r="S193" s="1617"/>
      <c r="T193" s="1617"/>
      <c r="U193" s="1617"/>
      <c r="V193" s="1617"/>
      <c r="W193" s="1617"/>
      <c r="X193" s="1617"/>
      <c r="Y193" s="1617"/>
    </row>
    <row r="194" spans="1:25">
      <c r="A194" s="1479"/>
      <c r="B194" s="1617"/>
      <c r="C194" s="1617"/>
      <c r="D194" s="1617"/>
      <c r="E194" s="1617"/>
      <c r="F194" s="1617"/>
      <c r="G194" s="1616"/>
      <c r="H194" s="1617"/>
      <c r="I194" s="1617"/>
      <c r="J194" s="1617"/>
      <c r="K194" s="1617"/>
      <c r="L194" s="1617"/>
      <c r="M194" s="1617"/>
      <c r="N194" s="1617"/>
      <c r="O194" s="1617"/>
      <c r="P194" s="1617"/>
      <c r="Q194" s="1617"/>
      <c r="R194" s="1617"/>
      <c r="S194" s="1617"/>
      <c r="T194" s="1617"/>
      <c r="U194" s="1617"/>
      <c r="V194" s="1617"/>
      <c r="W194" s="1617"/>
      <c r="X194" s="1617"/>
      <c r="Y194" s="1617"/>
    </row>
    <row r="195" spans="1:25">
      <c r="A195" s="1479"/>
      <c r="B195" s="1617"/>
      <c r="C195" s="1617"/>
      <c r="D195" s="1617"/>
      <c r="E195" s="1617"/>
      <c r="F195" s="1617"/>
      <c r="G195" s="1616"/>
      <c r="H195" s="1617"/>
      <c r="I195" s="1617"/>
      <c r="J195" s="1617"/>
      <c r="K195" s="1617"/>
      <c r="L195" s="1617"/>
      <c r="M195" s="1617"/>
      <c r="N195" s="1617"/>
      <c r="O195" s="1617"/>
      <c r="P195" s="1617"/>
      <c r="Q195" s="1617"/>
      <c r="R195" s="1617"/>
      <c r="S195" s="1617"/>
      <c r="T195" s="1617"/>
      <c r="U195" s="1617"/>
      <c r="V195" s="1617"/>
      <c r="W195" s="1617"/>
      <c r="X195" s="1617"/>
      <c r="Y195" s="1617"/>
    </row>
    <row r="196" spans="1:25">
      <c r="A196" s="1479"/>
      <c r="B196" s="1617"/>
      <c r="C196" s="1617"/>
      <c r="D196" s="1617"/>
      <c r="E196" s="1617"/>
      <c r="F196" s="1617"/>
      <c r="G196" s="1616"/>
      <c r="H196" s="1617"/>
      <c r="I196" s="1617"/>
      <c r="J196" s="1617"/>
      <c r="K196" s="1617"/>
      <c r="L196" s="1617"/>
      <c r="M196" s="1617"/>
      <c r="N196" s="1617"/>
      <c r="O196" s="1617"/>
      <c r="P196" s="1617"/>
      <c r="Q196" s="1617"/>
      <c r="R196" s="1617"/>
      <c r="S196" s="1617"/>
      <c r="T196" s="1617"/>
      <c r="U196" s="1617"/>
      <c r="V196" s="1617"/>
      <c r="W196" s="1617"/>
      <c r="X196" s="1617"/>
      <c r="Y196" s="1617"/>
    </row>
    <row r="197" spans="1:25">
      <c r="A197" s="1479"/>
      <c r="B197" s="1617"/>
      <c r="C197" s="1509"/>
      <c r="D197" s="1617"/>
      <c r="E197" s="1509"/>
      <c r="F197" s="1509"/>
      <c r="G197" s="1616"/>
      <c r="H197" s="1617"/>
      <c r="I197" s="1617"/>
      <c r="J197" s="1617"/>
      <c r="K197" s="1617"/>
      <c r="L197" s="1617"/>
      <c r="M197" s="1617"/>
      <c r="N197" s="1617"/>
      <c r="O197" s="1617"/>
      <c r="P197" s="1617"/>
      <c r="Q197" s="1617"/>
      <c r="R197" s="1617"/>
      <c r="S197" s="1617"/>
      <c r="T197" s="1617"/>
      <c r="U197" s="1617"/>
      <c r="V197" s="1617"/>
      <c r="W197" s="1617"/>
      <c r="X197" s="1617"/>
      <c r="Y197" s="1617"/>
    </row>
    <row r="198" spans="1:25">
      <c r="A198" s="1479"/>
      <c r="B198" s="1617"/>
      <c r="C198" s="1617"/>
      <c r="D198" s="1617"/>
      <c r="E198" s="1617"/>
      <c r="F198" s="1617"/>
      <c r="G198" s="1616"/>
      <c r="H198" s="1617"/>
      <c r="I198" s="1617"/>
      <c r="J198" s="1617"/>
      <c r="K198" s="1617"/>
      <c r="L198" s="1617"/>
      <c r="M198" s="1617"/>
      <c r="N198" s="1617"/>
      <c r="O198" s="1617"/>
      <c r="P198" s="1617"/>
      <c r="Q198" s="1617"/>
      <c r="R198" s="1617"/>
      <c r="S198" s="1617"/>
      <c r="T198" s="1617"/>
      <c r="U198" s="1617"/>
      <c r="V198" s="1617"/>
      <c r="W198" s="1617"/>
      <c r="X198" s="1617"/>
      <c r="Y198" s="1617"/>
    </row>
    <row r="199" spans="1:25">
      <c r="A199" s="1479"/>
      <c r="B199" s="1617"/>
      <c r="C199" s="1617"/>
      <c r="D199" s="1617"/>
      <c r="E199" s="1617"/>
      <c r="F199" s="1617"/>
      <c r="G199" s="1616"/>
      <c r="H199" s="1617"/>
      <c r="I199" s="1617"/>
      <c r="J199" s="1617"/>
      <c r="K199" s="1617"/>
      <c r="L199" s="1617"/>
      <c r="M199" s="1617"/>
      <c r="N199" s="1617"/>
      <c r="O199" s="1617"/>
      <c r="P199" s="1617"/>
      <c r="Q199" s="1617"/>
      <c r="R199" s="1617"/>
      <c r="S199" s="1617"/>
      <c r="T199" s="1617"/>
      <c r="U199" s="1617"/>
      <c r="V199" s="1617"/>
      <c r="W199" s="1617"/>
      <c r="X199" s="1617"/>
      <c r="Y199" s="1617"/>
    </row>
    <row r="200" spans="1:25">
      <c r="A200" s="1479"/>
      <c r="B200" s="1617"/>
      <c r="C200" s="1617"/>
      <c r="D200" s="1617"/>
      <c r="E200" s="1617"/>
      <c r="F200" s="1617"/>
      <c r="G200" s="1616"/>
      <c r="H200" s="1617"/>
      <c r="I200" s="1617"/>
      <c r="J200" s="1617"/>
      <c r="K200" s="1617"/>
      <c r="L200" s="1617"/>
      <c r="M200" s="1617"/>
      <c r="N200" s="1617"/>
      <c r="O200" s="1617"/>
      <c r="P200" s="1617"/>
      <c r="Q200" s="1617"/>
      <c r="R200" s="1617"/>
      <c r="S200" s="1617"/>
      <c r="T200" s="1617"/>
      <c r="U200" s="1617"/>
      <c r="V200" s="1617"/>
      <c r="W200" s="1617"/>
      <c r="X200" s="1617"/>
      <c r="Y200" s="1617"/>
    </row>
    <row r="201" spans="1:25">
      <c r="A201" s="1479"/>
      <c r="B201" s="1617"/>
      <c r="C201" s="1617"/>
      <c r="D201" s="1617"/>
      <c r="E201" s="1617"/>
      <c r="F201" s="1617"/>
      <c r="G201" s="1616"/>
      <c r="H201" s="1617"/>
      <c r="I201" s="1617"/>
      <c r="J201" s="1617"/>
      <c r="K201" s="1617"/>
      <c r="L201" s="1617"/>
      <c r="M201" s="1617"/>
      <c r="N201" s="1617"/>
      <c r="O201" s="1617"/>
      <c r="P201" s="1617"/>
      <c r="Q201" s="1617"/>
      <c r="R201" s="1617"/>
      <c r="S201" s="1617"/>
      <c r="T201" s="1617"/>
      <c r="U201" s="1617"/>
      <c r="V201" s="1617"/>
      <c r="W201" s="1617"/>
      <c r="X201" s="1617"/>
      <c r="Y201" s="1617"/>
    </row>
    <row r="202" spans="1:25">
      <c r="A202" s="1479"/>
      <c r="B202" s="1617"/>
      <c r="C202" s="1617"/>
      <c r="D202" s="1617"/>
      <c r="E202" s="1617"/>
      <c r="F202" s="1617"/>
      <c r="G202" s="1616"/>
      <c r="H202" s="1617"/>
      <c r="I202" s="1617"/>
      <c r="J202" s="1617"/>
      <c r="K202" s="1617"/>
      <c r="L202" s="1617"/>
      <c r="M202" s="1617"/>
      <c r="N202" s="1617"/>
      <c r="O202" s="1617"/>
      <c r="P202" s="1617"/>
      <c r="Q202" s="1617"/>
      <c r="R202" s="1617"/>
      <c r="S202" s="1617"/>
      <c r="T202" s="1617"/>
      <c r="U202" s="1617"/>
      <c r="V202" s="1617"/>
      <c r="W202" s="1617"/>
      <c r="X202" s="1617"/>
      <c r="Y202" s="1617"/>
    </row>
    <row r="203" spans="1:25">
      <c r="A203" s="1479"/>
      <c r="B203" s="1617"/>
      <c r="C203" s="1617"/>
      <c r="D203" s="1617"/>
      <c r="E203" s="1617"/>
      <c r="F203" s="1617"/>
      <c r="G203" s="1616"/>
      <c r="H203" s="1617"/>
      <c r="I203" s="1617"/>
      <c r="J203" s="1617"/>
      <c r="K203" s="1617"/>
      <c r="L203" s="1617"/>
      <c r="M203" s="1617"/>
      <c r="N203" s="1617"/>
      <c r="O203" s="1617"/>
      <c r="P203" s="1617"/>
      <c r="Q203" s="1617"/>
      <c r="R203" s="1617"/>
      <c r="S203" s="1617"/>
      <c r="T203" s="1617"/>
      <c r="U203" s="1617"/>
      <c r="V203" s="1617"/>
      <c r="W203" s="1617"/>
      <c r="X203" s="1617"/>
      <c r="Y203" s="1617"/>
    </row>
    <row r="204" spans="1:25">
      <c r="A204" s="1479"/>
      <c r="B204" s="1617"/>
      <c r="C204" s="1617"/>
      <c r="D204" s="1617"/>
      <c r="E204" s="1617"/>
      <c r="F204" s="1617"/>
      <c r="G204" s="1616"/>
      <c r="H204" s="1617"/>
      <c r="I204" s="1617"/>
      <c r="J204" s="1617"/>
      <c r="K204" s="1617"/>
      <c r="L204" s="1617"/>
      <c r="M204" s="1617"/>
      <c r="N204" s="1617"/>
      <c r="O204" s="1617"/>
      <c r="P204" s="1617"/>
      <c r="Q204" s="1617"/>
      <c r="R204" s="1617"/>
      <c r="S204" s="1617"/>
      <c r="T204" s="1617"/>
      <c r="U204" s="1617"/>
      <c r="V204" s="1617"/>
      <c r="W204" s="1617"/>
      <c r="X204" s="1617"/>
      <c r="Y204" s="1617"/>
    </row>
    <row r="205" spans="1:25">
      <c r="A205" s="1479"/>
      <c r="B205" s="1617"/>
      <c r="C205" s="1617"/>
      <c r="D205" s="1617"/>
      <c r="E205" s="1617"/>
      <c r="F205" s="1617"/>
      <c r="G205" s="1616"/>
      <c r="H205" s="1617"/>
      <c r="I205" s="1617"/>
      <c r="J205" s="1617"/>
      <c r="K205" s="1617"/>
      <c r="L205" s="1617"/>
      <c r="M205" s="1617"/>
      <c r="N205" s="1617"/>
      <c r="O205" s="1617"/>
      <c r="P205" s="1617"/>
      <c r="Q205" s="1617"/>
      <c r="R205" s="1617"/>
      <c r="S205" s="1617"/>
      <c r="T205" s="1617"/>
      <c r="U205" s="1617"/>
      <c r="V205" s="1617"/>
      <c r="W205" s="1617"/>
      <c r="X205" s="1617"/>
      <c r="Y205" s="1617"/>
    </row>
    <row r="206" spans="1:25">
      <c r="A206" s="1479"/>
      <c r="B206" s="1617"/>
      <c r="C206" s="1617"/>
      <c r="D206" s="1617"/>
      <c r="E206" s="1617"/>
      <c r="F206" s="1617"/>
      <c r="G206" s="1616"/>
      <c r="H206" s="1617"/>
      <c r="I206" s="1617"/>
      <c r="J206" s="1617"/>
      <c r="K206" s="1617"/>
      <c r="L206" s="1617"/>
      <c r="M206" s="1617"/>
      <c r="N206" s="1617"/>
      <c r="O206" s="1617"/>
      <c r="P206" s="1617"/>
      <c r="Q206" s="1617"/>
      <c r="R206" s="1617"/>
      <c r="S206" s="1617"/>
      <c r="T206" s="1617"/>
      <c r="U206" s="1617"/>
      <c r="V206" s="1617"/>
      <c r="W206" s="1617"/>
      <c r="X206" s="1617"/>
      <c r="Y206" s="1617"/>
    </row>
    <row r="207" spans="1:25">
      <c r="A207" s="1479"/>
      <c r="B207" s="1617"/>
      <c r="C207" s="1617"/>
      <c r="D207" s="1617"/>
      <c r="E207" s="1617"/>
      <c r="F207" s="1617"/>
      <c r="G207" s="1616"/>
      <c r="H207" s="1617"/>
      <c r="I207" s="1617"/>
      <c r="J207" s="1617"/>
      <c r="K207" s="1617"/>
      <c r="L207" s="1617"/>
      <c r="M207" s="1617"/>
      <c r="N207" s="1617"/>
      <c r="O207" s="1617"/>
      <c r="P207" s="1617"/>
      <c r="Q207" s="1617"/>
      <c r="R207" s="1617"/>
      <c r="S207" s="1617"/>
      <c r="T207" s="1617"/>
      <c r="U207" s="1617"/>
      <c r="V207" s="1617"/>
      <c r="W207" s="1617"/>
      <c r="X207" s="1617"/>
      <c r="Y207" s="1617"/>
    </row>
    <row r="208" spans="1:25">
      <c r="A208" s="1479"/>
      <c r="B208" s="1617"/>
      <c r="C208" s="1617"/>
      <c r="D208" s="1617"/>
      <c r="E208" s="1617"/>
      <c r="F208" s="1617"/>
      <c r="G208" s="1616"/>
      <c r="H208" s="1617"/>
      <c r="I208" s="1617"/>
      <c r="J208" s="1617"/>
      <c r="K208" s="1617"/>
      <c r="L208" s="1617"/>
      <c r="M208" s="1617"/>
      <c r="N208" s="1617"/>
      <c r="O208" s="1617"/>
      <c r="P208" s="1617"/>
      <c r="Q208" s="1617"/>
      <c r="R208" s="1617"/>
      <c r="S208" s="1617"/>
      <c r="T208" s="1617"/>
      <c r="U208" s="1617"/>
      <c r="V208" s="1617"/>
      <c r="W208" s="1617"/>
      <c r="X208" s="1617"/>
      <c r="Y208" s="1617"/>
    </row>
    <row r="209" spans="1:25">
      <c r="A209" s="1479"/>
      <c r="B209" s="1617"/>
      <c r="C209" s="1617"/>
      <c r="D209" s="1617"/>
      <c r="E209" s="1617"/>
      <c r="F209" s="1617"/>
      <c r="G209" s="1616"/>
      <c r="H209" s="1617"/>
      <c r="I209" s="1617"/>
      <c r="J209" s="1617"/>
      <c r="K209" s="1617"/>
      <c r="L209" s="1617"/>
      <c r="M209" s="1617"/>
      <c r="N209" s="1617"/>
      <c r="O209" s="1617"/>
      <c r="P209" s="1617"/>
      <c r="Q209" s="1617"/>
      <c r="R209" s="1617"/>
      <c r="S209" s="1617"/>
      <c r="T209" s="1617"/>
      <c r="U209" s="1617"/>
      <c r="V209" s="1617"/>
      <c r="W209" s="1617"/>
      <c r="X209" s="1617"/>
      <c r="Y209" s="1617"/>
    </row>
    <row r="210" spans="1:25">
      <c r="A210" s="1479"/>
      <c r="B210" s="1617"/>
      <c r="C210" s="1617"/>
      <c r="D210" s="1617"/>
      <c r="E210" s="1617"/>
      <c r="F210" s="1617"/>
      <c r="G210" s="1616"/>
      <c r="H210" s="1617"/>
      <c r="I210" s="1617"/>
      <c r="J210" s="1617"/>
      <c r="K210" s="1617"/>
      <c r="L210" s="1617"/>
      <c r="M210" s="1617"/>
      <c r="N210" s="1617"/>
      <c r="O210" s="1617"/>
      <c r="P210" s="1617"/>
      <c r="Q210" s="1617"/>
      <c r="R210" s="1617"/>
      <c r="S210" s="1617"/>
      <c r="T210" s="1617"/>
      <c r="U210" s="1617"/>
      <c r="V210" s="1617"/>
      <c r="W210" s="1617"/>
      <c r="X210" s="1617"/>
      <c r="Y210" s="1617"/>
    </row>
    <row r="211" spans="1:25">
      <c r="A211" s="1479"/>
      <c r="B211" s="1617"/>
      <c r="C211" s="1617"/>
      <c r="D211" s="1617"/>
      <c r="E211" s="1617"/>
      <c r="F211" s="1617"/>
      <c r="G211" s="1616"/>
      <c r="H211" s="1617"/>
      <c r="I211" s="1617"/>
      <c r="J211" s="1617"/>
      <c r="K211" s="1617"/>
      <c r="L211" s="1617"/>
      <c r="M211" s="1617"/>
      <c r="N211" s="1617"/>
      <c r="O211" s="1617"/>
      <c r="P211" s="1617"/>
      <c r="Q211" s="1617"/>
      <c r="R211" s="1617"/>
      <c r="S211" s="1617"/>
      <c r="T211" s="1617"/>
      <c r="U211" s="1617"/>
      <c r="V211" s="1617"/>
      <c r="W211" s="1617"/>
      <c r="X211" s="1617"/>
      <c r="Y211" s="1617"/>
    </row>
    <row r="212" spans="1:25">
      <c r="A212" s="1479"/>
      <c r="B212" s="1617"/>
      <c r="C212" s="1617"/>
      <c r="D212" s="1617"/>
      <c r="E212" s="1617"/>
      <c r="F212" s="1617"/>
      <c r="G212" s="1616"/>
      <c r="H212" s="1617"/>
      <c r="I212" s="1617"/>
      <c r="J212" s="1617"/>
      <c r="K212" s="1617"/>
      <c r="L212" s="1617"/>
      <c r="M212" s="1617"/>
      <c r="N212" s="1617"/>
      <c r="O212" s="1617"/>
      <c r="P212" s="1617"/>
      <c r="Q212" s="1617"/>
      <c r="R212" s="1617"/>
      <c r="S212" s="1617"/>
      <c r="T212" s="1617"/>
      <c r="U212" s="1617"/>
      <c r="V212" s="1617"/>
      <c r="W212" s="1617"/>
      <c r="X212" s="1617"/>
      <c r="Y212" s="1617"/>
    </row>
    <row r="213" spans="1:25">
      <c r="A213" s="1479"/>
      <c r="B213" s="1617"/>
      <c r="C213" s="1617"/>
      <c r="D213" s="1617"/>
      <c r="E213" s="1617"/>
      <c r="F213" s="1617"/>
      <c r="G213" s="1616"/>
      <c r="H213" s="1617"/>
      <c r="I213" s="1617"/>
      <c r="J213" s="1617"/>
      <c r="K213" s="1617"/>
      <c r="L213" s="1617"/>
      <c r="M213" s="1617"/>
      <c r="N213" s="1617"/>
      <c r="O213" s="1617"/>
      <c r="P213" s="1617"/>
      <c r="Q213" s="1617"/>
      <c r="R213" s="1617"/>
      <c r="S213" s="1617"/>
      <c r="T213" s="1617"/>
      <c r="U213" s="1617"/>
      <c r="V213" s="1617"/>
      <c r="W213" s="1617"/>
      <c r="X213" s="1617"/>
      <c r="Y213" s="1617"/>
    </row>
    <row r="214" spans="1:25">
      <c r="A214" s="1479"/>
      <c r="B214" s="1617"/>
      <c r="C214" s="1617"/>
      <c r="D214" s="1617"/>
      <c r="E214" s="1617"/>
      <c r="F214" s="1617"/>
      <c r="G214" s="1616"/>
      <c r="H214" s="1617"/>
      <c r="I214" s="1617"/>
      <c r="J214" s="1617"/>
      <c r="K214" s="1617"/>
      <c r="L214" s="1617"/>
      <c r="M214" s="1617"/>
      <c r="N214" s="1617"/>
      <c r="O214" s="1617"/>
      <c r="P214" s="1617"/>
      <c r="Q214" s="1617"/>
      <c r="R214" s="1617"/>
      <c r="S214" s="1617"/>
      <c r="T214" s="1617"/>
      <c r="U214" s="1617"/>
      <c r="V214" s="1617"/>
      <c r="W214" s="1617"/>
      <c r="X214" s="1617"/>
      <c r="Y214" s="1617"/>
    </row>
    <row r="215" spans="1:25">
      <c r="A215" s="1479"/>
      <c r="B215" s="1617"/>
      <c r="C215" s="1617"/>
      <c r="D215" s="1617"/>
      <c r="E215" s="1617"/>
      <c r="F215" s="1617"/>
      <c r="G215" s="1616"/>
      <c r="H215" s="1617"/>
      <c r="I215" s="1617"/>
      <c r="J215" s="1617"/>
      <c r="K215" s="1617"/>
      <c r="L215" s="1617"/>
      <c r="M215" s="1617"/>
      <c r="N215" s="1617"/>
      <c r="O215" s="1617"/>
      <c r="P215" s="1617"/>
      <c r="Q215" s="1617"/>
      <c r="R215" s="1617"/>
      <c r="S215" s="1617"/>
      <c r="T215" s="1617"/>
      <c r="U215" s="1617"/>
      <c r="V215" s="1617"/>
      <c r="W215" s="1617"/>
      <c r="X215" s="1617"/>
      <c r="Y215" s="1617"/>
    </row>
    <row r="216" spans="1:25">
      <c r="A216" s="1479"/>
      <c r="B216" s="1617"/>
      <c r="C216" s="1617"/>
      <c r="D216" s="1617"/>
      <c r="E216" s="1617"/>
      <c r="F216" s="1617"/>
      <c r="G216" s="1616"/>
      <c r="H216" s="1617"/>
      <c r="I216" s="1617"/>
      <c r="J216" s="1617"/>
      <c r="K216" s="1617"/>
      <c r="L216" s="1617"/>
      <c r="M216" s="1617"/>
      <c r="N216" s="1617"/>
      <c r="O216" s="1617"/>
      <c r="P216" s="1617"/>
      <c r="Q216" s="1617"/>
      <c r="R216" s="1617"/>
      <c r="S216" s="1617"/>
      <c r="T216" s="1617"/>
      <c r="U216" s="1617"/>
      <c r="V216" s="1617"/>
      <c r="W216" s="1617"/>
      <c r="X216" s="1617"/>
      <c r="Y216" s="1617"/>
    </row>
    <row r="217" spans="1:25">
      <c r="A217" s="1479"/>
      <c r="B217" s="1617"/>
      <c r="C217" s="1617"/>
      <c r="D217" s="1617"/>
      <c r="E217" s="1617"/>
      <c r="F217" s="1617"/>
      <c r="G217" s="1616"/>
      <c r="H217" s="1617"/>
      <c r="I217" s="1617"/>
      <c r="J217" s="1617"/>
      <c r="K217" s="1617"/>
      <c r="L217" s="1617"/>
      <c r="M217" s="1617"/>
      <c r="N217" s="1617"/>
      <c r="O217" s="1617"/>
      <c r="P217" s="1617"/>
      <c r="Q217" s="1617"/>
      <c r="R217" s="1617"/>
      <c r="S217" s="1617"/>
      <c r="T217" s="1617"/>
      <c r="U217" s="1617"/>
      <c r="V217" s="1617"/>
      <c r="W217" s="1617"/>
      <c r="X217" s="1617"/>
      <c r="Y217" s="1617"/>
    </row>
    <row r="218" spans="1:25">
      <c r="A218" s="1479"/>
      <c r="B218" s="1617"/>
      <c r="C218" s="1617"/>
      <c r="D218" s="1617"/>
      <c r="E218" s="1617"/>
      <c r="F218" s="1617"/>
      <c r="G218" s="1616"/>
      <c r="H218" s="1617"/>
      <c r="I218" s="1617"/>
      <c r="J218" s="1617"/>
      <c r="K218" s="1617"/>
      <c r="L218" s="1617"/>
      <c r="M218" s="1617"/>
      <c r="N218" s="1617"/>
      <c r="O218" s="1617"/>
      <c r="P218" s="1617"/>
      <c r="Q218" s="1617"/>
      <c r="R218" s="1617"/>
      <c r="S218" s="1617"/>
      <c r="T218" s="1617"/>
      <c r="U218" s="1617"/>
      <c r="V218" s="1617"/>
      <c r="W218" s="1617"/>
      <c r="X218" s="1617"/>
      <c r="Y218" s="1617"/>
    </row>
    <row r="219" spans="1:25">
      <c r="A219" s="1479"/>
      <c r="B219" s="1617"/>
      <c r="C219" s="1617"/>
      <c r="D219" s="1617"/>
      <c r="E219" s="1617"/>
      <c r="F219" s="1617"/>
      <c r="G219" s="1616"/>
      <c r="H219" s="1617"/>
      <c r="I219" s="1617"/>
      <c r="J219" s="1617"/>
      <c r="K219" s="1617"/>
      <c r="L219" s="1617"/>
      <c r="M219" s="1617"/>
      <c r="N219" s="1617"/>
      <c r="O219" s="1617"/>
      <c r="P219" s="1617"/>
      <c r="Q219" s="1617"/>
      <c r="R219" s="1617"/>
      <c r="S219" s="1617"/>
      <c r="T219" s="1617"/>
      <c r="U219" s="1617"/>
      <c r="V219" s="1617"/>
      <c r="W219" s="1617"/>
      <c r="X219" s="1617"/>
      <c r="Y219" s="1617"/>
    </row>
    <row r="220" spans="1:25">
      <c r="A220" s="1479"/>
      <c r="B220" s="1617"/>
      <c r="C220" s="1617"/>
      <c r="D220" s="1617"/>
      <c r="E220" s="1617"/>
      <c r="F220" s="1617"/>
      <c r="G220" s="1616"/>
      <c r="H220" s="1617"/>
      <c r="I220" s="1617"/>
      <c r="J220" s="1617"/>
      <c r="K220" s="1617"/>
      <c r="L220" s="1617"/>
      <c r="M220" s="1617"/>
      <c r="N220" s="1617"/>
      <c r="O220" s="1617"/>
      <c r="P220" s="1617"/>
      <c r="Q220" s="1617"/>
      <c r="R220" s="1617"/>
      <c r="S220" s="1617"/>
      <c r="T220" s="1617"/>
      <c r="U220" s="1617"/>
      <c r="V220" s="1617"/>
      <c r="W220" s="1617"/>
      <c r="X220" s="1617"/>
      <c r="Y220" s="1617"/>
    </row>
    <row r="221" spans="1:25">
      <c r="A221" s="1479"/>
      <c r="B221" s="1617"/>
      <c r="C221" s="1617"/>
      <c r="D221" s="1617"/>
      <c r="E221" s="1617"/>
      <c r="F221" s="1617"/>
      <c r="G221" s="1616"/>
      <c r="H221" s="1617"/>
      <c r="I221" s="1617"/>
      <c r="J221" s="1617"/>
      <c r="K221" s="1617"/>
      <c r="L221" s="1617"/>
      <c r="M221" s="1617"/>
      <c r="N221" s="1617"/>
      <c r="O221" s="1617"/>
      <c r="P221" s="1617"/>
      <c r="Q221" s="1617"/>
      <c r="R221" s="1617"/>
      <c r="S221" s="1617"/>
      <c r="T221" s="1617"/>
      <c r="U221" s="1617"/>
      <c r="V221" s="1617"/>
      <c r="W221" s="1617"/>
      <c r="X221" s="1617"/>
      <c r="Y221" s="1617"/>
    </row>
    <row r="222" spans="1:25">
      <c r="A222" s="1479"/>
      <c r="B222" s="1617"/>
      <c r="C222" s="1617"/>
      <c r="D222" s="1617"/>
      <c r="E222" s="1617"/>
      <c r="F222" s="1617"/>
      <c r="G222" s="1616"/>
      <c r="H222" s="1617"/>
      <c r="I222" s="1617"/>
      <c r="J222" s="1617"/>
      <c r="K222" s="1617"/>
      <c r="L222" s="1617"/>
      <c r="M222" s="1617"/>
      <c r="N222" s="1617"/>
      <c r="O222" s="1617"/>
      <c r="P222" s="1617"/>
      <c r="Q222" s="1617"/>
      <c r="R222" s="1617"/>
      <c r="S222" s="1617"/>
      <c r="T222" s="1617"/>
      <c r="U222" s="1617"/>
      <c r="V222" s="1617"/>
      <c r="W222" s="1617"/>
      <c r="X222" s="1617"/>
      <c r="Y222" s="1617"/>
    </row>
    <row r="223" spans="1:25">
      <c r="A223" s="1479"/>
      <c r="B223" s="1617"/>
      <c r="C223" s="1617"/>
      <c r="D223" s="1617"/>
      <c r="E223" s="1617"/>
      <c r="F223" s="1617"/>
      <c r="G223" s="1616"/>
      <c r="H223" s="1617"/>
      <c r="I223" s="1617"/>
      <c r="J223" s="1617"/>
      <c r="K223" s="1617"/>
      <c r="L223" s="1617"/>
      <c r="M223" s="1617"/>
      <c r="N223" s="1617"/>
      <c r="O223" s="1617"/>
      <c r="P223" s="1617"/>
      <c r="Q223" s="1617"/>
      <c r="R223" s="1617"/>
      <c r="S223" s="1617"/>
      <c r="T223" s="1617"/>
      <c r="U223" s="1617"/>
      <c r="V223" s="1617"/>
      <c r="W223" s="1617"/>
      <c r="X223" s="1617"/>
      <c r="Y223" s="1617"/>
    </row>
    <row r="224" spans="1:25">
      <c r="A224" s="1479"/>
      <c r="B224" s="1617"/>
      <c r="C224" s="1617"/>
      <c r="D224" s="1617"/>
      <c r="E224" s="1617"/>
      <c r="F224" s="1617"/>
      <c r="G224" s="1616"/>
      <c r="H224" s="1617"/>
      <c r="I224" s="1617"/>
      <c r="J224" s="1617"/>
      <c r="K224" s="1617"/>
      <c r="L224" s="1617"/>
      <c r="M224" s="1617"/>
      <c r="N224" s="1617"/>
      <c r="O224" s="1617"/>
      <c r="P224" s="1617"/>
      <c r="Q224" s="1617"/>
      <c r="R224" s="1617"/>
      <c r="S224" s="1617"/>
      <c r="T224" s="1617"/>
      <c r="U224" s="1617"/>
      <c r="V224" s="1617"/>
      <c r="W224" s="1617"/>
      <c r="X224" s="1617"/>
      <c r="Y224" s="1617"/>
    </row>
    <row r="225" spans="1:7">
      <c r="A225" s="1479"/>
      <c r="B225" s="1617"/>
      <c r="C225" s="1617"/>
      <c r="D225" s="1617"/>
      <c r="E225" s="1617"/>
      <c r="F225" s="1617"/>
      <c r="G225" s="1616"/>
    </row>
    <row r="226" spans="1:7">
      <c r="A226" s="1479"/>
      <c r="B226" s="1617"/>
      <c r="C226" s="1617"/>
      <c r="D226" s="1617"/>
      <c r="E226" s="1617"/>
      <c r="F226" s="1617"/>
      <c r="G226" s="1616"/>
    </row>
    <row r="227" spans="1:7">
      <c r="A227" s="1479"/>
      <c r="B227" s="1617"/>
      <c r="C227" s="1617"/>
      <c r="D227" s="1617"/>
      <c r="E227" s="1617"/>
      <c r="F227" s="1617"/>
      <c r="G227" s="1616"/>
    </row>
    <row r="228" spans="1:7">
      <c r="A228" s="1479"/>
      <c r="B228" s="1617"/>
      <c r="C228" s="1617"/>
      <c r="D228" s="1617"/>
      <c r="E228" s="1617"/>
      <c r="F228" s="1617"/>
      <c r="G228" s="1616"/>
    </row>
    <row r="229" spans="1:7">
      <c r="A229" s="1479"/>
      <c r="B229" s="1617"/>
      <c r="C229" s="1617"/>
      <c r="D229" s="1617"/>
      <c r="E229" s="1617"/>
      <c r="F229" s="1617"/>
      <c r="G229" s="1616"/>
    </row>
    <row r="230" spans="1:7">
      <c r="A230" s="1479"/>
      <c r="B230" s="1617"/>
      <c r="C230" s="1617"/>
      <c r="D230" s="1617"/>
      <c r="E230" s="1617"/>
      <c r="F230" s="1617"/>
      <c r="G230" s="1616"/>
    </row>
    <row r="231" spans="1:7">
      <c r="A231" s="1479"/>
      <c r="B231" s="1617"/>
      <c r="C231" s="1617"/>
      <c r="D231" s="1617"/>
      <c r="E231" s="1617"/>
      <c r="F231" s="1617"/>
      <c r="G231" s="1616"/>
    </row>
    <row r="232" spans="1:7">
      <c r="A232" s="1479"/>
      <c r="B232" s="1617"/>
      <c r="C232" s="1617"/>
      <c r="D232" s="1617"/>
      <c r="E232" s="1617"/>
      <c r="F232" s="1617"/>
      <c r="G232" s="1616"/>
    </row>
    <row r="233" spans="1:7">
      <c r="A233" s="1479"/>
      <c r="B233" s="1617"/>
      <c r="C233" s="1617"/>
      <c r="D233" s="1617"/>
      <c r="E233" s="1617"/>
      <c r="F233" s="1617"/>
      <c r="G233" s="1616"/>
    </row>
    <row r="234" spans="1:7">
      <c r="A234" s="1479"/>
      <c r="B234" s="1617"/>
      <c r="C234" s="1617"/>
      <c r="D234" s="1617"/>
      <c r="E234" s="1617"/>
      <c r="F234" s="1617"/>
      <c r="G234" s="1616"/>
    </row>
    <row r="235" spans="1:7">
      <c r="A235" s="1479"/>
      <c r="B235" s="1617"/>
      <c r="C235" s="1617"/>
      <c r="D235" s="1617"/>
      <c r="E235" s="1617"/>
      <c r="F235" s="1617"/>
      <c r="G235" s="1616"/>
    </row>
    <row r="236" spans="1:7">
      <c r="A236" s="1479"/>
      <c r="B236" s="1617"/>
      <c r="C236" s="1617"/>
      <c r="D236" s="1617"/>
      <c r="E236" s="1617"/>
      <c r="F236" s="1617"/>
      <c r="G236" s="1616"/>
    </row>
    <row r="237" spans="1:7">
      <c r="A237" s="1479"/>
      <c r="B237" s="1617"/>
      <c r="C237" s="1617"/>
      <c r="D237" s="1617"/>
      <c r="E237" s="1617"/>
      <c r="F237" s="1617"/>
      <c r="G237" s="1616"/>
    </row>
    <row r="238" spans="1:7">
      <c r="A238" s="1479"/>
      <c r="B238" s="1617"/>
      <c r="C238" s="1617"/>
      <c r="D238" s="1617"/>
      <c r="E238" s="1617"/>
      <c r="F238" s="1617"/>
      <c r="G238" s="1616"/>
    </row>
    <row r="239" spans="1:7">
      <c r="A239" s="1479"/>
      <c r="B239" s="1617"/>
      <c r="C239" s="1617"/>
      <c r="D239" s="1617"/>
      <c r="E239" s="1617"/>
      <c r="F239" s="1617"/>
      <c r="G239" s="1616"/>
    </row>
    <row r="240" spans="1:7">
      <c r="A240" s="1479"/>
      <c r="B240" s="1617"/>
      <c r="C240" s="1617"/>
      <c r="D240" s="1617"/>
      <c r="E240" s="1617"/>
      <c r="F240" s="1617"/>
      <c r="G240" s="1616"/>
    </row>
    <row r="241" spans="1:7" ht="15.75" thickBot="1">
      <c r="A241" s="1531"/>
      <c r="B241" s="1528"/>
      <c r="C241" s="2375"/>
      <c r="D241" s="2375"/>
      <c r="E241" s="2375"/>
      <c r="F241" s="1528"/>
      <c r="G241" s="2382"/>
    </row>
    <row r="243" spans="1:7" ht="15.75">
      <c r="A243" s="2083" t="s">
        <v>4949</v>
      </c>
      <c r="B243" s="2377"/>
      <c r="C243" s="2377"/>
      <c r="D243" s="2377"/>
      <c r="E243" s="2378"/>
      <c r="F243" s="2083"/>
      <c r="G243" s="1617"/>
    </row>
    <row r="244" spans="1:7">
      <c r="A244" s="813" t="s">
        <v>1325</v>
      </c>
      <c r="B244" s="813"/>
      <c r="C244" s="813"/>
      <c r="D244" s="813"/>
      <c r="E244" s="813"/>
      <c r="F244" s="813"/>
      <c r="G244" s="813"/>
    </row>
    <row r="245" spans="1:7" ht="15.75" thickBot="1">
      <c r="A245" s="1617"/>
      <c r="B245" s="1617" t="str">
        <f>'[8]Data Sheet'!$C$25</f>
        <v xml:space="preserve"> </v>
      </c>
      <c r="C245" s="1617"/>
      <c r="D245" s="1617"/>
      <c r="E245" s="1617"/>
      <c r="F245" s="1484" t="str">
        <f>'[8]Data Sheet'!$C$40</f>
        <v xml:space="preserve"> </v>
      </c>
      <c r="G245" s="904" t="str">
        <f>'[8]Data Sheet'!$C$38</f>
        <v xml:space="preserve"> </v>
      </c>
    </row>
    <row r="246" spans="1:7">
      <c r="A246" s="1474"/>
      <c r="B246" s="1477"/>
      <c r="C246" s="1477"/>
      <c r="D246" s="1477"/>
      <c r="E246" s="1477"/>
      <c r="F246" s="1477"/>
      <c r="G246" s="1534"/>
    </row>
    <row r="247" spans="1:7" ht="15.75">
      <c r="A247" s="2379"/>
      <c r="B247" s="813" t="s">
        <v>680</v>
      </c>
      <c r="C247" s="813"/>
      <c r="D247" s="813"/>
      <c r="E247" s="813"/>
      <c r="F247" s="813"/>
      <c r="G247" s="1489"/>
    </row>
    <row r="248" spans="1:7">
      <c r="A248" s="1479"/>
      <c r="B248" s="1617"/>
      <c r="C248" s="1617"/>
      <c r="D248" s="1617"/>
      <c r="E248" s="1617"/>
      <c r="F248" s="1617"/>
      <c r="G248" s="1530"/>
    </row>
    <row r="249" spans="1:7">
      <c r="A249" s="2380"/>
      <c r="B249" s="2081"/>
      <c r="C249" s="2081"/>
      <c r="D249" s="2081"/>
      <c r="E249" s="2081"/>
      <c r="F249" s="2081"/>
      <c r="G249" s="2381"/>
    </row>
    <row r="250" spans="1:7">
      <c r="A250" s="1479"/>
      <c r="B250" s="1617"/>
      <c r="C250" s="1617"/>
      <c r="D250" s="1617"/>
      <c r="E250" s="1617"/>
      <c r="F250" s="1617"/>
      <c r="G250" s="1616"/>
    </row>
    <row r="251" spans="1:7">
      <c r="A251" s="1479"/>
      <c r="B251" s="1617"/>
      <c r="C251" s="1617"/>
      <c r="D251" s="1617"/>
      <c r="E251" s="1617"/>
      <c r="F251" s="1617"/>
      <c r="G251" s="1616"/>
    </row>
    <row r="252" spans="1:7">
      <c r="A252" s="1479"/>
      <c r="B252" s="1617"/>
      <c r="C252" s="1617"/>
      <c r="D252" s="1617"/>
      <c r="E252" s="1617"/>
      <c r="F252" s="1617"/>
      <c r="G252" s="1616"/>
    </row>
    <row r="253" spans="1:7">
      <c r="A253" s="1479"/>
      <c r="B253" s="1617"/>
      <c r="C253" s="1617"/>
      <c r="D253" s="1617"/>
      <c r="E253" s="1617"/>
      <c r="F253" s="1617"/>
      <c r="G253" s="1616"/>
    </row>
    <row r="254" spans="1:7">
      <c r="A254" s="1479"/>
      <c r="B254" s="1617"/>
      <c r="C254" s="1617"/>
      <c r="D254" s="1617"/>
      <c r="E254" s="1617"/>
      <c r="F254" s="1617"/>
      <c r="G254" s="1616"/>
    </row>
    <row r="255" spans="1:7">
      <c r="A255" s="1479"/>
      <c r="B255" s="1617"/>
      <c r="C255" s="1617"/>
      <c r="D255" s="1617"/>
      <c r="E255" s="1617"/>
      <c r="F255" s="1617"/>
      <c r="G255" s="1616"/>
    </row>
    <row r="256" spans="1:7">
      <c r="A256" s="1479"/>
      <c r="B256" s="1617"/>
      <c r="C256" s="1617"/>
      <c r="D256" s="1617"/>
      <c r="E256" s="1617"/>
      <c r="F256" s="1617"/>
      <c r="G256" s="1616"/>
    </row>
    <row r="257" spans="1:7">
      <c r="A257" s="1479"/>
      <c r="B257" s="1617"/>
      <c r="C257" s="1617"/>
      <c r="D257" s="1617"/>
      <c r="E257" s="1617"/>
      <c r="F257" s="1617"/>
      <c r="G257" s="1616"/>
    </row>
    <row r="258" spans="1:7">
      <c r="A258" s="1479"/>
      <c r="B258" s="1617"/>
      <c r="C258" s="1509"/>
      <c r="D258" s="1617"/>
      <c r="E258" s="1509"/>
      <c r="F258" s="1509"/>
      <c r="G258" s="1616"/>
    </row>
    <row r="259" spans="1:7">
      <c r="A259" s="1479"/>
      <c r="B259" s="1617"/>
      <c r="C259" s="1617"/>
      <c r="D259" s="1617"/>
      <c r="E259" s="1617"/>
      <c r="F259" s="1617"/>
      <c r="G259" s="1616"/>
    </row>
    <row r="260" spans="1:7">
      <c r="A260" s="1479"/>
      <c r="B260" s="1617"/>
      <c r="C260" s="1617"/>
      <c r="D260" s="1617"/>
      <c r="E260" s="1617"/>
      <c r="F260" s="1617"/>
      <c r="G260" s="1616"/>
    </row>
    <row r="261" spans="1:7">
      <c r="A261" s="1479"/>
      <c r="B261" s="1617"/>
      <c r="C261" s="1617"/>
      <c r="D261" s="1617"/>
      <c r="E261" s="1617"/>
      <c r="F261" s="1617"/>
      <c r="G261" s="1616"/>
    </row>
    <row r="262" spans="1:7">
      <c r="A262" s="1479"/>
      <c r="B262" s="1617"/>
      <c r="C262" s="1617"/>
      <c r="D262" s="1617"/>
      <c r="E262" s="1617"/>
      <c r="F262" s="1617"/>
      <c r="G262" s="1616"/>
    </row>
    <row r="263" spans="1:7">
      <c r="A263" s="1479"/>
      <c r="B263" s="1617"/>
      <c r="C263" s="1617"/>
      <c r="D263" s="1617"/>
      <c r="E263" s="1617"/>
      <c r="F263" s="1617"/>
      <c r="G263" s="1616"/>
    </row>
    <row r="264" spans="1:7">
      <c r="A264" s="1479"/>
      <c r="B264" s="1617"/>
      <c r="C264" s="1617"/>
      <c r="D264" s="1617"/>
      <c r="E264" s="1617"/>
      <c r="F264" s="1617"/>
      <c r="G264" s="1616"/>
    </row>
    <row r="265" spans="1:7">
      <c r="A265" s="1479"/>
      <c r="B265" s="1617"/>
      <c r="C265" s="1617"/>
      <c r="D265" s="1617"/>
      <c r="E265" s="1617"/>
      <c r="F265" s="1617"/>
      <c r="G265" s="1616"/>
    </row>
    <row r="266" spans="1:7">
      <c r="A266" s="1479"/>
      <c r="B266" s="1617"/>
      <c r="C266" s="1617"/>
      <c r="D266" s="1617"/>
      <c r="E266" s="1617"/>
      <c r="F266" s="1617"/>
      <c r="G266" s="1616"/>
    </row>
    <row r="267" spans="1:7">
      <c r="A267" s="1479"/>
      <c r="B267" s="1617"/>
      <c r="C267" s="1617"/>
      <c r="D267" s="1617"/>
      <c r="E267" s="1617"/>
      <c r="F267" s="1617"/>
      <c r="G267" s="1616"/>
    </row>
    <row r="268" spans="1:7">
      <c r="A268" s="1479"/>
      <c r="B268" s="1617"/>
      <c r="C268" s="1617"/>
      <c r="D268" s="1617"/>
      <c r="E268" s="1617"/>
      <c r="F268" s="1617"/>
      <c r="G268" s="1616"/>
    </row>
    <row r="269" spans="1:7">
      <c r="A269" s="1479"/>
      <c r="B269" s="1617"/>
      <c r="C269" s="1617"/>
      <c r="D269" s="1617"/>
      <c r="E269" s="1617"/>
      <c r="F269" s="1617"/>
      <c r="G269" s="1616"/>
    </row>
    <row r="270" spans="1:7">
      <c r="A270" s="1479"/>
      <c r="B270" s="1617"/>
      <c r="C270" s="1617"/>
      <c r="D270" s="1617"/>
      <c r="E270" s="1617"/>
      <c r="F270" s="1617"/>
      <c r="G270" s="1616"/>
    </row>
    <row r="271" spans="1:7">
      <c r="A271" s="1479"/>
      <c r="B271" s="1617"/>
      <c r="C271" s="1617"/>
      <c r="D271" s="1617"/>
      <c r="E271" s="1617"/>
      <c r="F271" s="1617"/>
      <c r="G271" s="1616"/>
    </row>
    <row r="272" spans="1:7">
      <c r="A272" s="1479"/>
      <c r="B272" s="1617"/>
      <c r="C272" s="1617"/>
      <c r="D272" s="1617"/>
      <c r="E272" s="1617"/>
      <c r="F272" s="1617"/>
      <c r="G272" s="1616"/>
    </row>
    <row r="273" spans="1:7">
      <c r="A273" s="1479"/>
      <c r="B273" s="1617"/>
      <c r="C273" s="1617"/>
      <c r="D273" s="1617"/>
      <c r="E273" s="1617"/>
      <c r="F273" s="1617"/>
      <c r="G273" s="1616"/>
    </row>
    <row r="274" spans="1:7">
      <c r="A274" s="1479"/>
      <c r="B274" s="1617"/>
      <c r="C274" s="1617"/>
      <c r="D274" s="1617"/>
      <c r="E274" s="1617"/>
      <c r="F274" s="1617"/>
      <c r="G274" s="1616"/>
    </row>
    <row r="275" spans="1:7">
      <c r="A275" s="1479"/>
      <c r="B275" s="1617"/>
      <c r="C275" s="1617"/>
      <c r="D275" s="1617"/>
      <c r="E275" s="1617"/>
      <c r="F275" s="1617"/>
      <c r="G275" s="1616"/>
    </row>
    <row r="276" spans="1:7">
      <c r="A276" s="1479"/>
      <c r="B276" s="1617"/>
      <c r="C276" s="1617"/>
      <c r="D276" s="1617"/>
      <c r="E276" s="1617"/>
      <c r="F276" s="1617"/>
      <c r="G276" s="1616"/>
    </row>
    <row r="277" spans="1:7">
      <c r="A277" s="1479"/>
      <c r="B277" s="1617"/>
      <c r="C277" s="1617"/>
      <c r="D277" s="1617"/>
      <c r="E277" s="1617"/>
      <c r="F277" s="1617"/>
      <c r="G277" s="1616"/>
    </row>
    <row r="278" spans="1:7">
      <c r="A278" s="1479"/>
      <c r="B278" s="1617"/>
      <c r="C278" s="1617"/>
      <c r="D278" s="1617"/>
      <c r="E278" s="1617"/>
      <c r="F278" s="1617"/>
      <c r="G278" s="1616"/>
    </row>
    <row r="279" spans="1:7">
      <c r="A279" s="1479"/>
      <c r="B279" s="1617"/>
      <c r="C279" s="1617"/>
      <c r="D279" s="1617"/>
      <c r="E279" s="1617"/>
      <c r="F279" s="1617"/>
      <c r="G279" s="1616"/>
    </row>
    <row r="280" spans="1:7">
      <c r="A280" s="1479"/>
      <c r="B280" s="1617"/>
      <c r="C280" s="1617"/>
      <c r="D280" s="1617"/>
      <c r="E280" s="1617"/>
      <c r="F280" s="1617"/>
      <c r="G280" s="1616"/>
    </row>
    <row r="281" spans="1:7">
      <c r="A281" s="1479"/>
      <c r="B281" s="1617"/>
      <c r="C281" s="1617"/>
      <c r="D281" s="1617"/>
      <c r="E281" s="1617"/>
      <c r="F281" s="1617"/>
      <c r="G281" s="1616"/>
    </row>
    <row r="282" spans="1:7">
      <c r="A282" s="1479"/>
      <c r="B282" s="1617"/>
      <c r="C282" s="1617"/>
      <c r="D282" s="1617"/>
      <c r="E282" s="1617"/>
      <c r="F282" s="1617"/>
      <c r="G282" s="1616"/>
    </row>
    <row r="283" spans="1:7">
      <c r="A283" s="1479"/>
      <c r="B283" s="1617"/>
      <c r="C283" s="1617"/>
      <c r="D283" s="1617"/>
      <c r="E283" s="1617"/>
      <c r="F283" s="1617"/>
      <c r="G283" s="1616"/>
    </row>
    <row r="284" spans="1:7">
      <c r="A284" s="1479"/>
      <c r="B284" s="1617"/>
      <c r="C284" s="1617"/>
      <c r="D284" s="1617"/>
      <c r="E284" s="1617"/>
      <c r="F284" s="1617"/>
      <c r="G284" s="1616"/>
    </row>
    <row r="285" spans="1:7">
      <c r="A285" s="1479"/>
      <c r="B285" s="1617"/>
      <c r="C285" s="1617"/>
      <c r="D285" s="1617"/>
      <c r="E285" s="1617"/>
      <c r="F285" s="1617"/>
      <c r="G285" s="1616"/>
    </row>
    <row r="286" spans="1:7">
      <c r="A286" s="1479"/>
      <c r="B286" s="1617"/>
      <c r="C286" s="1617"/>
      <c r="D286" s="1617"/>
      <c r="E286" s="1617"/>
      <c r="F286" s="1617"/>
      <c r="G286" s="1616"/>
    </row>
    <row r="287" spans="1:7">
      <c r="A287" s="1479"/>
      <c r="B287" s="1617"/>
      <c r="C287" s="1617"/>
      <c r="D287" s="1617"/>
      <c r="E287" s="1617"/>
      <c r="F287" s="1617"/>
      <c r="G287" s="1616"/>
    </row>
    <row r="288" spans="1:7">
      <c r="A288" s="1479"/>
      <c r="B288" s="1617"/>
      <c r="C288" s="1617"/>
      <c r="D288" s="1617"/>
      <c r="E288" s="1617"/>
      <c r="F288" s="1617"/>
      <c r="G288" s="1616"/>
    </row>
    <row r="289" spans="1:7">
      <c r="A289" s="1479"/>
      <c r="B289" s="1617"/>
      <c r="C289" s="1617"/>
      <c r="D289" s="1617"/>
      <c r="E289" s="1617"/>
      <c r="F289" s="1617"/>
      <c r="G289" s="1616"/>
    </row>
    <row r="290" spans="1:7">
      <c r="A290" s="1479"/>
      <c r="B290" s="1617"/>
      <c r="C290" s="1617"/>
      <c r="D290" s="1617"/>
      <c r="E290" s="1617"/>
      <c r="F290" s="1617"/>
      <c r="G290" s="1616"/>
    </row>
    <row r="291" spans="1:7">
      <c r="A291" s="1479"/>
      <c r="B291" s="1617"/>
      <c r="C291" s="1617"/>
      <c r="D291" s="1617"/>
      <c r="E291" s="1617"/>
      <c r="F291" s="1617"/>
      <c r="G291" s="1616"/>
    </row>
    <row r="292" spans="1:7">
      <c r="A292" s="1479"/>
      <c r="B292" s="1617"/>
      <c r="C292" s="1617"/>
      <c r="D292" s="1617"/>
      <c r="E292" s="1617"/>
      <c r="F292" s="1617"/>
      <c r="G292" s="1616"/>
    </row>
    <row r="293" spans="1:7">
      <c r="A293" s="1479"/>
      <c r="B293" s="1617"/>
      <c r="C293" s="1617"/>
      <c r="D293" s="1617"/>
      <c r="E293" s="1617"/>
      <c r="F293" s="1617"/>
      <c r="G293" s="1616"/>
    </row>
    <row r="294" spans="1:7">
      <c r="A294" s="1479"/>
      <c r="B294" s="1617"/>
      <c r="C294" s="1617"/>
      <c r="D294" s="1617"/>
      <c r="E294" s="1617"/>
      <c r="F294" s="1617"/>
      <c r="G294" s="1616"/>
    </row>
    <row r="295" spans="1:7">
      <c r="A295" s="1479"/>
      <c r="B295" s="1617"/>
      <c r="C295" s="1617"/>
      <c r="D295" s="1617"/>
      <c r="E295" s="1617"/>
      <c r="F295" s="1617"/>
      <c r="G295" s="1616"/>
    </row>
    <row r="296" spans="1:7">
      <c r="A296" s="1479"/>
      <c r="B296" s="1617"/>
      <c r="C296" s="1617"/>
      <c r="D296" s="1617"/>
      <c r="E296" s="1617"/>
      <c r="F296" s="1617"/>
      <c r="G296" s="1616"/>
    </row>
    <row r="297" spans="1:7">
      <c r="A297" s="1479"/>
      <c r="B297" s="1617"/>
      <c r="C297" s="1617"/>
      <c r="D297" s="1617"/>
      <c r="E297" s="1617"/>
      <c r="F297" s="1617"/>
      <c r="G297" s="1616"/>
    </row>
    <row r="298" spans="1:7">
      <c r="A298" s="1479"/>
      <c r="B298" s="1617"/>
      <c r="C298" s="1617"/>
      <c r="D298" s="1617"/>
      <c r="E298" s="1617"/>
      <c r="F298" s="1617"/>
      <c r="G298" s="1616"/>
    </row>
    <row r="299" spans="1:7">
      <c r="A299" s="1479"/>
      <c r="B299" s="1617"/>
      <c r="C299" s="1617"/>
      <c r="D299" s="1617"/>
      <c r="E299" s="1617"/>
      <c r="F299" s="1617"/>
      <c r="G299" s="1616"/>
    </row>
    <row r="300" spans="1:7">
      <c r="A300" s="1479"/>
      <c r="B300" s="1617"/>
      <c r="C300" s="1617"/>
      <c r="D300" s="1617"/>
      <c r="E300" s="1617"/>
      <c r="F300" s="1617"/>
      <c r="G300" s="1616"/>
    </row>
    <row r="301" spans="1:7">
      <c r="A301" s="1479"/>
      <c r="B301" s="1617"/>
      <c r="C301" s="1617"/>
      <c r="D301" s="1617"/>
      <c r="E301" s="1617"/>
      <c r="F301" s="1617"/>
      <c r="G301" s="1616"/>
    </row>
    <row r="302" spans="1:7" ht="15.75" thickBot="1">
      <c r="A302" s="1531"/>
      <c r="B302" s="1528"/>
      <c r="C302" s="2375"/>
      <c r="D302" s="2375"/>
      <c r="E302" s="2375"/>
      <c r="F302" s="1528"/>
      <c r="G302" s="2382"/>
    </row>
    <row r="304" spans="1:7" ht="15.75">
      <c r="A304" s="2083" t="s">
        <v>4949</v>
      </c>
      <c r="B304" s="2377"/>
      <c r="C304" s="2377"/>
      <c r="D304" s="2377"/>
      <c r="E304" s="2378"/>
      <c r="F304" s="2083"/>
      <c r="G304" s="1617"/>
    </row>
    <row r="305" spans="1:7">
      <c r="A305" s="813" t="s">
        <v>1326</v>
      </c>
      <c r="B305" s="813"/>
      <c r="C305" s="813"/>
      <c r="D305" s="813"/>
      <c r="E305" s="813"/>
      <c r="F305" s="813"/>
      <c r="G305" s="813"/>
    </row>
  </sheetData>
  <printOptions horizontalCentered="1" verticalCentered="1"/>
  <pageMargins left="0.5" right="0.5" top="0.5" bottom="0.5" header="0.5" footer="0.5"/>
  <pageSetup scale="70" fitToHeight="5" orientation="portrait" horizontalDpi="300" verticalDpi="300" r:id="rId1"/>
  <headerFooter alignWithMargins="0"/>
  <rowBreaks count="4" manualBreakCount="4">
    <brk id="61" max="16383" man="1"/>
    <brk id="123" max="16383" man="1"/>
    <brk id="184" max="16383" man="1"/>
    <brk id="245"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5"/>
  <dimension ref="A1:BD86"/>
  <sheetViews>
    <sheetView defaultGridColor="0" view="pageBreakPreview" colorId="22" zoomScale="60" zoomScaleNormal="85" workbookViewId="0">
      <selection activeCell="M31" sqref="M31"/>
    </sheetView>
  </sheetViews>
  <sheetFormatPr defaultColWidth="9.6640625" defaultRowHeight="15"/>
  <cols>
    <col min="1" max="1" width="4.6640625" style="4" customWidth="1"/>
    <col min="2" max="2" width="1.6640625" style="4" customWidth="1"/>
    <col min="3" max="3" width="30.6640625" style="4" customWidth="1"/>
    <col min="4" max="4" width="28.6640625" style="4" customWidth="1"/>
    <col min="5" max="5" width="14.5546875" style="4" customWidth="1"/>
    <col min="6" max="6" width="27.88671875" style="4" customWidth="1"/>
    <col min="7" max="7" width="9.88671875" style="4" customWidth="1"/>
    <col min="8" max="16384" width="9.6640625" style="4"/>
  </cols>
  <sheetData>
    <row r="1" spans="1:56" ht="15" customHeight="1">
      <c r="A1" s="13" t="s">
        <v>237</v>
      </c>
      <c r="B1" s="41"/>
      <c r="C1" s="41"/>
      <c r="D1" s="129" t="s">
        <v>2368</v>
      </c>
      <c r="E1" s="130" t="s">
        <v>2457</v>
      </c>
      <c r="F1" s="156" t="s">
        <v>2458</v>
      </c>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row>
    <row r="2" spans="1:56" ht="15" customHeight="1">
      <c r="A2" s="47" t="str">
        <f>'Data Sheet'!$C$25</f>
        <v>Orange and Rockland Utilities, Inc</v>
      </c>
      <c r="B2" s="11"/>
      <c r="C2" s="11"/>
      <c r="D2" s="53" t="s">
        <v>2467</v>
      </c>
      <c r="E2" s="66" t="s">
        <v>2331</v>
      </c>
      <c r="F2" s="58"/>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row>
    <row r="3" spans="1:56" ht="15" customHeight="1">
      <c r="A3" s="47"/>
      <c r="B3" s="11"/>
      <c r="C3" s="11"/>
      <c r="D3" s="53" t="s">
        <v>238</v>
      </c>
      <c r="E3" s="1136" t="str">
        <f>'Data Sheet'!$C$40</f>
        <v>4/28/2016</v>
      </c>
      <c r="F3" s="1459" t="str">
        <f>'Data Sheet'!$C$38</f>
        <v>12/31/2015</v>
      </c>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row>
    <row r="4" spans="1:56" ht="15" customHeight="1">
      <c r="A4" s="131" t="s">
        <v>2460</v>
      </c>
      <c r="B4" s="132"/>
      <c r="C4" s="132"/>
      <c r="D4" s="132"/>
      <c r="E4" s="132"/>
      <c r="F4" s="133"/>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row>
    <row r="5" spans="1:56" ht="15" customHeight="1">
      <c r="A5" s="47"/>
      <c r="B5" s="11"/>
      <c r="C5" s="11"/>
      <c r="D5" s="11"/>
      <c r="E5" s="11"/>
      <c r="F5" s="48"/>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row>
    <row r="6" spans="1:56" ht="15" customHeight="1">
      <c r="A6" s="134" t="s">
        <v>2461</v>
      </c>
      <c r="B6" s="135"/>
      <c r="C6" s="135"/>
      <c r="D6" s="135"/>
      <c r="E6" s="135"/>
      <c r="F6" s="136"/>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row>
    <row r="7" spans="1:56" ht="15" customHeight="1">
      <c r="A7" s="134" t="s">
        <v>1350</v>
      </c>
      <c r="B7" s="135"/>
      <c r="C7" s="135"/>
      <c r="D7" s="135"/>
      <c r="E7" s="135"/>
      <c r="F7" s="136"/>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row>
    <row r="8" spans="1:56" ht="15" customHeight="1">
      <c r="A8" s="134"/>
      <c r="B8" s="135"/>
      <c r="C8" s="135"/>
      <c r="D8" s="135"/>
      <c r="E8" s="135"/>
      <c r="F8" s="136"/>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row>
    <row r="9" spans="1:56" ht="15" customHeight="1">
      <c r="A9" s="134" t="s">
        <v>1920</v>
      </c>
      <c r="B9" s="135"/>
      <c r="C9" s="135"/>
      <c r="D9" s="135"/>
      <c r="E9" s="135"/>
      <c r="F9" s="136"/>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row>
    <row r="10" spans="1:56" ht="15" customHeight="1">
      <c r="A10" s="134"/>
      <c r="B10" s="135"/>
      <c r="C10" s="135"/>
      <c r="D10" s="135"/>
      <c r="E10" s="135"/>
      <c r="F10" s="136"/>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row>
    <row r="11" spans="1:56" ht="15" customHeight="1">
      <c r="A11" s="134" t="s">
        <v>1921</v>
      </c>
      <c r="B11" s="135"/>
      <c r="C11" s="135"/>
      <c r="D11" s="135"/>
      <c r="E11" s="135"/>
      <c r="F11" s="136"/>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row>
    <row r="12" spans="1:56" ht="15" customHeight="1">
      <c r="A12" s="134" t="s">
        <v>826</v>
      </c>
      <c r="B12" s="135"/>
      <c r="C12" s="135"/>
      <c r="D12" s="135"/>
      <c r="E12" s="135"/>
      <c r="F12" s="136"/>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row>
    <row r="13" spans="1:56" ht="15" customHeight="1">
      <c r="A13" s="134" t="s">
        <v>827</v>
      </c>
      <c r="B13" s="135"/>
      <c r="C13" s="135"/>
      <c r="D13" s="135"/>
      <c r="E13" s="135"/>
      <c r="F13" s="136"/>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row>
    <row r="14" spans="1:56" ht="15" customHeight="1">
      <c r="A14" s="134"/>
      <c r="B14" s="135"/>
      <c r="C14" s="135"/>
      <c r="D14" s="135"/>
      <c r="E14" s="135"/>
      <c r="F14" s="136"/>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row>
    <row r="15" spans="1:56" ht="15" customHeight="1">
      <c r="A15" s="134" t="s">
        <v>828</v>
      </c>
      <c r="B15" s="135"/>
      <c r="C15" s="135"/>
      <c r="D15" s="135"/>
      <c r="E15" s="135"/>
      <c r="F15" s="136"/>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row>
    <row r="16" spans="1:56" ht="15" customHeight="1">
      <c r="A16" s="134" t="s">
        <v>829</v>
      </c>
      <c r="B16" s="135"/>
      <c r="C16" s="135"/>
      <c r="D16" s="135"/>
      <c r="E16" s="135"/>
      <c r="F16" s="136"/>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row>
    <row r="17" spans="1:56" ht="15" customHeight="1">
      <c r="A17" s="49"/>
      <c r="B17" s="52"/>
      <c r="C17" s="52"/>
      <c r="D17" s="52"/>
      <c r="E17" s="52"/>
      <c r="F17" s="5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row>
    <row r="18" spans="1:56">
      <c r="A18" s="47"/>
      <c r="B18" s="66"/>
      <c r="C18" s="11"/>
      <c r="D18" s="11"/>
      <c r="E18" s="11"/>
      <c r="F18" s="137" t="s">
        <v>830</v>
      </c>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row>
    <row r="19" spans="1:56">
      <c r="A19" s="1121" t="s">
        <v>3686</v>
      </c>
      <c r="B19" s="66"/>
      <c r="C19" s="11" t="s">
        <v>831</v>
      </c>
      <c r="D19" s="11"/>
      <c r="E19" s="11"/>
      <c r="F19" s="1209" t="s">
        <v>832</v>
      </c>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row>
    <row r="20" spans="1:56">
      <c r="A20" s="1125" t="s">
        <v>3689</v>
      </c>
      <c r="B20" s="69"/>
      <c r="C20" s="52" t="s">
        <v>1613</v>
      </c>
      <c r="D20" s="52"/>
      <c r="E20" s="52"/>
      <c r="F20" s="1210" t="s">
        <v>1827</v>
      </c>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row>
    <row r="21" spans="1:56" ht="15.75">
      <c r="A21" s="47"/>
      <c r="B21" s="66"/>
      <c r="C21" s="11"/>
      <c r="D21" s="426" t="s">
        <v>1367</v>
      </c>
      <c r="E21" s="11"/>
      <c r="F21" s="175"/>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row>
    <row r="22" spans="1:56">
      <c r="A22" s="47">
        <v>1</v>
      </c>
      <c r="B22" s="184" t="s">
        <v>284</v>
      </c>
      <c r="C22" s="11"/>
      <c r="D22" s="11"/>
      <c r="E22" s="11"/>
      <c r="F22" s="58"/>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row>
    <row r="23" spans="1:56">
      <c r="A23" s="47">
        <v>2</v>
      </c>
      <c r="B23" s="66"/>
      <c r="C23" s="11"/>
      <c r="D23" s="11"/>
      <c r="E23" s="11"/>
      <c r="F23" s="175"/>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row>
    <row r="24" spans="1:56">
      <c r="A24" s="47">
        <v>3</v>
      </c>
      <c r="B24" s="66"/>
      <c r="C24" s="11"/>
      <c r="D24" s="11"/>
      <c r="E24" s="11"/>
      <c r="F24" s="176"/>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row>
    <row r="25" spans="1:56">
      <c r="A25" s="47">
        <v>4</v>
      </c>
      <c r="B25" s="66"/>
      <c r="C25" s="11"/>
      <c r="D25" s="11"/>
      <c r="E25" s="11"/>
      <c r="F25" s="176"/>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row>
    <row r="26" spans="1:56">
      <c r="A26" s="47">
        <v>5</v>
      </c>
      <c r="B26" s="66"/>
      <c r="C26" s="11"/>
      <c r="D26" s="11"/>
      <c r="E26" s="11"/>
      <c r="F26" s="176"/>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row>
    <row r="27" spans="1:56">
      <c r="A27" s="47">
        <v>6</v>
      </c>
      <c r="B27" s="66"/>
      <c r="C27" s="11"/>
      <c r="D27" s="11"/>
      <c r="E27" s="11"/>
      <c r="F27" s="176"/>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row>
    <row r="28" spans="1:56">
      <c r="A28" s="47">
        <v>7</v>
      </c>
      <c r="B28" s="66"/>
      <c r="C28" s="11"/>
      <c r="D28" s="11"/>
      <c r="E28" s="11"/>
      <c r="F28" s="176"/>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row>
    <row r="29" spans="1:56">
      <c r="A29" s="47">
        <v>8</v>
      </c>
      <c r="B29" s="66"/>
      <c r="C29" s="11"/>
      <c r="D29" s="11"/>
      <c r="E29" s="11"/>
      <c r="F29" s="176"/>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row>
    <row r="30" spans="1:56">
      <c r="A30" s="47">
        <v>9</v>
      </c>
      <c r="B30" s="66"/>
      <c r="C30" s="11"/>
      <c r="D30" s="11"/>
      <c r="E30" s="11"/>
      <c r="F30" s="176"/>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row>
    <row r="31" spans="1:56">
      <c r="A31" s="47">
        <v>10</v>
      </c>
      <c r="B31" s="66"/>
      <c r="C31" s="11"/>
      <c r="D31" s="11"/>
      <c r="E31" s="11"/>
      <c r="F31" s="176"/>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row>
    <row r="32" spans="1:56">
      <c r="A32" s="47">
        <v>11</v>
      </c>
      <c r="B32" s="66"/>
      <c r="C32" s="11"/>
      <c r="D32" s="11"/>
      <c r="E32" s="11"/>
      <c r="F32" s="176"/>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row>
    <row r="33" spans="1:56">
      <c r="A33" s="47">
        <v>12</v>
      </c>
      <c r="B33" s="66"/>
      <c r="C33" s="11"/>
      <c r="D33" s="11"/>
      <c r="E33" s="11"/>
      <c r="F33" s="176"/>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row>
    <row r="34" spans="1:56">
      <c r="A34" s="47">
        <v>13</v>
      </c>
      <c r="B34" s="66"/>
      <c r="C34" s="11"/>
      <c r="D34" s="11"/>
      <c r="E34" s="11"/>
      <c r="F34" s="176"/>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row>
    <row r="35" spans="1:56">
      <c r="A35" s="47">
        <v>14</v>
      </c>
      <c r="B35" s="66"/>
      <c r="C35" s="11"/>
      <c r="D35" s="11"/>
      <c r="E35" s="11"/>
      <c r="F35" s="176"/>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row>
    <row r="36" spans="1:56">
      <c r="A36" s="47">
        <v>15</v>
      </c>
      <c r="B36" s="66"/>
      <c r="C36" s="11"/>
      <c r="D36" s="11"/>
      <c r="E36" s="11"/>
      <c r="F36" s="176"/>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row>
    <row r="37" spans="1:56">
      <c r="A37" s="47">
        <v>16</v>
      </c>
      <c r="B37" s="66"/>
      <c r="C37" s="11"/>
      <c r="D37" s="11"/>
      <c r="E37" s="11"/>
      <c r="F37" s="176"/>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row>
    <row r="38" spans="1:56">
      <c r="A38" s="47">
        <v>17</v>
      </c>
      <c r="B38" s="66"/>
      <c r="C38" s="11"/>
      <c r="D38" s="11"/>
      <c r="E38" s="11"/>
      <c r="F38" s="176"/>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row>
    <row r="39" spans="1:56">
      <c r="A39" s="47">
        <v>18</v>
      </c>
      <c r="B39" s="66"/>
      <c r="C39" s="11" t="s">
        <v>1614</v>
      </c>
      <c r="D39" s="11"/>
      <c r="E39" s="11"/>
      <c r="F39" s="176"/>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row>
    <row r="40" spans="1:56">
      <c r="A40" s="47">
        <v>19</v>
      </c>
      <c r="B40" s="66"/>
      <c r="C40" s="11"/>
      <c r="D40" s="11" t="s">
        <v>1322</v>
      </c>
      <c r="E40" s="11"/>
      <c r="F40" s="160">
        <f>SUM(F21:F39)</f>
        <v>0</v>
      </c>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row>
    <row r="41" spans="1:56">
      <c r="A41" s="47">
        <v>20</v>
      </c>
      <c r="B41" s="184" t="s">
        <v>285</v>
      </c>
      <c r="C41" s="11"/>
      <c r="D41" s="11"/>
      <c r="E41" s="11"/>
      <c r="F41" s="175"/>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row>
    <row r="42" spans="1:56">
      <c r="A42" s="47">
        <v>21</v>
      </c>
      <c r="B42" s="66"/>
      <c r="C42" s="11"/>
      <c r="D42" s="11"/>
      <c r="E42" s="11"/>
      <c r="F42" s="175"/>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row>
    <row r="43" spans="1:56">
      <c r="A43" s="47">
        <v>22</v>
      </c>
      <c r="B43" s="66"/>
      <c r="C43" s="11"/>
      <c r="D43" s="11"/>
      <c r="E43" s="11"/>
      <c r="F43" s="176"/>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row>
    <row r="44" spans="1:56">
      <c r="A44" s="47">
        <v>23</v>
      </c>
      <c r="B44" s="66"/>
      <c r="C44" s="11"/>
      <c r="D44" s="11"/>
      <c r="E44" s="11"/>
      <c r="F44" s="176"/>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row>
    <row r="45" spans="1:56">
      <c r="A45" s="47">
        <v>24</v>
      </c>
      <c r="B45" s="66"/>
      <c r="C45" s="11"/>
      <c r="D45" s="11"/>
      <c r="E45" s="11"/>
      <c r="F45" s="176"/>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row>
    <row r="46" spans="1:56">
      <c r="A46" s="47">
        <v>25</v>
      </c>
      <c r="B46" s="66"/>
      <c r="C46" s="11"/>
      <c r="D46" s="11"/>
      <c r="E46" s="11"/>
      <c r="F46" s="176"/>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row>
    <row r="47" spans="1:56">
      <c r="A47" s="47">
        <v>26</v>
      </c>
      <c r="B47" s="66"/>
      <c r="C47" s="11"/>
      <c r="D47" s="11"/>
      <c r="E47" s="11"/>
      <c r="F47" s="176"/>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row>
    <row r="48" spans="1:56">
      <c r="A48" s="47">
        <v>27</v>
      </c>
      <c r="B48" s="66"/>
      <c r="C48" s="11"/>
      <c r="D48" s="11"/>
      <c r="E48" s="11"/>
      <c r="F48" s="176"/>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row>
    <row r="49" spans="1:56">
      <c r="A49" s="47">
        <v>28</v>
      </c>
      <c r="B49" s="66"/>
      <c r="C49" s="11"/>
      <c r="D49" s="11"/>
      <c r="E49" s="11"/>
      <c r="F49" s="176"/>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row>
    <row r="50" spans="1:56">
      <c r="A50" s="47">
        <v>29</v>
      </c>
      <c r="B50" s="66"/>
      <c r="C50" s="11"/>
      <c r="D50" s="11"/>
      <c r="E50" s="11"/>
      <c r="F50" s="176"/>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row>
    <row r="51" spans="1:56">
      <c r="A51" s="47">
        <v>30</v>
      </c>
      <c r="B51" s="66"/>
      <c r="C51" s="11"/>
      <c r="D51" s="11"/>
      <c r="E51" s="11"/>
      <c r="F51" s="176"/>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row>
    <row r="52" spans="1:56">
      <c r="A52" s="47">
        <v>31</v>
      </c>
      <c r="B52" s="66"/>
      <c r="C52" s="11" t="s">
        <v>1614</v>
      </c>
      <c r="D52" s="11"/>
      <c r="E52" s="11"/>
      <c r="F52" s="175"/>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row>
    <row r="53" spans="1:56">
      <c r="A53" s="47">
        <v>32</v>
      </c>
      <c r="B53" s="66"/>
      <c r="C53" s="11"/>
      <c r="D53" s="11" t="s">
        <v>1322</v>
      </c>
      <c r="E53" s="11"/>
      <c r="F53" s="160">
        <f>SUM(F41:F52)</f>
        <v>0</v>
      </c>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row>
    <row r="54" spans="1:56">
      <c r="A54" s="47">
        <v>33</v>
      </c>
      <c r="B54" s="184" t="s">
        <v>1241</v>
      </c>
      <c r="C54" s="11"/>
      <c r="D54" s="11"/>
      <c r="E54" s="11"/>
      <c r="F54" s="175"/>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row>
    <row r="55" spans="1:56">
      <c r="A55" s="47">
        <v>34</v>
      </c>
      <c r="B55" s="66"/>
      <c r="C55" s="11"/>
      <c r="D55" s="11"/>
      <c r="E55" s="11"/>
      <c r="F55" s="175"/>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row>
    <row r="56" spans="1:56">
      <c r="A56" s="47">
        <v>35</v>
      </c>
      <c r="B56" s="66"/>
      <c r="C56" s="11"/>
      <c r="D56" s="11"/>
      <c r="E56" s="11"/>
      <c r="F56" s="176"/>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row>
    <row r="57" spans="1:56">
      <c r="A57" s="47">
        <v>36</v>
      </c>
      <c r="B57" s="66"/>
      <c r="C57" s="11"/>
      <c r="D57" s="11"/>
      <c r="E57" s="11"/>
      <c r="F57" s="176"/>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row>
    <row r="58" spans="1:56">
      <c r="A58" s="47">
        <v>37</v>
      </c>
      <c r="B58" s="66"/>
      <c r="C58" s="11"/>
      <c r="D58" s="11"/>
      <c r="E58" s="11"/>
      <c r="F58" s="176"/>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row>
    <row r="59" spans="1:56">
      <c r="A59" s="47">
        <v>38</v>
      </c>
      <c r="B59" s="66"/>
      <c r="C59" s="11"/>
      <c r="D59" s="11"/>
      <c r="E59" s="11"/>
      <c r="F59" s="176"/>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row>
    <row r="60" spans="1:56">
      <c r="A60" s="47">
        <v>39</v>
      </c>
      <c r="B60" s="66"/>
      <c r="C60" s="11"/>
      <c r="D60" s="11"/>
      <c r="E60" s="11"/>
      <c r="F60" s="176"/>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row>
    <row r="61" spans="1:56">
      <c r="A61" s="47">
        <v>40</v>
      </c>
      <c r="B61" s="66"/>
      <c r="C61" s="11"/>
      <c r="D61" s="11"/>
      <c r="E61" s="11"/>
      <c r="F61" s="176"/>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row>
    <row r="62" spans="1:56">
      <c r="A62" s="47">
        <v>41</v>
      </c>
      <c r="B62" s="66"/>
      <c r="C62" s="11"/>
      <c r="D62" s="11"/>
      <c r="E62" s="11"/>
      <c r="F62" s="176"/>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row>
    <row r="63" spans="1:56">
      <c r="A63" s="47">
        <v>42</v>
      </c>
      <c r="B63" s="66"/>
      <c r="C63" s="11"/>
      <c r="D63" s="11"/>
      <c r="E63" s="11"/>
      <c r="F63" s="176"/>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row>
    <row r="64" spans="1:56">
      <c r="A64" s="47">
        <v>43</v>
      </c>
      <c r="B64" s="66"/>
      <c r="C64" s="11"/>
      <c r="D64" s="11"/>
      <c r="E64" s="11"/>
      <c r="F64" s="176"/>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row>
    <row r="65" spans="1:56">
      <c r="A65" s="47">
        <v>44</v>
      </c>
      <c r="B65" s="66"/>
      <c r="C65" s="11" t="s">
        <v>1614</v>
      </c>
      <c r="D65" s="11"/>
      <c r="E65" s="11"/>
      <c r="F65" s="176"/>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row>
    <row r="66" spans="1:56">
      <c r="A66" s="47">
        <v>45</v>
      </c>
      <c r="B66" s="66"/>
      <c r="C66" s="11"/>
      <c r="D66" s="11" t="s">
        <v>1322</v>
      </c>
      <c r="E66" s="11"/>
      <c r="F66" s="160">
        <f>SUM(F54:F65)</f>
        <v>0</v>
      </c>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row>
    <row r="67" spans="1:56" ht="15.75" thickBot="1">
      <c r="A67" s="185">
        <v>46</v>
      </c>
      <c r="B67" s="150"/>
      <c r="C67" s="170" t="s">
        <v>1526</v>
      </c>
      <c r="D67" s="170" t="s">
        <v>2585</v>
      </c>
      <c r="E67" s="170"/>
      <c r="F67" s="167">
        <f>SUM(F40+F53+F66)</f>
        <v>0</v>
      </c>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row>
    <row r="68" spans="1:56" ht="15.75">
      <c r="A68" s="75" t="s">
        <v>1615</v>
      </c>
      <c r="B68" s="11"/>
      <c r="C68" s="11"/>
      <c r="D68" s="75"/>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row>
    <row r="69" spans="1:56">
      <c r="A69" s="44" t="s">
        <v>1616</v>
      </c>
      <c r="B69" s="44"/>
      <c r="C69" s="44"/>
      <c r="D69" s="44"/>
      <c r="E69" s="44"/>
      <c r="F69" s="44"/>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row>
    <row r="70" spans="1:56">
      <c r="A70" s="11"/>
      <c r="B70" s="11"/>
      <c r="C70" s="11"/>
      <c r="D70" s="11"/>
      <c r="E70" s="11"/>
      <c r="F70" s="44"/>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row>
    <row r="71" spans="1:56">
      <c r="A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row>
    <row r="72" spans="1:56">
      <c r="A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row>
    <row r="73" spans="1:56">
      <c r="A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row>
    <row r="74" spans="1:56">
      <c r="A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row>
    <row r="75" spans="1:56">
      <c r="A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row>
    <row r="76" spans="1:56">
      <c r="A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row>
    <row r="77" spans="1:56">
      <c r="A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row>
    <row r="78" spans="1:56">
      <c r="A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row>
    <row r="79" spans="1:56">
      <c r="A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row>
    <row r="80" spans="1:56">
      <c r="A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row>
    <row r="81" spans="1:56">
      <c r="A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row>
    <row r="82" spans="1:56">
      <c r="A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row>
    <row r="83" spans="1:56">
      <c r="A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row>
    <row r="84" spans="1:56">
      <c r="A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row>
    <row r="85" spans="1:56">
      <c r="A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row>
    <row r="86" spans="1:56">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row>
  </sheetData>
  <phoneticPr fontId="0" type="noConversion"/>
  <printOptions horizontalCentered="1" verticalCentered="1"/>
  <pageMargins left="0.5" right="0.5" top="0.5" bottom="0.5" header="0.5" footer="0.5"/>
  <pageSetup scale="67"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6"/>
  <dimension ref="A1:G133"/>
  <sheetViews>
    <sheetView defaultGridColor="0" view="pageBreakPreview" topLeftCell="A46" colorId="22" zoomScaleNormal="85" zoomScaleSheetLayoutView="100" workbookViewId="0">
      <selection activeCell="M31" sqref="M31"/>
    </sheetView>
  </sheetViews>
  <sheetFormatPr defaultColWidth="9.6640625" defaultRowHeight="15"/>
  <cols>
    <col min="1" max="1" width="8.6640625" style="4" customWidth="1"/>
    <col min="2" max="2" width="4.6640625" style="4" customWidth="1"/>
    <col min="3" max="3" width="20.6640625" style="4" customWidth="1"/>
    <col min="4" max="4" width="3.6640625" style="4" customWidth="1"/>
    <col min="5" max="5" width="19" style="4" customWidth="1"/>
    <col min="6" max="6" width="22.6640625" style="4" customWidth="1"/>
    <col min="7" max="7" width="25.33203125" style="4" customWidth="1"/>
    <col min="8" max="16384" width="9.6640625" style="4"/>
  </cols>
  <sheetData>
    <row r="1" spans="1:7">
      <c r="A1" s="13" t="s">
        <v>2455</v>
      </c>
      <c r="B1" s="41"/>
      <c r="C1" s="128"/>
      <c r="D1" s="130" t="s">
        <v>2368</v>
      </c>
      <c r="E1" s="41"/>
      <c r="F1" s="130" t="s">
        <v>2457</v>
      </c>
      <c r="G1" s="282" t="s">
        <v>2458</v>
      </c>
    </row>
    <row r="2" spans="1:7">
      <c r="A2" s="47" t="str">
        <f>'Data Sheet'!$C$25</f>
        <v>Orange and Rockland Utilities, Inc</v>
      </c>
      <c r="B2" s="11"/>
      <c r="C2" s="56"/>
      <c r="D2" s="66" t="s">
        <v>4953</v>
      </c>
      <c r="E2" s="11"/>
      <c r="F2" s="66" t="s">
        <v>2331</v>
      </c>
      <c r="G2" s="58"/>
    </row>
    <row r="3" spans="1:7" ht="15" customHeight="1">
      <c r="A3" s="49"/>
      <c r="B3" s="52"/>
      <c r="C3" s="77"/>
      <c r="D3" s="69" t="s">
        <v>238</v>
      </c>
      <c r="E3" s="52"/>
      <c r="F3" s="454" t="str">
        <f>'Data Sheet'!$C$40</f>
        <v>4/28/2016</v>
      </c>
      <c r="G3" s="138" t="str">
        <f>'Data Sheet'!$C$38</f>
        <v>12/31/2015</v>
      </c>
    </row>
    <row r="4" spans="1:7" ht="15" customHeight="1">
      <c r="A4" s="90" t="s">
        <v>1617</v>
      </c>
      <c r="B4" s="50"/>
      <c r="C4" s="50"/>
      <c r="D4" s="50"/>
      <c r="E4" s="50"/>
      <c r="F4" s="50"/>
      <c r="G4" s="325"/>
    </row>
    <row r="5" spans="1:7">
      <c r="A5" s="3615" t="s">
        <v>757</v>
      </c>
      <c r="B5" s="3613"/>
      <c r="C5" s="3613"/>
      <c r="D5" s="3613"/>
      <c r="E5" s="3613"/>
      <c r="F5" s="3613" t="s">
        <v>2939</v>
      </c>
      <c r="G5" s="3614"/>
    </row>
    <row r="6" spans="1:7">
      <c r="A6" s="3610" t="s">
        <v>472</v>
      </c>
      <c r="B6" s="3611"/>
      <c r="C6" s="3611"/>
      <c r="D6" s="3611"/>
      <c r="E6" s="3611"/>
      <c r="F6" s="3606" t="s">
        <v>473</v>
      </c>
      <c r="G6" s="3607"/>
    </row>
    <row r="7" spans="1:7">
      <c r="A7" s="3610" t="s">
        <v>1799</v>
      </c>
      <c r="B7" s="3611"/>
      <c r="C7" s="3611"/>
      <c r="D7" s="3611"/>
      <c r="E7" s="3611"/>
      <c r="F7" s="3606" t="s">
        <v>700</v>
      </c>
      <c r="G7" s="3607"/>
    </row>
    <row r="8" spans="1:7">
      <c r="A8" s="3610" t="s">
        <v>2427</v>
      </c>
      <c r="B8" s="3611"/>
      <c r="C8" s="3611"/>
      <c r="D8" s="3611"/>
      <c r="E8" s="3611"/>
      <c r="F8" s="3606" t="s">
        <v>2428</v>
      </c>
      <c r="G8" s="3607"/>
    </row>
    <row r="9" spans="1:7">
      <c r="A9" s="3610" t="s">
        <v>1927</v>
      </c>
      <c r="B9" s="3611"/>
      <c r="C9" s="3611"/>
      <c r="D9" s="3611"/>
      <c r="E9" s="3611"/>
      <c r="F9" s="3606" t="s">
        <v>2940</v>
      </c>
      <c r="G9" s="3607"/>
    </row>
    <row r="10" spans="1:7">
      <c r="A10" s="3610" t="s">
        <v>1928</v>
      </c>
      <c r="B10" s="3611"/>
      <c r="C10" s="3611"/>
      <c r="D10" s="3611"/>
      <c r="E10" s="3611"/>
      <c r="F10" s="3606" t="s">
        <v>3458</v>
      </c>
      <c r="G10" s="3607"/>
    </row>
    <row r="11" spans="1:7">
      <c r="A11" s="3610" t="s">
        <v>1569</v>
      </c>
      <c r="B11" s="3611"/>
      <c r="C11" s="3611"/>
      <c r="D11" s="3611"/>
      <c r="E11" s="3611"/>
      <c r="F11" s="3606" t="s">
        <v>2693</v>
      </c>
      <c r="G11" s="3607"/>
    </row>
    <row r="12" spans="1:7" ht="15.6" customHeight="1">
      <c r="A12" s="3612" t="s">
        <v>2694</v>
      </c>
      <c r="B12" s="3608"/>
      <c r="C12" s="3608"/>
      <c r="D12" s="3608"/>
      <c r="E12" s="1103"/>
      <c r="F12" s="3608" t="s">
        <v>2695</v>
      </c>
      <c r="G12" s="3609"/>
    </row>
    <row r="13" spans="1:7" ht="17.45" customHeight="1">
      <c r="A13" s="3603" t="s">
        <v>2696</v>
      </c>
      <c r="B13" s="3604"/>
      <c r="C13" s="3604"/>
      <c r="D13" s="3604"/>
      <c r="E13" s="3604"/>
      <c r="F13" s="3604"/>
      <c r="G13" s="3605"/>
    </row>
    <row r="14" spans="1:7" ht="15.75">
      <c r="A14" s="47"/>
      <c r="B14" s="11"/>
      <c r="C14" s="11"/>
      <c r="D14" s="11"/>
      <c r="E14" s="426"/>
      <c r="F14" s="11"/>
      <c r="G14" s="48"/>
    </row>
    <row r="15" spans="1:7">
      <c r="A15" s="1138"/>
      <c r="B15" s="11"/>
      <c r="C15" s="11"/>
      <c r="D15" s="11"/>
      <c r="E15" s="11"/>
      <c r="F15" s="11"/>
      <c r="G15" s="48"/>
    </row>
    <row r="16" spans="1:7">
      <c r="A16" s="1138"/>
      <c r="B16" s="11"/>
      <c r="C16" s="11"/>
      <c r="D16" s="11"/>
      <c r="E16" s="11"/>
      <c r="F16" s="11"/>
      <c r="G16" s="48"/>
    </row>
    <row r="17" spans="1:7">
      <c r="A17" s="1138"/>
      <c r="B17" s="11"/>
      <c r="C17" s="11"/>
      <c r="D17" s="11"/>
      <c r="E17" s="11"/>
      <c r="F17" s="11"/>
      <c r="G17" s="48"/>
    </row>
    <row r="18" spans="1:7">
      <c r="A18" s="1138"/>
      <c r="B18" s="11"/>
      <c r="C18" s="11"/>
      <c r="D18" s="11"/>
      <c r="E18" s="11"/>
      <c r="F18" s="11"/>
      <c r="G18" s="48"/>
    </row>
    <row r="19" spans="1:7">
      <c r="A19" s="1138"/>
      <c r="B19" s="11"/>
      <c r="C19" s="11"/>
      <c r="D19" s="11"/>
      <c r="E19" s="11"/>
      <c r="F19" s="11"/>
      <c r="G19" s="48"/>
    </row>
    <row r="20" spans="1:7">
      <c r="A20" s="1138"/>
      <c r="B20" s="11"/>
      <c r="C20" s="11"/>
      <c r="D20" s="11"/>
      <c r="E20" s="11"/>
      <c r="F20" s="11"/>
      <c r="G20" s="48"/>
    </row>
    <row r="21" spans="1:7">
      <c r="A21" s="1138"/>
      <c r="B21" s="11"/>
      <c r="C21" s="11"/>
      <c r="D21" s="11"/>
      <c r="E21" s="11"/>
      <c r="F21" s="11"/>
      <c r="G21" s="48"/>
    </row>
    <row r="22" spans="1:7">
      <c r="A22" s="1138"/>
      <c r="B22" s="11"/>
      <c r="C22" s="11"/>
      <c r="D22" s="11"/>
      <c r="E22" s="11"/>
      <c r="F22" s="11"/>
      <c r="G22" s="48"/>
    </row>
    <row r="23" spans="1:7">
      <c r="A23" s="1138"/>
      <c r="B23" s="11"/>
      <c r="C23" s="11"/>
      <c r="D23" s="11"/>
      <c r="E23" s="11"/>
      <c r="F23" s="11"/>
      <c r="G23" s="48"/>
    </row>
    <row r="24" spans="1:7">
      <c r="A24" s="1138"/>
      <c r="B24" s="11"/>
      <c r="C24" s="11"/>
      <c r="D24" s="11"/>
      <c r="E24" s="11"/>
      <c r="F24" s="11"/>
      <c r="G24" s="48"/>
    </row>
    <row r="25" spans="1:7">
      <c r="A25" s="1138"/>
      <c r="B25" s="11"/>
      <c r="C25" s="11"/>
      <c r="D25" s="11"/>
      <c r="E25" s="11"/>
      <c r="F25" s="11"/>
      <c r="G25" s="48"/>
    </row>
    <row r="26" spans="1:7">
      <c r="A26" s="1138"/>
      <c r="B26" s="11"/>
      <c r="C26" s="11"/>
      <c r="D26" s="11"/>
      <c r="E26" s="11"/>
      <c r="F26" s="11"/>
      <c r="G26" s="48"/>
    </row>
    <row r="27" spans="1:7">
      <c r="A27" s="1138"/>
      <c r="B27" s="11"/>
      <c r="C27" s="11"/>
      <c r="D27" s="11"/>
      <c r="E27" s="11"/>
      <c r="F27" s="11"/>
      <c r="G27" s="48"/>
    </row>
    <row r="28" spans="1:7">
      <c r="A28" s="1138"/>
      <c r="B28" s="11"/>
      <c r="C28" s="11"/>
      <c r="D28" s="11"/>
      <c r="E28" s="11"/>
      <c r="F28" s="11"/>
      <c r="G28" s="48"/>
    </row>
    <row r="29" spans="1:7">
      <c r="A29" s="1138"/>
      <c r="B29" s="11"/>
      <c r="C29" s="11"/>
      <c r="D29" s="11"/>
      <c r="E29" s="11"/>
      <c r="F29" s="11"/>
      <c r="G29" s="48"/>
    </row>
    <row r="30" spans="1:7">
      <c r="A30" s="1138"/>
      <c r="B30" s="11"/>
      <c r="C30" s="11"/>
      <c r="D30" s="11"/>
      <c r="E30" s="11"/>
      <c r="F30" s="11"/>
      <c r="G30" s="48"/>
    </row>
    <row r="31" spans="1:7">
      <c r="A31" s="1138"/>
      <c r="B31" s="11"/>
      <c r="C31" s="11"/>
      <c r="D31" s="11"/>
      <c r="E31" s="11"/>
      <c r="F31" s="11"/>
      <c r="G31" s="48"/>
    </row>
    <row r="32" spans="1:7">
      <c r="A32" s="1138"/>
      <c r="B32" s="11"/>
      <c r="C32" s="11"/>
      <c r="D32" s="11"/>
      <c r="E32" s="11"/>
      <c r="F32" s="11"/>
      <c r="G32" s="48"/>
    </row>
    <row r="33" spans="1:7">
      <c r="A33" s="1138"/>
      <c r="B33" s="11"/>
      <c r="C33" s="11"/>
      <c r="D33" s="11"/>
      <c r="E33" s="11"/>
      <c r="F33" s="11"/>
      <c r="G33" s="48"/>
    </row>
    <row r="34" spans="1:7">
      <c r="A34" s="1138"/>
      <c r="B34" s="11"/>
      <c r="C34" s="11"/>
      <c r="D34" s="11"/>
      <c r="E34" s="11"/>
      <c r="F34" s="11"/>
      <c r="G34" s="48"/>
    </row>
    <row r="35" spans="1:7">
      <c r="A35" s="1138"/>
      <c r="B35" s="11"/>
      <c r="C35" s="11"/>
      <c r="D35" s="11"/>
      <c r="E35" s="11"/>
      <c r="F35" s="11"/>
      <c r="G35" s="48"/>
    </row>
    <row r="36" spans="1:7">
      <c r="A36" s="1138"/>
      <c r="B36" s="11"/>
      <c r="C36" s="11"/>
      <c r="D36" s="11"/>
      <c r="E36" s="11"/>
      <c r="F36" s="11"/>
      <c r="G36" s="48"/>
    </row>
    <row r="37" spans="1:7">
      <c r="A37" s="1138"/>
      <c r="B37" s="11"/>
      <c r="C37" s="11"/>
      <c r="D37" s="11"/>
      <c r="E37" s="11"/>
      <c r="F37" s="11"/>
      <c r="G37" s="48"/>
    </row>
    <row r="38" spans="1:7">
      <c r="A38" s="1138"/>
      <c r="B38" s="11"/>
      <c r="C38" s="11"/>
      <c r="D38" s="11"/>
      <c r="E38" s="11"/>
      <c r="F38" s="11"/>
      <c r="G38" s="48"/>
    </row>
    <row r="39" spans="1:7">
      <c r="A39" s="1138"/>
      <c r="B39" s="11"/>
      <c r="C39" s="11"/>
      <c r="D39" s="11"/>
      <c r="E39" s="11"/>
      <c r="F39" s="11"/>
      <c r="G39" s="48"/>
    </row>
    <row r="40" spans="1:7">
      <c r="A40" s="1138"/>
      <c r="B40" s="11"/>
      <c r="C40" s="11"/>
      <c r="D40" s="11"/>
      <c r="E40" s="11"/>
      <c r="F40" s="11"/>
      <c r="G40" s="48"/>
    </row>
    <row r="41" spans="1:7">
      <c r="A41" s="1138"/>
      <c r="B41" s="11"/>
      <c r="C41" s="11"/>
      <c r="D41" s="11"/>
      <c r="E41" s="11"/>
      <c r="F41" s="11"/>
      <c r="G41" s="48"/>
    </row>
    <row r="42" spans="1:7">
      <c r="A42" s="1138"/>
      <c r="B42" s="11"/>
      <c r="C42" s="11"/>
      <c r="D42" s="11"/>
      <c r="E42" s="11"/>
      <c r="F42" s="11"/>
      <c r="G42" s="48"/>
    </row>
    <row r="43" spans="1:7">
      <c r="A43" s="47"/>
      <c r="B43" s="52"/>
      <c r="C43" s="52"/>
      <c r="D43" s="52"/>
      <c r="E43" s="52"/>
      <c r="F43" s="52"/>
      <c r="G43" s="51"/>
    </row>
    <row r="44" spans="1:7">
      <c r="A44" s="131" t="s">
        <v>2697</v>
      </c>
      <c r="B44" s="50"/>
      <c r="C44" s="50"/>
      <c r="D44" s="50"/>
      <c r="E44" s="50"/>
      <c r="F44" s="50"/>
      <c r="G44" s="325"/>
    </row>
    <row r="45" spans="1:7">
      <c r="A45" s="47" t="s">
        <v>2634</v>
      </c>
      <c r="B45" s="11"/>
      <c r="C45" s="11"/>
      <c r="D45" s="11"/>
      <c r="E45" s="11"/>
      <c r="F45" s="11"/>
      <c r="G45" s="48"/>
    </row>
    <row r="46" spans="1:7">
      <c r="A46" s="47" t="s">
        <v>1855</v>
      </c>
      <c r="B46" s="11"/>
      <c r="C46" s="11"/>
      <c r="D46" s="11"/>
      <c r="E46" s="11"/>
      <c r="F46" s="11"/>
      <c r="G46" s="48"/>
    </row>
    <row r="47" spans="1:7">
      <c r="A47" s="62" t="s">
        <v>3660</v>
      </c>
      <c r="B47" s="63"/>
      <c r="C47" s="63"/>
      <c r="D47" s="63"/>
      <c r="E47" s="63"/>
      <c r="F47" s="63"/>
      <c r="G47" s="60"/>
    </row>
    <row r="48" spans="1:7">
      <c r="A48" s="47"/>
      <c r="B48" s="166"/>
      <c r="C48" s="166"/>
      <c r="D48" s="166"/>
      <c r="E48" s="166"/>
      <c r="F48" s="460" t="s">
        <v>3661</v>
      </c>
      <c r="G48" s="162" t="s">
        <v>3662</v>
      </c>
    </row>
    <row r="49" spans="1:7">
      <c r="A49" s="47"/>
      <c r="B49" s="460" t="s">
        <v>3686</v>
      </c>
      <c r="C49" s="460" t="s">
        <v>3663</v>
      </c>
      <c r="D49" s="166"/>
      <c r="E49" s="460" t="s">
        <v>2645</v>
      </c>
      <c r="F49" s="460" t="s">
        <v>3664</v>
      </c>
      <c r="G49" s="162" t="s">
        <v>3665</v>
      </c>
    </row>
    <row r="50" spans="1:7">
      <c r="A50" s="47"/>
      <c r="B50" s="460" t="s">
        <v>3689</v>
      </c>
      <c r="C50" s="460" t="s">
        <v>3666</v>
      </c>
      <c r="D50" s="166"/>
      <c r="E50" s="460" t="s">
        <v>1827</v>
      </c>
      <c r="F50" s="460" t="s">
        <v>1828</v>
      </c>
      <c r="G50" s="162" t="s">
        <v>1829</v>
      </c>
    </row>
    <row r="51" spans="1:7">
      <c r="A51" s="47"/>
      <c r="B51" s="166">
        <v>1</v>
      </c>
      <c r="C51" s="166" t="s">
        <v>3667</v>
      </c>
      <c r="D51" s="166"/>
      <c r="E51" s="1243">
        <v>92322132</v>
      </c>
      <c r="F51" s="219"/>
      <c r="G51" s="190"/>
    </row>
    <row r="52" spans="1:7">
      <c r="A52" s="47"/>
      <c r="B52" s="166">
        <v>2</v>
      </c>
      <c r="C52" s="166" t="s">
        <v>3668</v>
      </c>
      <c r="D52" s="166"/>
      <c r="E52" s="461"/>
      <c r="F52" s="219"/>
      <c r="G52" s="1244">
        <v>2.3999999999999998E-3</v>
      </c>
    </row>
    <row r="53" spans="1:7">
      <c r="A53" s="47"/>
      <c r="B53" s="166">
        <v>3</v>
      </c>
      <c r="C53" s="166" t="s">
        <v>492</v>
      </c>
      <c r="D53" s="166"/>
      <c r="E53" s="1245">
        <v>582200000</v>
      </c>
      <c r="F53" s="1244">
        <f>IF(ISERR(+E53/+E$56)," ",(E53/E$56))</f>
        <v>0.47740297635253809</v>
      </c>
      <c r="G53" s="1244">
        <v>4.99E-2</v>
      </c>
    </row>
    <row r="54" spans="1:7">
      <c r="A54" s="47"/>
      <c r="B54" s="166">
        <v>4</v>
      </c>
      <c r="C54" s="166" t="s">
        <v>3669</v>
      </c>
      <c r="D54" s="166"/>
      <c r="E54" s="1245"/>
      <c r="F54" s="1244">
        <f>IF(ISERR(+E54/+E$56)," ",(E54/E$56))</f>
        <v>0</v>
      </c>
      <c r="G54" s="1244">
        <v>0</v>
      </c>
    </row>
    <row r="55" spans="1:7">
      <c r="A55" s="47"/>
      <c r="B55" s="166">
        <v>5</v>
      </c>
      <c r="C55" s="166" t="s">
        <v>3670</v>
      </c>
      <c r="D55" s="166"/>
      <c r="E55" s="1245">
        <v>637314810</v>
      </c>
      <c r="F55" s="1244">
        <f>IF(ISERR(+E55/+E$56)," ",(E55/E$56))</f>
        <v>0.52259702364746186</v>
      </c>
      <c r="G55" s="1244">
        <v>0.09</v>
      </c>
    </row>
    <row r="56" spans="1:7">
      <c r="A56" s="47"/>
      <c r="B56" s="166">
        <v>6</v>
      </c>
      <c r="C56" s="166" t="s">
        <v>4000</v>
      </c>
      <c r="D56" s="166"/>
      <c r="E56" s="1245">
        <f>E53+E54+E55</f>
        <v>1219514810</v>
      </c>
      <c r="F56" s="1244">
        <f>F53+F54+F55</f>
        <v>1</v>
      </c>
      <c r="G56" s="190"/>
    </row>
    <row r="57" spans="1:7">
      <c r="A57" s="47"/>
      <c r="B57" s="59">
        <v>7</v>
      </c>
      <c r="C57" s="59" t="s">
        <v>4001</v>
      </c>
      <c r="D57" s="59"/>
      <c r="E57" s="1245">
        <v>52621919</v>
      </c>
      <c r="F57" s="462"/>
      <c r="G57" s="188"/>
    </row>
    <row r="58" spans="1:7">
      <c r="A58" s="47"/>
      <c r="B58" s="61"/>
      <c r="C58" s="61" t="s">
        <v>4002</v>
      </c>
      <c r="D58" s="61"/>
      <c r="E58" s="340"/>
      <c r="F58" s="209"/>
      <c r="G58" s="189"/>
    </row>
    <row r="59" spans="1:7">
      <c r="A59" s="47"/>
      <c r="B59" s="11"/>
      <c r="C59" s="11"/>
      <c r="D59" s="11"/>
      <c r="E59" s="11"/>
      <c r="F59" s="11"/>
      <c r="G59" s="48"/>
    </row>
    <row r="60" spans="1:7">
      <c r="A60" s="62" t="s">
        <v>4003</v>
      </c>
      <c r="B60" s="63"/>
      <c r="C60" s="63"/>
      <c r="D60" s="63"/>
      <c r="E60" s="63"/>
      <c r="F60" s="63"/>
      <c r="G60" s="60"/>
    </row>
    <row r="61" spans="1:7">
      <c r="A61" s="47"/>
      <c r="B61" s="11"/>
      <c r="C61" s="11"/>
      <c r="D61" s="11" t="s">
        <v>4004</v>
      </c>
      <c r="E61" s="1413">
        <v>0.4</v>
      </c>
      <c r="F61" s="447"/>
      <c r="G61" s="48"/>
    </row>
    <row r="62" spans="1:7">
      <c r="A62" s="47"/>
      <c r="B62" s="11"/>
      <c r="C62" s="11"/>
      <c r="D62" s="11"/>
      <c r="E62" s="1413"/>
      <c r="F62" s="11"/>
      <c r="G62" s="48"/>
    </row>
    <row r="63" spans="1:7">
      <c r="A63" s="62" t="s">
        <v>3974</v>
      </c>
      <c r="B63" s="63"/>
      <c r="C63" s="63"/>
      <c r="D63" s="63"/>
      <c r="E63" s="1414"/>
      <c r="F63" s="63"/>
      <c r="G63" s="60"/>
    </row>
    <row r="64" spans="1:7">
      <c r="A64" s="47"/>
      <c r="B64" s="11"/>
      <c r="C64" s="11"/>
      <c r="D64" s="11"/>
      <c r="E64" s="1413">
        <v>0</v>
      </c>
      <c r="F64" s="447"/>
      <c r="G64" s="48"/>
    </row>
    <row r="65" spans="1:7">
      <c r="A65" s="47"/>
      <c r="B65" s="11"/>
      <c r="C65" s="11"/>
      <c r="D65" s="11"/>
      <c r="E65" s="1413"/>
      <c r="F65" s="11"/>
      <c r="G65" s="48"/>
    </row>
    <row r="66" spans="1:7">
      <c r="A66" s="62" t="s">
        <v>3975</v>
      </c>
      <c r="B66" s="63"/>
      <c r="C66" s="63"/>
      <c r="D66" s="63"/>
      <c r="E66" s="1414"/>
      <c r="F66" s="63"/>
      <c r="G66" s="60"/>
    </row>
    <row r="67" spans="1:7">
      <c r="A67" s="47" t="s">
        <v>3976</v>
      </c>
      <c r="B67" s="11"/>
      <c r="C67" s="11"/>
      <c r="D67" s="447" t="s">
        <v>4004</v>
      </c>
      <c r="E67" s="1413">
        <f>+E61</f>
        <v>0.4</v>
      </c>
      <c r="F67" s="11"/>
      <c r="G67" s="48"/>
    </row>
    <row r="68" spans="1:7" ht="15.75" thickBot="1">
      <c r="A68" s="72" t="s">
        <v>3977</v>
      </c>
      <c r="B68" s="73"/>
      <c r="C68" s="73"/>
      <c r="D68" s="463" t="s">
        <v>4004</v>
      </c>
      <c r="E68" s="1415">
        <f>+E64</f>
        <v>0</v>
      </c>
      <c r="F68" s="73"/>
      <c r="G68" s="74"/>
    </row>
    <row r="69" spans="1:7" ht="15.75">
      <c r="A69" s="75" t="s">
        <v>3978</v>
      </c>
      <c r="B69" s="11"/>
      <c r="C69" s="75"/>
      <c r="D69" s="75" t="s">
        <v>3979</v>
      </c>
    </row>
    <row r="70" spans="1:7" ht="15.75">
      <c r="A70" s="75"/>
      <c r="B70" s="11"/>
      <c r="C70" s="75"/>
      <c r="D70" s="75"/>
    </row>
    <row r="71" spans="1:7">
      <c r="A71" s="44" t="s">
        <v>3980</v>
      </c>
      <c r="B71" s="44"/>
      <c r="C71" s="44"/>
      <c r="D71" s="44"/>
      <c r="E71" s="44"/>
      <c r="F71" s="44"/>
      <c r="G71" s="44"/>
    </row>
    <row r="72" spans="1:7" ht="15.75">
      <c r="A72" s="46" t="s">
        <v>1324</v>
      </c>
      <c r="B72" s="44"/>
      <c r="C72" s="44"/>
      <c r="D72" s="44"/>
      <c r="E72" s="44"/>
      <c r="F72" s="44"/>
      <c r="G72" s="44"/>
    </row>
    <row r="73" spans="1:7" ht="15.75" thickBot="1">
      <c r="A73" s="11" t="str">
        <f>'Data Sheet'!$C$25</f>
        <v>Orange and Rockland Utilities, Inc</v>
      </c>
      <c r="B73" s="11"/>
      <c r="C73" s="11"/>
      <c r="D73" s="11"/>
      <c r="E73" s="11"/>
      <c r="F73" s="448" t="str">
        <f>'Data Sheet'!$C$40</f>
        <v>4/28/2016</v>
      </c>
      <c r="G73" s="4" t="str">
        <f>'Data Sheet'!$C$38</f>
        <v>12/31/2015</v>
      </c>
    </row>
    <row r="74" spans="1:7">
      <c r="A74" s="13"/>
      <c r="B74" s="41"/>
      <c r="C74" s="41"/>
      <c r="D74" s="41"/>
      <c r="E74" s="41"/>
      <c r="F74" s="41"/>
      <c r="G74" s="42"/>
    </row>
    <row r="75" spans="1:7">
      <c r="A75" s="197" t="s">
        <v>1617</v>
      </c>
      <c r="B75" s="44"/>
      <c r="C75" s="44"/>
      <c r="D75" s="44"/>
      <c r="E75" s="44"/>
      <c r="F75" s="44"/>
      <c r="G75" s="45"/>
    </row>
    <row r="76" spans="1:7">
      <c r="A76" s="49"/>
      <c r="B76" s="52"/>
      <c r="C76" s="52"/>
      <c r="D76" s="52"/>
      <c r="E76" s="52"/>
      <c r="F76" s="52"/>
      <c r="G76" s="51"/>
    </row>
    <row r="77" spans="1:7">
      <c r="A77" s="62"/>
      <c r="B77" s="63"/>
      <c r="C77" s="63"/>
      <c r="D77" s="63"/>
      <c r="E77" s="63"/>
      <c r="F77" s="63"/>
      <c r="G77" s="48"/>
    </row>
    <row r="78" spans="1:7">
      <c r="A78" s="47"/>
      <c r="B78" s="11"/>
      <c r="C78" s="11"/>
      <c r="D78" s="11"/>
      <c r="E78" s="11"/>
      <c r="F78" s="11"/>
      <c r="G78" s="48"/>
    </row>
    <row r="79" spans="1:7">
      <c r="A79" s="47"/>
      <c r="B79" s="11"/>
      <c r="C79" s="11"/>
      <c r="D79" s="11"/>
      <c r="E79" s="11"/>
      <c r="F79" s="11"/>
      <c r="G79" s="48"/>
    </row>
    <row r="80" spans="1:7">
      <c r="A80" s="47"/>
      <c r="B80" s="11"/>
      <c r="C80" s="11"/>
      <c r="D80" s="11"/>
      <c r="E80" s="11"/>
      <c r="F80" s="11"/>
      <c r="G80" s="48"/>
    </row>
    <row r="81" spans="1:7">
      <c r="A81" s="47"/>
      <c r="B81" s="11"/>
      <c r="C81" s="11"/>
      <c r="D81" s="11"/>
      <c r="E81" s="11"/>
      <c r="F81" s="11"/>
      <c r="G81" s="48"/>
    </row>
    <row r="82" spans="1:7">
      <c r="A82" s="47"/>
      <c r="B82" s="11"/>
      <c r="C82" s="11"/>
      <c r="D82" s="11"/>
      <c r="E82" s="11"/>
      <c r="F82" s="11"/>
      <c r="G82" s="48"/>
    </row>
    <row r="83" spans="1:7">
      <c r="A83" s="47"/>
      <c r="B83" s="11"/>
      <c r="C83" s="11"/>
      <c r="D83" s="11"/>
      <c r="E83" s="11"/>
      <c r="F83" s="11"/>
      <c r="G83" s="48"/>
    </row>
    <row r="84" spans="1:7">
      <c r="A84" s="47"/>
      <c r="B84" s="11"/>
      <c r="C84" s="11"/>
      <c r="D84" s="11"/>
      <c r="E84" s="11"/>
      <c r="F84" s="11"/>
      <c r="G84" s="48"/>
    </row>
    <row r="85" spans="1:7">
      <c r="A85" s="47"/>
      <c r="B85" s="11"/>
      <c r="C85" s="11"/>
      <c r="D85" s="11"/>
      <c r="E85" s="11"/>
      <c r="F85" s="11"/>
      <c r="G85" s="48"/>
    </row>
    <row r="86" spans="1:7">
      <c r="A86" s="47"/>
      <c r="B86" s="11"/>
      <c r="C86" s="1100"/>
      <c r="D86" s="11"/>
      <c r="E86" s="1100"/>
      <c r="F86" s="1100"/>
      <c r="G86" s="48"/>
    </row>
    <row r="87" spans="1:7">
      <c r="A87" s="47"/>
      <c r="B87" s="11"/>
      <c r="C87" s="11"/>
      <c r="D87" s="11"/>
      <c r="E87" s="11"/>
      <c r="F87" s="11"/>
      <c r="G87" s="48"/>
    </row>
    <row r="88" spans="1:7">
      <c r="A88" s="47"/>
      <c r="B88" s="11"/>
      <c r="C88" s="11"/>
      <c r="D88" s="11"/>
      <c r="E88" s="11"/>
      <c r="F88" s="11"/>
      <c r="G88" s="48"/>
    </row>
    <row r="89" spans="1:7">
      <c r="A89" s="47"/>
      <c r="B89" s="11"/>
      <c r="C89" s="11"/>
      <c r="D89" s="11"/>
      <c r="E89" s="11"/>
      <c r="F89" s="11"/>
      <c r="G89" s="48"/>
    </row>
    <row r="90" spans="1:7">
      <c r="A90" s="47"/>
      <c r="B90" s="11"/>
      <c r="C90" s="11"/>
      <c r="D90" s="11"/>
      <c r="E90" s="11"/>
      <c r="F90" s="11"/>
      <c r="G90" s="48"/>
    </row>
    <row r="91" spans="1:7">
      <c r="A91" s="47"/>
      <c r="B91" s="11"/>
      <c r="C91" s="11"/>
      <c r="D91" s="11"/>
      <c r="E91" s="11"/>
      <c r="F91" s="11"/>
      <c r="G91" s="48"/>
    </row>
    <row r="92" spans="1:7">
      <c r="A92" s="47"/>
      <c r="B92" s="11"/>
      <c r="C92" s="11"/>
      <c r="D92" s="11"/>
      <c r="E92" s="11"/>
      <c r="F92" s="11"/>
      <c r="G92" s="48"/>
    </row>
    <row r="93" spans="1:7">
      <c r="A93" s="47"/>
      <c r="B93" s="11"/>
      <c r="C93" s="11"/>
      <c r="D93" s="11"/>
      <c r="E93" s="11"/>
      <c r="F93" s="11"/>
      <c r="G93" s="48"/>
    </row>
    <row r="94" spans="1:7">
      <c r="A94" s="47"/>
      <c r="B94" s="11"/>
      <c r="C94" s="11"/>
      <c r="D94" s="11"/>
      <c r="E94" s="11"/>
      <c r="F94" s="11"/>
      <c r="G94" s="48"/>
    </row>
    <row r="95" spans="1:7">
      <c r="A95" s="47"/>
      <c r="B95" s="11"/>
      <c r="C95" s="11"/>
      <c r="D95" s="11"/>
      <c r="E95" s="11"/>
      <c r="F95" s="11"/>
      <c r="G95" s="48"/>
    </row>
    <row r="96" spans="1:7">
      <c r="A96" s="47"/>
      <c r="B96" s="11"/>
      <c r="C96" s="11"/>
      <c r="D96" s="11"/>
      <c r="E96" s="11"/>
      <c r="F96" s="11"/>
      <c r="G96" s="48"/>
    </row>
    <row r="97" spans="1:7">
      <c r="A97" s="47"/>
      <c r="B97" s="11"/>
      <c r="C97" s="11"/>
      <c r="D97" s="11"/>
      <c r="E97" s="11"/>
      <c r="F97" s="11"/>
      <c r="G97" s="48"/>
    </row>
    <row r="98" spans="1:7">
      <c r="A98" s="47"/>
      <c r="B98" s="11"/>
      <c r="C98" s="11"/>
      <c r="D98" s="11"/>
      <c r="E98" s="11"/>
      <c r="F98" s="11"/>
      <c r="G98" s="48"/>
    </row>
    <row r="99" spans="1:7">
      <c r="A99" s="47"/>
      <c r="B99" s="11"/>
      <c r="C99" s="11"/>
      <c r="D99" s="11"/>
      <c r="E99" s="11"/>
      <c r="F99" s="11"/>
      <c r="G99" s="48"/>
    </row>
    <row r="100" spans="1:7">
      <c r="A100" s="47"/>
      <c r="B100" s="11"/>
      <c r="C100" s="11"/>
      <c r="D100" s="11"/>
      <c r="E100" s="11"/>
      <c r="F100" s="11"/>
      <c r="G100" s="48"/>
    </row>
    <row r="101" spans="1:7">
      <c r="A101" s="47"/>
      <c r="B101" s="11"/>
      <c r="C101" s="11"/>
      <c r="D101" s="11"/>
      <c r="E101" s="11"/>
      <c r="F101" s="11"/>
      <c r="G101" s="48"/>
    </row>
    <row r="102" spans="1:7">
      <c r="A102" s="47"/>
      <c r="B102" s="11"/>
      <c r="C102" s="11"/>
      <c r="D102" s="11"/>
      <c r="E102" s="11"/>
      <c r="F102" s="11"/>
      <c r="G102" s="48"/>
    </row>
    <row r="103" spans="1:7">
      <c r="A103" s="47"/>
      <c r="B103" s="11"/>
      <c r="C103" s="11"/>
      <c r="D103" s="11"/>
      <c r="E103" s="11"/>
      <c r="F103" s="11"/>
      <c r="G103" s="48"/>
    </row>
    <row r="104" spans="1:7">
      <c r="A104" s="47"/>
      <c r="B104" s="11"/>
      <c r="C104" s="11"/>
      <c r="D104" s="11"/>
      <c r="E104" s="11"/>
      <c r="F104" s="11"/>
      <c r="G104" s="48"/>
    </row>
    <row r="105" spans="1:7">
      <c r="A105" s="47"/>
      <c r="B105" s="11"/>
      <c r="C105" s="11"/>
      <c r="D105" s="11"/>
      <c r="E105" s="11"/>
      <c r="F105" s="11"/>
      <c r="G105" s="48"/>
    </row>
    <row r="106" spans="1:7">
      <c r="A106" s="47"/>
      <c r="B106" s="11"/>
      <c r="C106" s="11"/>
      <c r="D106" s="11"/>
      <c r="E106" s="11"/>
      <c r="F106" s="11"/>
      <c r="G106" s="48"/>
    </row>
    <row r="107" spans="1:7">
      <c r="A107" s="47"/>
      <c r="B107" s="11"/>
      <c r="C107" s="11"/>
      <c r="D107" s="11"/>
      <c r="E107" s="11"/>
      <c r="F107" s="11"/>
      <c r="G107" s="48"/>
    </row>
    <row r="108" spans="1:7">
      <c r="A108" s="47"/>
      <c r="B108" s="11"/>
      <c r="C108" s="11"/>
      <c r="D108" s="11"/>
      <c r="E108" s="11"/>
      <c r="F108" s="11"/>
      <c r="G108" s="48"/>
    </row>
    <row r="109" spans="1:7">
      <c r="A109" s="47"/>
      <c r="B109" s="11"/>
      <c r="C109" s="11"/>
      <c r="D109" s="11"/>
      <c r="E109" s="11"/>
      <c r="F109" s="11"/>
      <c r="G109" s="48"/>
    </row>
    <row r="110" spans="1:7">
      <c r="A110" s="47"/>
      <c r="B110" s="11"/>
      <c r="C110" s="11"/>
      <c r="D110" s="11"/>
      <c r="E110" s="11"/>
      <c r="F110" s="11"/>
      <c r="G110" s="48"/>
    </row>
    <row r="111" spans="1:7">
      <c r="A111" s="47"/>
      <c r="B111" s="11"/>
      <c r="C111" s="11"/>
      <c r="D111" s="11"/>
      <c r="E111" s="11"/>
      <c r="F111" s="11"/>
      <c r="G111" s="48"/>
    </row>
    <row r="112" spans="1:7">
      <c r="A112" s="47"/>
      <c r="B112" s="11"/>
      <c r="C112" s="11"/>
      <c r="D112" s="11"/>
      <c r="E112" s="11"/>
      <c r="F112" s="11"/>
      <c r="G112" s="48"/>
    </row>
    <row r="113" spans="1:7">
      <c r="A113" s="47"/>
      <c r="B113" s="11"/>
      <c r="C113" s="11"/>
      <c r="D113" s="11"/>
      <c r="E113" s="11"/>
      <c r="F113" s="11"/>
      <c r="G113" s="48"/>
    </row>
    <row r="114" spans="1:7">
      <c r="A114" s="47"/>
      <c r="B114" s="11"/>
      <c r="C114" s="11"/>
      <c r="D114" s="11"/>
      <c r="E114" s="11"/>
      <c r="F114" s="11"/>
      <c r="G114" s="48"/>
    </row>
    <row r="115" spans="1:7">
      <c r="A115" s="47"/>
      <c r="B115" s="11"/>
      <c r="C115" s="11"/>
      <c r="D115" s="11"/>
      <c r="E115" s="11"/>
      <c r="F115" s="11"/>
      <c r="G115" s="48"/>
    </row>
    <row r="116" spans="1:7">
      <c r="A116" s="47"/>
      <c r="B116" s="11"/>
      <c r="C116" s="11"/>
      <c r="D116" s="11"/>
      <c r="E116" s="11"/>
      <c r="F116" s="11"/>
      <c r="G116" s="48"/>
    </row>
    <row r="117" spans="1:7">
      <c r="A117" s="47"/>
      <c r="B117" s="11"/>
      <c r="C117" s="11"/>
      <c r="D117" s="11"/>
      <c r="E117" s="11"/>
      <c r="F117" s="11"/>
      <c r="G117" s="48"/>
    </row>
    <row r="118" spans="1:7">
      <c r="A118" s="47"/>
      <c r="B118" s="11"/>
      <c r="C118" s="11"/>
      <c r="D118" s="11"/>
      <c r="E118" s="11"/>
      <c r="F118" s="11"/>
      <c r="G118" s="48"/>
    </row>
    <row r="119" spans="1:7">
      <c r="A119" s="47"/>
      <c r="B119" s="11"/>
      <c r="C119" s="11"/>
      <c r="D119" s="11"/>
      <c r="E119" s="11"/>
      <c r="F119" s="11"/>
      <c r="G119" s="48"/>
    </row>
    <row r="120" spans="1:7">
      <c r="A120" s="47"/>
      <c r="B120" s="11"/>
      <c r="C120" s="11"/>
      <c r="D120" s="11"/>
      <c r="E120" s="11"/>
      <c r="F120" s="11"/>
      <c r="G120" s="48"/>
    </row>
    <row r="121" spans="1:7">
      <c r="A121" s="47"/>
      <c r="B121" s="11"/>
      <c r="C121" s="11"/>
      <c r="D121" s="11"/>
      <c r="E121" s="11"/>
      <c r="F121" s="11"/>
      <c r="G121" s="48"/>
    </row>
    <row r="122" spans="1:7">
      <c r="A122" s="47"/>
      <c r="B122" s="11"/>
      <c r="C122" s="11"/>
      <c r="D122" s="11"/>
      <c r="E122" s="11"/>
      <c r="F122" s="11"/>
      <c r="G122" s="48"/>
    </row>
    <row r="123" spans="1:7">
      <c r="A123" s="47"/>
      <c r="B123" s="11"/>
      <c r="C123" s="11"/>
      <c r="D123" s="11"/>
      <c r="E123" s="11"/>
      <c r="F123" s="11"/>
      <c r="G123" s="48"/>
    </row>
    <row r="124" spans="1:7">
      <c r="A124" s="47"/>
      <c r="B124" s="11"/>
      <c r="C124" s="11"/>
      <c r="D124" s="11"/>
      <c r="E124" s="11"/>
      <c r="F124" s="11"/>
      <c r="G124" s="48"/>
    </row>
    <row r="125" spans="1:7">
      <c r="A125" s="47"/>
      <c r="B125" s="11"/>
      <c r="C125" s="11"/>
      <c r="D125" s="11"/>
      <c r="E125" s="11"/>
      <c r="F125" s="11"/>
      <c r="G125" s="48"/>
    </row>
    <row r="126" spans="1:7">
      <c r="A126" s="47"/>
      <c r="B126" s="11"/>
      <c r="C126" s="11"/>
      <c r="D126" s="11"/>
      <c r="E126" s="11"/>
      <c r="F126" s="11"/>
      <c r="G126" s="48"/>
    </row>
    <row r="127" spans="1:7">
      <c r="A127" s="47"/>
      <c r="B127" s="11"/>
      <c r="C127" s="11"/>
      <c r="D127" s="11"/>
      <c r="E127" s="11"/>
      <c r="F127" s="11"/>
      <c r="G127" s="48"/>
    </row>
    <row r="128" spans="1:7">
      <c r="A128" s="47"/>
      <c r="B128" s="11"/>
      <c r="C128" s="11"/>
      <c r="D128" s="11"/>
      <c r="E128" s="11"/>
      <c r="F128" s="11"/>
      <c r="G128" s="48"/>
    </row>
    <row r="129" spans="1:7">
      <c r="A129" s="47"/>
      <c r="B129" s="11"/>
      <c r="C129" s="11"/>
      <c r="D129" s="11"/>
      <c r="E129" s="11"/>
      <c r="F129" s="11"/>
      <c r="G129" s="48"/>
    </row>
    <row r="130" spans="1:7" ht="15.75" thickBot="1">
      <c r="A130" s="72"/>
      <c r="B130" s="73"/>
      <c r="C130" s="1240"/>
      <c r="D130" s="1240"/>
      <c r="E130" s="1240"/>
      <c r="F130" s="73"/>
      <c r="G130" s="74"/>
    </row>
    <row r="131" spans="1:7" ht="15.75">
      <c r="A131" s="75" t="s">
        <v>3981</v>
      </c>
      <c r="B131" s="11"/>
      <c r="C131" s="11"/>
      <c r="D131" s="75" t="s">
        <v>3979</v>
      </c>
    </row>
    <row r="132" spans="1:7">
      <c r="A132" s="11"/>
      <c r="B132" s="11"/>
      <c r="C132" s="11"/>
      <c r="D132" s="11"/>
      <c r="E132" s="11"/>
      <c r="F132" s="11"/>
    </row>
    <row r="133" spans="1:7" ht="15.75">
      <c r="A133" s="44" t="s">
        <v>3982</v>
      </c>
      <c r="B133" s="44"/>
      <c r="C133" s="44"/>
      <c r="D133" s="46"/>
      <c r="E133" s="44"/>
      <c r="F133" s="44"/>
      <c r="G133" s="44"/>
    </row>
  </sheetData>
  <mergeCells count="17">
    <mergeCell ref="F5:G5"/>
    <mergeCell ref="F6:G6"/>
    <mergeCell ref="F7:G7"/>
    <mergeCell ref="F8:G8"/>
    <mergeCell ref="A5:E5"/>
    <mergeCell ref="A6:E6"/>
    <mergeCell ref="A7:E7"/>
    <mergeCell ref="A8:E8"/>
    <mergeCell ref="A13:G13"/>
    <mergeCell ref="F9:G9"/>
    <mergeCell ref="F10:G10"/>
    <mergeCell ref="F11:G11"/>
    <mergeCell ref="F12:G12"/>
    <mergeCell ref="A9:E9"/>
    <mergeCell ref="A10:E10"/>
    <mergeCell ref="A11:E11"/>
    <mergeCell ref="A12:D12"/>
  </mergeCells>
  <phoneticPr fontId="0" type="noConversion"/>
  <printOptions horizontalCentered="1" verticalCentered="1"/>
  <pageMargins left="0.5" right="0.5" top="0.5" bottom="0.5" header="0" footer="0"/>
  <pageSetup scale="65" fitToHeight="2"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89">
    <pageSetUpPr fitToPage="1"/>
  </sheetPr>
  <dimension ref="A1:BG189"/>
  <sheetViews>
    <sheetView defaultGridColor="0" topLeftCell="A97" colorId="22" zoomScaleNormal="100" zoomScaleSheetLayoutView="80" workbookViewId="0">
      <selection activeCell="M31" sqref="M31"/>
    </sheetView>
  </sheetViews>
  <sheetFormatPr defaultColWidth="9.6640625" defaultRowHeight="15"/>
  <cols>
    <col min="1" max="1" width="2.6640625" style="904" customWidth="1"/>
    <col min="2" max="2" width="3.6640625" style="904" customWidth="1"/>
    <col min="3" max="3" width="1.6640625" style="904" customWidth="1"/>
    <col min="4" max="4" width="39.6640625" style="904" customWidth="1"/>
    <col min="5" max="5" width="21.44140625" style="904" customWidth="1"/>
    <col min="6" max="8" width="15.6640625" style="904" customWidth="1"/>
    <col min="9" max="16384" width="9.6640625" style="904"/>
  </cols>
  <sheetData>
    <row r="1" spans="1:59" ht="17.45" customHeight="1">
      <c r="A1" s="1474"/>
      <c r="B1" s="1477" t="s">
        <v>2455</v>
      </c>
      <c r="C1" s="1477"/>
      <c r="D1" s="1475"/>
      <c r="E1" s="1477" t="s">
        <v>2368</v>
      </c>
      <c r="F1" s="1476" t="s">
        <v>2457</v>
      </c>
      <c r="G1" s="1476" t="s">
        <v>2458</v>
      </c>
      <c r="H1" s="1534"/>
      <c r="I1" s="1617"/>
      <c r="J1" s="1617"/>
      <c r="K1" s="1617"/>
      <c r="L1" s="1617"/>
      <c r="M1" s="1617"/>
      <c r="N1" s="1617"/>
      <c r="O1" s="1617"/>
      <c r="P1" s="1617"/>
      <c r="Q1" s="1617"/>
      <c r="R1" s="1617"/>
      <c r="S1" s="1617"/>
      <c r="T1" s="1617"/>
      <c r="U1" s="1617"/>
      <c r="V1" s="1617"/>
      <c r="W1" s="1617"/>
      <c r="X1" s="1617"/>
      <c r="Y1" s="1617"/>
      <c r="Z1" s="1617"/>
      <c r="AA1" s="1617"/>
      <c r="AB1" s="1617"/>
      <c r="AC1" s="1617"/>
      <c r="AD1" s="1617"/>
      <c r="AE1" s="1617"/>
      <c r="AF1" s="1617"/>
      <c r="AG1" s="1617"/>
      <c r="AH1" s="1617"/>
      <c r="AI1" s="1617"/>
      <c r="AJ1" s="1617"/>
      <c r="AK1" s="1617"/>
      <c r="AL1" s="1617"/>
      <c r="AM1" s="1617"/>
      <c r="AN1" s="1617"/>
      <c r="AO1" s="1617"/>
      <c r="AP1" s="1617"/>
      <c r="AQ1" s="1617"/>
      <c r="AR1" s="1617"/>
      <c r="AS1" s="1617"/>
      <c r="AT1" s="1617"/>
      <c r="AU1" s="1617"/>
      <c r="AV1" s="1617"/>
      <c r="AW1" s="1617"/>
      <c r="AX1" s="1617"/>
      <c r="AY1" s="1617"/>
      <c r="AZ1" s="1617"/>
      <c r="BA1" s="1617"/>
      <c r="BB1" s="1617"/>
      <c r="BC1" s="1617"/>
      <c r="BD1" s="1617"/>
      <c r="BE1" s="1617"/>
      <c r="BF1" s="1617"/>
      <c r="BG1" s="1617"/>
    </row>
    <row r="2" spans="1:59" ht="13.5" customHeight="1">
      <c r="A2" s="1479"/>
      <c r="B2" s="1617" t="str">
        <f>+'Data Sheet'!C25</f>
        <v>Orange and Rockland Utilities, Inc</v>
      </c>
      <c r="C2" s="1617"/>
      <c r="D2" s="2383"/>
      <c r="E2" s="2384" t="s">
        <v>4966</v>
      </c>
      <c r="F2" s="909"/>
      <c r="G2" s="2385"/>
      <c r="H2" s="1530"/>
      <c r="I2" s="1617"/>
      <c r="J2" s="1617"/>
      <c r="K2" s="1617"/>
      <c r="L2" s="1617"/>
      <c r="M2" s="1617"/>
      <c r="N2" s="1617"/>
      <c r="O2" s="1617"/>
      <c r="P2" s="1617"/>
      <c r="Q2" s="1617"/>
      <c r="R2" s="1617"/>
      <c r="S2" s="1617"/>
      <c r="T2" s="1617"/>
      <c r="U2" s="1617"/>
      <c r="V2" s="1617"/>
      <c r="W2" s="1617"/>
      <c r="X2" s="1617"/>
      <c r="Y2" s="1617"/>
      <c r="Z2" s="1617"/>
      <c r="AA2" s="1617"/>
      <c r="AB2" s="1617"/>
      <c r="AC2" s="1617"/>
      <c r="AD2" s="1617"/>
      <c r="AE2" s="1617"/>
      <c r="AF2" s="1617"/>
      <c r="AG2" s="1617"/>
      <c r="AH2" s="1617"/>
      <c r="AI2" s="1617"/>
      <c r="AJ2" s="1617"/>
      <c r="AK2" s="1617"/>
      <c r="AL2" s="1617"/>
      <c r="AM2" s="1617"/>
      <c r="AN2" s="1617"/>
      <c r="AO2" s="1617"/>
      <c r="AP2" s="1617"/>
      <c r="AQ2" s="1617"/>
      <c r="AR2" s="1617"/>
      <c r="AS2" s="1617"/>
      <c r="AT2" s="1617"/>
      <c r="AU2" s="1617"/>
      <c r="AV2" s="1617"/>
      <c r="AW2" s="1617"/>
      <c r="AX2" s="1617"/>
      <c r="AY2" s="1617"/>
      <c r="AZ2" s="1617"/>
      <c r="BA2" s="1617"/>
      <c r="BB2" s="1617"/>
      <c r="BC2" s="1617"/>
      <c r="BD2" s="1617"/>
      <c r="BE2" s="1617"/>
      <c r="BF2" s="1617"/>
      <c r="BG2" s="1617"/>
    </row>
    <row r="3" spans="1:59" ht="15" customHeight="1">
      <c r="A3" s="1479"/>
      <c r="B3" s="916"/>
      <c r="C3" s="916"/>
      <c r="D3" s="2386"/>
      <c r="E3" s="2387" t="s">
        <v>238</v>
      </c>
      <c r="F3" s="2388" t="str">
        <f>+'Data Sheet'!C40</f>
        <v>4/28/2016</v>
      </c>
      <c r="G3" s="2422" t="str">
        <f>+'Data Sheet'!C38</f>
        <v>12/31/2015</v>
      </c>
      <c r="H3" s="1508"/>
      <c r="I3" s="1617"/>
      <c r="J3" s="1617"/>
      <c r="K3" s="1617"/>
      <c r="L3" s="1617"/>
      <c r="M3" s="1617"/>
      <c r="N3" s="1617"/>
      <c r="O3" s="1617"/>
      <c r="P3" s="1617"/>
      <c r="Q3" s="1617"/>
      <c r="R3" s="1617"/>
      <c r="S3" s="1617"/>
      <c r="T3" s="1617"/>
      <c r="U3" s="1617"/>
      <c r="V3" s="1617"/>
      <c r="W3" s="1617"/>
      <c r="X3" s="1617"/>
      <c r="Y3" s="1617"/>
      <c r="Z3" s="1617"/>
      <c r="AA3" s="1617"/>
      <c r="AB3" s="1617"/>
      <c r="AC3" s="1617"/>
      <c r="AD3" s="1617"/>
      <c r="AE3" s="1617"/>
      <c r="AF3" s="1617"/>
      <c r="AG3" s="1617"/>
      <c r="AH3" s="1617"/>
      <c r="AI3" s="1617"/>
      <c r="AJ3" s="1617"/>
      <c r="AK3" s="1617"/>
      <c r="AL3" s="1617"/>
      <c r="AM3" s="1617"/>
      <c r="AN3" s="1617"/>
      <c r="AO3" s="1617"/>
      <c r="AP3" s="1617"/>
      <c r="AQ3" s="1617"/>
      <c r="AR3" s="1617"/>
      <c r="AS3" s="1617"/>
      <c r="AT3" s="1617"/>
      <c r="AU3" s="1617"/>
      <c r="AV3" s="1617"/>
      <c r="AW3" s="1617"/>
      <c r="AX3" s="1617"/>
      <c r="AY3" s="1617"/>
      <c r="AZ3" s="1617"/>
      <c r="BA3" s="1617"/>
      <c r="BB3" s="1617"/>
      <c r="BC3" s="1617"/>
      <c r="BD3" s="1617"/>
      <c r="BE3" s="1617"/>
      <c r="BF3" s="1617"/>
      <c r="BG3" s="1617"/>
    </row>
    <row r="4" spans="1:59" ht="15" customHeight="1">
      <c r="A4" s="2007" t="s">
        <v>3983</v>
      </c>
      <c r="B4" s="991"/>
      <c r="C4" s="991"/>
      <c r="D4" s="959"/>
      <c r="E4" s="991"/>
      <c r="F4" s="991"/>
      <c r="G4" s="991"/>
      <c r="H4" s="2008"/>
      <c r="I4" s="1617"/>
      <c r="J4" s="1617"/>
      <c r="K4" s="1617"/>
      <c r="L4" s="1617"/>
      <c r="M4" s="1617"/>
      <c r="N4" s="1617"/>
      <c r="O4" s="1617"/>
      <c r="P4" s="1617"/>
      <c r="Q4" s="1617"/>
      <c r="R4" s="1617"/>
      <c r="S4" s="1617"/>
      <c r="T4" s="1617"/>
      <c r="U4" s="1617"/>
      <c r="V4" s="1617"/>
      <c r="W4" s="1617"/>
      <c r="X4" s="1617"/>
      <c r="Y4" s="1617"/>
      <c r="Z4" s="1617"/>
      <c r="AA4" s="1617"/>
      <c r="AB4" s="1617"/>
      <c r="AC4" s="1617"/>
      <c r="AD4" s="1617"/>
      <c r="AE4" s="1617"/>
      <c r="AF4" s="1617"/>
      <c r="AG4" s="1617"/>
      <c r="AH4" s="1617"/>
      <c r="AI4" s="1617"/>
      <c r="AJ4" s="1617"/>
      <c r="AK4" s="1617"/>
      <c r="AL4" s="1617"/>
      <c r="AM4" s="1617"/>
      <c r="AN4" s="1617"/>
      <c r="AO4" s="1617"/>
      <c r="AP4" s="1617"/>
      <c r="AQ4" s="1617"/>
      <c r="AR4" s="1617"/>
      <c r="AS4" s="1617"/>
      <c r="AT4" s="1617"/>
      <c r="AU4" s="1617"/>
      <c r="AV4" s="1617"/>
      <c r="AW4" s="1617"/>
      <c r="AX4" s="1617"/>
      <c r="AY4" s="1617"/>
      <c r="AZ4" s="1617"/>
      <c r="BA4" s="1617"/>
      <c r="BB4" s="1617"/>
      <c r="BC4" s="1617"/>
      <c r="BD4" s="1617"/>
      <c r="BE4" s="1617"/>
      <c r="BF4" s="1617"/>
      <c r="BG4" s="1617"/>
    </row>
    <row r="5" spans="1:59" ht="13.5" customHeight="1">
      <c r="A5" s="1479"/>
      <c r="B5" s="1617"/>
      <c r="C5" s="1617"/>
      <c r="D5" s="1617"/>
      <c r="E5" s="1617"/>
      <c r="F5" s="1617"/>
      <c r="G5" s="1617"/>
      <c r="H5" s="1530"/>
      <c r="I5" s="1617"/>
      <c r="J5" s="1617"/>
      <c r="K5" s="1617"/>
      <c r="L5" s="1617"/>
      <c r="M5" s="1617"/>
      <c r="N5" s="1617"/>
      <c r="O5" s="1617"/>
      <c r="P5" s="1617"/>
      <c r="Q5" s="1617"/>
      <c r="R5" s="1617"/>
      <c r="S5" s="1617"/>
      <c r="T5" s="1617"/>
      <c r="U5" s="1617"/>
      <c r="V5" s="1617"/>
      <c r="W5" s="1617"/>
      <c r="X5" s="1617"/>
      <c r="Y5" s="1617"/>
      <c r="Z5" s="1617"/>
      <c r="AA5" s="1617"/>
      <c r="AB5" s="1617"/>
      <c r="AC5" s="1617"/>
      <c r="AD5" s="1617"/>
      <c r="AE5" s="1617"/>
      <c r="AF5" s="1617"/>
      <c r="AG5" s="1617"/>
      <c r="AH5" s="1617"/>
      <c r="AI5" s="1617"/>
      <c r="AJ5" s="1617"/>
      <c r="AK5" s="1617"/>
      <c r="AL5" s="1617"/>
      <c r="AM5" s="1617"/>
      <c r="AN5" s="1617"/>
      <c r="AO5" s="1617"/>
      <c r="AP5" s="1617"/>
      <c r="AQ5" s="1617"/>
      <c r="AR5" s="1617"/>
      <c r="AS5" s="1617"/>
      <c r="AT5" s="1617"/>
      <c r="AU5" s="1617"/>
      <c r="AV5" s="1617"/>
      <c r="AW5" s="1617"/>
      <c r="AX5" s="1617"/>
      <c r="AY5" s="1617"/>
      <c r="AZ5" s="1617"/>
      <c r="BA5" s="1617"/>
      <c r="BB5" s="1617"/>
      <c r="BC5" s="1617"/>
      <c r="BD5" s="1617"/>
      <c r="BE5" s="1617"/>
      <c r="BF5" s="1617"/>
      <c r="BG5" s="1617"/>
    </row>
    <row r="6" spans="1:59" ht="13.5" customHeight="1">
      <c r="A6" s="1479"/>
      <c r="B6" s="2010" t="s">
        <v>3984</v>
      </c>
      <c r="C6" s="2010"/>
      <c r="D6" s="2010"/>
      <c r="E6" s="2010"/>
      <c r="F6" s="2010"/>
      <c r="G6" s="2010"/>
      <c r="H6" s="2011"/>
      <c r="I6" s="1617"/>
      <c r="J6" s="1617"/>
      <c r="K6" s="1617"/>
      <c r="L6" s="1617"/>
      <c r="M6" s="1617"/>
      <c r="N6" s="1617"/>
      <c r="O6" s="1617"/>
      <c r="P6" s="1617"/>
      <c r="Q6" s="1617"/>
      <c r="R6" s="1617"/>
      <c r="S6" s="1617"/>
      <c r="T6" s="1617"/>
      <c r="U6" s="1617"/>
      <c r="V6" s="1617"/>
      <c r="W6" s="1617"/>
      <c r="X6" s="1617"/>
      <c r="Y6" s="1617"/>
      <c r="Z6" s="1617"/>
      <c r="AA6" s="1617"/>
      <c r="AB6" s="1617"/>
      <c r="AC6" s="1617"/>
      <c r="AD6" s="1617"/>
      <c r="AE6" s="1617"/>
      <c r="AF6" s="1617"/>
      <c r="AG6" s="1617"/>
      <c r="AH6" s="1617"/>
      <c r="AI6" s="1617"/>
      <c r="AJ6" s="1617"/>
      <c r="AK6" s="1617"/>
      <c r="AL6" s="1617"/>
      <c r="AM6" s="1617"/>
      <c r="AN6" s="1617"/>
      <c r="AO6" s="1617"/>
      <c r="AP6" s="1617"/>
      <c r="AQ6" s="1617"/>
      <c r="AR6" s="1617"/>
      <c r="AS6" s="1617"/>
      <c r="AT6" s="1617"/>
      <c r="AU6" s="1617"/>
      <c r="AV6" s="1617"/>
      <c r="AW6" s="1617"/>
      <c r="AX6" s="1617"/>
      <c r="AY6" s="1617"/>
      <c r="AZ6" s="1617"/>
      <c r="BA6" s="1617"/>
      <c r="BB6" s="1617"/>
      <c r="BC6" s="1617"/>
      <c r="BD6" s="1617"/>
      <c r="BE6" s="1617"/>
      <c r="BF6" s="1617"/>
      <c r="BG6" s="1617"/>
    </row>
    <row r="7" spans="1:59" ht="13.5" customHeight="1">
      <c r="A7" s="1479"/>
      <c r="B7" s="2010"/>
      <c r="C7" s="2010"/>
      <c r="D7" s="2010"/>
      <c r="E7" s="2010"/>
      <c r="F7" s="2010"/>
      <c r="G7" s="2010"/>
      <c r="H7" s="2011"/>
      <c r="I7" s="1617"/>
      <c r="J7" s="1617"/>
      <c r="K7" s="1617"/>
      <c r="L7" s="1617"/>
      <c r="M7" s="1617"/>
      <c r="N7" s="1617"/>
      <c r="O7" s="1617"/>
      <c r="P7" s="1617"/>
      <c r="Q7" s="1617"/>
      <c r="R7" s="1617"/>
      <c r="S7" s="1617"/>
      <c r="T7" s="1617"/>
      <c r="U7" s="1617"/>
      <c r="V7" s="1617"/>
      <c r="W7" s="1617"/>
      <c r="X7" s="1617"/>
      <c r="Y7" s="1617"/>
      <c r="Z7" s="1617"/>
      <c r="AA7" s="1617"/>
      <c r="AB7" s="1617"/>
      <c r="AC7" s="1617"/>
      <c r="AD7" s="1617"/>
      <c r="AE7" s="1617"/>
      <c r="AF7" s="1617"/>
      <c r="AG7" s="1617"/>
      <c r="AH7" s="1617"/>
      <c r="AI7" s="1617"/>
      <c r="AJ7" s="1617"/>
      <c r="AK7" s="1617"/>
      <c r="AL7" s="1617"/>
      <c r="AM7" s="1617"/>
      <c r="AN7" s="1617"/>
      <c r="AO7" s="1617"/>
      <c r="AP7" s="1617"/>
      <c r="AQ7" s="1617"/>
      <c r="AR7" s="1617"/>
      <c r="AS7" s="1617"/>
      <c r="AT7" s="1617"/>
      <c r="AU7" s="1617"/>
      <c r="AV7" s="1617"/>
      <c r="AW7" s="1617"/>
      <c r="AX7" s="1617"/>
      <c r="AY7" s="1617"/>
      <c r="AZ7" s="1617"/>
      <c r="BA7" s="1617"/>
      <c r="BB7" s="1617"/>
      <c r="BC7" s="1617"/>
      <c r="BD7" s="1617"/>
      <c r="BE7" s="1617"/>
      <c r="BF7" s="1617"/>
      <c r="BG7" s="1617"/>
    </row>
    <row r="8" spans="1:59" ht="13.5" customHeight="1">
      <c r="A8" s="1479"/>
      <c r="B8" s="2010" t="s">
        <v>3985</v>
      </c>
      <c r="C8" s="2010"/>
      <c r="D8" s="2010"/>
      <c r="E8" s="2010"/>
      <c r="F8" s="2010"/>
      <c r="G8" s="2010"/>
      <c r="H8" s="2011"/>
      <c r="I8" s="1617"/>
      <c r="J8" s="1617"/>
      <c r="K8" s="1617"/>
      <c r="L8" s="1617"/>
      <c r="M8" s="1617"/>
      <c r="N8" s="1617"/>
      <c r="O8" s="1617"/>
      <c r="P8" s="1617"/>
      <c r="Q8" s="1617"/>
      <c r="R8" s="1617"/>
      <c r="S8" s="1617"/>
      <c r="T8" s="1617"/>
      <c r="U8" s="1617"/>
      <c r="V8" s="1617"/>
      <c r="W8" s="1617"/>
      <c r="X8" s="1617"/>
      <c r="Y8" s="1617"/>
      <c r="Z8" s="1617"/>
      <c r="AA8" s="1617"/>
      <c r="AB8" s="1617"/>
      <c r="AC8" s="1617"/>
      <c r="AD8" s="1617"/>
      <c r="AE8" s="1617"/>
      <c r="AF8" s="1617"/>
      <c r="AG8" s="1617"/>
      <c r="AH8" s="1617"/>
      <c r="AI8" s="1617"/>
      <c r="AJ8" s="1617"/>
      <c r="AK8" s="1617"/>
      <c r="AL8" s="1617"/>
      <c r="AM8" s="1617"/>
      <c r="AN8" s="1617"/>
      <c r="AO8" s="1617"/>
      <c r="AP8" s="1617"/>
      <c r="AQ8" s="1617"/>
      <c r="AR8" s="1617"/>
      <c r="AS8" s="1617"/>
      <c r="AT8" s="1617"/>
      <c r="AU8" s="1617"/>
      <c r="AV8" s="1617"/>
      <c r="AW8" s="1617"/>
      <c r="AX8" s="1617"/>
      <c r="AY8" s="1617"/>
      <c r="AZ8" s="1617"/>
      <c r="BA8" s="1617"/>
      <c r="BB8" s="1617"/>
      <c r="BC8" s="1617"/>
      <c r="BD8" s="1617"/>
      <c r="BE8" s="1617"/>
      <c r="BF8" s="1617"/>
      <c r="BG8" s="1617"/>
    </row>
    <row r="9" spans="1:59" ht="13.5" customHeight="1">
      <c r="A9" s="1479"/>
      <c r="B9" s="2010" t="s">
        <v>3986</v>
      </c>
      <c r="C9" s="2010"/>
      <c r="D9" s="2010"/>
      <c r="E9" s="2010"/>
      <c r="F9" s="2010"/>
      <c r="G9" s="2010"/>
      <c r="H9" s="2011"/>
      <c r="I9" s="1617"/>
      <c r="J9" s="1617"/>
      <c r="K9" s="1617"/>
      <c r="L9" s="1617"/>
      <c r="M9" s="1617"/>
      <c r="N9" s="1617"/>
      <c r="O9" s="1617"/>
      <c r="P9" s="1617"/>
      <c r="Q9" s="1617"/>
      <c r="R9" s="1617"/>
      <c r="S9" s="1617"/>
      <c r="T9" s="1617"/>
      <c r="U9" s="1617"/>
      <c r="V9" s="1617"/>
      <c r="W9" s="1617"/>
      <c r="X9" s="1617"/>
      <c r="Y9" s="1617"/>
      <c r="Z9" s="1617"/>
      <c r="AA9" s="1617"/>
      <c r="AB9" s="1617"/>
      <c r="AC9" s="1617"/>
      <c r="AD9" s="1617"/>
      <c r="AE9" s="1617"/>
      <c r="AF9" s="1617"/>
      <c r="AG9" s="1617"/>
      <c r="AH9" s="1617"/>
      <c r="AI9" s="1617"/>
      <c r="AJ9" s="1617"/>
      <c r="AK9" s="1617"/>
      <c r="AL9" s="1617"/>
      <c r="AM9" s="1617"/>
      <c r="AN9" s="1617"/>
      <c r="AO9" s="1617"/>
      <c r="AP9" s="1617"/>
      <c r="AQ9" s="1617"/>
      <c r="AR9" s="1617"/>
      <c r="AS9" s="1617"/>
      <c r="AT9" s="1617"/>
      <c r="AU9" s="1617"/>
      <c r="AV9" s="1617"/>
      <c r="AW9" s="1617"/>
      <c r="AX9" s="1617"/>
      <c r="AY9" s="1617"/>
      <c r="AZ9" s="1617"/>
      <c r="BA9" s="1617"/>
      <c r="BB9" s="1617"/>
      <c r="BC9" s="1617"/>
      <c r="BD9" s="1617"/>
      <c r="BE9" s="1617"/>
      <c r="BF9" s="1617"/>
      <c r="BG9" s="1617"/>
    </row>
    <row r="10" spans="1:59" ht="13.5" customHeight="1">
      <c r="A10" s="1479"/>
      <c r="B10" s="2010"/>
      <c r="C10" s="2010"/>
      <c r="D10" s="2010"/>
      <c r="E10" s="2010"/>
      <c r="F10" s="2010"/>
      <c r="G10" s="2010"/>
      <c r="H10" s="2011"/>
      <c r="I10" s="1617"/>
      <c r="J10" s="1617"/>
      <c r="K10" s="1617"/>
      <c r="L10" s="1617"/>
      <c r="M10" s="1617"/>
      <c r="N10" s="1617"/>
      <c r="O10" s="1617"/>
      <c r="P10" s="1617"/>
      <c r="Q10" s="1617"/>
      <c r="R10" s="1617"/>
      <c r="S10" s="1617"/>
      <c r="T10" s="1617"/>
      <c r="U10" s="1617"/>
      <c r="V10" s="1617"/>
      <c r="W10" s="1617"/>
      <c r="X10" s="1617"/>
      <c r="Y10" s="1617"/>
      <c r="Z10" s="1617"/>
      <c r="AA10" s="1617"/>
      <c r="AB10" s="1617"/>
      <c r="AC10" s="1617"/>
      <c r="AD10" s="1617"/>
      <c r="AE10" s="1617"/>
      <c r="AF10" s="1617"/>
      <c r="AG10" s="1617"/>
      <c r="AH10" s="1617"/>
      <c r="AI10" s="1617"/>
      <c r="AJ10" s="1617"/>
      <c r="AK10" s="1617"/>
      <c r="AL10" s="1617"/>
      <c r="AM10" s="1617"/>
      <c r="AN10" s="1617"/>
      <c r="AO10" s="1617"/>
      <c r="AP10" s="1617"/>
      <c r="AQ10" s="1617"/>
      <c r="AR10" s="1617"/>
      <c r="AS10" s="1617"/>
      <c r="AT10" s="1617"/>
      <c r="AU10" s="1617"/>
      <c r="AV10" s="1617"/>
      <c r="AW10" s="1617"/>
      <c r="AX10" s="1617"/>
      <c r="AY10" s="1617"/>
      <c r="AZ10" s="1617"/>
      <c r="BA10" s="1617"/>
      <c r="BB10" s="1617"/>
      <c r="BC10" s="1617"/>
      <c r="BD10" s="1617"/>
      <c r="BE10" s="1617"/>
      <c r="BF10" s="1617"/>
      <c r="BG10" s="1617"/>
    </row>
    <row r="11" spans="1:59" ht="13.5" customHeight="1">
      <c r="A11" s="1479"/>
      <c r="B11" s="2010" t="s">
        <v>3987</v>
      </c>
      <c r="C11" s="2010"/>
      <c r="D11" s="2010"/>
      <c r="E11" s="2010"/>
      <c r="F11" s="2010"/>
      <c r="G11" s="2010"/>
      <c r="H11" s="2011"/>
      <c r="I11" s="1617"/>
      <c r="J11" s="1617"/>
      <c r="K11" s="1617"/>
      <c r="L11" s="1617"/>
      <c r="M11" s="1617"/>
      <c r="N11" s="1617"/>
      <c r="O11" s="1617"/>
      <c r="P11" s="1617"/>
      <c r="Q11" s="1617"/>
      <c r="R11" s="1617"/>
      <c r="S11" s="1617"/>
      <c r="T11" s="1617"/>
      <c r="U11" s="1617"/>
      <c r="V11" s="1617"/>
      <c r="W11" s="1617"/>
      <c r="X11" s="1617"/>
      <c r="Y11" s="1617"/>
      <c r="Z11" s="1617"/>
      <c r="AA11" s="1617"/>
      <c r="AB11" s="1617"/>
      <c r="AC11" s="1617"/>
      <c r="AD11" s="1617"/>
      <c r="AE11" s="1617"/>
      <c r="AF11" s="1617"/>
      <c r="AG11" s="1617"/>
      <c r="AH11" s="1617"/>
      <c r="AI11" s="1617"/>
      <c r="AJ11" s="1617"/>
      <c r="AK11" s="1617"/>
      <c r="AL11" s="1617"/>
      <c r="AM11" s="1617"/>
      <c r="AN11" s="1617"/>
      <c r="AO11" s="1617"/>
      <c r="AP11" s="1617"/>
      <c r="AQ11" s="1617"/>
      <c r="AR11" s="1617"/>
      <c r="AS11" s="1617"/>
      <c r="AT11" s="1617"/>
      <c r="AU11" s="1617"/>
      <c r="AV11" s="1617"/>
      <c r="AW11" s="1617"/>
      <c r="AX11" s="1617"/>
      <c r="AY11" s="1617"/>
      <c r="AZ11" s="1617"/>
      <c r="BA11" s="1617"/>
      <c r="BB11" s="1617"/>
      <c r="BC11" s="1617"/>
      <c r="BD11" s="1617"/>
      <c r="BE11" s="1617"/>
      <c r="BF11" s="1617"/>
      <c r="BG11" s="1617"/>
    </row>
    <row r="12" spans="1:59" ht="13.5" customHeight="1">
      <c r="A12" s="1479"/>
      <c r="B12" s="2010" t="s">
        <v>1235</v>
      </c>
      <c r="C12" s="2010"/>
      <c r="D12" s="2010"/>
      <c r="E12" s="2010"/>
      <c r="F12" s="2010"/>
      <c r="G12" s="2010"/>
      <c r="H12" s="2011"/>
      <c r="I12" s="1617"/>
      <c r="J12" s="1617"/>
      <c r="K12" s="1617"/>
      <c r="L12" s="1617"/>
      <c r="M12" s="1617"/>
      <c r="N12" s="1617"/>
      <c r="O12" s="1617"/>
      <c r="P12" s="1617"/>
      <c r="Q12" s="1617"/>
      <c r="R12" s="1617"/>
      <c r="S12" s="1617"/>
      <c r="T12" s="1617"/>
      <c r="U12" s="1617"/>
      <c r="V12" s="1617"/>
      <c r="W12" s="1617"/>
      <c r="X12" s="1617"/>
      <c r="Y12" s="1617"/>
      <c r="Z12" s="1617"/>
      <c r="AA12" s="1617"/>
      <c r="AB12" s="1617"/>
      <c r="AC12" s="1617"/>
      <c r="AD12" s="1617"/>
      <c r="AE12" s="1617"/>
      <c r="AF12" s="1617"/>
      <c r="AG12" s="1617"/>
      <c r="AH12" s="1617"/>
      <c r="AI12" s="1617"/>
      <c r="AJ12" s="1617"/>
      <c r="AK12" s="1617"/>
      <c r="AL12" s="1617"/>
      <c r="AM12" s="1617"/>
      <c r="AN12" s="1617"/>
      <c r="AO12" s="1617"/>
      <c r="AP12" s="1617"/>
      <c r="AQ12" s="1617"/>
      <c r="AR12" s="1617"/>
      <c r="AS12" s="1617"/>
      <c r="AT12" s="1617"/>
      <c r="AU12" s="1617"/>
      <c r="AV12" s="1617"/>
      <c r="AW12" s="1617"/>
      <c r="AX12" s="1617"/>
      <c r="AY12" s="1617"/>
      <c r="AZ12" s="1617"/>
      <c r="BA12" s="1617"/>
      <c r="BB12" s="1617"/>
      <c r="BC12" s="1617"/>
      <c r="BD12" s="1617"/>
      <c r="BE12" s="1617"/>
      <c r="BF12" s="1617"/>
      <c r="BG12" s="1617"/>
    </row>
    <row r="13" spans="1:59" ht="13.5" customHeight="1">
      <c r="A13" s="1479"/>
      <c r="B13" s="2010" t="s">
        <v>3121</v>
      </c>
      <c r="C13" s="2010"/>
      <c r="D13" s="2010"/>
      <c r="E13" s="2010"/>
      <c r="F13" s="2010"/>
      <c r="G13" s="2010"/>
      <c r="H13" s="2011"/>
      <c r="I13" s="1617"/>
      <c r="J13" s="1617"/>
      <c r="K13" s="1617"/>
      <c r="L13" s="1617"/>
      <c r="M13" s="1617"/>
      <c r="N13" s="1617"/>
      <c r="O13" s="1617"/>
      <c r="P13" s="1617"/>
      <c r="Q13" s="1617"/>
      <c r="R13" s="1617"/>
      <c r="S13" s="1617"/>
      <c r="T13" s="1617"/>
      <c r="U13" s="1617"/>
      <c r="V13" s="1617"/>
      <c r="W13" s="1617"/>
      <c r="X13" s="1617"/>
      <c r="Y13" s="1617"/>
      <c r="Z13" s="1617"/>
      <c r="AA13" s="1617"/>
      <c r="AB13" s="1617"/>
      <c r="AC13" s="1617"/>
      <c r="AD13" s="1617"/>
      <c r="AE13" s="1617"/>
      <c r="AF13" s="1617"/>
      <c r="AG13" s="1617"/>
      <c r="AH13" s="1617"/>
      <c r="AI13" s="1617"/>
      <c r="AJ13" s="1617"/>
      <c r="AK13" s="1617"/>
      <c r="AL13" s="1617"/>
      <c r="AM13" s="1617"/>
      <c r="AN13" s="1617"/>
      <c r="AO13" s="1617"/>
      <c r="AP13" s="1617"/>
      <c r="AQ13" s="1617"/>
      <c r="AR13" s="1617"/>
      <c r="AS13" s="1617"/>
      <c r="AT13" s="1617"/>
      <c r="AU13" s="1617"/>
      <c r="AV13" s="1617"/>
      <c r="AW13" s="1617"/>
      <c r="AX13" s="1617"/>
      <c r="AY13" s="1617"/>
      <c r="AZ13" s="1617"/>
      <c r="BA13" s="1617"/>
      <c r="BB13" s="1617"/>
      <c r="BC13" s="1617"/>
      <c r="BD13" s="1617"/>
      <c r="BE13" s="1617"/>
      <c r="BF13" s="1617"/>
      <c r="BG13" s="1617"/>
    </row>
    <row r="14" spans="1:59" ht="13.5" customHeight="1">
      <c r="A14" s="1479"/>
      <c r="B14" s="2010" t="s">
        <v>3122</v>
      </c>
      <c r="C14" s="2010"/>
      <c r="D14" s="2010"/>
      <c r="E14" s="2010"/>
      <c r="F14" s="2010"/>
      <c r="G14" s="2010"/>
      <c r="H14" s="2011"/>
      <c r="I14" s="1617"/>
      <c r="J14" s="1617"/>
      <c r="K14" s="1617"/>
      <c r="L14" s="1617"/>
      <c r="M14" s="1617"/>
      <c r="N14" s="1617"/>
      <c r="O14" s="1617"/>
      <c r="P14" s="1617"/>
      <c r="Q14" s="1617"/>
      <c r="R14" s="1617"/>
      <c r="S14" s="1617"/>
      <c r="T14" s="1617"/>
      <c r="U14" s="1617"/>
      <c r="V14" s="1617"/>
      <c r="W14" s="1617"/>
      <c r="X14" s="1617"/>
      <c r="Y14" s="1617"/>
      <c r="Z14" s="1617"/>
      <c r="AA14" s="1617"/>
      <c r="AB14" s="1617"/>
      <c r="AC14" s="1617"/>
      <c r="AD14" s="1617"/>
      <c r="AE14" s="1617"/>
      <c r="AF14" s="1617"/>
      <c r="AG14" s="1617"/>
      <c r="AH14" s="1617"/>
      <c r="AI14" s="1617"/>
      <c r="AJ14" s="1617"/>
      <c r="AK14" s="1617"/>
      <c r="AL14" s="1617"/>
      <c r="AM14" s="1617"/>
      <c r="AN14" s="1617"/>
      <c r="AO14" s="1617"/>
      <c r="AP14" s="1617"/>
      <c r="AQ14" s="1617"/>
      <c r="AR14" s="1617"/>
      <c r="AS14" s="1617"/>
      <c r="AT14" s="1617"/>
      <c r="AU14" s="1617"/>
      <c r="AV14" s="1617"/>
      <c r="AW14" s="1617"/>
      <c r="AX14" s="1617"/>
      <c r="AY14" s="1617"/>
      <c r="AZ14" s="1617"/>
      <c r="BA14" s="1617"/>
      <c r="BB14" s="1617"/>
      <c r="BC14" s="1617"/>
      <c r="BD14" s="1617"/>
      <c r="BE14" s="1617"/>
      <c r="BF14" s="1617"/>
      <c r="BG14" s="1617"/>
    </row>
    <row r="15" spans="1:59" ht="13.5" customHeight="1">
      <c r="A15" s="1479"/>
      <c r="B15" s="2010"/>
      <c r="C15" s="2010"/>
      <c r="D15" s="2010"/>
      <c r="E15" s="2010"/>
      <c r="F15" s="2010"/>
      <c r="G15" s="2010"/>
      <c r="H15" s="2011"/>
      <c r="I15" s="1617"/>
      <c r="J15" s="1617"/>
      <c r="K15" s="1617"/>
      <c r="L15" s="1617"/>
      <c r="M15" s="1617"/>
      <c r="N15" s="1617"/>
      <c r="O15" s="1617"/>
      <c r="P15" s="1617"/>
      <c r="Q15" s="1617"/>
      <c r="R15" s="1617"/>
      <c r="S15" s="1617"/>
      <c r="T15" s="1617"/>
      <c r="U15" s="1617"/>
      <c r="V15" s="1617"/>
      <c r="W15" s="1617"/>
      <c r="X15" s="1617"/>
      <c r="Y15" s="1617"/>
      <c r="Z15" s="1617"/>
      <c r="AA15" s="1617"/>
      <c r="AB15" s="1617"/>
      <c r="AC15" s="1617"/>
      <c r="AD15" s="1617"/>
      <c r="AE15" s="1617"/>
      <c r="AF15" s="1617"/>
      <c r="AG15" s="1617"/>
      <c r="AH15" s="1617"/>
      <c r="AI15" s="1617"/>
      <c r="AJ15" s="1617"/>
      <c r="AK15" s="1617"/>
      <c r="AL15" s="1617"/>
      <c r="AM15" s="1617"/>
      <c r="AN15" s="1617"/>
      <c r="AO15" s="1617"/>
      <c r="AP15" s="1617"/>
      <c r="AQ15" s="1617"/>
      <c r="AR15" s="1617"/>
      <c r="AS15" s="1617"/>
      <c r="AT15" s="1617"/>
      <c r="AU15" s="1617"/>
      <c r="AV15" s="1617"/>
      <c r="AW15" s="1617"/>
      <c r="AX15" s="1617"/>
      <c r="AY15" s="1617"/>
      <c r="AZ15" s="1617"/>
      <c r="BA15" s="1617"/>
      <c r="BB15" s="1617"/>
      <c r="BC15" s="1617"/>
      <c r="BD15" s="1617"/>
      <c r="BE15" s="1617"/>
      <c r="BF15" s="1617"/>
      <c r="BG15" s="1617"/>
    </row>
    <row r="16" spans="1:59" ht="13.5" customHeight="1">
      <c r="A16" s="1479"/>
      <c r="B16" s="2010" t="s">
        <v>3123</v>
      </c>
      <c r="C16" s="2010"/>
      <c r="D16" s="2010"/>
      <c r="E16" s="2010"/>
      <c r="F16" s="2010"/>
      <c r="G16" s="2010"/>
      <c r="H16" s="2011"/>
      <c r="I16" s="1617"/>
      <c r="J16" s="1617"/>
      <c r="K16" s="1617"/>
      <c r="L16" s="1617"/>
      <c r="M16" s="1617"/>
      <c r="N16" s="1617"/>
      <c r="O16" s="1617"/>
      <c r="P16" s="1617"/>
      <c r="Q16" s="1617"/>
      <c r="R16" s="1617"/>
      <c r="S16" s="1617"/>
      <c r="T16" s="1617"/>
      <c r="U16" s="1617"/>
      <c r="V16" s="1617"/>
      <c r="W16" s="1617"/>
      <c r="X16" s="1617"/>
      <c r="Y16" s="1617"/>
      <c r="Z16" s="1617"/>
      <c r="AA16" s="1617"/>
      <c r="AB16" s="1617"/>
      <c r="AC16" s="1617"/>
      <c r="AD16" s="1617"/>
      <c r="AE16" s="1617"/>
      <c r="AF16" s="1617"/>
      <c r="AG16" s="1617"/>
      <c r="AH16" s="1617"/>
      <c r="AI16" s="1617"/>
      <c r="AJ16" s="1617"/>
      <c r="AK16" s="1617"/>
      <c r="AL16" s="1617"/>
      <c r="AM16" s="1617"/>
      <c r="AN16" s="1617"/>
      <c r="AO16" s="1617"/>
      <c r="AP16" s="1617"/>
      <c r="AQ16" s="1617"/>
      <c r="AR16" s="1617"/>
      <c r="AS16" s="1617"/>
      <c r="AT16" s="1617"/>
      <c r="AU16" s="1617"/>
      <c r="AV16" s="1617"/>
      <c r="AW16" s="1617"/>
      <c r="AX16" s="1617"/>
      <c r="AY16" s="1617"/>
      <c r="AZ16" s="1617"/>
      <c r="BA16" s="1617"/>
      <c r="BB16" s="1617"/>
      <c r="BC16" s="1617"/>
      <c r="BD16" s="1617"/>
      <c r="BE16" s="1617"/>
      <c r="BF16" s="1617"/>
      <c r="BG16" s="1617"/>
    </row>
    <row r="17" spans="1:59" ht="13.5" customHeight="1">
      <c r="A17" s="1481"/>
      <c r="B17" s="916"/>
      <c r="C17" s="916"/>
      <c r="D17" s="916"/>
      <c r="E17" s="916"/>
      <c r="F17" s="916"/>
      <c r="G17" s="916"/>
      <c r="H17" s="1508"/>
      <c r="I17" s="1617"/>
      <c r="J17" s="1617"/>
      <c r="K17" s="1617"/>
      <c r="L17" s="1617"/>
      <c r="M17" s="1617"/>
      <c r="N17" s="1617"/>
      <c r="O17" s="1617"/>
      <c r="P17" s="1617"/>
      <c r="Q17" s="1617"/>
      <c r="R17" s="1617"/>
      <c r="S17" s="1617"/>
      <c r="T17" s="1617"/>
      <c r="U17" s="1617"/>
      <c r="V17" s="1617"/>
      <c r="W17" s="1617"/>
      <c r="X17" s="1617"/>
      <c r="Y17" s="1617"/>
      <c r="Z17" s="1617"/>
      <c r="AA17" s="1617"/>
      <c r="AB17" s="1617"/>
      <c r="AC17" s="1617"/>
      <c r="AD17" s="1617"/>
      <c r="AE17" s="1617"/>
      <c r="AF17" s="1617"/>
      <c r="AG17" s="1617"/>
      <c r="AH17" s="1617"/>
      <c r="AI17" s="1617"/>
      <c r="AJ17" s="1617"/>
      <c r="AK17" s="1617"/>
      <c r="AL17" s="1617"/>
      <c r="AM17" s="1617"/>
      <c r="AN17" s="1617"/>
      <c r="AO17" s="1617"/>
      <c r="AP17" s="1617"/>
      <c r="AQ17" s="1617"/>
      <c r="AR17" s="1617"/>
      <c r="AS17" s="1617"/>
      <c r="AT17" s="1617"/>
      <c r="AU17" s="1617"/>
      <c r="AV17" s="1617"/>
      <c r="AW17" s="1617"/>
      <c r="AX17" s="1617"/>
      <c r="AY17" s="1617"/>
      <c r="AZ17" s="1617"/>
      <c r="BA17" s="1617"/>
      <c r="BB17" s="1617"/>
      <c r="BC17" s="1617"/>
      <c r="BD17" s="1617"/>
      <c r="BE17" s="1617"/>
      <c r="BF17" s="1617"/>
      <c r="BG17" s="1617"/>
    </row>
    <row r="18" spans="1:59" ht="13.5" customHeight="1">
      <c r="A18" s="2084"/>
      <c r="B18" s="2085"/>
      <c r="C18" s="2085"/>
      <c r="D18" s="991" t="s">
        <v>3763</v>
      </c>
      <c r="E18" s="991"/>
      <c r="F18" s="991"/>
      <c r="G18" s="991"/>
      <c r="H18" s="2008"/>
      <c r="I18" s="1617"/>
      <c r="J18" s="1617"/>
      <c r="K18" s="1617"/>
      <c r="L18" s="1617"/>
      <c r="M18" s="1617"/>
      <c r="N18" s="1617"/>
      <c r="O18" s="1617"/>
      <c r="P18" s="1617"/>
      <c r="Q18" s="1617"/>
      <c r="R18" s="1617"/>
      <c r="S18" s="1617"/>
      <c r="T18" s="1617"/>
      <c r="U18" s="1617"/>
      <c r="V18" s="1617"/>
      <c r="W18" s="1617"/>
      <c r="X18" s="1617"/>
      <c r="Y18" s="1617"/>
      <c r="Z18" s="1617"/>
      <c r="AA18" s="1617"/>
      <c r="AB18" s="1617"/>
      <c r="AC18" s="1617"/>
      <c r="AD18" s="1617"/>
      <c r="AE18" s="1617"/>
      <c r="AF18" s="1617"/>
      <c r="AG18" s="1617"/>
      <c r="AH18" s="1617"/>
      <c r="AI18" s="1617"/>
      <c r="AJ18" s="1617"/>
      <c r="AK18" s="1617"/>
      <c r="AL18" s="1617"/>
      <c r="AM18" s="1617"/>
      <c r="AN18" s="1617"/>
      <c r="AO18" s="1617"/>
      <c r="AP18" s="1617"/>
      <c r="AQ18" s="1617"/>
      <c r="AR18" s="1617"/>
      <c r="AS18" s="1617"/>
      <c r="AT18" s="1617"/>
      <c r="AU18" s="1617"/>
      <c r="AV18" s="1617"/>
      <c r="AW18" s="1617"/>
      <c r="AX18" s="1617"/>
      <c r="AY18" s="1617"/>
      <c r="AZ18" s="1617"/>
      <c r="BA18" s="1617"/>
      <c r="BB18" s="1617"/>
      <c r="BC18" s="1617"/>
      <c r="BD18" s="1617"/>
      <c r="BE18" s="1617"/>
      <c r="BF18" s="1617"/>
      <c r="BG18" s="1617"/>
    </row>
    <row r="19" spans="1:59" ht="13.5" customHeight="1">
      <c r="A19" s="1479"/>
      <c r="B19" s="1617"/>
      <c r="C19" s="909"/>
      <c r="D19" s="1617"/>
      <c r="E19" s="906" t="s">
        <v>3520</v>
      </c>
      <c r="F19" s="906" t="s">
        <v>3764</v>
      </c>
      <c r="G19" s="906" t="s">
        <v>3765</v>
      </c>
      <c r="H19" s="1510" t="s">
        <v>3764</v>
      </c>
      <c r="I19" s="1617"/>
      <c r="J19" s="1617"/>
      <c r="K19" s="1617"/>
      <c r="L19" s="1617"/>
      <c r="M19" s="1617"/>
      <c r="N19" s="1617"/>
      <c r="O19" s="1617"/>
      <c r="P19" s="1617"/>
      <c r="Q19" s="1617"/>
      <c r="R19" s="1617"/>
      <c r="S19" s="1617"/>
      <c r="T19" s="1617"/>
      <c r="U19" s="1617"/>
      <c r="V19" s="1617"/>
      <c r="W19" s="1617"/>
      <c r="X19" s="1617"/>
      <c r="Y19" s="1617"/>
      <c r="Z19" s="1617"/>
      <c r="AA19" s="1617"/>
      <c r="AB19" s="1617"/>
      <c r="AC19" s="1617"/>
      <c r="AD19" s="1617"/>
      <c r="AE19" s="1617"/>
      <c r="AF19" s="1617"/>
      <c r="AG19" s="1617"/>
      <c r="AH19" s="1617"/>
      <c r="AI19" s="1617"/>
      <c r="AJ19" s="1617"/>
      <c r="AK19" s="1617"/>
      <c r="AL19" s="1617"/>
      <c r="AM19" s="1617"/>
      <c r="AN19" s="1617"/>
      <c r="AO19" s="1617"/>
      <c r="AP19" s="1617"/>
      <c r="AQ19" s="1617"/>
      <c r="AR19" s="1617"/>
      <c r="AS19" s="1617"/>
      <c r="AT19" s="1617"/>
      <c r="AU19" s="1617"/>
      <c r="AV19" s="1617"/>
      <c r="AW19" s="1617"/>
      <c r="AX19" s="1617"/>
      <c r="AY19" s="1617"/>
      <c r="AZ19" s="1617"/>
      <c r="BA19" s="1617"/>
      <c r="BB19" s="1617"/>
      <c r="BC19" s="1617"/>
      <c r="BD19" s="1617"/>
      <c r="BE19" s="1617"/>
      <c r="BF19" s="1617"/>
      <c r="BG19" s="1617"/>
    </row>
    <row r="20" spans="1:59" ht="13.5" customHeight="1">
      <c r="A20" s="1479"/>
      <c r="B20" s="1509" t="s">
        <v>3686</v>
      </c>
      <c r="C20" s="909"/>
      <c r="D20" s="1509" t="s">
        <v>3247</v>
      </c>
      <c r="E20" s="906" t="s">
        <v>3766</v>
      </c>
      <c r="F20" s="906" t="s">
        <v>3767</v>
      </c>
      <c r="G20" s="906" t="s">
        <v>3768</v>
      </c>
      <c r="H20" s="1510" t="s">
        <v>287</v>
      </c>
      <c r="I20" s="1617"/>
      <c r="J20" s="1617"/>
      <c r="K20" s="1617"/>
      <c r="L20" s="1617"/>
      <c r="M20" s="1617"/>
      <c r="N20" s="1617"/>
      <c r="O20" s="1617"/>
      <c r="P20" s="1617"/>
      <c r="Q20" s="1617"/>
      <c r="R20" s="1617"/>
      <c r="S20" s="1617"/>
      <c r="T20" s="1617"/>
      <c r="U20" s="1617"/>
      <c r="V20" s="1617"/>
      <c r="W20" s="1617"/>
      <c r="X20" s="1617"/>
      <c r="Y20" s="1617"/>
      <c r="Z20" s="1617"/>
      <c r="AA20" s="1617"/>
      <c r="AB20" s="1617"/>
      <c r="AC20" s="1617"/>
      <c r="AD20" s="1617"/>
      <c r="AE20" s="1617"/>
      <c r="AF20" s="1617"/>
      <c r="AG20" s="1617"/>
      <c r="AH20" s="1617"/>
      <c r="AI20" s="1617"/>
      <c r="AJ20" s="1617"/>
      <c r="AK20" s="1617"/>
      <c r="AL20" s="1617"/>
      <c r="AM20" s="1617"/>
      <c r="AN20" s="1617"/>
      <c r="AO20" s="1617"/>
      <c r="AP20" s="1617"/>
      <c r="AQ20" s="1617"/>
      <c r="AR20" s="1617"/>
      <c r="AS20" s="1617"/>
      <c r="AT20" s="1617"/>
      <c r="AU20" s="1617"/>
      <c r="AV20" s="1617"/>
      <c r="AW20" s="1617"/>
      <c r="AX20" s="1617"/>
      <c r="AY20" s="1617"/>
      <c r="AZ20" s="1617"/>
      <c r="BA20" s="1617"/>
      <c r="BB20" s="1617"/>
      <c r="BC20" s="1617"/>
      <c r="BD20" s="1617"/>
      <c r="BE20" s="1617"/>
      <c r="BF20" s="1617"/>
      <c r="BG20" s="1617"/>
    </row>
    <row r="21" spans="1:59" ht="13.5" customHeight="1">
      <c r="A21" s="1481"/>
      <c r="B21" s="1509" t="s">
        <v>3689</v>
      </c>
      <c r="C21" s="1483"/>
      <c r="D21" s="958" t="s">
        <v>58</v>
      </c>
      <c r="E21" s="2024" t="s">
        <v>1827</v>
      </c>
      <c r="F21" s="2024" t="s">
        <v>1828</v>
      </c>
      <c r="G21" s="2024" t="s">
        <v>1829</v>
      </c>
      <c r="H21" s="2026" t="s">
        <v>3535</v>
      </c>
      <c r="I21" s="1617"/>
      <c r="J21" s="1617"/>
      <c r="K21" s="1617"/>
      <c r="L21" s="1617"/>
      <c r="M21" s="1617"/>
      <c r="N21" s="1617"/>
      <c r="O21" s="1617"/>
      <c r="P21" s="1617"/>
      <c r="Q21" s="1617"/>
      <c r="R21" s="1617"/>
      <c r="S21" s="1617"/>
      <c r="T21" s="1617"/>
      <c r="U21" s="1617"/>
      <c r="V21" s="1617"/>
      <c r="W21" s="1617"/>
      <c r="X21" s="1617"/>
      <c r="Y21" s="1617"/>
      <c r="Z21" s="1617"/>
      <c r="AA21" s="1617"/>
      <c r="AB21" s="1617"/>
      <c r="AC21" s="1617"/>
      <c r="AD21" s="1617"/>
      <c r="AE21" s="1617"/>
      <c r="AF21" s="1617"/>
      <c r="AG21" s="1617"/>
      <c r="AH21" s="1617"/>
      <c r="AI21" s="1617"/>
      <c r="AJ21" s="1617"/>
      <c r="AK21" s="1617"/>
      <c r="AL21" s="1617"/>
      <c r="AM21" s="1617"/>
      <c r="AN21" s="1617"/>
      <c r="AO21" s="1617"/>
      <c r="AP21" s="1617"/>
      <c r="AQ21" s="1617"/>
      <c r="AR21" s="1617"/>
      <c r="AS21" s="1617"/>
      <c r="AT21" s="1617"/>
      <c r="AU21" s="1617"/>
      <c r="AV21" s="1617"/>
      <c r="AW21" s="1617"/>
      <c r="AX21" s="1617"/>
      <c r="AY21" s="1617"/>
      <c r="AZ21" s="1617"/>
      <c r="BA21" s="1617"/>
      <c r="BB21" s="1617"/>
      <c r="BC21" s="1617"/>
      <c r="BD21" s="1617"/>
      <c r="BE21" s="1617"/>
      <c r="BF21" s="1617"/>
      <c r="BG21" s="1617"/>
    </row>
    <row r="22" spans="1:59" ht="19.899999999999999" customHeight="1">
      <c r="A22" s="1481"/>
      <c r="B22" s="2085">
        <v>1</v>
      </c>
      <c r="C22" s="2028"/>
      <c r="D22" s="2085" t="s">
        <v>3769</v>
      </c>
      <c r="E22" s="2090">
        <f>F22+G22+H22</f>
        <v>364894657</v>
      </c>
      <c r="F22" s="2389">
        <v>364800999</v>
      </c>
      <c r="G22" s="2389">
        <v>93658</v>
      </c>
      <c r="H22" s="2390"/>
      <c r="I22" s="1617"/>
      <c r="J22" s="1617"/>
      <c r="K22" s="1617"/>
      <c r="L22" s="1617"/>
      <c r="M22" s="1617"/>
      <c r="N22" s="1617"/>
      <c r="O22" s="1617"/>
      <c r="P22" s="1617"/>
      <c r="Q22" s="1617"/>
      <c r="R22" s="1617"/>
      <c r="S22" s="1617"/>
      <c r="T22" s="1617"/>
      <c r="U22" s="1617"/>
      <c r="V22" s="1617"/>
      <c r="W22" s="1617"/>
      <c r="X22" s="1617"/>
      <c r="Y22" s="1617"/>
      <c r="Z22" s="1617"/>
      <c r="AA22" s="1617"/>
      <c r="AB22" s="1617"/>
      <c r="AC22" s="1617"/>
      <c r="AD22" s="1617"/>
      <c r="AE22" s="1617"/>
      <c r="AF22" s="1617"/>
      <c r="AG22" s="1617"/>
      <c r="AH22" s="1617"/>
      <c r="AI22" s="1617"/>
      <c r="AJ22" s="1617"/>
      <c r="AK22" s="1617"/>
      <c r="AL22" s="1617"/>
      <c r="AM22" s="1617"/>
      <c r="AN22" s="1617"/>
      <c r="AO22" s="1617"/>
      <c r="AP22" s="1617"/>
      <c r="AQ22" s="1617"/>
      <c r="AR22" s="1617"/>
      <c r="AS22" s="1617"/>
      <c r="AT22" s="1617"/>
      <c r="AU22" s="1617"/>
      <c r="AV22" s="1617"/>
      <c r="AW22" s="1617"/>
      <c r="AX22" s="1617"/>
      <c r="AY22" s="1617"/>
      <c r="AZ22" s="1617"/>
      <c r="BA22" s="1617"/>
      <c r="BB22" s="1617"/>
      <c r="BC22" s="1617"/>
      <c r="BD22" s="1617"/>
      <c r="BE22" s="1617"/>
      <c r="BF22" s="1617"/>
      <c r="BG22" s="1617"/>
    </row>
    <row r="23" spans="1:59" ht="19.899999999999999" customHeight="1">
      <c r="A23" s="1479"/>
      <c r="B23" s="2081">
        <v>2</v>
      </c>
      <c r="C23" s="2017"/>
      <c r="D23" s="2081" t="s">
        <v>3770</v>
      </c>
      <c r="E23" s="2045"/>
      <c r="F23" s="2048"/>
      <c r="G23" s="2045"/>
      <c r="H23" s="2391"/>
      <c r="I23" s="1617"/>
      <c r="J23" s="1617"/>
      <c r="K23" s="1617"/>
      <c r="L23" s="1617"/>
      <c r="M23" s="1617"/>
      <c r="N23" s="1617"/>
      <c r="O23" s="1617"/>
      <c r="P23" s="1617"/>
      <c r="Q23" s="1617"/>
      <c r="R23" s="1617"/>
      <c r="S23" s="1617"/>
      <c r="T23" s="1617"/>
      <c r="U23" s="1617"/>
      <c r="V23" s="1617"/>
      <c r="W23" s="1617"/>
      <c r="X23" s="1617"/>
      <c r="Y23" s="1617"/>
      <c r="Z23" s="1617"/>
      <c r="AA23" s="1617"/>
      <c r="AB23" s="1617"/>
      <c r="AC23" s="1617"/>
      <c r="AD23" s="1617"/>
      <c r="AE23" s="1617"/>
      <c r="AF23" s="1617"/>
      <c r="AG23" s="1617"/>
      <c r="AH23" s="1617"/>
      <c r="AI23" s="1617"/>
      <c r="AJ23" s="1617"/>
      <c r="AK23" s="1617"/>
      <c r="AL23" s="1617"/>
      <c r="AM23" s="1617"/>
      <c r="AN23" s="1617"/>
      <c r="AO23" s="1617"/>
      <c r="AP23" s="1617"/>
      <c r="AQ23" s="1617"/>
      <c r="AR23" s="1617"/>
      <c r="AS23" s="1617"/>
      <c r="AT23" s="1617"/>
      <c r="AU23" s="1617"/>
      <c r="AV23" s="1617"/>
      <c r="AW23" s="1617"/>
      <c r="AX23" s="1617"/>
      <c r="AY23" s="1617"/>
      <c r="AZ23" s="1617"/>
      <c r="BA23" s="1617"/>
      <c r="BB23" s="1617"/>
      <c r="BC23" s="1617"/>
      <c r="BD23" s="1617"/>
      <c r="BE23" s="1617"/>
      <c r="BF23" s="1617"/>
      <c r="BG23" s="1617"/>
    </row>
    <row r="24" spans="1:59" ht="19.899999999999999" customHeight="1">
      <c r="A24" s="1481"/>
      <c r="B24" s="916"/>
      <c r="C24" s="1483"/>
      <c r="D24" s="916" t="s">
        <v>3771</v>
      </c>
      <c r="E24" s="2392"/>
      <c r="F24" s="2393"/>
      <c r="G24" s="2050"/>
      <c r="H24" s="2394"/>
      <c r="I24" s="1617"/>
      <c r="J24" s="1617"/>
      <c r="K24" s="1617"/>
      <c r="L24" s="1617"/>
      <c r="M24" s="1617"/>
      <c r="N24" s="1617"/>
      <c r="O24" s="1617"/>
      <c r="P24" s="1617"/>
      <c r="Q24" s="1617"/>
      <c r="R24" s="1617"/>
      <c r="S24" s="1617"/>
      <c r="T24" s="1617"/>
      <c r="U24" s="1617"/>
      <c r="V24" s="1617"/>
      <c r="W24" s="1617"/>
      <c r="X24" s="1617"/>
      <c r="Y24" s="1617"/>
      <c r="Z24" s="1617"/>
      <c r="AA24" s="1617"/>
      <c r="AB24" s="1617"/>
      <c r="AC24" s="1617"/>
      <c r="AD24" s="1617"/>
      <c r="AE24" s="1617"/>
      <c r="AF24" s="1617"/>
      <c r="AG24" s="1617"/>
      <c r="AH24" s="1617"/>
      <c r="AI24" s="1617"/>
      <c r="AJ24" s="1617"/>
      <c r="AK24" s="1617"/>
      <c r="AL24" s="1617"/>
      <c r="AM24" s="1617"/>
      <c r="AN24" s="1617"/>
      <c r="AO24" s="1617"/>
      <c r="AP24" s="1617"/>
      <c r="AQ24" s="1617"/>
      <c r="AR24" s="1617"/>
      <c r="AS24" s="1617"/>
      <c r="AT24" s="1617"/>
      <c r="AU24" s="1617"/>
      <c r="AV24" s="1617"/>
      <c r="AW24" s="1617"/>
      <c r="AX24" s="1617"/>
      <c r="AY24" s="1617"/>
      <c r="AZ24" s="1617"/>
      <c r="BA24" s="1617"/>
      <c r="BB24" s="1617"/>
      <c r="BC24" s="1617"/>
      <c r="BD24" s="1617"/>
      <c r="BE24" s="1617"/>
      <c r="BF24" s="1617"/>
      <c r="BG24" s="1617"/>
    </row>
    <row r="25" spans="1:59" ht="19.899999999999999" customHeight="1">
      <c r="A25" s="1481"/>
      <c r="B25" s="2085">
        <v>3</v>
      </c>
      <c r="C25" s="2028"/>
      <c r="D25" s="2085" t="s">
        <v>4954</v>
      </c>
      <c r="E25" s="2102">
        <f>F25+G25+H25</f>
        <v>32898243</v>
      </c>
      <c r="F25" s="2395">
        <v>32898243</v>
      </c>
      <c r="G25" s="2395"/>
      <c r="H25" s="2396"/>
      <c r="I25" s="1617"/>
      <c r="J25" s="1617"/>
      <c r="K25" s="1617"/>
      <c r="L25" s="1617"/>
      <c r="M25" s="1617"/>
      <c r="N25" s="1617"/>
      <c r="O25" s="1617"/>
      <c r="P25" s="1617"/>
      <c r="Q25" s="1617"/>
      <c r="R25" s="1617"/>
      <c r="S25" s="1617"/>
      <c r="T25" s="1617"/>
      <c r="U25" s="1617"/>
      <c r="V25" s="1617"/>
      <c r="W25" s="1617"/>
      <c r="X25" s="1617"/>
      <c r="Y25" s="1617"/>
      <c r="Z25" s="1617"/>
      <c r="AA25" s="1617"/>
      <c r="AB25" s="1617"/>
      <c r="AC25" s="1617"/>
      <c r="AD25" s="1617"/>
      <c r="AE25" s="1617"/>
      <c r="AF25" s="1617"/>
      <c r="AG25" s="1617"/>
      <c r="AH25" s="1617"/>
      <c r="AI25" s="1617"/>
      <c r="AJ25" s="1617"/>
      <c r="AK25" s="1617"/>
      <c r="AL25" s="1617"/>
      <c r="AM25" s="1617"/>
      <c r="AN25" s="1617"/>
      <c r="AO25" s="1617"/>
      <c r="AP25" s="1617"/>
      <c r="AQ25" s="1617"/>
      <c r="AR25" s="1617"/>
      <c r="AS25" s="1617"/>
      <c r="AT25" s="1617"/>
      <c r="AU25" s="1617"/>
      <c r="AV25" s="1617"/>
      <c r="AW25" s="1617"/>
      <c r="AX25" s="1617"/>
      <c r="AY25" s="1617"/>
      <c r="AZ25" s="1617"/>
      <c r="BA25" s="1617"/>
      <c r="BB25" s="1617"/>
      <c r="BC25" s="1617"/>
      <c r="BD25" s="1617"/>
      <c r="BE25" s="1617"/>
      <c r="BF25" s="1617"/>
      <c r="BG25" s="1617"/>
    </row>
    <row r="26" spans="1:59" ht="30">
      <c r="A26" s="2397"/>
      <c r="B26" s="2398">
        <v>4</v>
      </c>
      <c r="C26" s="2056"/>
      <c r="D26" s="2399" t="s">
        <v>4955</v>
      </c>
      <c r="E26" s="2099">
        <f>F26+G26+H26</f>
        <v>0</v>
      </c>
      <c r="F26" s="2400"/>
      <c r="G26" s="2401"/>
      <c r="H26" s="2402"/>
      <c r="I26" s="1617"/>
      <c r="J26" s="1617"/>
      <c r="K26" s="1617"/>
      <c r="L26" s="1617"/>
      <c r="M26" s="1617"/>
      <c r="N26" s="1617"/>
      <c r="O26" s="1617"/>
      <c r="P26" s="1617"/>
      <c r="Q26" s="1617"/>
      <c r="R26" s="1617"/>
      <c r="S26" s="1617"/>
      <c r="T26" s="1617"/>
      <c r="U26" s="1617"/>
      <c r="V26" s="1617"/>
      <c r="W26" s="1617"/>
      <c r="X26" s="1617"/>
      <c r="Y26" s="1617"/>
      <c r="Z26" s="1617"/>
      <c r="AA26" s="1617"/>
      <c r="AB26" s="1617"/>
      <c r="AC26" s="1617"/>
      <c r="AD26" s="1617"/>
      <c r="AE26" s="1617"/>
      <c r="AF26" s="1617"/>
      <c r="AG26" s="1617"/>
      <c r="AH26" s="1617"/>
      <c r="AI26" s="1617"/>
      <c r="AJ26" s="1617"/>
      <c r="AK26" s="1617"/>
      <c r="AL26" s="1617"/>
      <c r="AM26" s="1617"/>
      <c r="AN26" s="1617"/>
      <c r="AO26" s="1617"/>
      <c r="AP26" s="1617"/>
      <c r="AQ26" s="1617"/>
      <c r="AR26" s="1617"/>
      <c r="AS26" s="1617"/>
      <c r="AT26" s="1617"/>
      <c r="AU26" s="1617"/>
      <c r="AV26" s="1617"/>
      <c r="AW26" s="1617"/>
      <c r="AX26" s="1617"/>
      <c r="AY26" s="1617"/>
      <c r="AZ26" s="1617"/>
      <c r="BA26" s="1617"/>
      <c r="BB26" s="1617"/>
      <c r="BC26" s="1617"/>
      <c r="BD26" s="1617"/>
      <c r="BE26" s="1617"/>
      <c r="BF26" s="1617"/>
      <c r="BG26" s="1617"/>
    </row>
    <row r="27" spans="1:59" ht="19.899999999999999" customHeight="1">
      <c r="A27" s="1481"/>
      <c r="B27" s="2085">
        <v>5</v>
      </c>
      <c r="C27" s="2028"/>
      <c r="D27" s="2085" t="s">
        <v>3772</v>
      </c>
      <c r="E27" s="2102">
        <f>H27</f>
        <v>0</v>
      </c>
      <c r="F27" s="2403"/>
      <c r="G27" s="2404"/>
      <c r="H27" s="2405"/>
      <c r="I27" s="1617"/>
      <c r="J27" s="1617"/>
      <c r="K27" s="1617"/>
      <c r="L27" s="1617"/>
      <c r="M27" s="1617"/>
      <c r="N27" s="1617"/>
      <c r="O27" s="1617"/>
      <c r="P27" s="1617"/>
      <c r="Q27" s="1617"/>
      <c r="R27" s="1617"/>
      <c r="S27" s="1617"/>
      <c r="T27" s="1617"/>
      <c r="U27" s="1617"/>
      <c r="V27" s="1617"/>
      <c r="W27" s="1617"/>
      <c r="X27" s="1617"/>
      <c r="Y27" s="1617"/>
      <c r="Z27" s="1617"/>
      <c r="AA27" s="1617"/>
      <c r="AB27" s="1617"/>
      <c r="AC27" s="1617"/>
      <c r="AD27" s="1617"/>
      <c r="AE27" s="1617"/>
      <c r="AF27" s="1617"/>
      <c r="AG27" s="1617"/>
      <c r="AH27" s="1617"/>
      <c r="AI27" s="1617"/>
      <c r="AJ27" s="1617"/>
      <c r="AK27" s="1617"/>
      <c r="AL27" s="1617"/>
      <c r="AM27" s="1617"/>
      <c r="AN27" s="1617"/>
      <c r="AO27" s="1617"/>
      <c r="AP27" s="1617"/>
      <c r="AQ27" s="1617"/>
      <c r="AR27" s="1617"/>
      <c r="AS27" s="1617"/>
      <c r="AT27" s="1617"/>
      <c r="AU27" s="1617"/>
      <c r="AV27" s="1617"/>
      <c r="AW27" s="1617"/>
      <c r="AX27" s="1617"/>
      <c r="AY27" s="1617"/>
      <c r="AZ27" s="1617"/>
      <c r="BA27" s="1617"/>
      <c r="BB27" s="1617"/>
      <c r="BC27" s="1617"/>
      <c r="BD27" s="1617"/>
      <c r="BE27" s="1617"/>
      <c r="BF27" s="1617"/>
      <c r="BG27" s="1617"/>
    </row>
    <row r="28" spans="1:59" ht="19.899999999999999" customHeight="1">
      <c r="A28" s="1481"/>
      <c r="B28" s="2085">
        <v>6</v>
      </c>
      <c r="C28" s="2028"/>
      <c r="D28" s="2085" t="s">
        <v>3773</v>
      </c>
      <c r="E28" s="2102">
        <f>F28</f>
        <v>2026746</v>
      </c>
      <c r="F28" s="2102">
        <v>2026746</v>
      </c>
      <c r="G28" s="2050"/>
      <c r="H28" s="2406"/>
      <c r="I28" s="1617"/>
      <c r="J28" s="1617"/>
      <c r="K28" s="1617"/>
      <c r="L28" s="1617"/>
      <c r="M28" s="1617"/>
      <c r="N28" s="1617"/>
      <c r="O28" s="1617"/>
      <c r="P28" s="1617"/>
      <c r="Q28" s="1617"/>
      <c r="R28" s="1617"/>
      <c r="S28" s="1617"/>
      <c r="T28" s="1617"/>
      <c r="U28" s="1617"/>
      <c r="V28" s="1617"/>
      <c r="W28" s="1617"/>
      <c r="X28" s="1617"/>
      <c r="Y28" s="1617"/>
      <c r="Z28" s="1617"/>
      <c r="AA28" s="1617"/>
      <c r="AB28" s="1617"/>
      <c r="AC28" s="1617"/>
      <c r="AD28" s="1617"/>
      <c r="AE28" s="1617"/>
      <c r="AF28" s="1617"/>
      <c r="AG28" s="1617"/>
      <c r="AH28" s="1617"/>
      <c r="AI28" s="1617"/>
      <c r="AJ28" s="1617"/>
      <c r="AK28" s="1617"/>
      <c r="AL28" s="1617"/>
      <c r="AM28" s="1617"/>
      <c r="AN28" s="1617"/>
      <c r="AO28" s="1617"/>
      <c r="AP28" s="1617"/>
      <c r="AQ28" s="1617"/>
      <c r="AR28" s="1617"/>
      <c r="AS28" s="1617"/>
      <c r="AT28" s="1617"/>
      <c r="AU28" s="1617"/>
      <c r="AV28" s="1617"/>
      <c r="AW28" s="1617"/>
      <c r="AX28" s="1617"/>
      <c r="AY28" s="1617"/>
      <c r="AZ28" s="1617"/>
      <c r="BA28" s="1617"/>
      <c r="BB28" s="1617"/>
      <c r="BC28" s="1617"/>
      <c r="BD28" s="1617"/>
      <c r="BE28" s="1617"/>
      <c r="BF28" s="1617"/>
      <c r="BG28" s="1617"/>
    </row>
    <row r="29" spans="1:59" ht="19.899999999999999" customHeight="1">
      <c r="A29" s="1481"/>
      <c r="B29" s="2085">
        <v>7</v>
      </c>
      <c r="C29" s="2028"/>
      <c r="D29" s="2085" t="s">
        <v>2996</v>
      </c>
      <c r="E29" s="2102">
        <f>F29+G29+H29</f>
        <v>0</v>
      </c>
      <c r="F29" s="2395"/>
      <c r="G29" s="2395"/>
      <c r="H29" s="2405"/>
      <c r="I29" s="1617"/>
      <c r="J29" s="1617"/>
      <c r="K29" s="1617"/>
      <c r="L29" s="1617"/>
      <c r="M29" s="1617"/>
      <c r="N29" s="1617"/>
      <c r="O29" s="1617"/>
      <c r="P29" s="1617"/>
      <c r="Q29" s="1617"/>
      <c r="R29" s="1617"/>
      <c r="S29" s="1617"/>
      <c r="T29" s="1617"/>
      <c r="U29" s="1617"/>
      <c r="V29" s="1617"/>
      <c r="W29" s="1617"/>
      <c r="X29" s="1617"/>
      <c r="Y29" s="1617"/>
      <c r="Z29" s="1617"/>
      <c r="AA29" s="1617"/>
      <c r="AB29" s="1617"/>
      <c r="AC29" s="1617"/>
      <c r="AD29" s="1617"/>
      <c r="AE29" s="1617"/>
      <c r="AF29" s="1617"/>
      <c r="AG29" s="1617"/>
      <c r="AH29" s="1617"/>
      <c r="AI29" s="1617"/>
      <c r="AJ29" s="1617"/>
      <c r="AK29" s="1617"/>
      <c r="AL29" s="1617"/>
      <c r="AM29" s="1617"/>
      <c r="AN29" s="1617"/>
      <c r="AO29" s="1617"/>
      <c r="AP29" s="1617"/>
      <c r="AQ29" s="1617"/>
      <c r="AR29" s="1617"/>
      <c r="AS29" s="1617"/>
      <c r="AT29" s="1617"/>
      <c r="AU29" s="1617"/>
      <c r="AV29" s="1617"/>
      <c r="AW29" s="1617"/>
      <c r="AX29" s="1617"/>
      <c r="AY29" s="1617"/>
      <c r="AZ29" s="1617"/>
      <c r="BA29" s="1617"/>
      <c r="BB29" s="1617"/>
      <c r="BC29" s="1617"/>
      <c r="BD29" s="1617"/>
      <c r="BE29" s="1617"/>
      <c r="BF29" s="1617"/>
      <c r="BG29" s="1617"/>
    </row>
    <row r="30" spans="1:59" ht="19.899999999999999" customHeight="1">
      <c r="A30" s="1481"/>
      <c r="B30" s="2085">
        <v>8</v>
      </c>
      <c r="C30" s="2028"/>
      <c r="D30" s="2085" t="s">
        <v>382</v>
      </c>
      <c r="E30" s="2102">
        <f>F30+G30+H30</f>
        <v>0</v>
      </c>
      <c r="F30" s="2395"/>
      <c r="G30" s="2395"/>
      <c r="H30" s="2405"/>
      <c r="I30" s="1617"/>
      <c r="J30" s="1617"/>
      <c r="K30" s="1617"/>
      <c r="L30" s="1617"/>
      <c r="M30" s="1617"/>
      <c r="N30" s="1617"/>
      <c r="O30" s="1617"/>
      <c r="P30" s="1617"/>
      <c r="Q30" s="1617"/>
      <c r="R30" s="1617"/>
      <c r="S30" s="1617"/>
      <c r="T30" s="1617"/>
      <c r="U30" s="1617"/>
      <c r="V30" s="1617"/>
      <c r="W30" s="1617"/>
      <c r="X30" s="1617"/>
      <c r="Y30" s="1617"/>
      <c r="Z30" s="1617"/>
      <c r="AA30" s="1617"/>
      <c r="AB30" s="1617"/>
      <c r="AC30" s="1617"/>
      <c r="AD30" s="1617"/>
      <c r="AE30" s="1617"/>
      <c r="AF30" s="1617"/>
      <c r="AG30" s="1617"/>
      <c r="AH30" s="1617"/>
      <c r="AI30" s="1617"/>
      <c r="AJ30" s="1617"/>
      <c r="AK30" s="1617"/>
      <c r="AL30" s="1617"/>
      <c r="AM30" s="1617"/>
      <c r="AN30" s="1617"/>
      <c r="AO30" s="1617"/>
      <c r="AP30" s="1617"/>
      <c r="AQ30" s="1617"/>
      <c r="AR30" s="1617"/>
      <c r="AS30" s="1617"/>
      <c r="AT30" s="1617"/>
      <c r="AU30" s="1617"/>
      <c r="AV30" s="1617"/>
      <c r="AW30" s="1617"/>
      <c r="AX30" s="1617"/>
      <c r="AY30" s="1617"/>
      <c r="AZ30" s="1617"/>
      <c r="BA30" s="1617"/>
      <c r="BB30" s="1617"/>
      <c r="BC30" s="1617"/>
      <c r="BD30" s="1617"/>
      <c r="BE30" s="1617"/>
      <c r="BF30" s="1617"/>
      <c r="BG30" s="1617"/>
    </row>
    <row r="31" spans="1:59" ht="19.899999999999999" customHeight="1">
      <c r="A31" s="1481"/>
      <c r="B31" s="2085">
        <v>9</v>
      </c>
      <c r="C31" s="2028"/>
      <c r="D31" s="2085"/>
      <c r="E31" s="2102"/>
      <c r="F31" s="2395"/>
      <c r="G31" s="2395"/>
      <c r="H31" s="2405"/>
      <c r="I31" s="1617"/>
      <c r="J31" s="1617"/>
      <c r="K31" s="1617"/>
      <c r="L31" s="1617"/>
      <c r="M31" s="1617"/>
      <c r="N31" s="1617"/>
      <c r="O31" s="1617"/>
      <c r="P31" s="1617"/>
      <c r="Q31" s="1617"/>
      <c r="R31" s="1617"/>
      <c r="S31" s="1617"/>
      <c r="T31" s="1617"/>
      <c r="U31" s="1617"/>
      <c r="V31" s="1617"/>
      <c r="W31" s="1617"/>
      <c r="X31" s="1617"/>
      <c r="Y31" s="1617"/>
      <c r="Z31" s="1617"/>
      <c r="AA31" s="1617"/>
      <c r="AB31" s="1617"/>
      <c r="AC31" s="1617"/>
      <c r="AD31" s="1617"/>
      <c r="AE31" s="1617"/>
      <c r="AF31" s="1617"/>
      <c r="AG31" s="1617"/>
      <c r="AH31" s="1617"/>
      <c r="AI31" s="1617"/>
      <c r="AJ31" s="1617"/>
      <c r="AK31" s="1617"/>
      <c r="AL31" s="1617"/>
      <c r="AM31" s="1617"/>
      <c r="AN31" s="1617"/>
      <c r="AO31" s="1617"/>
      <c r="AP31" s="1617"/>
      <c r="AQ31" s="1617"/>
      <c r="AR31" s="1617"/>
      <c r="AS31" s="1617"/>
      <c r="AT31" s="1617"/>
      <c r="AU31" s="1617"/>
      <c r="AV31" s="1617"/>
      <c r="AW31" s="1617"/>
      <c r="AX31" s="1617"/>
      <c r="AY31" s="1617"/>
      <c r="AZ31" s="1617"/>
      <c r="BA31" s="1617"/>
      <c r="BB31" s="1617"/>
      <c r="BC31" s="1617"/>
      <c r="BD31" s="1617"/>
      <c r="BE31" s="1617"/>
      <c r="BF31" s="1617"/>
      <c r="BG31" s="1617"/>
    </row>
    <row r="32" spans="1:59" ht="19.899999999999999" customHeight="1">
      <c r="A32" s="1479"/>
      <c r="B32" s="2081">
        <v>10</v>
      </c>
      <c r="C32" s="2017"/>
      <c r="D32" s="2081" t="s">
        <v>2997</v>
      </c>
      <c r="E32" s="2407">
        <f>F32+G32+H32</f>
        <v>34924989</v>
      </c>
      <c r="F32" s="2407">
        <f>F25+F26+F28+F29+F30+F31</f>
        <v>34924989</v>
      </c>
      <c r="G32" s="2407">
        <f>G25+G26+G29+G30+G31</f>
        <v>0</v>
      </c>
      <c r="H32" s="2381">
        <f>H27+H29+H30+H31</f>
        <v>0</v>
      </c>
      <c r="I32" s="1617"/>
      <c r="J32" s="1617"/>
      <c r="K32" s="1617"/>
      <c r="L32" s="1617"/>
      <c r="M32" s="1617"/>
      <c r="N32" s="1617"/>
      <c r="O32" s="1617"/>
      <c r="P32" s="1617"/>
      <c r="Q32" s="1617"/>
      <c r="R32" s="1617"/>
      <c r="S32" s="1617"/>
      <c r="T32" s="1617"/>
      <c r="U32" s="1617"/>
      <c r="V32" s="1617"/>
      <c r="W32" s="1617"/>
      <c r="X32" s="1617"/>
      <c r="Y32" s="1617"/>
      <c r="Z32" s="1617"/>
      <c r="AA32" s="1617"/>
      <c r="AB32" s="1617"/>
      <c r="AC32" s="1617"/>
      <c r="AD32" s="1617"/>
      <c r="AE32" s="1617"/>
      <c r="AF32" s="1617"/>
      <c r="AG32" s="1617"/>
      <c r="AH32" s="1617"/>
      <c r="AI32" s="1617"/>
      <c r="AJ32" s="1617"/>
      <c r="AK32" s="1617"/>
      <c r="AL32" s="1617"/>
      <c r="AM32" s="1617"/>
      <c r="AN32" s="1617"/>
      <c r="AO32" s="1617"/>
      <c r="AP32" s="1617"/>
      <c r="AQ32" s="1617"/>
      <c r="AR32" s="1617"/>
      <c r="AS32" s="1617"/>
      <c r="AT32" s="1617"/>
      <c r="AU32" s="1617"/>
      <c r="AV32" s="1617"/>
      <c r="AW32" s="1617"/>
      <c r="AX32" s="1617"/>
      <c r="AY32" s="1617"/>
      <c r="AZ32" s="1617"/>
      <c r="BA32" s="1617"/>
      <c r="BB32" s="1617"/>
      <c r="BC32" s="1617"/>
      <c r="BD32" s="1617"/>
      <c r="BE32" s="1617"/>
      <c r="BF32" s="1617"/>
      <c r="BG32" s="1617"/>
    </row>
    <row r="33" spans="1:59" ht="19.899999999999999" customHeight="1">
      <c r="A33" s="1481"/>
      <c r="B33" s="916"/>
      <c r="C33" s="1483"/>
      <c r="D33" s="916" t="s">
        <v>4956</v>
      </c>
      <c r="E33" s="2408"/>
      <c r="F33" s="2408"/>
      <c r="G33" s="2408"/>
      <c r="H33" s="1485"/>
      <c r="I33" s="1617"/>
      <c r="J33" s="1617"/>
      <c r="K33" s="1617"/>
      <c r="L33" s="1617"/>
      <c r="M33" s="1617"/>
      <c r="N33" s="1617"/>
      <c r="O33" s="1617"/>
      <c r="P33" s="1617"/>
      <c r="Q33" s="1617"/>
      <c r="R33" s="1617"/>
      <c r="S33" s="1617"/>
      <c r="T33" s="1617"/>
      <c r="U33" s="1617"/>
      <c r="V33" s="1617"/>
      <c r="W33" s="1617"/>
      <c r="X33" s="1617"/>
      <c r="Y33" s="1617"/>
      <c r="Z33" s="1617"/>
      <c r="AA33" s="1617"/>
      <c r="AB33" s="1617"/>
      <c r="AC33" s="1617"/>
      <c r="AD33" s="1617"/>
      <c r="AE33" s="1617"/>
      <c r="AF33" s="1617"/>
      <c r="AG33" s="1617"/>
      <c r="AH33" s="1617"/>
      <c r="AI33" s="1617"/>
      <c r="AJ33" s="1617"/>
      <c r="AK33" s="1617"/>
      <c r="AL33" s="1617"/>
      <c r="AM33" s="1617"/>
      <c r="AN33" s="1617"/>
      <c r="AO33" s="1617"/>
      <c r="AP33" s="1617"/>
      <c r="AQ33" s="1617"/>
      <c r="AR33" s="1617"/>
      <c r="AS33" s="1617"/>
      <c r="AT33" s="1617"/>
      <c r="AU33" s="1617"/>
      <c r="AV33" s="1617"/>
      <c r="AW33" s="1617"/>
      <c r="AX33" s="1617"/>
      <c r="AY33" s="1617"/>
      <c r="AZ33" s="1617"/>
      <c r="BA33" s="1617"/>
      <c r="BB33" s="1617"/>
      <c r="BC33" s="1617"/>
      <c r="BD33" s="1617"/>
      <c r="BE33" s="1617"/>
      <c r="BF33" s="1617"/>
      <c r="BG33" s="1617"/>
    </row>
    <row r="34" spans="1:59" ht="19.899999999999999" customHeight="1">
      <c r="A34" s="1481"/>
      <c r="B34" s="2085">
        <v>11</v>
      </c>
      <c r="C34" s="2028"/>
      <c r="D34" s="2085" t="s">
        <v>2998</v>
      </c>
      <c r="E34" s="2065" t="s">
        <v>3253</v>
      </c>
      <c r="F34" s="2068"/>
      <c r="G34" s="2065"/>
      <c r="H34" s="2406"/>
      <c r="I34" s="1617"/>
      <c r="J34" s="1617"/>
      <c r="K34" s="1617"/>
      <c r="L34" s="1617"/>
      <c r="M34" s="1617"/>
      <c r="N34" s="1617"/>
      <c r="O34" s="1617"/>
      <c r="P34" s="1617"/>
      <c r="Q34" s="1617"/>
      <c r="R34" s="1617"/>
      <c r="S34" s="1617"/>
      <c r="T34" s="1617"/>
      <c r="U34" s="1617"/>
      <c r="V34" s="1617"/>
      <c r="W34" s="1617"/>
      <c r="X34" s="1617"/>
      <c r="Y34" s="1617"/>
      <c r="Z34" s="1617"/>
      <c r="AA34" s="1617"/>
      <c r="AB34" s="1617"/>
      <c r="AC34" s="1617"/>
      <c r="AD34" s="1617"/>
      <c r="AE34" s="1617"/>
      <c r="AF34" s="1617"/>
      <c r="AG34" s="1617"/>
      <c r="AH34" s="1617"/>
      <c r="AI34" s="1617"/>
      <c r="AJ34" s="1617"/>
      <c r="AK34" s="1617"/>
      <c r="AL34" s="1617"/>
      <c r="AM34" s="1617"/>
      <c r="AN34" s="1617"/>
      <c r="AO34" s="1617"/>
      <c r="AP34" s="1617"/>
      <c r="AQ34" s="1617"/>
      <c r="AR34" s="1617"/>
      <c r="AS34" s="1617"/>
      <c r="AT34" s="1617"/>
      <c r="AU34" s="1617"/>
      <c r="AV34" s="1617"/>
      <c r="AW34" s="1617"/>
      <c r="AX34" s="1617"/>
      <c r="AY34" s="1617"/>
      <c r="AZ34" s="1617"/>
      <c r="BA34" s="1617"/>
      <c r="BB34" s="1617"/>
      <c r="BC34" s="1617"/>
      <c r="BD34" s="1617"/>
      <c r="BE34" s="1617"/>
      <c r="BF34" s="1617"/>
      <c r="BG34" s="1617"/>
    </row>
    <row r="35" spans="1:59" ht="19.899999999999999" customHeight="1">
      <c r="A35" s="1481"/>
      <c r="B35" s="2085">
        <v>12</v>
      </c>
      <c r="C35" s="2028"/>
      <c r="D35" s="2085" t="s">
        <v>2999</v>
      </c>
      <c r="E35" s="2102">
        <f>F35+G35+H35</f>
        <v>11660471</v>
      </c>
      <c r="F35" s="2395">
        <v>11660471</v>
      </c>
      <c r="G35" s="2395"/>
      <c r="H35" s="2405"/>
      <c r="I35" s="1617"/>
      <c r="J35" s="1617"/>
      <c r="K35" s="1617"/>
      <c r="L35" s="1617"/>
      <c r="M35" s="1617"/>
      <c r="N35" s="1617"/>
      <c r="O35" s="1617"/>
      <c r="P35" s="1617"/>
      <c r="Q35" s="1617"/>
      <c r="R35" s="1617"/>
      <c r="S35" s="1617"/>
      <c r="T35" s="1617"/>
      <c r="U35" s="1617"/>
      <c r="V35" s="1617"/>
      <c r="W35" s="1617"/>
      <c r="X35" s="1617"/>
      <c r="Y35" s="1617"/>
      <c r="Z35" s="1617"/>
      <c r="AA35" s="1617"/>
      <c r="AB35" s="1617"/>
      <c r="AC35" s="1617"/>
      <c r="AD35" s="1617"/>
      <c r="AE35" s="1617"/>
      <c r="AF35" s="1617"/>
      <c r="AG35" s="1617"/>
      <c r="AH35" s="1617"/>
      <c r="AI35" s="1617"/>
      <c r="AJ35" s="1617"/>
      <c r="AK35" s="1617"/>
      <c r="AL35" s="1617"/>
      <c r="AM35" s="1617"/>
      <c r="AN35" s="1617"/>
      <c r="AO35" s="1617"/>
      <c r="AP35" s="1617"/>
      <c r="AQ35" s="1617"/>
      <c r="AR35" s="1617"/>
      <c r="AS35" s="1617"/>
      <c r="AT35" s="1617"/>
      <c r="AU35" s="1617"/>
      <c r="AV35" s="1617"/>
      <c r="AW35" s="1617"/>
      <c r="AX35" s="1617"/>
      <c r="AY35" s="1617"/>
      <c r="AZ35" s="1617"/>
      <c r="BA35" s="1617"/>
      <c r="BB35" s="1617"/>
      <c r="BC35" s="1617"/>
      <c r="BD35" s="1617"/>
      <c r="BE35" s="1617"/>
      <c r="BF35" s="1617"/>
      <c r="BG35" s="1617"/>
    </row>
    <row r="36" spans="1:59" ht="19.899999999999999" customHeight="1">
      <c r="A36" s="1481"/>
      <c r="B36" s="2085">
        <v>13</v>
      </c>
      <c r="C36" s="2028"/>
      <c r="D36" s="2085" t="s">
        <v>3000</v>
      </c>
      <c r="E36" s="2102">
        <f>F36+G36+H36</f>
        <v>4707536</v>
      </c>
      <c r="F36" s="2395">
        <v>4707536</v>
      </c>
      <c r="G36" s="2395"/>
      <c r="H36" s="2405"/>
      <c r="I36" s="1617"/>
      <c r="J36" s="1617"/>
      <c r="K36" s="1617"/>
      <c r="L36" s="1617"/>
      <c r="M36" s="1617"/>
      <c r="N36" s="1617"/>
      <c r="O36" s="1617"/>
      <c r="P36" s="1617"/>
      <c r="Q36" s="1617"/>
      <c r="R36" s="1617"/>
      <c r="S36" s="1617"/>
      <c r="T36" s="1617"/>
      <c r="U36" s="1617"/>
      <c r="V36" s="1617"/>
      <c r="W36" s="1617"/>
      <c r="X36" s="1617"/>
      <c r="Y36" s="1617"/>
      <c r="Z36" s="1617"/>
      <c r="AA36" s="1617"/>
      <c r="AB36" s="1617"/>
      <c r="AC36" s="1617"/>
      <c r="AD36" s="1617"/>
      <c r="AE36" s="1617"/>
      <c r="AF36" s="1617"/>
      <c r="AG36" s="1617"/>
      <c r="AH36" s="1617"/>
      <c r="AI36" s="1617"/>
      <c r="AJ36" s="1617"/>
      <c r="AK36" s="1617"/>
      <c r="AL36" s="1617"/>
      <c r="AM36" s="1617"/>
      <c r="AN36" s="1617"/>
      <c r="AO36" s="1617"/>
      <c r="AP36" s="1617"/>
      <c r="AQ36" s="1617"/>
      <c r="AR36" s="1617"/>
      <c r="AS36" s="1617"/>
      <c r="AT36" s="1617"/>
      <c r="AU36" s="1617"/>
      <c r="AV36" s="1617"/>
      <c r="AW36" s="1617"/>
      <c r="AX36" s="1617"/>
      <c r="AY36" s="1617"/>
      <c r="AZ36" s="1617"/>
      <c r="BA36" s="1617"/>
      <c r="BB36" s="1617"/>
      <c r="BC36" s="1617"/>
      <c r="BD36" s="1617"/>
      <c r="BE36" s="1617"/>
      <c r="BF36" s="1617"/>
      <c r="BG36" s="1617"/>
    </row>
    <row r="37" spans="1:59" ht="19.899999999999999" customHeight="1">
      <c r="A37" s="1481"/>
      <c r="B37" s="2085">
        <v>14</v>
      </c>
      <c r="C37" s="2028"/>
      <c r="D37" s="2085" t="s">
        <v>3001</v>
      </c>
      <c r="E37" s="2102">
        <f>F37+G37+H37</f>
        <v>-293496</v>
      </c>
      <c r="F37" s="2395">
        <v>-293496</v>
      </c>
      <c r="G37" s="2395"/>
      <c r="H37" s="2405"/>
      <c r="I37" s="1617"/>
      <c r="J37" s="1617"/>
      <c r="K37" s="1617"/>
      <c r="L37" s="1617"/>
      <c r="M37" s="1617"/>
      <c r="N37" s="1617"/>
      <c r="O37" s="1617"/>
      <c r="P37" s="1617"/>
      <c r="Q37" s="1617"/>
      <c r="R37" s="1617"/>
      <c r="S37" s="1617"/>
      <c r="T37" s="1617"/>
      <c r="U37" s="1617"/>
      <c r="V37" s="1617"/>
      <c r="W37" s="1617"/>
      <c r="X37" s="1617"/>
      <c r="Y37" s="1617"/>
      <c r="Z37" s="1617"/>
      <c r="AA37" s="1617"/>
      <c r="AB37" s="1617"/>
      <c r="AC37" s="1617"/>
      <c r="AD37" s="1617"/>
      <c r="AE37" s="1617"/>
      <c r="AF37" s="1617"/>
      <c r="AG37" s="1617"/>
      <c r="AH37" s="1617"/>
      <c r="AI37" s="1617"/>
      <c r="AJ37" s="1617"/>
      <c r="AK37" s="1617"/>
      <c r="AL37" s="1617"/>
      <c r="AM37" s="1617"/>
      <c r="AN37" s="1617"/>
      <c r="AO37" s="1617"/>
      <c r="AP37" s="1617"/>
      <c r="AQ37" s="1617"/>
      <c r="AR37" s="1617"/>
      <c r="AS37" s="1617"/>
      <c r="AT37" s="1617"/>
      <c r="AU37" s="1617"/>
      <c r="AV37" s="1617"/>
      <c r="AW37" s="1617"/>
      <c r="AX37" s="1617"/>
      <c r="AY37" s="1617"/>
      <c r="AZ37" s="1617"/>
      <c r="BA37" s="1617"/>
      <c r="BB37" s="1617"/>
      <c r="BC37" s="1617"/>
      <c r="BD37" s="1617"/>
      <c r="BE37" s="1617"/>
      <c r="BF37" s="1617"/>
      <c r="BG37" s="1617"/>
    </row>
    <row r="38" spans="1:59" ht="19.899999999999999" customHeight="1">
      <c r="A38" s="1479"/>
      <c r="B38" s="2081">
        <v>15</v>
      </c>
      <c r="C38" s="2017"/>
      <c r="D38" s="2081" t="s">
        <v>3002</v>
      </c>
      <c r="E38" s="2407">
        <f>F38+G38+H38</f>
        <v>16074511</v>
      </c>
      <c r="F38" s="2407">
        <f>F35+F36+F37</f>
        <v>16074511</v>
      </c>
      <c r="G38" s="2407">
        <f>G35+G36+G37</f>
        <v>0</v>
      </c>
      <c r="H38" s="2381">
        <f>H35+H36+H37</f>
        <v>0</v>
      </c>
      <c r="I38" s="1617"/>
      <c r="J38" s="1617"/>
      <c r="K38" s="1617"/>
      <c r="L38" s="1617"/>
      <c r="M38" s="1617"/>
      <c r="N38" s="1617"/>
      <c r="O38" s="1617"/>
      <c r="P38" s="1617"/>
      <c r="Q38" s="1617"/>
      <c r="R38" s="1617"/>
      <c r="S38" s="1617"/>
      <c r="T38" s="1617"/>
      <c r="U38" s="1617"/>
      <c r="V38" s="1617"/>
      <c r="W38" s="1617"/>
      <c r="X38" s="1617"/>
      <c r="Y38" s="1617"/>
      <c r="Z38" s="1617"/>
      <c r="AA38" s="1617"/>
      <c r="AB38" s="1617"/>
      <c r="AC38" s="1617"/>
      <c r="AD38" s="1617"/>
      <c r="AE38" s="1617"/>
      <c r="AF38" s="1617"/>
      <c r="AG38" s="1617"/>
      <c r="AH38" s="1617"/>
      <c r="AI38" s="1617"/>
      <c r="AJ38" s="1617"/>
      <c r="AK38" s="1617"/>
      <c r="AL38" s="1617"/>
      <c r="AM38" s="1617"/>
      <c r="AN38" s="1617"/>
      <c r="AO38" s="1617"/>
      <c r="AP38" s="1617"/>
      <c r="AQ38" s="1617"/>
      <c r="AR38" s="1617"/>
      <c r="AS38" s="1617"/>
      <c r="AT38" s="1617"/>
      <c r="AU38" s="1617"/>
      <c r="AV38" s="1617"/>
      <c r="AW38" s="1617"/>
      <c r="AX38" s="1617"/>
      <c r="AY38" s="1617"/>
      <c r="AZ38" s="1617"/>
      <c r="BA38" s="1617"/>
      <c r="BB38" s="1617"/>
      <c r="BC38" s="1617"/>
      <c r="BD38" s="1617"/>
      <c r="BE38" s="1617"/>
      <c r="BF38" s="1617"/>
      <c r="BG38" s="1617"/>
    </row>
    <row r="39" spans="1:59" ht="19.899999999999999" customHeight="1">
      <c r="A39" s="1481"/>
      <c r="B39" s="916"/>
      <c r="C39" s="2409"/>
      <c r="D39" s="918" t="s">
        <v>4957</v>
      </c>
      <c r="E39" s="2408"/>
      <c r="F39" s="2408"/>
      <c r="G39" s="2408"/>
      <c r="H39" s="1485"/>
      <c r="I39" s="1617"/>
      <c r="J39" s="1617"/>
      <c r="K39" s="1617"/>
      <c r="L39" s="1617"/>
      <c r="M39" s="1617"/>
      <c r="N39" s="1617"/>
      <c r="O39" s="1617"/>
      <c r="P39" s="1617"/>
      <c r="Q39" s="1617"/>
      <c r="R39" s="1617"/>
      <c r="S39" s="1617"/>
      <c r="T39" s="1617"/>
      <c r="U39" s="1617"/>
      <c r="V39" s="1617"/>
      <c r="W39" s="1617"/>
      <c r="X39" s="1617"/>
      <c r="Y39" s="1617"/>
      <c r="Z39" s="1617"/>
      <c r="AA39" s="1617"/>
      <c r="AB39" s="1617"/>
      <c r="AC39" s="1617"/>
      <c r="AD39" s="1617"/>
      <c r="AE39" s="1617"/>
      <c r="AF39" s="1617"/>
      <c r="AG39" s="1617"/>
      <c r="AH39" s="1617"/>
      <c r="AI39" s="1617"/>
      <c r="AJ39" s="1617"/>
      <c r="AK39" s="1617"/>
      <c r="AL39" s="1617"/>
      <c r="AM39" s="1617"/>
      <c r="AN39" s="1617"/>
      <c r="AO39" s="1617"/>
      <c r="AP39" s="1617"/>
      <c r="AQ39" s="1617"/>
      <c r="AR39" s="1617"/>
      <c r="AS39" s="1617"/>
      <c r="AT39" s="1617"/>
      <c r="AU39" s="1617"/>
      <c r="AV39" s="1617"/>
      <c r="AW39" s="1617"/>
      <c r="AX39" s="1617"/>
      <c r="AY39" s="1617"/>
      <c r="AZ39" s="1617"/>
      <c r="BA39" s="1617"/>
      <c r="BB39" s="1617"/>
      <c r="BC39" s="1617"/>
      <c r="BD39" s="1617"/>
      <c r="BE39" s="1617"/>
      <c r="BF39" s="1617"/>
      <c r="BG39" s="1617"/>
    </row>
    <row r="40" spans="1:59" ht="19.899999999999999" customHeight="1">
      <c r="A40" s="1481"/>
      <c r="B40" s="2085">
        <v>16</v>
      </c>
      <c r="C40" s="2028"/>
      <c r="D40" s="2085" t="s">
        <v>4958</v>
      </c>
      <c r="E40" s="2102">
        <f>F40+G40+H40</f>
        <v>0</v>
      </c>
      <c r="F40" s="2395"/>
      <c r="G40" s="2395"/>
      <c r="H40" s="2405"/>
      <c r="I40" s="1617"/>
      <c r="J40" s="1617"/>
      <c r="K40" s="1617"/>
      <c r="L40" s="1617"/>
      <c r="M40" s="1617"/>
      <c r="N40" s="1617"/>
      <c r="O40" s="1617"/>
      <c r="P40" s="1617"/>
      <c r="Q40" s="1617"/>
      <c r="R40" s="1617"/>
      <c r="S40" s="1617"/>
      <c r="T40" s="1617"/>
      <c r="U40" s="1617"/>
      <c r="V40" s="1617"/>
      <c r="W40" s="1617"/>
      <c r="X40" s="1617"/>
      <c r="Y40" s="1617"/>
      <c r="Z40" s="1617"/>
      <c r="AA40" s="1617"/>
      <c r="AB40" s="1617"/>
      <c r="AC40" s="1617"/>
      <c r="AD40" s="1617"/>
      <c r="AE40" s="1617"/>
      <c r="AF40" s="1617"/>
      <c r="AG40" s="1617"/>
      <c r="AH40" s="1617"/>
      <c r="AI40" s="1617"/>
      <c r="AJ40" s="1617"/>
      <c r="AK40" s="1617"/>
      <c r="AL40" s="1617"/>
      <c r="AM40" s="1617"/>
      <c r="AN40" s="1617"/>
      <c r="AO40" s="1617"/>
      <c r="AP40" s="1617"/>
      <c r="AQ40" s="1617"/>
      <c r="AR40" s="1617"/>
      <c r="AS40" s="1617"/>
      <c r="AT40" s="1617"/>
      <c r="AU40" s="1617"/>
      <c r="AV40" s="1617"/>
      <c r="AW40" s="1617"/>
      <c r="AX40" s="1617"/>
      <c r="AY40" s="1617"/>
      <c r="AZ40" s="1617"/>
      <c r="BA40" s="1617"/>
      <c r="BB40" s="1617"/>
      <c r="BC40" s="1617"/>
      <c r="BD40" s="1617"/>
      <c r="BE40" s="1617"/>
      <c r="BF40" s="1617"/>
      <c r="BG40" s="1617"/>
    </row>
    <row r="41" spans="1:59" ht="19.899999999999999" customHeight="1">
      <c r="A41" s="1481"/>
      <c r="B41" s="2085">
        <v>17</v>
      </c>
      <c r="C41" s="2028"/>
      <c r="D41" s="2085"/>
      <c r="E41" s="2102"/>
      <c r="F41" s="2395"/>
      <c r="G41" s="2395"/>
      <c r="H41" s="2405"/>
      <c r="I41" s="1617"/>
      <c r="J41" s="1617"/>
      <c r="K41" s="1617"/>
      <c r="L41" s="1617"/>
      <c r="M41" s="1617"/>
      <c r="N41" s="1617"/>
      <c r="O41" s="1617"/>
      <c r="P41" s="1617"/>
      <c r="Q41" s="1617"/>
      <c r="R41" s="1617"/>
      <c r="S41" s="1617"/>
      <c r="T41" s="1617"/>
      <c r="U41" s="1617"/>
      <c r="V41" s="1617"/>
      <c r="W41" s="1617"/>
      <c r="X41" s="1617"/>
      <c r="Y41" s="1617"/>
      <c r="Z41" s="1617"/>
      <c r="AA41" s="1617"/>
      <c r="AB41" s="1617"/>
      <c r="AC41" s="1617"/>
      <c r="AD41" s="1617"/>
      <c r="AE41" s="1617"/>
      <c r="AF41" s="1617"/>
      <c r="AG41" s="1617"/>
      <c r="AH41" s="1617"/>
      <c r="AI41" s="1617"/>
      <c r="AJ41" s="1617"/>
      <c r="AK41" s="1617"/>
      <c r="AL41" s="1617"/>
      <c r="AM41" s="1617"/>
      <c r="AN41" s="1617"/>
      <c r="AO41" s="1617"/>
      <c r="AP41" s="1617"/>
      <c r="AQ41" s="1617"/>
      <c r="AR41" s="1617"/>
      <c r="AS41" s="1617"/>
      <c r="AT41" s="1617"/>
      <c r="AU41" s="1617"/>
      <c r="AV41" s="1617"/>
      <c r="AW41" s="1617"/>
      <c r="AX41" s="1617"/>
      <c r="AY41" s="1617"/>
      <c r="AZ41" s="1617"/>
      <c r="BA41" s="1617"/>
      <c r="BB41" s="1617"/>
      <c r="BC41" s="1617"/>
      <c r="BD41" s="1617"/>
      <c r="BE41" s="1617"/>
      <c r="BF41" s="1617"/>
      <c r="BG41" s="1617"/>
    </row>
    <row r="42" spans="1:59" ht="19.899999999999999" customHeight="1">
      <c r="A42" s="2397"/>
      <c r="B42" s="2410">
        <v>18</v>
      </c>
      <c r="C42" s="2411"/>
      <c r="D42" s="2410" t="s">
        <v>4959</v>
      </c>
      <c r="E42" s="2412"/>
      <c r="F42" s="2413"/>
      <c r="G42" s="2413"/>
      <c r="H42" s="2414"/>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1617"/>
      <c r="AJ42" s="1617"/>
      <c r="AK42" s="1617"/>
      <c r="AL42" s="1617"/>
      <c r="AM42" s="1617"/>
      <c r="AN42" s="1617"/>
      <c r="AO42" s="1617"/>
      <c r="AP42" s="1617"/>
      <c r="AQ42" s="1617"/>
      <c r="AR42" s="1617"/>
      <c r="AS42" s="1617"/>
      <c r="AT42" s="1617"/>
      <c r="AU42" s="1617"/>
      <c r="AV42" s="1617"/>
      <c r="AW42" s="1617"/>
      <c r="AX42" s="1617"/>
      <c r="AY42" s="1617"/>
      <c r="AZ42" s="1617"/>
      <c r="BA42" s="1617"/>
      <c r="BB42" s="1617"/>
      <c r="BC42" s="1617"/>
      <c r="BD42" s="1617"/>
      <c r="BE42" s="1617"/>
      <c r="BF42" s="1617"/>
      <c r="BG42" s="1617"/>
    </row>
    <row r="43" spans="1:59" ht="19.899999999999999" customHeight="1">
      <c r="A43" s="1479"/>
      <c r="B43" s="2081">
        <v>19</v>
      </c>
      <c r="C43" s="2017"/>
      <c r="D43" s="2081" t="s">
        <v>3397</v>
      </c>
      <c r="E43" s="2415">
        <f>F43+G43+H43</f>
        <v>415894157</v>
      </c>
      <c r="F43" s="2415">
        <f>F22+F32+F38+F40+F41+F42</f>
        <v>415800499</v>
      </c>
      <c r="G43" s="2415">
        <f>G22+G32+G38+G40+G41+G42</f>
        <v>93658</v>
      </c>
      <c r="H43" s="2416">
        <f>H22+H32+H38+H40+H41+H42</f>
        <v>0</v>
      </c>
      <c r="I43" s="1617"/>
      <c r="J43" s="1617"/>
      <c r="K43" s="1617"/>
      <c r="L43" s="1617"/>
      <c r="M43" s="1617"/>
      <c r="N43" s="1617"/>
      <c r="O43" s="1617"/>
      <c r="P43" s="1617"/>
      <c r="Q43" s="1617"/>
      <c r="R43" s="1617"/>
      <c r="S43" s="1617"/>
      <c r="T43" s="1617"/>
      <c r="U43" s="1617"/>
      <c r="V43" s="1617"/>
      <c r="W43" s="1617"/>
      <c r="X43" s="1617"/>
      <c r="Y43" s="1617"/>
      <c r="Z43" s="1617"/>
      <c r="AA43" s="1617"/>
      <c r="AB43" s="1617"/>
      <c r="AC43" s="1617"/>
      <c r="AD43" s="1617"/>
      <c r="AE43" s="1617"/>
      <c r="AF43" s="1617"/>
      <c r="AG43" s="1617"/>
      <c r="AH43" s="1617"/>
      <c r="AI43" s="1617"/>
      <c r="AJ43" s="1617"/>
      <c r="AK43" s="1617"/>
      <c r="AL43" s="1617"/>
      <c r="AM43" s="1617"/>
      <c r="AN43" s="1617"/>
      <c r="AO43" s="1617"/>
      <c r="AP43" s="1617"/>
      <c r="AQ43" s="1617"/>
      <c r="AR43" s="1617"/>
      <c r="AS43" s="1617"/>
      <c r="AT43" s="1617"/>
      <c r="AU43" s="1617"/>
      <c r="AV43" s="1617"/>
      <c r="AW43" s="1617"/>
      <c r="AX43" s="1617"/>
      <c r="AY43" s="1617"/>
      <c r="AZ43" s="1617"/>
      <c r="BA43" s="1617"/>
      <c r="BB43" s="1617"/>
      <c r="BC43" s="1617"/>
      <c r="BD43" s="1617"/>
      <c r="BE43" s="1617"/>
      <c r="BF43" s="1617"/>
      <c r="BG43" s="1617"/>
    </row>
    <row r="44" spans="1:59" ht="19.899999999999999" customHeight="1">
      <c r="A44" s="1481"/>
      <c r="B44" s="916"/>
      <c r="C44" s="2409"/>
      <c r="D44" s="918" t="s">
        <v>4960</v>
      </c>
      <c r="E44" s="2408"/>
      <c r="F44" s="2408"/>
      <c r="G44" s="2408"/>
      <c r="H44" s="1485"/>
      <c r="I44" s="1617"/>
      <c r="J44" s="1617"/>
      <c r="K44" s="1617"/>
      <c r="L44" s="1617"/>
      <c r="M44" s="1617"/>
      <c r="N44" s="1617"/>
      <c r="O44" s="1617"/>
      <c r="P44" s="1617"/>
      <c r="Q44" s="1617"/>
      <c r="R44" s="1617"/>
      <c r="S44" s="1617"/>
      <c r="T44" s="1617"/>
      <c r="U44" s="1617"/>
      <c r="V44" s="1617"/>
      <c r="W44" s="1617"/>
      <c r="X44" s="1617"/>
      <c r="Y44" s="1617"/>
      <c r="Z44" s="1617"/>
      <c r="AA44" s="1617"/>
      <c r="AB44" s="1617"/>
      <c r="AC44" s="1617"/>
      <c r="AD44" s="1617"/>
      <c r="AE44" s="1617"/>
      <c r="AF44" s="1617"/>
      <c r="AG44" s="1617"/>
      <c r="AH44" s="1617"/>
      <c r="AI44" s="1617"/>
      <c r="AJ44" s="1617"/>
      <c r="AK44" s="1617"/>
      <c r="AL44" s="1617"/>
      <c r="AM44" s="1617"/>
      <c r="AN44" s="1617"/>
      <c r="AO44" s="1617"/>
      <c r="AP44" s="1617"/>
      <c r="AQ44" s="1617"/>
      <c r="AR44" s="1617"/>
      <c r="AS44" s="1617"/>
      <c r="AT44" s="1617"/>
      <c r="AU44" s="1617"/>
      <c r="AV44" s="1617"/>
      <c r="AW44" s="1617"/>
      <c r="AX44" s="1617"/>
      <c r="AY44" s="1617"/>
      <c r="AZ44" s="1617"/>
      <c r="BA44" s="1617"/>
      <c r="BB44" s="1617"/>
      <c r="BC44" s="1617"/>
      <c r="BD44" s="1617"/>
      <c r="BE44" s="1617"/>
      <c r="BF44" s="1617"/>
      <c r="BG44" s="1617"/>
    </row>
    <row r="45" spans="1:59" ht="19.899999999999999" customHeight="1">
      <c r="A45" s="1481"/>
      <c r="B45" s="2085"/>
      <c r="C45" s="1617"/>
      <c r="D45" s="1617" t="s">
        <v>404</v>
      </c>
      <c r="E45" s="1011"/>
      <c r="F45" s="1011"/>
      <c r="G45" s="2417"/>
      <c r="H45" s="1480"/>
      <c r="I45" s="1617"/>
      <c r="J45" s="1617"/>
      <c r="K45" s="1617"/>
      <c r="L45" s="1617"/>
      <c r="M45" s="1617"/>
      <c r="N45" s="1617"/>
      <c r="O45" s="1617"/>
      <c r="P45" s="1617"/>
      <c r="Q45" s="1617"/>
      <c r="R45" s="1617"/>
      <c r="S45" s="1617"/>
      <c r="T45" s="1617"/>
      <c r="U45" s="1617"/>
      <c r="V45" s="1617"/>
      <c r="W45" s="1617"/>
      <c r="X45" s="1617"/>
      <c r="Y45" s="1617"/>
      <c r="Z45" s="1617"/>
      <c r="AA45" s="1617"/>
      <c r="AB45" s="1617"/>
      <c r="AC45" s="1617"/>
      <c r="AD45" s="1617"/>
      <c r="AE45" s="1617"/>
      <c r="AF45" s="1617"/>
      <c r="AG45" s="1617"/>
      <c r="AH45" s="1617"/>
      <c r="AI45" s="1617"/>
      <c r="AJ45" s="1617"/>
      <c r="AK45" s="1617"/>
      <c r="AL45" s="1617"/>
      <c r="AM45" s="1617"/>
      <c r="AN45" s="1617"/>
      <c r="AO45" s="1617"/>
      <c r="AP45" s="1617"/>
      <c r="AQ45" s="1617"/>
      <c r="AR45" s="1617"/>
      <c r="AS45" s="1617"/>
      <c r="AT45" s="1617"/>
      <c r="AU45" s="1617"/>
      <c r="AV45" s="1617"/>
      <c r="AW45" s="1617"/>
      <c r="AX45" s="1617"/>
      <c r="AY45" s="1617"/>
      <c r="AZ45" s="1617"/>
      <c r="BA45" s="1617"/>
      <c r="BB45" s="1617"/>
      <c r="BC45" s="1617"/>
      <c r="BD45" s="1617"/>
      <c r="BE45" s="1617"/>
      <c r="BF45" s="1617"/>
      <c r="BG45" s="1617"/>
    </row>
    <row r="46" spans="1:59" ht="19.899999999999999" customHeight="1">
      <c r="A46" s="1481"/>
      <c r="B46" s="2085">
        <v>20</v>
      </c>
      <c r="C46" s="2028"/>
      <c r="D46" s="2085" t="s">
        <v>405</v>
      </c>
      <c r="E46" s="2090">
        <f t="shared" ref="E46:E55" si="0">F46+G46+H46</f>
        <v>0</v>
      </c>
      <c r="F46" s="2389"/>
      <c r="G46" s="2389" t="s">
        <v>3253</v>
      </c>
      <c r="H46" s="2390"/>
      <c r="I46" s="1617"/>
      <c r="J46" s="1617"/>
      <c r="K46" s="1617"/>
      <c r="L46" s="1617"/>
      <c r="M46" s="1617"/>
      <c r="N46" s="1617"/>
      <c r="O46" s="1617"/>
      <c r="P46" s="1617"/>
      <c r="Q46" s="1617"/>
      <c r="R46" s="1617"/>
      <c r="S46" s="1617"/>
      <c r="T46" s="1617"/>
      <c r="U46" s="1617"/>
      <c r="V46" s="1617"/>
      <c r="W46" s="1617"/>
      <c r="X46" s="1617"/>
      <c r="Y46" s="1617"/>
      <c r="Z46" s="1617"/>
      <c r="AA46" s="1617"/>
      <c r="AB46" s="1617"/>
      <c r="AC46" s="1617"/>
      <c r="AD46" s="1617"/>
      <c r="AE46" s="1617"/>
      <c r="AF46" s="1617"/>
      <c r="AG46" s="1617"/>
      <c r="AH46" s="1617"/>
      <c r="AI46" s="1617"/>
      <c r="AJ46" s="1617"/>
      <c r="AK46" s="1617"/>
      <c r="AL46" s="1617"/>
      <c r="AM46" s="1617"/>
      <c r="AN46" s="1617"/>
      <c r="AO46" s="1617"/>
      <c r="AP46" s="1617"/>
      <c r="AQ46" s="1617"/>
      <c r="AR46" s="1617"/>
      <c r="AS46" s="1617"/>
      <c r="AT46" s="1617"/>
      <c r="AU46" s="1617"/>
      <c r="AV46" s="1617"/>
      <c r="AW46" s="1617"/>
      <c r="AX46" s="1617"/>
      <c r="AY46" s="1617"/>
      <c r="AZ46" s="1617"/>
      <c r="BA46" s="1617"/>
      <c r="BB46" s="1617"/>
      <c r="BC46" s="1617"/>
      <c r="BD46" s="1617"/>
      <c r="BE46" s="1617"/>
      <c r="BF46" s="1617"/>
      <c r="BG46" s="1617"/>
    </row>
    <row r="47" spans="1:59" ht="19.899999999999999" customHeight="1">
      <c r="A47" s="1481"/>
      <c r="B47" s="2085">
        <v>21</v>
      </c>
      <c r="C47" s="2028"/>
      <c r="D47" s="2085" t="s">
        <v>406</v>
      </c>
      <c r="E47" s="2102">
        <f t="shared" si="0"/>
        <v>0</v>
      </c>
      <c r="F47" s="2395"/>
      <c r="G47" s="2395"/>
      <c r="H47" s="2405"/>
      <c r="I47" s="1617"/>
      <c r="J47" s="1617"/>
      <c r="K47" s="1617"/>
      <c r="L47" s="1617"/>
      <c r="M47" s="1617"/>
      <c r="N47" s="1617"/>
      <c r="O47" s="1617"/>
      <c r="P47" s="1617"/>
      <c r="Q47" s="1617"/>
      <c r="R47" s="1617"/>
      <c r="S47" s="1617"/>
      <c r="T47" s="1617"/>
      <c r="U47" s="1617"/>
      <c r="V47" s="1617"/>
      <c r="W47" s="1617"/>
      <c r="X47" s="1617"/>
      <c r="Y47" s="1617"/>
      <c r="Z47" s="1617"/>
      <c r="AA47" s="1617"/>
      <c r="AB47" s="1617"/>
      <c r="AC47" s="1617"/>
      <c r="AD47" s="1617"/>
      <c r="AE47" s="1617"/>
      <c r="AF47" s="1617"/>
      <c r="AG47" s="1617"/>
      <c r="AH47" s="1617"/>
      <c r="AI47" s="1617"/>
      <c r="AJ47" s="1617"/>
      <c r="AK47" s="1617"/>
      <c r="AL47" s="1617"/>
      <c r="AM47" s="1617"/>
      <c r="AN47" s="1617"/>
      <c r="AO47" s="1617"/>
      <c r="AP47" s="1617"/>
      <c r="AQ47" s="1617"/>
      <c r="AR47" s="1617"/>
      <c r="AS47" s="1617"/>
      <c r="AT47" s="1617"/>
      <c r="AU47" s="1617"/>
      <c r="AV47" s="1617"/>
      <c r="AW47" s="1617"/>
      <c r="AX47" s="1617"/>
      <c r="AY47" s="1617"/>
      <c r="AZ47" s="1617"/>
      <c r="BA47" s="1617"/>
      <c r="BB47" s="1617"/>
      <c r="BC47" s="1617"/>
      <c r="BD47" s="1617"/>
      <c r="BE47" s="1617"/>
      <c r="BF47" s="1617"/>
      <c r="BG47" s="1617"/>
    </row>
    <row r="48" spans="1:59" ht="19.899999999999999" customHeight="1">
      <c r="A48" s="1481"/>
      <c r="B48" s="2085">
        <v>22</v>
      </c>
      <c r="C48" s="2028"/>
      <c r="D48" s="2085" t="s">
        <v>407</v>
      </c>
      <c r="E48" s="2102">
        <f t="shared" si="0"/>
        <v>0</v>
      </c>
      <c r="F48" s="2395"/>
      <c r="G48" s="2395"/>
      <c r="H48" s="2405"/>
      <c r="I48" s="1617"/>
      <c r="J48" s="1617"/>
      <c r="K48" s="1617"/>
      <c r="L48" s="1617"/>
      <c r="M48" s="1617"/>
      <c r="N48" s="1617"/>
      <c r="O48" s="1617"/>
      <c r="P48" s="1617"/>
      <c r="Q48" s="1617"/>
      <c r="R48" s="1617"/>
      <c r="S48" s="1617"/>
      <c r="T48" s="1617"/>
      <c r="U48" s="1617"/>
      <c r="V48" s="1617"/>
      <c r="W48" s="1617"/>
      <c r="X48" s="1617"/>
      <c r="Y48" s="1617"/>
      <c r="Z48" s="1617"/>
      <c r="AA48" s="1617"/>
      <c r="AB48" s="1617"/>
      <c r="AC48" s="1617"/>
      <c r="AD48" s="1617"/>
      <c r="AE48" s="1617"/>
      <c r="AF48" s="1617"/>
      <c r="AG48" s="1617"/>
      <c r="AH48" s="1617"/>
      <c r="AI48" s="1617"/>
      <c r="AJ48" s="1617"/>
      <c r="AK48" s="1617"/>
      <c r="AL48" s="1617"/>
      <c r="AM48" s="1617"/>
      <c r="AN48" s="1617"/>
      <c r="AO48" s="1617"/>
      <c r="AP48" s="1617"/>
      <c r="AQ48" s="1617"/>
      <c r="AR48" s="1617"/>
      <c r="AS48" s="1617"/>
      <c r="AT48" s="1617"/>
      <c r="AU48" s="1617"/>
      <c r="AV48" s="1617"/>
      <c r="AW48" s="1617"/>
      <c r="AX48" s="1617"/>
      <c r="AY48" s="1617"/>
      <c r="AZ48" s="1617"/>
      <c r="BA48" s="1617"/>
      <c r="BB48" s="1617"/>
      <c r="BC48" s="1617"/>
      <c r="BD48" s="1617"/>
      <c r="BE48" s="1617"/>
      <c r="BF48" s="1617"/>
      <c r="BG48" s="1617"/>
    </row>
    <row r="49" spans="1:59" ht="19.899999999999999" customHeight="1">
      <c r="A49" s="1481"/>
      <c r="B49" s="2085">
        <v>23</v>
      </c>
      <c r="C49" s="2028"/>
      <c r="D49" s="2085" t="s">
        <v>408</v>
      </c>
      <c r="E49" s="2102">
        <f t="shared" si="0"/>
        <v>0</v>
      </c>
      <c r="F49" s="2395"/>
      <c r="G49" s="2395"/>
      <c r="H49" s="2405"/>
      <c r="I49" s="1617"/>
      <c r="J49" s="1617"/>
      <c r="K49" s="1617"/>
      <c r="L49" s="1617"/>
      <c r="M49" s="1617"/>
      <c r="N49" s="1617"/>
      <c r="O49" s="1617"/>
      <c r="P49" s="1617"/>
      <c r="Q49" s="1617"/>
      <c r="R49" s="1617"/>
      <c r="S49" s="1617"/>
      <c r="T49" s="1617"/>
      <c r="U49" s="1617"/>
      <c r="V49" s="1617"/>
      <c r="W49" s="1617"/>
      <c r="X49" s="1617"/>
      <c r="Y49" s="1617"/>
      <c r="Z49" s="1617"/>
      <c r="AA49" s="1617"/>
      <c r="AB49" s="1617"/>
      <c r="AC49" s="1617"/>
      <c r="AD49" s="1617"/>
      <c r="AE49" s="1617"/>
      <c r="AF49" s="1617"/>
      <c r="AG49" s="1617"/>
      <c r="AH49" s="1617"/>
      <c r="AI49" s="1617"/>
      <c r="AJ49" s="1617"/>
      <c r="AK49" s="1617"/>
      <c r="AL49" s="1617"/>
      <c r="AM49" s="1617"/>
      <c r="AN49" s="1617"/>
      <c r="AO49" s="1617"/>
      <c r="AP49" s="1617"/>
      <c r="AQ49" s="1617"/>
      <c r="AR49" s="1617"/>
      <c r="AS49" s="1617"/>
      <c r="AT49" s="1617"/>
      <c r="AU49" s="1617"/>
      <c r="AV49" s="1617"/>
      <c r="AW49" s="1617"/>
      <c r="AX49" s="1617"/>
      <c r="AY49" s="1617"/>
      <c r="AZ49" s="1617"/>
      <c r="BA49" s="1617"/>
      <c r="BB49" s="1617"/>
      <c r="BC49" s="1617"/>
      <c r="BD49" s="1617"/>
      <c r="BE49" s="1617"/>
      <c r="BF49" s="1617"/>
      <c r="BG49" s="1617"/>
    </row>
    <row r="50" spans="1:59" ht="19.899999999999999" customHeight="1">
      <c r="A50" s="1481"/>
      <c r="B50" s="2085">
        <v>24</v>
      </c>
      <c r="C50" s="2028"/>
      <c r="D50" s="2085" t="s">
        <v>2252</v>
      </c>
      <c r="E50" s="2102">
        <f t="shared" si="0"/>
        <v>0</v>
      </c>
      <c r="F50" s="2395"/>
      <c r="G50" s="2395"/>
      <c r="H50" s="2405"/>
      <c r="I50" s="1617"/>
      <c r="J50" s="1617"/>
      <c r="K50" s="1617"/>
      <c r="L50" s="1617"/>
      <c r="M50" s="1617"/>
      <c r="N50" s="1617"/>
      <c r="O50" s="1617"/>
      <c r="P50" s="1617"/>
      <c r="Q50" s="1617"/>
      <c r="R50" s="1617"/>
      <c r="S50" s="1617"/>
      <c r="T50" s="1617"/>
      <c r="U50" s="1617"/>
      <c r="V50" s="1617"/>
      <c r="W50" s="1617"/>
      <c r="X50" s="1617"/>
      <c r="Y50" s="1617"/>
      <c r="Z50" s="1617"/>
      <c r="AA50" s="1617"/>
      <c r="AB50" s="1617"/>
      <c r="AC50" s="1617"/>
      <c r="AD50" s="1617"/>
      <c r="AE50" s="1617"/>
      <c r="AF50" s="1617"/>
      <c r="AG50" s="1617"/>
      <c r="AH50" s="1617"/>
      <c r="AI50" s="1617"/>
      <c r="AJ50" s="1617"/>
      <c r="AK50" s="1617"/>
      <c r="AL50" s="1617"/>
      <c r="AM50" s="1617"/>
      <c r="AN50" s="1617"/>
      <c r="AO50" s="1617"/>
      <c r="AP50" s="1617"/>
      <c r="AQ50" s="1617"/>
      <c r="AR50" s="1617"/>
      <c r="AS50" s="1617"/>
      <c r="AT50" s="1617"/>
      <c r="AU50" s="1617"/>
      <c r="AV50" s="1617"/>
      <c r="AW50" s="1617"/>
      <c r="AX50" s="1617"/>
      <c r="AY50" s="1617"/>
      <c r="AZ50" s="1617"/>
      <c r="BA50" s="1617"/>
      <c r="BB50" s="1617"/>
      <c r="BC50" s="1617"/>
      <c r="BD50" s="1617"/>
      <c r="BE50" s="1617"/>
      <c r="BF50" s="1617"/>
      <c r="BG50" s="1617"/>
    </row>
    <row r="51" spans="1:59" ht="19.899999999999999" customHeight="1">
      <c r="A51" s="1481"/>
      <c r="B51" s="2085">
        <v>25</v>
      </c>
      <c r="C51" s="2028"/>
      <c r="D51" s="2085" t="s">
        <v>409</v>
      </c>
      <c r="E51" s="2102">
        <f t="shared" si="0"/>
        <v>80860660</v>
      </c>
      <c r="F51" s="2395">
        <v>80815492</v>
      </c>
      <c r="G51" s="2395">
        <v>45168</v>
      </c>
      <c r="H51" s="2405"/>
      <c r="I51" s="1617"/>
      <c r="J51" s="1617"/>
      <c r="K51" s="1617"/>
      <c r="L51" s="1617"/>
      <c r="M51" s="1617"/>
      <c r="N51" s="1617"/>
      <c r="O51" s="1617"/>
      <c r="P51" s="1617"/>
      <c r="Q51" s="1617"/>
      <c r="R51" s="1617"/>
      <c r="S51" s="1617"/>
      <c r="T51" s="1617"/>
      <c r="U51" s="1617"/>
      <c r="V51" s="1617"/>
      <c r="W51" s="1617"/>
      <c r="X51" s="1617"/>
      <c r="Y51" s="1617"/>
      <c r="Z51" s="1617"/>
      <c r="AA51" s="1617"/>
      <c r="AB51" s="1617"/>
      <c r="AC51" s="1617"/>
      <c r="AD51" s="1617"/>
      <c r="AE51" s="1617"/>
      <c r="AF51" s="1617"/>
      <c r="AG51" s="1617"/>
      <c r="AH51" s="1617"/>
      <c r="AI51" s="1617"/>
      <c r="AJ51" s="1617"/>
      <c r="AK51" s="1617"/>
      <c r="AL51" s="1617"/>
      <c r="AM51" s="1617"/>
      <c r="AN51" s="1617"/>
      <c r="AO51" s="1617"/>
      <c r="AP51" s="1617"/>
      <c r="AQ51" s="1617"/>
      <c r="AR51" s="1617"/>
      <c r="AS51" s="1617"/>
      <c r="AT51" s="1617"/>
      <c r="AU51" s="1617"/>
      <c r="AV51" s="1617"/>
      <c r="AW51" s="1617"/>
      <c r="AX51" s="1617"/>
      <c r="AY51" s="1617"/>
      <c r="AZ51" s="1617"/>
      <c r="BA51" s="1617"/>
      <c r="BB51" s="1617"/>
      <c r="BC51" s="1617"/>
      <c r="BD51" s="1617"/>
      <c r="BE51" s="1617"/>
      <c r="BF51" s="1617"/>
      <c r="BG51" s="1617"/>
    </row>
    <row r="52" spans="1:59" ht="19.899999999999999" customHeight="1">
      <c r="A52" s="1481"/>
      <c r="B52" s="2085">
        <v>26</v>
      </c>
      <c r="C52" s="2028"/>
      <c r="D52" s="2085" t="s">
        <v>410</v>
      </c>
      <c r="E52" s="2102">
        <f t="shared" si="0"/>
        <v>262543964</v>
      </c>
      <c r="F52" s="2395">
        <v>262492689</v>
      </c>
      <c r="G52" s="2395">
        <v>51275</v>
      </c>
      <c r="H52" s="2405"/>
      <c r="I52" s="1617"/>
      <c r="J52" s="1617"/>
      <c r="K52" s="1617"/>
      <c r="L52" s="1617"/>
      <c r="M52" s="1617"/>
      <c r="N52" s="1617"/>
      <c r="O52" s="1617"/>
      <c r="P52" s="1617"/>
      <c r="Q52" s="1617"/>
      <c r="R52" s="1617"/>
      <c r="S52" s="1617"/>
      <c r="T52" s="1617"/>
      <c r="U52" s="1617"/>
      <c r="V52" s="1617"/>
      <c r="W52" s="1617"/>
      <c r="X52" s="1617"/>
      <c r="Y52" s="1617"/>
      <c r="Z52" s="1617"/>
      <c r="AA52" s="1617"/>
      <c r="AB52" s="1617"/>
      <c r="AC52" s="1617"/>
      <c r="AD52" s="1617"/>
      <c r="AE52" s="1617"/>
      <c r="AF52" s="1617"/>
      <c r="AG52" s="1617"/>
      <c r="AH52" s="1617"/>
      <c r="AI52" s="1617"/>
      <c r="AJ52" s="1617"/>
      <c r="AK52" s="1617"/>
      <c r="AL52" s="1617"/>
      <c r="AM52" s="1617"/>
      <c r="AN52" s="1617"/>
      <c r="AO52" s="1617"/>
      <c r="AP52" s="1617"/>
      <c r="AQ52" s="1617"/>
      <c r="AR52" s="1617"/>
      <c r="AS52" s="1617"/>
      <c r="AT52" s="1617"/>
      <c r="AU52" s="1617"/>
      <c r="AV52" s="1617"/>
      <c r="AW52" s="1617"/>
      <c r="AX52" s="1617"/>
      <c r="AY52" s="1617"/>
      <c r="AZ52" s="1617"/>
      <c r="BA52" s="1617"/>
      <c r="BB52" s="1617"/>
      <c r="BC52" s="1617"/>
      <c r="BD52" s="1617"/>
      <c r="BE52" s="1617"/>
      <c r="BF52" s="1617"/>
      <c r="BG52" s="1617"/>
    </row>
    <row r="53" spans="1:59" ht="19.899999999999999" customHeight="1">
      <c r="A53" s="2397"/>
      <c r="B53" s="2410">
        <v>27</v>
      </c>
      <c r="C53" s="2411"/>
      <c r="D53" s="2410" t="s">
        <v>4961</v>
      </c>
      <c r="E53" s="2412">
        <f t="shared" si="0"/>
        <v>0</v>
      </c>
      <c r="F53" s="2413">
        <v>0</v>
      </c>
      <c r="G53" s="2413"/>
      <c r="H53" s="2414"/>
      <c r="I53" s="1617"/>
      <c r="J53" s="1617"/>
      <c r="K53" s="1617"/>
      <c r="L53" s="1617"/>
      <c r="M53" s="1617"/>
      <c r="N53" s="1617"/>
      <c r="O53" s="1617"/>
      <c r="P53" s="1617"/>
      <c r="Q53" s="1617"/>
      <c r="R53" s="1617"/>
      <c r="S53" s="1617"/>
      <c r="T53" s="1617"/>
      <c r="U53" s="1617"/>
      <c r="V53" s="1617"/>
      <c r="W53" s="1617"/>
      <c r="X53" s="1617"/>
      <c r="Y53" s="1617"/>
      <c r="Z53" s="1617"/>
      <c r="AA53" s="1617"/>
      <c r="AB53" s="1617"/>
      <c r="AC53" s="1617"/>
      <c r="AD53" s="1617"/>
      <c r="AE53" s="1617"/>
      <c r="AF53" s="1617"/>
      <c r="AG53" s="1617"/>
      <c r="AH53" s="1617"/>
      <c r="AI53" s="1617"/>
      <c r="AJ53" s="1617"/>
      <c r="AK53" s="1617"/>
      <c r="AL53" s="1617"/>
      <c r="AM53" s="1617"/>
      <c r="AN53" s="1617"/>
      <c r="AO53" s="1617"/>
      <c r="AP53" s="1617"/>
      <c r="AQ53" s="1617"/>
      <c r="AR53" s="1617"/>
      <c r="AS53" s="1617"/>
      <c r="AT53" s="1617"/>
      <c r="AU53" s="1617"/>
      <c r="AV53" s="1617"/>
      <c r="AW53" s="1617"/>
      <c r="AX53" s="1617"/>
      <c r="AY53" s="1617"/>
      <c r="AZ53" s="1617"/>
      <c r="BA53" s="1617"/>
      <c r="BB53" s="1617"/>
      <c r="BC53" s="1617"/>
      <c r="BD53" s="1617"/>
      <c r="BE53" s="1617"/>
      <c r="BF53" s="1617"/>
      <c r="BG53" s="1617"/>
    </row>
    <row r="54" spans="1:59" ht="19.899999999999999" customHeight="1">
      <c r="A54" s="1481"/>
      <c r="B54" s="2085">
        <v>28</v>
      </c>
      <c r="C54" s="2028"/>
      <c r="D54" s="2085" t="s">
        <v>411</v>
      </c>
      <c r="E54" s="2102">
        <f t="shared" si="0"/>
        <v>42268478</v>
      </c>
      <c r="F54" s="2395">
        <v>42268478</v>
      </c>
      <c r="G54" s="2395"/>
      <c r="H54" s="2405"/>
      <c r="I54" s="1617"/>
      <c r="J54" s="1617"/>
      <c r="K54" s="1617"/>
      <c r="L54" s="1617"/>
      <c r="M54" s="1617"/>
      <c r="N54" s="1617"/>
      <c r="O54" s="1617"/>
      <c r="P54" s="1617"/>
      <c r="Q54" s="1617"/>
      <c r="R54" s="1617"/>
      <c r="S54" s="1617"/>
      <c r="T54" s="1617"/>
      <c r="U54" s="1617"/>
      <c r="V54" s="1617"/>
      <c r="W54" s="1617"/>
      <c r="X54" s="1617"/>
      <c r="Y54" s="1617"/>
      <c r="Z54" s="1617"/>
      <c r="AA54" s="1617"/>
      <c r="AB54" s="1617"/>
      <c r="AC54" s="1617"/>
      <c r="AD54" s="1617"/>
      <c r="AE54" s="1617"/>
      <c r="AF54" s="1617"/>
      <c r="AG54" s="1617"/>
      <c r="AH54" s="1617"/>
      <c r="AI54" s="1617"/>
      <c r="AJ54" s="1617"/>
      <c r="AK54" s="1617"/>
      <c r="AL54" s="1617"/>
      <c r="AM54" s="1617"/>
      <c r="AN54" s="1617"/>
      <c r="AO54" s="1617"/>
      <c r="AP54" s="1617"/>
      <c r="AQ54" s="1617"/>
      <c r="AR54" s="1617"/>
      <c r="AS54" s="1617"/>
      <c r="AT54" s="1617"/>
      <c r="AU54" s="1617"/>
      <c r="AV54" s="1617"/>
      <c r="AW54" s="1617"/>
      <c r="AX54" s="1617"/>
      <c r="AY54" s="1617"/>
      <c r="AZ54" s="1617"/>
      <c r="BA54" s="1617"/>
      <c r="BB54" s="1617"/>
      <c r="BC54" s="1617"/>
      <c r="BD54" s="1617"/>
      <c r="BE54" s="1617"/>
      <c r="BF54" s="1617"/>
      <c r="BG54" s="1617"/>
    </row>
    <row r="55" spans="1:59" ht="19.899999999999999" customHeight="1" thickBot="1">
      <c r="A55" s="1531"/>
      <c r="B55" s="2121">
        <v>29</v>
      </c>
      <c r="C55" s="2418"/>
      <c r="D55" s="2419" t="s">
        <v>4962</v>
      </c>
      <c r="E55" s="2120">
        <f t="shared" si="0"/>
        <v>385673102</v>
      </c>
      <c r="F55" s="2420">
        <f>SUM(F46:F54)</f>
        <v>385576659</v>
      </c>
      <c r="G55" s="2420">
        <f>SUM(G46:G54)</f>
        <v>96443</v>
      </c>
      <c r="H55" s="2376">
        <f>SUM(H46:H54)</f>
        <v>0</v>
      </c>
      <c r="I55" s="1617"/>
      <c r="J55" s="1617"/>
      <c r="K55" s="1617"/>
      <c r="L55" s="1617"/>
      <c r="M55" s="1617"/>
      <c r="N55" s="1617"/>
      <c r="O55" s="1617"/>
      <c r="P55" s="1617"/>
      <c r="Q55" s="1617"/>
      <c r="R55" s="1617"/>
      <c r="S55" s="1617"/>
      <c r="T55" s="1617"/>
      <c r="U55" s="1617"/>
      <c r="V55" s="1617"/>
      <c r="W55" s="1617"/>
      <c r="X55" s="1617"/>
      <c r="Y55" s="1617"/>
      <c r="Z55" s="1617"/>
      <c r="AA55" s="1617"/>
      <c r="AB55" s="1617"/>
      <c r="AC55" s="1617"/>
      <c r="AD55" s="1617"/>
      <c r="AE55" s="1617"/>
      <c r="AF55" s="1617"/>
      <c r="AG55" s="1617"/>
      <c r="AH55" s="1617"/>
      <c r="AI55" s="1617"/>
      <c r="AJ55" s="1617"/>
      <c r="AK55" s="1617"/>
      <c r="AL55" s="1617"/>
      <c r="AM55" s="1617"/>
      <c r="AN55" s="1617"/>
      <c r="AO55" s="1617"/>
      <c r="AP55" s="1617"/>
      <c r="AQ55" s="1617"/>
      <c r="AR55" s="1617"/>
      <c r="AS55" s="1617"/>
      <c r="AT55" s="1617"/>
      <c r="AU55" s="1617"/>
      <c r="AV55" s="1617"/>
      <c r="AW55" s="1617"/>
      <c r="AX55" s="1617"/>
      <c r="AY55" s="1617"/>
      <c r="AZ55" s="1617"/>
      <c r="BA55" s="1617"/>
      <c r="BB55" s="1617"/>
      <c r="BC55" s="1617"/>
      <c r="BD55" s="1617"/>
      <c r="BE55" s="1617"/>
      <c r="BF55" s="1617"/>
      <c r="BG55" s="1617"/>
    </row>
    <row r="56" spans="1:59">
      <c r="A56" s="1617"/>
      <c r="B56" s="1617"/>
      <c r="C56" s="1617"/>
      <c r="D56" s="1617"/>
      <c r="E56" s="1617"/>
      <c r="F56" s="1011"/>
      <c r="G56" s="1011"/>
      <c r="H56" s="1617"/>
      <c r="I56" s="1617"/>
      <c r="J56" s="1617"/>
      <c r="K56" s="1617"/>
      <c r="L56" s="1617"/>
      <c r="M56" s="1617"/>
      <c r="N56" s="1617"/>
      <c r="O56" s="1617"/>
      <c r="P56" s="1617"/>
      <c r="Q56" s="1617"/>
      <c r="R56" s="1617"/>
      <c r="S56" s="1617"/>
      <c r="T56" s="1617"/>
      <c r="U56" s="1617"/>
      <c r="V56" s="1617"/>
      <c r="W56" s="1617"/>
      <c r="X56" s="1617"/>
      <c r="Y56" s="1617"/>
      <c r="Z56" s="1617"/>
      <c r="AA56" s="1617"/>
      <c r="AB56" s="1617"/>
      <c r="AC56" s="1617"/>
      <c r="AD56" s="1617"/>
      <c r="AE56" s="1617"/>
      <c r="AF56" s="1617"/>
      <c r="AG56" s="1617"/>
      <c r="AH56" s="1617"/>
      <c r="AI56" s="1617"/>
      <c r="AJ56" s="1617"/>
      <c r="AK56" s="1617"/>
      <c r="AL56" s="1617"/>
      <c r="AM56" s="1617"/>
      <c r="AN56" s="1617"/>
      <c r="AO56" s="1617"/>
      <c r="AP56" s="1617"/>
      <c r="AQ56" s="1617"/>
      <c r="AR56" s="1617"/>
      <c r="AS56" s="1617"/>
      <c r="AT56" s="1617"/>
      <c r="AU56" s="1617"/>
      <c r="AV56" s="1617"/>
      <c r="AW56" s="1617"/>
      <c r="AX56" s="1617"/>
      <c r="AY56" s="1617"/>
      <c r="AZ56" s="1617"/>
      <c r="BA56" s="1617"/>
      <c r="BB56" s="1617"/>
      <c r="BC56" s="1617"/>
      <c r="BD56" s="1617"/>
      <c r="BE56" s="1617"/>
      <c r="BF56" s="1617"/>
      <c r="BG56" s="1617"/>
    </row>
    <row r="57" spans="1:59">
      <c r="A57" s="2083" t="s">
        <v>4963</v>
      </c>
      <c r="B57" s="1013"/>
      <c r="C57" s="2083"/>
      <c r="D57" s="2083"/>
      <c r="E57" s="1617"/>
      <c r="F57" s="1617"/>
      <c r="G57" s="1617"/>
      <c r="H57" s="2123" t="s">
        <v>2650</v>
      </c>
      <c r="I57" s="1617"/>
      <c r="J57" s="1617"/>
      <c r="K57" s="1617"/>
      <c r="L57" s="1617"/>
      <c r="M57" s="1617"/>
      <c r="N57" s="1617"/>
      <c r="O57" s="1617"/>
      <c r="P57" s="1617"/>
      <c r="Q57" s="1617"/>
      <c r="R57" s="1617"/>
      <c r="S57" s="1617"/>
      <c r="T57" s="1617"/>
      <c r="U57" s="1617"/>
      <c r="V57" s="1617"/>
      <c r="W57" s="1617"/>
      <c r="X57" s="1617"/>
      <c r="Y57" s="1617"/>
      <c r="Z57" s="1617"/>
      <c r="AA57" s="1617"/>
      <c r="AB57" s="1617"/>
      <c r="AC57" s="1617"/>
      <c r="AD57" s="1617"/>
      <c r="AE57" s="1617"/>
      <c r="AF57" s="1617"/>
      <c r="AG57" s="1617"/>
      <c r="AH57" s="1617"/>
      <c r="AI57" s="1617"/>
      <c r="AJ57" s="1617"/>
      <c r="AK57" s="1617"/>
      <c r="AL57" s="1617"/>
      <c r="AM57" s="1617"/>
      <c r="AN57" s="1617"/>
      <c r="AO57" s="1617"/>
      <c r="AP57" s="1617"/>
      <c r="AQ57" s="1617"/>
      <c r="AR57" s="1617"/>
      <c r="AS57" s="1617"/>
      <c r="AT57" s="1617"/>
      <c r="AU57" s="1617"/>
      <c r="AV57" s="1617"/>
      <c r="AW57" s="1617"/>
      <c r="AX57" s="1617"/>
      <c r="AY57" s="1617"/>
      <c r="AZ57" s="1617"/>
      <c r="BA57" s="1617"/>
      <c r="BB57" s="1617"/>
      <c r="BC57" s="1617"/>
      <c r="BD57" s="1617"/>
      <c r="BE57" s="1617"/>
      <c r="BF57" s="1617"/>
      <c r="BG57" s="1617"/>
    </row>
    <row r="58" spans="1:59">
      <c r="A58" s="1617"/>
      <c r="B58" s="813" t="s">
        <v>4964</v>
      </c>
      <c r="C58" s="813"/>
      <c r="D58" s="813"/>
      <c r="E58" s="813"/>
      <c r="F58" s="813"/>
      <c r="G58" s="813"/>
      <c r="H58" s="813"/>
      <c r="I58" s="1617"/>
      <c r="J58" s="1617"/>
      <c r="K58" s="1617"/>
      <c r="L58" s="1617"/>
      <c r="M58" s="1617"/>
      <c r="N58" s="1617"/>
      <c r="O58" s="1617"/>
      <c r="P58" s="1617"/>
      <c r="Q58" s="1617"/>
      <c r="R58" s="1617"/>
      <c r="S58" s="1617"/>
      <c r="T58" s="1617"/>
      <c r="U58" s="1617"/>
      <c r="V58" s="1617"/>
      <c r="W58" s="1617"/>
      <c r="X58" s="1617"/>
      <c r="Y58" s="1617"/>
      <c r="Z58" s="1617"/>
      <c r="AA58" s="1617"/>
      <c r="AB58" s="1617"/>
      <c r="AC58" s="1617"/>
      <c r="AD58" s="1617"/>
      <c r="AE58" s="1617"/>
      <c r="AF58" s="1617"/>
      <c r="AG58" s="1617"/>
      <c r="AH58" s="1617"/>
      <c r="AI58" s="1617"/>
      <c r="AJ58" s="1617"/>
      <c r="AK58" s="1617"/>
      <c r="AL58" s="1617"/>
      <c r="AM58" s="1617"/>
      <c r="AN58" s="1617"/>
      <c r="AO58" s="1617"/>
      <c r="AP58" s="1617"/>
      <c r="AQ58" s="1617"/>
      <c r="AR58" s="1617"/>
      <c r="AS58" s="1617"/>
      <c r="AT58" s="1617"/>
      <c r="AU58" s="1617"/>
      <c r="AV58" s="1617"/>
      <c r="AW58" s="1617"/>
      <c r="AX58" s="1617"/>
      <c r="AY58" s="1617"/>
      <c r="AZ58" s="1617"/>
      <c r="BA58" s="1617"/>
      <c r="BB58" s="1617"/>
      <c r="BC58" s="1617"/>
      <c r="BD58" s="1617"/>
      <c r="BE58" s="1617"/>
      <c r="BF58" s="1617"/>
      <c r="BG58" s="1617"/>
    </row>
    <row r="59" spans="1:59" ht="1.1499999999999999" customHeight="1">
      <c r="A59" s="1617"/>
      <c r="B59" s="1617"/>
      <c r="C59" s="1617"/>
      <c r="D59" s="1617"/>
      <c r="E59" s="1617"/>
      <c r="F59" s="1617"/>
      <c r="G59" s="1617"/>
      <c r="H59" s="1617"/>
      <c r="I59" s="1617"/>
      <c r="J59" s="1617"/>
      <c r="K59" s="1617"/>
      <c r="L59" s="1617"/>
      <c r="M59" s="1617"/>
      <c r="N59" s="1617"/>
      <c r="O59" s="1617"/>
      <c r="P59" s="1617"/>
      <c r="Q59" s="1617"/>
      <c r="R59" s="1617"/>
      <c r="S59" s="1617"/>
      <c r="T59" s="1617"/>
      <c r="U59" s="1617"/>
      <c r="V59" s="1617"/>
      <c r="W59" s="1617"/>
      <c r="X59" s="1617"/>
      <c r="Y59" s="1617"/>
      <c r="Z59" s="1617"/>
      <c r="AA59" s="1617"/>
      <c r="AB59" s="1617"/>
      <c r="AC59" s="1617"/>
      <c r="AD59" s="1617"/>
      <c r="AE59" s="1617"/>
      <c r="AF59" s="1617"/>
      <c r="AG59" s="1617"/>
      <c r="AH59" s="1617"/>
      <c r="AI59" s="1617"/>
      <c r="AJ59" s="1617"/>
      <c r="AK59" s="1617"/>
      <c r="AL59" s="1617"/>
      <c r="AM59" s="1617"/>
      <c r="AN59" s="1617"/>
      <c r="AO59" s="1617"/>
      <c r="AP59" s="1617"/>
      <c r="AQ59" s="1617"/>
      <c r="AR59" s="1617"/>
      <c r="AS59" s="1617"/>
      <c r="AT59" s="1617"/>
      <c r="AU59" s="1617"/>
      <c r="AV59" s="1617"/>
      <c r="AW59" s="1617"/>
      <c r="AX59" s="1617"/>
      <c r="AY59" s="1617"/>
      <c r="AZ59" s="1617"/>
      <c r="BA59" s="1617"/>
      <c r="BB59" s="1617"/>
      <c r="BC59" s="1617"/>
      <c r="BD59" s="1617"/>
      <c r="BE59" s="1617"/>
      <c r="BF59" s="1617"/>
      <c r="BG59" s="1617"/>
    </row>
    <row r="60" spans="1:59" ht="15.75">
      <c r="A60" s="1536" t="s">
        <v>1324</v>
      </c>
      <c r="B60" s="813"/>
      <c r="C60" s="813"/>
      <c r="D60" s="813"/>
      <c r="E60" s="813"/>
      <c r="F60" s="813"/>
      <c r="G60" s="813"/>
      <c r="H60" s="813"/>
      <c r="I60" s="1617"/>
      <c r="J60" s="1617"/>
      <c r="K60" s="1617"/>
      <c r="L60" s="1617"/>
      <c r="M60" s="1617"/>
      <c r="N60" s="1617"/>
      <c r="O60" s="1617"/>
      <c r="P60" s="1617"/>
      <c r="Q60" s="1617"/>
      <c r="R60" s="1617"/>
      <c r="S60" s="1617"/>
      <c r="T60" s="1617"/>
      <c r="U60" s="1617"/>
      <c r="V60" s="1617"/>
      <c r="W60" s="1617"/>
      <c r="X60" s="1617"/>
      <c r="Y60" s="1617"/>
      <c r="Z60" s="1617"/>
      <c r="AA60" s="1617"/>
      <c r="AB60" s="1617"/>
      <c r="AC60" s="1617"/>
      <c r="AD60" s="1617"/>
      <c r="AE60" s="1617"/>
      <c r="AF60" s="1617"/>
      <c r="AG60" s="1617"/>
      <c r="AH60" s="1617"/>
      <c r="AI60" s="1617"/>
      <c r="AJ60" s="1617"/>
      <c r="AK60" s="1617"/>
      <c r="AL60" s="1617"/>
      <c r="AM60" s="1617"/>
      <c r="AN60" s="1617"/>
      <c r="AO60" s="1617"/>
      <c r="AP60" s="1617"/>
      <c r="AQ60" s="1617"/>
      <c r="AR60" s="1617"/>
      <c r="AS60" s="1617"/>
      <c r="AT60" s="1617"/>
      <c r="AU60" s="1617"/>
      <c r="AV60" s="1617"/>
      <c r="AW60" s="1617"/>
      <c r="AX60" s="1617"/>
      <c r="AY60" s="1617"/>
      <c r="AZ60" s="1617"/>
      <c r="BA60" s="1617"/>
      <c r="BB60" s="1617"/>
      <c r="BC60" s="1617"/>
      <c r="BD60" s="1617"/>
      <c r="BE60" s="1617"/>
      <c r="BF60" s="1617"/>
      <c r="BG60" s="1617"/>
    </row>
    <row r="61" spans="1:59">
      <c r="A61" s="1617"/>
      <c r="B61" s="1617"/>
      <c r="C61" s="1617"/>
      <c r="D61" s="1617"/>
      <c r="E61" s="1617"/>
      <c r="F61" s="1617"/>
      <c r="G61" s="1617"/>
      <c r="H61" s="1617"/>
      <c r="I61" s="1617"/>
      <c r="J61" s="1617"/>
      <c r="K61" s="1617"/>
      <c r="L61" s="1617"/>
      <c r="M61" s="1617"/>
      <c r="N61" s="1617"/>
      <c r="O61" s="1617"/>
      <c r="P61" s="1617"/>
      <c r="Q61" s="1617"/>
      <c r="R61" s="1617"/>
      <c r="S61" s="1617"/>
      <c r="T61" s="1617"/>
      <c r="U61" s="1617"/>
      <c r="V61" s="1617"/>
      <c r="W61" s="1617"/>
      <c r="X61" s="1617"/>
      <c r="Y61" s="1617"/>
      <c r="Z61" s="1617"/>
      <c r="AA61" s="1617"/>
      <c r="AB61" s="1617"/>
      <c r="AC61" s="1617"/>
      <c r="AD61" s="1617"/>
      <c r="AE61" s="1617"/>
      <c r="AF61" s="1617"/>
      <c r="AG61" s="1617"/>
      <c r="AH61" s="1617"/>
      <c r="AI61" s="1617"/>
      <c r="AJ61" s="1617"/>
      <c r="AK61" s="1617"/>
      <c r="AL61" s="1617"/>
      <c r="AM61" s="1617"/>
      <c r="AN61" s="1617"/>
      <c r="AO61" s="1617"/>
      <c r="AP61" s="1617"/>
      <c r="AQ61" s="1617"/>
      <c r="AR61" s="1617"/>
      <c r="AS61" s="1617"/>
      <c r="AT61" s="1617"/>
      <c r="AU61" s="1617"/>
      <c r="AV61" s="1617"/>
      <c r="AW61" s="1617"/>
      <c r="AX61" s="1617"/>
      <c r="AY61" s="1617"/>
      <c r="AZ61" s="1617"/>
      <c r="BA61" s="1617"/>
      <c r="BB61" s="1617"/>
      <c r="BC61" s="1617"/>
      <c r="BD61" s="1617"/>
      <c r="BE61" s="1617"/>
      <c r="BF61" s="1617"/>
      <c r="BG61" s="1617"/>
    </row>
    <row r="62" spans="1:59" ht="15.75" thickBot="1">
      <c r="A62" s="1617" t="str">
        <f>'[8]Data Sheet'!$C$25</f>
        <v xml:space="preserve"> </v>
      </c>
      <c r="B62" s="1617"/>
      <c r="C62" s="1617"/>
      <c r="D62" s="1617"/>
      <c r="E62" s="1617"/>
      <c r="F62" s="1484" t="str">
        <f>'[8]Data Sheet'!$C$40</f>
        <v xml:space="preserve"> </v>
      </c>
      <c r="G62" s="1617" t="str">
        <f>'[8]Data Sheet'!$C$38</f>
        <v xml:space="preserve"> </v>
      </c>
      <c r="H62" s="1617"/>
      <c r="I62" s="1617"/>
      <c r="J62" s="1617"/>
      <c r="K62" s="1617"/>
      <c r="L62" s="1617"/>
      <c r="M62" s="1617"/>
      <c r="N62" s="1617"/>
      <c r="O62" s="1617"/>
      <c r="P62" s="1617"/>
      <c r="Q62" s="1617"/>
      <c r="R62" s="1617"/>
      <c r="S62" s="1617"/>
      <c r="T62" s="1617"/>
      <c r="U62" s="1617"/>
      <c r="V62" s="1617"/>
      <c r="W62" s="1617"/>
      <c r="X62" s="1617"/>
      <c r="Y62" s="1617"/>
      <c r="Z62" s="1617"/>
      <c r="AA62" s="1617"/>
      <c r="AB62" s="1617"/>
      <c r="AC62" s="1617"/>
      <c r="AD62" s="1617"/>
      <c r="AE62" s="1617"/>
      <c r="AF62" s="1617"/>
      <c r="AG62" s="1617"/>
      <c r="AH62" s="1617"/>
      <c r="AI62" s="1617"/>
      <c r="AJ62" s="1617"/>
      <c r="AK62" s="1617"/>
      <c r="AL62" s="1617"/>
      <c r="AM62" s="1617"/>
      <c r="AN62" s="1617"/>
      <c r="AO62" s="1617"/>
      <c r="AP62" s="1617"/>
      <c r="AQ62" s="1617"/>
      <c r="AR62" s="1617"/>
      <c r="AS62" s="1617"/>
      <c r="AT62" s="1617"/>
      <c r="AU62" s="1617"/>
      <c r="AV62" s="1617"/>
      <c r="AW62" s="1617"/>
      <c r="AX62" s="1617"/>
      <c r="AY62" s="1617"/>
      <c r="AZ62" s="1617"/>
      <c r="BA62" s="1617"/>
      <c r="BB62" s="1617"/>
      <c r="BC62" s="1617"/>
      <c r="BD62" s="1617"/>
      <c r="BE62" s="1617"/>
      <c r="BF62" s="1617"/>
      <c r="BG62" s="1617"/>
    </row>
    <row r="63" spans="1:59">
      <c r="A63" s="1474"/>
      <c r="B63" s="1477"/>
      <c r="C63" s="1477"/>
      <c r="D63" s="1477"/>
      <c r="E63" s="1477"/>
      <c r="F63" s="1477"/>
      <c r="G63" s="1477"/>
      <c r="H63" s="1534"/>
      <c r="I63" s="1617"/>
      <c r="J63" s="1617"/>
      <c r="K63" s="1617"/>
      <c r="L63" s="1617"/>
      <c r="M63" s="1617"/>
      <c r="N63" s="1617"/>
      <c r="O63" s="1617"/>
      <c r="P63" s="1617"/>
      <c r="Q63" s="1617"/>
      <c r="R63" s="1617"/>
      <c r="S63" s="1617"/>
      <c r="T63" s="1617"/>
      <c r="U63" s="1617"/>
      <c r="V63" s="1617"/>
      <c r="W63" s="1617"/>
      <c r="X63" s="1617"/>
      <c r="Y63" s="1617"/>
      <c r="Z63" s="1617"/>
      <c r="AA63" s="1617"/>
      <c r="AB63" s="1617"/>
      <c r="AC63" s="1617"/>
      <c r="AD63" s="1617"/>
      <c r="AE63" s="1617"/>
      <c r="AF63" s="1617"/>
      <c r="AG63" s="1617"/>
      <c r="AH63" s="1617"/>
      <c r="AI63" s="1617"/>
      <c r="AJ63" s="1617"/>
      <c r="AK63" s="1617"/>
      <c r="AL63" s="1617"/>
      <c r="AM63" s="1617"/>
      <c r="AN63" s="1617"/>
      <c r="AO63" s="1617"/>
      <c r="AP63" s="1617"/>
      <c r="AQ63" s="1617"/>
      <c r="AR63" s="1617"/>
      <c r="AS63" s="1617"/>
      <c r="AT63" s="1617"/>
      <c r="AU63" s="1617"/>
      <c r="AV63" s="1617"/>
      <c r="AW63" s="1617"/>
      <c r="AX63" s="1617"/>
      <c r="AY63" s="1617"/>
      <c r="AZ63" s="1617"/>
      <c r="BA63" s="1617"/>
      <c r="BB63" s="1617"/>
      <c r="BC63" s="1617"/>
      <c r="BD63" s="1617"/>
      <c r="BE63" s="1617"/>
      <c r="BF63" s="1617"/>
      <c r="BG63" s="1617"/>
    </row>
    <row r="64" spans="1:59">
      <c r="A64" s="1488" t="s">
        <v>3983</v>
      </c>
      <c r="B64" s="813"/>
      <c r="C64" s="813"/>
      <c r="D64" s="813"/>
      <c r="E64" s="813"/>
      <c r="F64" s="813"/>
      <c r="G64" s="813"/>
      <c r="H64" s="1489"/>
      <c r="I64" s="1617"/>
      <c r="J64" s="1617"/>
      <c r="K64" s="1617"/>
      <c r="L64" s="1617"/>
      <c r="M64" s="1617"/>
      <c r="N64" s="1617"/>
      <c r="O64" s="1617"/>
      <c r="P64" s="1617"/>
      <c r="Q64" s="1617"/>
      <c r="R64" s="1617"/>
      <c r="S64" s="1617"/>
      <c r="T64" s="1617"/>
      <c r="U64" s="1617"/>
      <c r="V64" s="1617"/>
      <c r="W64" s="1617"/>
      <c r="X64" s="1617"/>
      <c r="Y64" s="1617"/>
      <c r="Z64" s="1617"/>
      <c r="AA64" s="1617"/>
      <c r="AB64" s="1617"/>
      <c r="AC64" s="1617"/>
      <c r="AD64" s="1617"/>
      <c r="AE64" s="1617"/>
      <c r="AF64" s="1617"/>
      <c r="AG64" s="1617"/>
      <c r="AH64" s="1617"/>
      <c r="AI64" s="1617"/>
      <c r="AJ64" s="1617"/>
      <c r="AK64" s="1617"/>
      <c r="AL64" s="1617"/>
      <c r="AM64" s="1617"/>
      <c r="AN64" s="1617"/>
      <c r="AO64" s="1617"/>
      <c r="AP64" s="1617"/>
      <c r="AQ64" s="1617"/>
      <c r="AR64" s="1617"/>
      <c r="AS64" s="1617"/>
      <c r="AT64" s="1617"/>
      <c r="AU64" s="1617"/>
      <c r="AV64" s="1617"/>
      <c r="AW64" s="1617"/>
      <c r="AX64" s="1617"/>
      <c r="AY64" s="1617"/>
      <c r="AZ64" s="1617"/>
      <c r="BA64" s="1617"/>
      <c r="BB64" s="1617"/>
      <c r="BC64" s="1617"/>
      <c r="BD64" s="1617"/>
      <c r="BE64" s="1617"/>
      <c r="BF64" s="1617"/>
      <c r="BG64" s="1617"/>
    </row>
    <row r="65" spans="1:59">
      <c r="A65" s="1481"/>
      <c r="B65" s="916"/>
      <c r="C65" s="916"/>
      <c r="D65" s="916"/>
      <c r="E65" s="916"/>
      <c r="F65" s="916"/>
      <c r="G65" s="916"/>
      <c r="H65" s="1508"/>
      <c r="I65" s="1617"/>
      <c r="J65" s="1617"/>
      <c r="K65" s="1617"/>
      <c r="L65" s="1617"/>
      <c r="M65" s="1617"/>
      <c r="N65" s="1617"/>
      <c r="O65" s="1617"/>
      <c r="P65" s="1617"/>
      <c r="Q65" s="1617"/>
      <c r="R65" s="1617"/>
      <c r="S65" s="1617"/>
      <c r="T65" s="1617"/>
      <c r="U65" s="1617"/>
      <c r="V65" s="1617"/>
      <c r="W65" s="1617"/>
      <c r="X65" s="1617"/>
      <c r="Y65" s="1617"/>
      <c r="Z65" s="1617"/>
      <c r="AA65" s="1617"/>
      <c r="AB65" s="1617"/>
      <c r="AC65" s="1617"/>
      <c r="AD65" s="1617"/>
      <c r="AE65" s="1617"/>
      <c r="AF65" s="1617"/>
      <c r="AG65" s="1617"/>
      <c r="AH65" s="1617"/>
      <c r="AI65" s="1617"/>
      <c r="AJ65" s="1617"/>
      <c r="AK65" s="1617"/>
      <c r="AL65" s="1617"/>
      <c r="AM65" s="1617"/>
      <c r="AN65" s="1617"/>
      <c r="AO65" s="1617"/>
      <c r="AP65" s="1617"/>
      <c r="AQ65" s="1617"/>
      <c r="AR65" s="1617"/>
      <c r="AS65" s="1617"/>
      <c r="AT65" s="1617"/>
      <c r="AU65" s="1617"/>
      <c r="AV65" s="1617"/>
      <c r="AW65" s="1617"/>
      <c r="AX65" s="1617"/>
      <c r="AY65" s="1617"/>
      <c r="AZ65" s="1617"/>
      <c r="BA65" s="1617"/>
      <c r="BB65" s="1617"/>
      <c r="BC65" s="1617"/>
      <c r="BD65" s="1617"/>
      <c r="BE65" s="1617"/>
      <c r="BF65" s="1617"/>
      <c r="BG65" s="1617"/>
    </row>
    <row r="66" spans="1:59">
      <c r="A66" s="1479"/>
      <c r="B66" s="1617"/>
      <c r="C66" s="1617"/>
      <c r="D66" s="1617"/>
      <c r="E66" s="1617"/>
      <c r="F66" s="1617"/>
      <c r="G66" s="1617"/>
      <c r="H66" s="1530"/>
      <c r="I66" s="1617"/>
      <c r="J66" s="1617"/>
      <c r="K66" s="1617"/>
      <c r="L66" s="1617"/>
      <c r="M66" s="1617"/>
      <c r="N66" s="1617"/>
      <c r="O66" s="1617"/>
      <c r="P66" s="1617"/>
      <c r="Q66" s="1617"/>
      <c r="R66" s="1617"/>
      <c r="S66" s="1617"/>
      <c r="T66" s="1617"/>
      <c r="U66" s="1617"/>
      <c r="V66" s="1617"/>
      <c r="W66" s="1617"/>
      <c r="X66" s="1617"/>
      <c r="Y66" s="1617"/>
      <c r="Z66" s="1617"/>
      <c r="AA66" s="1617"/>
      <c r="AB66" s="1617"/>
      <c r="AC66" s="1617"/>
      <c r="AD66" s="1617"/>
      <c r="AE66" s="1617"/>
      <c r="AF66" s="1617"/>
      <c r="AG66" s="1617"/>
      <c r="AH66" s="1617"/>
      <c r="AI66" s="1617"/>
      <c r="AJ66" s="1617"/>
      <c r="AK66" s="1617"/>
      <c r="AL66" s="1617"/>
      <c r="AM66" s="1617"/>
      <c r="AN66" s="1617"/>
      <c r="AO66" s="1617"/>
      <c r="AP66" s="1617"/>
      <c r="AQ66" s="1617"/>
      <c r="AR66" s="1617"/>
      <c r="AS66" s="1617"/>
      <c r="AT66" s="1617"/>
      <c r="AU66" s="1617"/>
      <c r="AV66" s="1617"/>
      <c r="AW66" s="1617"/>
      <c r="AX66" s="1617"/>
      <c r="AY66" s="1617"/>
      <c r="AZ66" s="1617"/>
      <c r="BA66" s="1617"/>
      <c r="BB66" s="1617"/>
      <c r="BC66" s="1617"/>
      <c r="BD66" s="1617"/>
      <c r="BE66" s="1617"/>
      <c r="BF66" s="1617"/>
      <c r="BG66" s="1617"/>
    </row>
    <row r="67" spans="1:59" ht="15.75">
      <c r="A67" s="1535" t="s">
        <v>2651</v>
      </c>
      <c r="B67" s="1536"/>
      <c r="C67" s="1536"/>
      <c r="D67" s="1536"/>
      <c r="E67" s="1536"/>
      <c r="F67" s="1536"/>
      <c r="G67" s="1536"/>
      <c r="H67" s="1537"/>
      <c r="I67" s="1617"/>
      <c r="J67" s="1617"/>
      <c r="K67" s="1617"/>
      <c r="L67" s="1617"/>
      <c r="M67" s="1617"/>
      <c r="N67" s="1617"/>
      <c r="O67" s="1617"/>
      <c r="P67" s="1617"/>
      <c r="Q67" s="1617"/>
      <c r="R67" s="1617"/>
      <c r="S67" s="1617"/>
      <c r="T67" s="1617"/>
      <c r="U67" s="1617"/>
      <c r="V67" s="1617"/>
      <c r="W67" s="1617"/>
      <c r="X67" s="1617"/>
      <c r="Y67" s="1617"/>
      <c r="Z67" s="1617"/>
      <c r="AA67" s="1617"/>
      <c r="AB67" s="1617"/>
      <c r="AC67" s="1617"/>
      <c r="AD67" s="1617"/>
      <c r="AE67" s="1617"/>
      <c r="AF67" s="1617"/>
      <c r="AG67" s="1617"/>
      <c r="AH67" s="1617"/>
      <c r="AI67" s="1617"/>
      <c r="AJ67" s="1617"/>
      <c r="AK67" s="1617"/>
      <c r="AL67" s="1617"/>
      <c r="AM67" s="1617"/>
      <c r="AN67" s="1617"/>
      <c r="AO67" s="1617"/>
      <c r="AP67" s="1617"/>
      <c r="AQ67" s="1617"/>
      <c r="AR67" s="1617"/>
      <c r="AS67" s="1617"/>
      <c r="AT67" s="1617"/>
      <c r="AU67" s="1617"/>
      <c r="AV67" s="1617"/>
      <c r="AW67" s="1617"/>
      <c r="AX67" s="1617"/>
      <c r="AY67" s="1617"/>
      <c r="AZ67" s="1617"/>
      <c r="BA67" s="1617"/>
      <c r="BB67" s="1617"/>
      <c r="BC67" s="1617"/>
      <c r="BD67" s="1617"/>
      <c r="BE67" s="1617"/>
      <c r="BF67" s="1617"/>
      <c r="BG67" s="1617"/>
    </row>
    <row r="68" spans="1:59">
      <c r="A68" s="1479"/>
      <c r="B68" s="1617"/>
      <c r="C68" s="1617"/>
      <c r="D68" s="1617"/>
      <c r="E68" s="1617"/>
      <c r="F68" s="1617"/>
      <c r="G68" s="1617"/>
      <c r="H68" s="1530"/>
      <c r="I68" s="1617"/>
      <c r="J68" s="1617"/>
      <c r="K68" s="1617"/>
      <c r="L68" s="1617"/>
      <c r="M68" s="1617"/>
      <c r="N68" s="1617"/>
      <c r="O68" s="1617"/>
      <c r="P68" s="1617"/>
      <c r="Q68" s="1617"/>
      <c r="R68" s="1617"/>
      <c r="S68" s="1617"/>
      <c r="T68" s="1617"/>
      <c r="U68" s="1617"/>
      <c r="V68" s="1617"/>
      <c r="W68" s="1617"/>
      <c r="X68" s="1617"/>
      <c r="Y68" s="1617"/>
      <c r="Z68" s="1617"/>
      <c r="AA68" s="1617"/>
      <c r="AB68" s="1617"/>
      <c r="AC68" s="1617"/>
      <c r="AD68" s="1617"/>
      <c r="AE68" s="1617"/>
      <c r="AF68" s="1617"/>
      <c r="AG68" s="1617"/>
      <c r="AH68" s="1617"/>
      <c r="AI68" s="1617"/>
      <c r="AJ68" s="1617"/>
      <c r="AK68" s="1617"/>
      <c r="AL68" s="1617"/>
      <c r="AM68" s="1617"/>
      <c r="AN68" s="1617"/>
      <c r="AO68" s="1617"/>
      <c r="AP68" s="1617"/>
      <c r="AQ68" s="1617"/>
      <c r="AR68" s="1617"/>
      <c r="AS68" s="1617"/>
      <c r="AT68" s="1617"/>
      <c r="AU68" s="1617"/>
      <c r="AV68" s="1617"/>
      <c r="AW68" s="1617"/>
      <c r="AX68" s="1617"/>
      <c r="AY68" s="1617"/>
      <c r="AZ68" s="1617"/>
      <c r="BA68" s="1617"/>
      <c r="BB68" s="1617"/>
      <c r="BC68" s="1617"/>
      <c r="BD68" s="1617"/>
      <c r="BE68" s="1617"/>
      <c r="BF68" s="1617"/>
      <c r="BG68" s="1617"/>
    </row>
    <row r="69" spans="1:59">
      <c r="A69" s="1479"/>
      <c r="B69" s="1617"/>
      <c r="C69" s="1617"/>
      <c r="D69" s="1617"/>
      <c r="E69" s="1617"/>
      <c r="F69" s="1617"/>
      <c r="G69" s="1617"/>
      <c r="H69" s="1530"/>
      <c r="I69" s="1617"/>
      <c r="J69" s="1617"/>
      <c r="K69" s="1617"/>
      <c r="L69" s="1617"/>
      <c r="M69" s="1617"/>
      <c r="N69" s="1617"/>
      <c r="O69" s="1617"/>
      <c r="P69" s="1617"/>
      <c r="Q69" s="1617"/>
      <c r="R69" s="1617"/>
      <c r="S69" s="1617"/>
      <c r="T69" s="1617"/>
      <c r="U69" s="1617"/>
      <c r="V69" s="1617"/>
      <c r="W69" s="1617"/>
      <c r="X69" s="1617"/>
      <c r="Y69" s="1617"/>
      <c r="Z69" s="1617"/>
      <c r="AA69" s="1617"/>
      <c r="AB69" s="1617"/>
      <c r="AC69" s="1617"/>
      <c r="AD69" s="1617"/>
      <c r="AE69" s="1617"/>
      <c r="AF69" s="1617"/>
      <c r="AG69" s="1617"/>
      <c r="AH69" s="1617"/>
      <c r="AI69" s="1617"/>
      <c r="AJ69" s="1617"/>
      <c r="AK69" s="1617"/>
      <c r="AL69" s="1617"/>
      <c r="AM69" s="1617"/>
      <c r="AN69" s="1617"/>
      <c r="AO69" s="1617"/>
      <c r="AP69" s="1617"/>
      <c r="AQ69" s="1617"/>
      <c r="AR69" s="1617"/>
      <c r="AS69" s="1617"/>
      <c r="AT69" s="1617"/>
      <c r="AU69" s="1617"/>
      <c r="AV69" s="1617"/>
      <c r="AW69" s="1617"/>
      <c r="AX69" s="1617"/>
      <c r="AY69" s="1617"/>
      <c r="AZ69" s="1617"/>
      <c r="BA69" s="1617"/>
      <c r="BB69" s="1617"/>
      <c r="BC69" s="1617"/>
      <c r="BD69" s="1617"/>
      <c r="BE69" s="1617"/>
      <c r="BF69" s="1617"/>
      <c r="BG69" s="1617"/>
    </row>
    <row r="70" spans="1:59">
      <c r="A70" s="1479"/>
      <c r="B70" s="1617" t="s">
        <v>4967</v>
      </c>
      <c r="C70" s="1617"/>
      <c r="D70" s="1617"/>
      <c r="E70" s="1617"/>
      <c r="F70" s="1617"/>
      <c r="G70" s="1617"/>
      <c r="H70" s="1530"/>
      <c r="I70" s="1617"/>
      <c r="J70" s="1617"/>
      <c r="K70" s="1617"/>
      <c r="L70" s="1617"/>
      <c r="M70" s="1617"/>
      <c r="N70" s="1617"/>
      <c r="O70" s="1617"/>
      <c r="P70" s="1617"/>
      <c r="Q70" s="1617"/>
      <c r="R70" s="1617"/>
      <c r="S70" s="1617"/>
      <c r="T70" s="1617"/>
      <c r="U70" s="1617"/>
      <c r="V70" s="1617"/>
      <c r="W70" s="1617"/>
      <c r="X70" s="1617"/>
      <c r="Y70" s="1617"/>
      <c r="Z70" s="1617"/>
      <c r="AA70" s="1617"/>
      <c r="AB70" s="1617"/>
      <c r="AC70" s="1617"/>
      <c r="AD70" s="1617"/>
      <c r="AE70" s="1617"/>
      <c r="AF70" s="1617"/>
      <c r="AG70" s="1617"/>
      <c r="AH70" s="1617"/>
      <c r="AI70" s="1617"/>
      <c r="AJ70" s="1617"/>
      <c r="AK70" s="1617"/>
      <c r="AL70" s="1617"/>
      <c r="AM70" s="1617"/>
      <c r="AN70" s="1617"/>
      <c r="AO70" s="1617"/>
      <c r="AP70" s="1617"/>
      <c r="AQ70" s="1617"/>
      <c r="AR70" s="1617"/>
      <c r="AS70" s="1617"/>
      <c r="AT70" s="1617"/>
      <c r="AU70" s="1617"/>
      <c r="AV70" s="1617"/>
      <c r="AW70" s="1617"/>
      <c r="AX70" s="1617"/>
      <c r="AY70" s="1617"/>
      <c r="AZ70" s="1617"/>
      <c r="BA70" s="1617"/>
      <c r="BB70" s="1617"/>
      <c r="BC70" s="1617"/>
      <c r="BD70" s="1617"/>
      <c r="BE70" s="1617"/>
      <c r="BF70" s="1617"/>
      <c r="BG70" s="1617"/>
    </row>
    <row r="71" spans="1:59">
      <c r="A71" s="1479"/>
      <c r="B71" s="1617"/>
      <c r="C71" s="1617"/>
      <c r="D71" s="1617"/>
      <c r="E71" s="1617"/>
      <c r="F71" s="1617"/>
      <c r="G71" s="2423"/>
      <c r="H71" s="1530"/>
      <c r="I71" s="1617"/>
      <c r="J71" s="1617"/>
      <c r="K71" s="1617"/>
      <c r="L71" s="1617"/>
      <c r="M71" s="1617"/>
      <c r="N71" s="1617"/>
      <c r="O71" s="1617"/>
      <c r="P71" s="1617"/>
      <c r="Q71" s="1617"/>
      <c r="R71" s="1617"/>
      <c r="S71" s="1617"/>
      <c r="T71" s="1617"/>
      <c r="U71" s="1617"/>
      <c r="V71" s="1617"/>
      <c r="W71" s="1617"/>
      <c r="X71" s="1617"/>
      <c r="Y71" s="1617"/>
      <c r="Z71" s="1617"/>
      <c r="AA71" s="1617"/>
      <c r="AB71" s="1617"/>
      <c r="AC71" s="1617"/>
      <c r="AD71" s="1617"/>
      <c r="AE71" s="1617"/>
      <c r="AF71" s="1617"/>
      <c r="AG71" s="1617"/>
      <c r="AH71" s="1617"/>
      <c r="AI71" s="1617"/>
      <c r="AJ71" s="1617"/>
      <c r="AK71" s="1617"/>
      <c r="AL71" s="1617"/>
      <c r="AM71" s="1617"/>
      <c r="AN71" s="1617"/>
      <c r="AO71" s="1617"/>
      <c r="AP71" s="1617"/>
      <c r="AQ71" s="1617"/>
      <c r="AR71" s="1617"/>
      <c r="AS71" s="1617"/>
      <c r="AT71" s="1617"/>
      <c r="AU71" s="1617"/>
      <c r="AV71" s="1617"/>
      <c r="AW71" s="1617"/>
      <c r="AX71" s="1617"/>
      <c r="AY71" s="1617"/>
      <c r="AZ71" s="1617"/>
      <c r="BA71" s="1617"/>
      <c r="BB71" s="1617"/>
      <c r="BC71" s="1617"/>
      <c r="BD71" s="1617"/>
      <c r="BE71" s="1617"/>
      <c r="BF71" s="1617"/>
      <c r="BG71" s="1617"/>
    </row>
    <row r="72" spans="1:59">
      <c r="A72" s="1479"/>
      <c r="B72" s="1617"/>
      <c r="C72" s="1617"/>
      <c r="D72" s="1617" t="s">
        <v>2743</v>
      </c>
      <c r="E72" s="1617"/>
      <c r="F72" s="1617"/>
      <c r="G72" s="2423"/>
      <c r="H72" s="1530"/>
      <c r="I72" s="1617"/>
      <c r="J72" s="1617"/>
      <c r="K72" s="1617"/>
      <c r="L72" s="1617"/>
      <c r="M72" s="1617"/>
      <c r="N72" s="1617"/>
      <c r="O72" s="1617"/>
      <c r="P72" s="1617"/>
      <c r="Q72" s="1617"/>
      <c r="R72" s="1617"/>
      <c r="S72" s="1617"/>
      <c r="T72" s="1617"/>
      <c r="U72" s="1617"/>
      <c r="V72" s="1617"/>
      <c r="W72" s="1617"/>
      <c r="X72" s="1617"/>
      <c r="Y72" s="1617"/>
      <c r="Z72" s="1617"/>
      <c r="AA72" s="1617"/>
      <c r="AB72" s="1617"/>
      <c r="AC72" s="1617"/>
      <c r="AD72" s="1617"/>
      <c r="AE72" s="1617"/>
      <c r="AF72" s="1617"/>
      <c r="AG72" s="1617"/>
      <c r="AH72" s="1617"/>
      <c r="AI72" s="1617"/>
      <c r="AJ72" s="1617"/>
      <c r="AK72" s="1617"/>
      <c r="AL72" s="1617"/>
      <c r="AM72" s="1617"/>
      <c r="AN72" s="1617"/>
      <c r="AO72" s="1617"/>
      <c r="AP72" s="1617"/>
      <c r="AQ72" s="1617"/>
      <c r="AR72" s="1617"/>
      <c r="AS72" s="1617"/>
      <c r="AT72" s="1617"/>
      <c r="AU72" s="1617"/>
      <c r="AV72" s="1617"/>
      <c r="AW72" s="1617"/>
      <c r="AX72" s="1617"/>
      <c r="AY72" s="1617"/>
      <c r="AZ72" s="1617"/>
      <c r="BA72" s="1617"/>
      <c r="BB72" s="1617"/>
      <c r="BC72" s="1617"/>
      <c r="BD72" s="1617"/>
      <c r="BE72" s="1617"/>
      <c r="BF72" s="1617"/>
      <c r="BG72" s="1617"/>
    </row>
    <row r="73" spans="1:59">
      <c r="A73" s="1479"/>
      <c r="B73" s="1617"/>
      <c r="C73" s="1617"/>
      <c r="D73" s="1617"/>
      <c r="E73" s="1617"/>
      <c r="F73" s="1617"/>
      <c r="G73" s="2423"/>
      <c r="H73" s="1530"/>
      <c r="I73" s="1617"/>
      <c r="J73" s="1617"/>
      <c r="K73" s="1617"/>
      <c r="L73" s="1617"/>
      <c r="M73" s="1617"/>
      <c r="N73" s="1617"/>
      <c r="O73" s="1617"/>
      <c r="P73" s="1617"/>
      <c r="Q73" s="1617"/>
      <c r="R73" s="1617"/>
      <c r="S73" s="1617"/>
      <c r="T73" s="1617"/>
      <c r="U73" s="1617"/>
      <c r="V73" s="1617"/>
      <c r="W73" s="1617"/>
      <c r="X73" s="1617"/>
      <c r="Y73" s="1617"/>
      <c r="Z73" s="1617"/>
      <c r="AA73" s="1617"/>
      <c r="AB73" s="1617"/>
      <c r="AC73" s="1617"/>
      <c r="AD73" s="1617"/>
      <c r="AE73" s="1617"/>
      <c r="AF73" s="1617"/>
      <c r="AG73" s="1617"/>
      <c r="AH73" s="1617"/>
      <c r="AI73" s="1617"/>
      <c r="AJ73" s="1617"/>
      <c r="AK73" s="1617"/>
      <c r="AL73" s="1617"/>
      <c r="AM73" s="1617"/>
      <c r="AN73" s="1617"/>
      <c r="AO73" s="1617"/>
      <c r="AP73" s="1617"/>
      <c r="AQ73" s="1617"/>
      <c r="AR73" s="1617"/>
      <c r="AS73" s="1617"/>
      <c r="AT73" s="1617"/>
      <c r="AU73" s="1617"/>
      <c r="AV73" s="1617"/>
      <c r="AW73" s="1617"/>
      <c r="AX73" s="1617"/>
      <c r="AY73" s="1617"/>
      <c r="AZ73" s="1617"/>
      <c r="BA73" s="1617"/>
      <c r="BB73" s="1617"/>
      <c r="BC73" s="1617"/>
      <c r="BD73" s="1617"/>
      <c r="BE73" s="1617"/>
      <c r="BF73" s="1617"/>
      <c r="BG73" s="1617"/>
    </row>
    <row r="74" spans="1:59">
      <c r="A74" s="1479"/>
      <c r="B74" s="1617"/>
      <c r="C74" s="1509"/>
      <c r="D74" s="1617" t="s">
        <v>2744</v>
      </c>
      <c r="E74" s="1509"/>
      <c r="F74" s="1509"/>
      <c r="G74" s="2423">
        <v>0</v>
      </c>
      <c r="H74" s="1530"/>
      <c r="I74" s="1617"/>
      <c r="J74" s="1617"/>
      <c r="K74" s="1617"/>
      <c r="L74" s="1617"/>
      <c r="M74" s="1617"/>
      <c r="N74" s="1617"/>
      <c r="O74" s="1617"/>
      <c r="P74" s="1617"/>
      <c r="Q74" s="1617"/>
      <c r="R74" s="1617"/>
      <c r="S74" s="1617"/>
      <c r="T74" s="1617"/>
      <c r="U74" s="1617"/>
      <c r="V74" s="1617"/>
      <c r="W74" s="1617"/>
      <c r="X74" s="1617"/>
      <c r="Y74" s="1617"/>
      <c r="Z74" s="1617"/>
      <c r="AA74" s="1617"/>
      <c r="AB74" s="1617"/>
      <c r="AC74" s="1617"/>
      <c r="AD74" s="1617"/>
      <c r="AE74" s="1617"/>
      <c r="AF74" s="1617"/>
      <c r="AG74" s="1617"/>
      <c r="AH74" s="1617"/>
      <c r="AI74" s="1617"/>
      <c r="AJ74" s="1617"/>
      <c r="AK74" s="1617"/>
      <c r="AL74" s="1617"/>
      <c r="AM74" s="1617"/>
      <c r="AN74" s="1617"/>
      <c r="AO74" s="1617"/>
      <c r="AP74" s="1617"/>
      <c r="AQ74" s="1617"/>
      <c r="AR74" s="1617"/>
      <c r="AS74" s="1617"/>
      <c r="AT74" s="1617"/>
      <c r="AU74" s="1617"/>
      <c r="AV74" s="1617"/>
      <c r="AW74" s="1617"/>
      <c r="AX74" s="1617"/>
      <c r="AY74" s="1617"/>
      <c r="AZ74" s="1617"/>
      <c r="BA74" s="1617"/>
      <c r="BB74" s="1617"/>
      <c r="BC74" s="1617"/>
      <c r="BD74" s="1617"/>
      <c r="BE74" s="1617"/>
      <c r="BF74" s="1617"/>
      <c r="BG74" s="1617"/>
    </row>
    <row r="75" spans="1:59">
      <c r="A75" s="1479"/>
      <c r="B75" s="1617"/>
      <c r="C75" s="1617"/>
      <c r="D75" s="1617"/>
      <c r="E75" s="1617"/>
      <c r="F75" s="1617"/>
      <c r="G75" s="2423"/>
      <c r="H75" s="1530"/>
      <c r="I75" s="1617"/>
      <c r="J75" s="1617"/>
      <c r="K75" s="1617"/>
      <c r="L75" s="1617"/>
      <c r="M75" s="1617"/>
      <c r="N75" s="1617"/>
      <c r="O75" s="1617"/>
      <c r="P75" s="1617"/>
      <c r="Q75" s="1617"/>
      <c r="R75" s="1617"/>
      <c r="S75" s="1617"/>
      <c r="T75" s="1617"/>
      <c r="U75" s="1617"/>
      <c r="V75" s="1617"/>
      <c r="W75" s="1617"/>
      <c r="X75" s="1617"/>
      <c r="Y75" s="1617"/>
      <c r="Z75" s="1617"/>
      <c r="AA75" s="1617"/>
      <c r="AB75" s="1617"/>
      <c r="AC75" s="1617"/>
      <c r="AD75" s="1617"/>
      <c r="AE75" s="1617"/>
      <c r="AF75" s="1617"/>
      <c r="AG75" s="1617"/>
      <c r="AH75" s="1617"/>
      <c r="AI75" s="1617"/>
      <c r="AJ75" s="1617"/>
      <c r="AK75" s="1617"/>
      <c r="AL75" s="1617"/>
      <c r="AM75" s="1617"/>
      <c r="AN75" s="1617"/>
      <c r="AO75" s="1617"/>
      <c r="AP75" s="1617"/>
      <c r="AQ75" s="1617"/>
      <c r="AR75" s="1617"/>
      <c r="AS75" s="1617"/>
      <c r="AT75" s="1617"/>
      <c r="AU75" s="1617"/>
      <c r="AV75" s="1617"/>
      <c r="AW75" s="1617"/>
      <c r="AX75" s="1617"/>
      <c r="AY75" s="1617"/>
      <c r="AZ75" s="1617"/>
      <c r="BA75" s="1617"/>
      <c r="BB75" s="1617"/>
      <c r="BC75" s="1617"/>
      <c r="BD75" s="1617"/>
      <c r="BE75" s="1617"/>
      <c r="BF75" s="1617"/>
      <c r="BG75" s="1617"/>
    </row>
    <row r="76" spans="1:59">
      <c r="A76" s="1479"/>
      <c r="B76" s="1617"/>
      <c r="C76" s="1617"/>
      <c r="D76" s="1617" t="s">
        <v>2745</v>
      </c>
      <c r="E76" s="1617"/>
      <c r="F76" s="1617"/>
      <c r="G76" s="2423"/>
      <c r="H76" s="1530"/>
      <c r="I76" s="1617"/>
      <c r="J76" s="1617"/>
      <c r="K76" s="1617"/>
      <c r="L76" s="1617"/>
      <c r="M76" s="1617"/>
      <c r="N76" s="1617"/>
      <c r="O76" s="1617"/>
      <c r="P76" s="1617"/>
      <c r="Q76" s="1617"/>
      <c r="R76" s="1617"/>
      <c r="S76" s="1617"/>
      <c r="T76" s="1617"/>
      <c r="U76" s="1617"/>
      <c r="V76" s="1617"/>
      <c r="W76" s="1617"/>
      <c r="X76" s="1617"/>
      <c r="Y76" s="1617"/>
      <c r="Z76" s="1617"/>
      <c r="AA76" s="1617"/>
      <c r="AB76" s="1617"/>
      <c r="AC76" s="1617"/>
      <c r="AD76" s="1617"/>
      <c r="AE76" s="1617"/>
      <c r="AF76" s="1617"/>
      <c r="AG76" s="1617"/>
      <c r="AH76" s="1617"/>
      <c r="AI76" s="1617"/>
      <c r="AJ76" s="1617"/>
      <c r="AK76" s="1617"/>
      <c r="AL76" s="1617"/>
      <c r="AM76" s="1617"/>
      <c r="AN76" s="1617"/>
      <c r="AO76" s="1617"/>
      <c r="AP76" s="1617"/>
      <c r="AQ76" s="1617"/>
      <c r="AR76" s="1617"/>
      <c r="AS76" s="1617"/>
      <c r="AT76" s="1617"/>
      <c r="AU76" s="1617"/>
      <c r="AV76" s="1617"/>
      <c r="AW76" s="1617"/>
      <c r="AX76" s="1617"/>
      <c r="AY76" s="1617"/>
      <c r="AZ76" s="1617"/>
      <c r="BA76" s="1617"/>
      <c r="BB76" s="1617"/>
      <c r="BC76" s="1617"/>
      <c r="BD76" s="1617"/>
      <c r="BE76" s="1617"/>
      <c r="BF76" s="1617"/>
      <c r="BG76" s="1617"/>
    </row>
    <row r="77" spans="1:59">
      <c r="A77" s="1479"/>
      <c r="B77" s="1617"/>
      <c r="C77" s="1617"/>
      <c r="D77" s="1617"/>
      <c r="E77" s="1617"/>
      <c r="F77" s="1617"/>
      <c r="G77" s="2423"/>
      <c r="H77" s="1530"/>
      <c r="I77" s="1617"/>
      <c r="J77" s="1617"/>
      <c r="K77" s="1617"/>
      <c r="L77" s="1617"/>
      <c r="M77" s="1617"/>
      <c r="N77" s="1617"/>
      <c r="O77" s="1617"/>
      <c r="P77" s="1617"/>
      <c r="Q77" s="1617"/>
      <c r="R77" s="1617"/>
      <c r="S77" s="1617"/>
      <c r="T77" s="1617"/>
      <c r="U77" s="1617"/>
      <c r="V77" s="1617"/>
      <c r="W77" s="1617"/>
      <c r="X77" s="1617"/>
      <c r="Y77" s="1617"/>
      <c r="Z77" s="1617"/>
      <c r="AA77" s="1617"/>
      <c r="AB77" s="1617"/>
      <c r="AC77" s="1617"/>
      <c r="AD77" s="1617"/>
      <c r="AE77" s="1617"/>
      <c r="AF77" s="1617"/>
      <c r="AG77" s="1617"/>
      <c r="AH77" s="1617"/>
      <c r="AI77" s="1617"/>
      <c r="AJ77" s="1617"/>
      <c r="AK77" s="1617"/>
      <c r="AL77" s="1617"/>
      <c r="AM77" s="1617"/>
      <c r="AN77" s="1617"/>
      <c r="AO77" s="1617"/>
      <c r="AP77" s="1617"/>
      <c r="AQ77" s="1617"/>
      <c r="AR77" s="1617"/>
      <c r="AS77" s="1617"/>
      <c r="AT77" s="1617"/>
      <c r="AU77" s="1617"/>
      <c r="AV77" s="1617"/>
      <c r="AW77" s="1617"/>
      <c r="AX77" s="1617"/>
      <c r="AY77" s="1617"/>
      <c r="AZ77" s="1617"/>
      <c r="BA77" s="1617"/>
      <c r="BB77" s="1617"/>
      <c r="BC77" s="1617"/>
      <c r="BD77" s="1617"/>
      <c r="BE77" s="1617"/>
      <c r="BF77" s="1617"/>
      <c r="BG77" s="1617"/>
    </row>
    <row r="78" spans="1:59">
      <c r="A78" s="1479"/>
      <c r="B78" s="1617"/>
      <c r="C78" s="1617"/>
      <c r="D78" s="1617"/>
      <c r="E78" s="1617"/>
      <c r="F78" s="1617"/>
      <c r="G78" s="2423"/>
      <c r="H78" s="1530"/>
      <c r="I78" s="1617"/>
      <c r="J78" s="1617"/>
      <c r="K78" s="1617"/>
      <c r="L78" s="1617"/>
      <c r="M78" s="1617"/>
      <c r="N78" s="1617"/>
      <c r="O78" s="1617"/>
      <c r="P78" s="1617"/>
      <c r="Q78" s="1617"/>
      <c r="R78" s="1617"/>
      <c r="S78" s="1617"/>
      <c r="T78" s="1617"/>
      <c r="U78" s="1617"/>
      <c r="V78" s="1617"/>
      <c r="W78" s="1617"/>
      <c r="X78" s="1617"/>
      <c r="Y78" s="1617"/>
      <c r="Z78" s="1617"/>
      <c r="AA78" s="1617"/>
      <c r="AB78" s="1617"/>
      <c r="AC78" s="1617"/>
      <c r="AD78" s="1617"/>
      <c r="AE78" s="1617"/>
      <c r="AF78" s="1617"/>
      <c r="AG78" s="1617"/>
      <c r="AH78" s="1617"/>
      <c r="AI78" s="1617"/>
      <c r="AJ78" s="1617"/>
      <c r="AK78" s="1617"/>
      <c r="AL78" s="1617"/>
      <c r="AM78" s="1617"/>
      <c r="AN78" s="1617"/>
      <c r="AO78" s="1617"/>
      <c r="AP78" s="1617"/>
      <c r="AQ78" s="1617"/>
      <c r="AR78" s="1617"/>
      <c r="AS78" s="1617"/>
      <c r="AT78" s="1617"/>
      <c r="AU78" s="1617"/>
      <c r="AV78" s="1617"/>
      <c r="AW78" s="1617"/>
      <c r="AX78" s="1617"/>
      <c r="AY78" s="1617"/>
      <c r="AZ78" s="1617"/>
      <c r="BA78" s="1617"/>
      <c r="BB78" s="1617"/>
      <c r="BC78" s="1617"/>
      <c r="BD78" s="1617"/>
      <c r="BE78" s="1617"/>
      <c r="BF78" s="1617"/>
      <c r="BG78" s="1617"/>
    </row>
    <row r="79" spans="1:59">
      <c r="A79" s="1479"/>
      <c r="B79" s="1617"/>
      <c r="C79" s="1617"/>
      <c r="D79" s="1617" t="s">
        <v>2746</v>
      </c>
      <c r="E79" s="1617"/>
      <c r="F79" s="1617"/>
      <c r="G79" s="2423">
        <v>0</v>
      </c>
      <c r="H79" s="1530"/>
      <c r="I79" s="1617"/>
      <c r="J79" s="1617"/>
      <c r="K79" s="1617"/>
      <c r="L79" s="1617"/>
      <c r="M79" s="1617"/>
      <c r="N79" s="1617"/>
      <c r="O79" s="1617"/>
      <c r="P79" s="1617"/>
      <c r="Q79" s="1617"/>
      <c r="R79" s="1617"/>
      <c r="S79" s="1617"/>
      <c r="T79" s="1617"/>
      <c r="U79" s="1617"/>
      <c r="V79" s="1617"/>
      <c r="W79" s="1617"/>
      <c r="X79" s="1617"/>
      <c r="Y79" s="1617"/>
      <c r="Z79" s="1617"/>
      <c r="AA79" s="1617"/>
      <c r="AB79" s="1617"/>
      <c r="AC79" s="1617"/>
      <c r="AD79" s="1617"/>
      <c r="AE79" s="1617"/>
      <c r="AF79" s="1617"/>
      <c r="AG79" s="1617"/>
      <c r="AH79" s="1617"/>
      <c r="AI79" s="1617"/>
      <c r="AJ79" s="1617"/>
      <c r="AK79" s="1617"/>
      <c r="AL79" s="1617"/>
      <c r="AM79" s="1617"/>
      <c r="AN79" s="1617"/>
      <c r="AO79" s="1617"/>
      <c r="AP79" s="1617"/>
      <c r="AQ79" s="1617"/>
      <c r="AR79" s="1617"/>
      <c r="AS79" s="1617"/>
      <c r="AT79" s="1617"/>
      <c r="AU79" s="1617"/>
      <c r="AV79" s="1617"/>
      <c r="AW79" s="1617"/>
      <c r="AX79" s="1617"/>
      <c r="AY79" s="1617"/>
      <c r="AZ79" s="1617"/>
      <c r="BA79" s="1617"/>
      <c r="BB79" s="1617"/>
      <c r="BC79" s="1617"/>
      <c r="BD79" s="1617"/>
      <c r="BE79" s="1617"/>
      <c r="BF79" s="1617"/>
      <c r="BG79" s="1617"/>
    </row>
    <row r="80" spans="1:59">
      <c r="A80" s="1479"/>
      <c r="B80" s="1617"/>
      <c r="C80" s="1617"/>
      <c r="D80" s="1617"/>
      <c r="E80" s="1617"/>
      <c r="F80" s="1617"/>
      <c r="G80" s="2423"/>
      <c r="H80" s="1530"/>
      <c r="I80" s="1617"/>
      <c r="J80" s="1617"/>
      <c r="K80" s="1617"/>
      <c r="L80" s="1617"/>
      <c r="M80" s="1617"/>
      <c r="N80" s="1617"/>
      <c r="O80" s="1617"/>
      <c r="P80" s="1617"/>
      <c r="Q80" s="1617"/>
      <c r="R80" s="1617"/>
      <c r="S80" s="1617"/>
      <c r="T80" s="1617"/>
      <c r="U80" s="1617"/>
      <c r="V80" s="1617"/>
      <c r="W80" s="1617"/>
      <c r="X80" s="1617"/>
      <c r="Y80" s="1617"/>
      <c r="Z80" s="1617"/>
      <c r="AA80" s="1617"/>
      <c r="AB80" s="1617"/>
      <c r="AC80" s="1617"/>
      <c r="AD80" s="1617"/>
      <c r="AE80" s="1617"/>
      <c r="AF80" s="1617"/>
      <c r="AG80" s="1617"/>
      <c r="AH80" s="1617"/>
      <c r="AI80" s="1617"/>
      <c r="AJ80" s="1617"/>
      <c r="AK80" s="1617"/>
      <c r="AL80" s="1617"/>
      <c r="AM80" s="1617"/>
      <c r="AN80" s="1617"/>
      <c r="AO80" s="1617"/>
      <c r="AP80" s="1617"/>
      <c r="AQ80" s="1617"/>
      <c r="AR80" s="1617"/>
      <c r="AS80" s="1617"/>
      <c r="AT80" s="1617"/>
      <c r="AU80" s="1617"/>
      <c r="AV80" s="1617"/>
      <c r="AW80" s="1617"/>
      <c r="AX80" s="1617"/>
      <c r="AY80" s="1617"/>
      <c r="AZ80" s="1617"/>
      <c r="BA80" s="1617"/>
      <c r="BB80" s="1617"/>
      <c r="BC80" s="1617"/>
      <c r="BD80" s="1617"/>
      <c r="BE80" s="1617"/>
      <c r="BF80" s="1617"/>
      <c r="BG80" s="1617"/>
    </row>
    <row r="81" spans="1:59">
      <c r="A81" s="1479"/>
      <c r="B81" s="1617"/>
      <c r="C81" s="1617"/>
      <c r="D81" s="1617"/>
      <c r="E81" s="1617"/>
      <c r="F81" s="1617"/>
      <c r="G81" s="2423"/>
      <c r="H81" s="1530"/>
      <c r="I81" s="1617"/>
      <c r="J81" s="1617"/>
      <c r="K81" s="1617"/>
      <c r="L81" s="1617"/>
      <c r="M81" s="1617"/>
      <c r="N81" s="1617"/>
      <c r="O81" s="1617"/>
      <c r="P81" s="1617"/>
      <c r="Q81" s="1617"/>
      <c r="R81" s="1617"/>
      <c r="S81" s="1617"/>
      <c r="T81" s="1617"/>
      <c r="U81" s="1617"/>
      <c r="V81" s="1617"/>
      <c r="W81" s="1617"/>
      <c r="X81" s="1617"/>
      <c r="Y81" s="1617"/>
      <c r="Z81" s="1617"/>
      <c r="AA81" s="1617"/>
      <c r="AB81" s="1617"/>
      <c r="AC81" s="1617"/>
      <c r="AD81" s="1617"/>
      <c r="AE81" s="1617"/>
      <c r="AF81" s="1617"/>
      <c r="AG81" s="1617"/>
      <c r="AH81" s="1617"/>
      <c r="AI81" s="1617"/>
      <c r="AJ81" s="1617"/>
      <c r="AK81" s="1617"/>
      <c r="AL81" s="1617"/>
      <c r="AM81" s="1617"/>
      <c r="AN81" s="1617"/>
      <c r="AO81" s="1617"/>
      <c r="AP81" s="1617"/>
      <c r="AQ81" s="1617"/>
      <c r="AR81" s="1617"/>
      <c r="AS81" s="1617"/>
      <c r="AT81" s="1617"/>
      <c r="AU81" s="1617"/>
      <c r="AV81" s="1617"/>
      <c r="AW81" s="1617"/>
      <c r="AX81" s="1617"/>
      <c r="AY81" s="1617"/>
      <c r="AZ81" s="1617"/>
      <c r="BA81" s="1617"/>
      <c r="BB81" s="1617"/>
      <c r="BC81" s="1617"/>
      <c r="BD81" s="1617"/>
      <c r="BE81" s="1617"/>
      <c r="BF81" s="1617"/>
      <c r="BG81" s="1617"/>
    </row>
    <row r="82" spans="1:59">
      <c r="A82" s="1479"/>
      <c r="B82" s="1617"/>
      <c r="C82" s="1617"/>
      <c r="D82" s="1617" t="s">
        <v>2747</v>
      </c>
      <c r="E82" s="1617"/>
      <c r="F82" s="1617"/>
      <c r="G82" s="2423"/>
      <c r="H82" s="1530"/>
      <c r="I82" s="1617"/>
      <c r="J82" s="1617"/>
      <c r="K82" s="1617"/>
      <c r="L82" s="1617"/>
      <c r="M82" s="1617"/>
      <c r="N82" s="1617"/>
      <c r="O82" s="1617"/>
      <c r="P82" s="1617"/>
      <c r="Q82" s="1617"/>
      <c r="R82" s="1617"/>
      <c r="S82" s="1617"/>
      <c r="T82" s="1617"/>
      <c r="U82" s="1617"/>
      <c r="V82" s="1617"/>
      <c r="W82" s="1617"/>
      <c r="X82" s="1617"/>
      <c r="Y82" s="1617"/>
      <c r="Z82" s="1617"/>
      <c r="AA82" s="1617"/>
      <c r="AB82" s="1617"/>
      <c r="AC82" s="1617"/>
      <c r="AD82" s="1617"/>
      <c r="AE82" s="1617"/>
      <c r="AF82" s="1617"/>
      <c r="AG82" s="1617"/>
      <c r="AH82" s="1617"/>
      <c r="AI82" s="1617"/>
      <c r="AJ82" s="1617"/>
      <c r="AK82" s="1617"/>
      <c r="AL82" s="1617"/>
      <c r="AM82" s="1617"/>
      <c r="AN82" s="1617"/>
      <c r="AO82" s="1617"/>
      <c r="AP82" s="1617"/>
      <c r="AQ82" s="1617"/>
      <c r="AR82" s="1617"/>
      <c r="AS82" s="1617"/>
      <c r="AT82" s="1617"/>
      <c r="AU82" s="1617"/>
      <c r="AV82" s="1617"/>
      <c r="AW82" s="1617"/>
      <c r="AX82" s="1617"/>
      <c r="AY82" s="1617"/>
      <c r="AZ82" s="1617"/>
      <c r="BA82" s="1617"/>
      <c r="BB82" s="1617"/>
      <c r="BC82" s="1617"/>
      <c r="BD82" s="1617"/>
      <c r="BE82" s="1617"/>
      <c r="BF82" s="1617"/>
      <c r="BG82" s="1617"/>
    </row>
    <row r="83" spans="1:59">
      <c r="A83" s="1479"/>
      <c r="B83" s="1617"/>
      <c r="C83" s="1617"/>
      <c r="D83" s="1617"/>
      <c r="E83" s="1617"/>
      <c r="F83" s="1617"/>
      <c r="G83" s="2423"/>
      <c r="H83" s="1530"/>
      <c r="I83" s="1617"/>
      <c r="J83" s="1617"/>
      <c r="K83" s="1617"/>
      <c r="L83" s="1617"/>
      <c r="M83" s="1617"/>
      <c r="N83" s="1617"/>
      <c r="O83" s="1617"/>
      <c r="P83" s="1617"/>
      <c r="Q83" s="1617"/>
      <c r="R83" s="1617"/>
      <c r="S83" s="1617"/>
      <c r="T83" s="1617"/>
      <c r="U83" s="1617"/>
      <c r="V83" s="1617"/>
      <c r="W83" s="1617"/>
      <c r="X83" s="1617"/>
      <c r="Y83" s="1617"/>
      <c r="Z83" s="1617"/>
      <c r="AA83" s="1617"/>
      <c r="AB83" s="1617"/>
      <c r="AC83" s="1617"/>
      <c r="AD83" s="1617"/>
      <c r="AE83" s="1617"/>
      <c r="AF83" s="1617"/>
      <c r="AG83" s="1617"/>
      <c r="AH83" s="1617"/>
      <c r="AI83" s="1617"/>
      <c r="AJ83" s="1617"/>
      <c r="AK83" s="1617"/>
      <c r="AL83" s="1617"/>
      <c r="AM83" s="1617"/>
      <c r="AN83" s="1617"/>
      <c r="AO83" s="1617"/>
      <c r="AP83" s="1617"/>
      <c r="AQ83" s="1617"/>
      <c r="AR83" s="1617"/>
      <c r="AS83" s="1617"/>
      <c r="AT83" s="1617"/>
      <c r="AU83" s="1617"/>
      <c r="AV83" s="1617"/>
      <c r="AW83" s="1617"/>
      <c r="AX83" s="1617"/>
      <c r="AY83" s="1617"/>
      <c r="AZ83" s="1617"/>
      <c r="BA83" s="1617"/>
      <c r="BB83" s="1617"/>
      <c r="BC83" s="1617"/>
      <c r="BD83" s="1617"/>
      <c r="BE83" s="1617"/>
      <c r="BF83" s="1617"/>
      <c r="BG83" s="1617"/>
    </row>
    <row r="84" spans="1:59">
      <c r="A84" s="1479"/>
      <c r="B84" s="1617"/>
      <c r="C84" s="1617"/>
      <c r="D84" s="1617"/>
      <c r="E84" s="1617"/>
      <c r="F84" s="1617"/>
      <c r="G84" s="2423"/>
      <c r="H84" s="1530"/>
      <c r="I84" s="1617"/>
      <c r="J84" s="1617"/>
      <c r="K84" s="1617"/>
      <c r="L84" s="1617"/>
      <c r="M84" s="1617"/>
      <c r="N84" s="1617"/>
      <c r="O84" s="1617"/>
      <c r="P84" s="1617"/>
      <c r="Q84" s="1617"/>
      <c r="R84" s="1617"/>
      <c r="S84" s="1617"/>
      <c r="T84" s="1617"/>
      <c r="U84" s="1617"/>
      <c r="V84" s="1617"/>
      <c r="W84" s="1617"/>
      <c r="X84" s="1617"/>
      <c r="Y84" s="1617"/>
      <c r="Z84" s="1617"/>
      <c r="AA84" s="1617"/>
      <c r="AB84" s="1617"/>
      <c r="AC84" s="1617"/>
      <c r="AD84" s="1617"/>
      <c r="AE84" s="1617"/>
      <c r="AF84" s="1617"/>
      <c r="AG84" s="1617"/>
      <c r="AH84" s="1617"/>
      <c r="AI84" s="1617"/>
      <c r="AJ84" s="1617"/>
      <c r="AK84" s="1617"/>
      <c r="AL84" s="1617"/>
      <c r="AM84" s="1617"/>
      <c r="AN84" s="1617"/>
      <c r="AO84" s="1617"/>
      <c r="AP84" s="1617"/>
      <c r="AQ84" s="1617"/>
      <c r="AR84" s="1617"/>
      <c r="AS84" s="1617"/>
      <c r="AT84" s="1617"/>
      <c r="AU84" s="1617"/>
      <c r="AV84" s="1617"/>
      <c r="AW84" s="1617"/>
      <c r="AX84" s="1617"/>
      <c r="AY84" s="1617"/>
      <c r="AZ84" s="1617"/>
      <c r="BA84" s="1617"/>
      <c r="BB84" s="1617"/>
      <c r="BC84" s="1617"/>
      <c r="BD84" s="1617"/>
      <c r="BE84" s="1617"/>
      <c r="BF84" s="1617"/>
      <c r="BG84" s="1617"/>
    </row>
    <row r="85" spans="1:59">
      <c r="A85" s="1479"/>
      <c r="B85" s="1617"/>
      <c r="C85" s="1617"/>
      <c r="D85" s="1617" t="s">
        <v>2748</v>
      </c>
      <c r="E85" s="1617"/>
      <c r="F85" s="1617"/>
      <c r="G85" s="2423">
        <v>1943373</v>
      </c>
      <c r="H85" s="1530"/>
      <c r="I85" s="1617"/>
      <c r="J85" s="1617"/>
      <c r="K85" s="1617"/>
      <c r="L85" s="1617"/>
      <c r="M85" s="1617"/>
      <c r="N85" s="1617"/>
      <c r="O85" s="1617"/>
      <c r="P85" s="1617"/>
      <c r="Q85" s="1617"/>
      <c r="R85" s="1617"/>
      <c r="S85" s="1617"/>
      <c r="T85" s="1617"/>
      <c r="U85" s="1617"/>
      <c r="V85" s="1617"/>
      <c r="W85" s="1617"/>
      <c r="X85" s="1617"/>
      <c r="Y85" s="1617"/>
      <c r="Z85" s="1617"/>
      <c r="AA85" s="1617"/>
      <c r="AB85" s="1617"/>
      <c r="AC85" s="1617"/>
      <c r="AD85" s="1617"/>
      <c r="AE85" s="1617"/>
      <c r="AF85" s="1617"/>
      <c r="AG85" s="1617"/>
      <c r="AH85" s="1617"/>
      <c r="AI85" s="1617"/>
      <c r="AJ85" s="1617"/>
      <c r="AK85" s="1617"/>
      <c r="AL85" s="1617"/>
      <c r="AM85" s="1617"/>
      <c r="AN85" s="1617"/>
      <c r="AO85" s="1617"/>
      <c r="AP85" s="1617"/>
      <c r="AQ85" s="1617"/>
      <c r="AR85" s="1617"/>
      <c r="AS85" s="1617"/>
      <c r="AT85" s="1617"/>
      <c r="AU85" s="1617"/>
      <c r="AV85" s="1617"/>
      <c r="AW85" s="1617"/>
      <c r="AX85" s="1617"/>
      <c r="AY85" s="1617"/>
      <c r="AZ85" s="1617"/>
      <c r="BA85" s="1617"/>
      <c r="BB85" s="1617"/>
      <c r="BC85" s="1617"/>
      <c r="BD85" s="1617"/>
      <c r="BE85" s="1617"/>
      <c r="BF85" s="1617"/>
      <c r="BG85" s="1617"/>
    </row>
    <row r="86" spans="1:59">
      <c r="A86" s="1479"/>
      <c r="B86" s="1617"/>
      <c r="C86" s="1617"/>
      <c r="D86" s="1617"/>
      <c r="E86" s="1617"/>
      <c r="F86" s="1617"/>
      <c r="G86" s="2423"/>
      <c r="H86" s="1530"/>
      <c r="I86" s="1617"/>
      <c r="J86" s="1617"/>
      <c r="K86" s="1617"/>
      <c r="L86" s="1617"/>
      <c r="M86" s="1617"/>
      <c r="N86" s="1617"/>
      <c r="O86" s="1617"/>
      <c r="P86" s="1617"/>
      <c r="Q86" s="1617"/>
      <c r="R86" s="1617"/>
      <c r="S86" s="1617"/>
      <c r="T86" s="1617"/>
      <c r="U86" s="1617"/>
      <c r="V86" s="1617"/>
      <c r="W86" s="1617"/>
      <c r="X86" s="1617"/>
      <c r="Y86" s="1617"/>
      <c r="Z86" s="1617"/>
      <c r="AA86" s="1617"/>
      <c r="AB86" s="1617"/>
      <c r="AC86" s="1617"/>
      <c r="AD86" s="1617"/>
      <c r="AE86" s="1617"/>
      <c r="AF86" s="1617"/>
      <c r="AG86" s="1617"/>
      <c r="AH86" s="1617"/>
      <c r="AI86" s="1617"/>
      <c r="AJ86" s="1617"/>
      <c r="AK86" s="1617"/>
      <c r="AL86" s="1617"/>
      <c r="AM86" s="1617"/>
      <c r="AN86" s="1617"/>
      <c r="AO86" s="1617"/>
      <c r="AP86" s="1617"/>
      <c r="AQ86" s="1617"/>
      <c r="AR86" s="1617"/>
      <c r="AS86" s="1617"/>
      <c r="AT86" s="1617"/>
      <c r="AU86" s="1617"/>
      <c r="AV86" s="1617"/>
      <c r="AW86" s="1617"/>
      <c r="AX86" s="1617"/>
      <c r="AY86" s="1617"/>
      <c r="AZ86" s="1617"/>
      <c r="BA86" s="1617"/>
      <c r="BB86" s="1617"/>
      <c r="BC86" s="1617"/>
      <c r="BD86" s="1617"/>
      <c r="BE86" s="1617"/>
      <c r="BF86" s="1617"/>
      <c r="BG86" s="1617"/>
    </row>
    <row r="87" spans="1:59">
      <c r="A87" s="1479"/>
      <c r="B87" s="1617"/>
      <c r="C87" s="1617"/>
      <c r="D87" s="1617"/>
      <c r="E87" s="1617"/>
      <c r="F87" s="1617"/>
      <c r="G87" s="2423"/>
      <c r="H87" s="1530"/>
      <c r="I87" s="1617"/>
      <c r="J87" s="1617"/>
      <c r="K87" s="1617"/>
      <c r="L87" s="1617"/>
      <c r="M87" s="1617"/>
      <c r="N87" s="1617"/>
      <c r="O87" s="1617"/>
      <c r="P87" s="1617"/>
      <c r="Q87" s="1617"/>
      <c r="R87" s="1617"/>
      <c r="S87" s="1617"/>
      <c r="T87" s="1617"/>
      <c r="U87" s="1617"/>
      <c r="V87" s="1617"/>
      <c r="W87" s="1617"/>
      <c r="X87" s="1617"/>
      <c r="Y87" s="1617"/>
      <c r="Z87" s="1617"/>
      <c r="AA87" s="1617"/>
      <c r="AB87" s="1617"/>
      <c r="AC87" s="1617"/>
      <c r="AD87" s="1617"/>
      <c r="AE87" s="1617"/>
      <c r="AF87" s="1617"/>
      <c r="AG87" s="1617"/>
      <c r="AH87" s="1617"/>
      <c r="AI87" s="1617"/>
      <c r="AJ87" s="1617"/>
      <c r="AK87" s="1617"/>
      <c r="AL87" s="1617"/>
      <c r="AM87" s="1617"/>
      <c r="AN87" s="1617"/>
      <c r="AO87" s="1617"/>
      <c r="AP87" s="1617"/>
      <c r="AQ87" s="1617"/>
      <c r="AR87" s="1617"/>
      <c r="AS87" s="1617"/>
      <c r="AT87" s="1617"/>
      <c r="AU87" s="1617"/>
      <c r="AV87" s="1617"/>
      <c r="AW87" s="1617"/>
      <c r="AX87" s="1617"/>
      <c r="AY87" s="1617"/>
      <c r="AZ87" s="1617"/>
      <c r="BA87" s="1617"/>
      <c r="BB87" s="1617"/>
      <c r="BC87" s="1617"/>
      <c r="BD87" s="1617"/>
      <c r="BE87" s="1617"/>
      <c r="BF87" s="1617"/>
      <c r="BG87" s="1617"/>
    </row>
    <row r="88" spans="1:59">
      <c r="A88" s="1479"/>
      <c r="B88" s="1617"/>
      <c r="C88" s="1617"/>
      <c r="D88" s="1617" t="s">
        <v>2749</v>
      </c>
      <c r="E88" s="1617"/>
      <c r="F88" s="1617"/>
      <c r="G88" s="2423"/>
      <c r="H88" s="1530"/>
      <c r="I88" s="1617"/>
      <c r="J88" s="1617"/>
      <c r="K88" s="1617"/>
      <c r="L88" s="1617"/>
      <c r="M88" s="1617"/>
      <c r="N88" s="1617"/>
      <c r="O88" s="1617"/>
      <c r="P88" s="1617"/>
      <c r="Q88" s="1617"/>
      <c r="R88" s="1617"/>
      <c r="S88" s="1617"/>
      <c r="T88" s="1617"/>
      <c r="U88" s="1617"/>
      <c r="V88" s="1617"/>
      <c r="W88" s="1617"/>
      <c r="X88" s="1617"/>
      <c r="Y88" s="1617"/>
      <c r="Z88" s="1617"/>
      <c r="AA88" s="1617"/>
      <c r="AB88" s="1617"/>
      <c r="AC88" s="1617"/>
      <c r="AD88" s="1617"/>
      <c r="AE88" s="1617"/>
      <c r="AF88" s="1617"/>
      <c r="AG88" s="1617"/>
      <c r="AH88" s="1617"/>
      <c r="AI88" s="1617"/>
      <c r="AJ88" s="1617"/>
      <c r="AK88" s="1617"/>
      <c r="AL88" s="1617"/>
      <c r="AM88" s="1617"/>
      <c r="AN88" s="1617"/>
      <c r="AO88" s="1617"/>
      <c r="AP88" s="1617"/>
      <c r="AQ88" s="1617"/>
      <c r="AR88" s="1617"/>
      <c r="AS88" s="1617"/>
      <c r="AT88" s="1617"/>
      <c r="AU88" s="1617"/>
      <c r="AV88" s="1617"/>
      <c r="AW88" s="1617"/>
      <c r="AX88" s="1617"/>
      <c r="AY88" s="1617"/>
      <c r="AZ88" s="1617"/>
      <c r="BA88" s="1617"/>
      <c r="BB88" s="1617"/>
      <c r="BC88" s="1617"/>
      <c r="BD88" s="1617"/>
      <c r="BE88" s="1617"/>
      <c r="BF88" s="1617"/>
      <c r="BG88" s="1617"/>
    </row>
    <row r="89" spans="1:59">
      <c r="A89" s="1479"/>
      <c r="B89" s="1617"/>
      <c r="C89" s="1617"/>
      <c r="D89" s="1617"/>
      <c r="E89" s="1617"/>
      <c r="F89" s="1617"/>
      <c r="G89" s="2423"/>
      <c r="H89" s="1530"/>
      <c r="I89" s="1617"/>
      <c r="J89" s="1617"/>
      <c r="K89" s="1617"/>
      <c r="L89" s="1617"/>
      <c r="M89" s="1617"/>
      <c r="N89" s="1617"/>
      <c r="O89" s="1617"/>
      <c r="P89" s="1617"/>
      <c r="Q89" s="1617"/>
      <c r="R89" s="1617"/>
      <c r="S89" s="1617"/>
      <c r="T89" s="1617"/>
      <c r="U89" s="1617"/>
      <c r="V89" s="1617"/>
      <c r="W89" s="1617"/>
      <c r="X89" s="1617"/>
      <c r="Y89" s="1617"/>
      <c r="Z89" s="1617"/>
      <c r="AA89" s="1617"/>
      <c r="AB89" s="1617"/>
      <c r="AC89" s="1617"/>
      <c r="AD89" s="1617"/>
      <c r="AE89" s="1617"/>
      <c r="AF89" s="1617"/>
      <c r="AG89" s="1617"/>
      <c r="AH89" s="1617"/>
      <c r="AI89" s="1617"/>
      <c r="AJ89" s="1617"/>
      <c r="AK89" s="1617"/>
      <c r="AL89" s="1617"/>
      <c r="AM89" s="1617"/>
      <c r="AN89" s="1617"/>
      <c r="AO89" s="1617"/>
      <c r="AP89" s="1617"/>
      <c r="AQ89" s="1617"/>
      <c r="AR89" s="1617"/>
      <c r="AS89" s="1617"/>
      <c r="AT89" s="1617"/>
      <c r="AU89" s="1617"/>
      <c r="AV89" s="1617"/>
      <c r="AW89" s="1617"/>
      <c r="AX89" s="1617"/>
      <c r="AY89" s="1617"/>
      <c r="AZ89" s="1617"/>
      <c r="BA89" s="1617"/>
      <c r="BB89" s="1617"/>
      <c r="BC89" s="1617"/>
      <c r="BD89" s="1617"/>
      <c r="BE89" s="1617"/>
      <c r="BF89" s="1617"/>
      <c r="BG89" s="1617"/>
    </row>
    <row r="90" spans="1:59">
      <c r="A90" s="1479"/>
      <c r="B90" s="1617"/>
      <c r="C90" s="1617"/>
      <c r="D90" s="1617"/>
      <c r="E90" s="1617"/>
      <c r="F90" s="1617"/>
      <c r="G90" s="2423"/>
      <c r="H90" s="1530"/>
      <c r="I90" s="1617"/>
      <c r="J90" s="1617"/>
      <c r="K90" s="1617"/>
      <c r="L90" s="1617"/>
      <c r="M90" s="1617"/>
      <c r="N90" s="1617"/>
      <c r="O90" s="1617"/>
      <c r="P90" s="1617"/>
      <c r="Q90" s="1617"/>
      <c r="R90" s="1617"/>
      <c r="S90" s="1617"/>
      <c r="T90" s="1617"/>
      <c r="U90" s="1617"/>
      <c r="V90" s="1617"/>
      <c r="W90" s="1617"/>
      <c r="X90" s="1617"/>
      <c r="Y90" s="1617"/>
      <c r="Z90" s="1617"/>
      <c r="AA90" s="1617"/>
      <c r="AB90" s="1617"/>
      <c r="AC90" s="1617"/>
      <c r="AD90" s="1617"/>
      <c r="AE90" s="1617"/>
      <c r="AF90" s="1617"/>
      <c r="AG90" s="1617"/>
      <c r="AH90" s="1617"/>
      <c r="AI90" s="1617"/>
      <c r="AJ90" s="1617"/>
      <c r="AK90" s="1617"/>
      <c r="AL90" s="1617"/>
      <c r="AM90" s="1617"/>
      <c r="AN90" s="1617"/>
      <c r="AO90" s="1617"/>
      <c r="AP90" s="1617"/>
      <c r="AQ90" s="1617"/>
      <c r="AR90" s="1617"/>
      <c r="AS90" s="1617"/>
      <c r="AT90" s="1617"/>
      <c r="AU90" s="1617"/>
      <c r="AV90" s="1617"/>
      <c r="AW90" s="1617"/>
      <c r="AX90" s="1617"/>
      <c r="AY90" s="1617"/>
      <c r="AZ90" s="1617"/>
      <c r="BA90" s="1617"/>
      <c r="BB90" s="1617"/>
      <c r="BC90" s="1617"/>
      <c r="BD90" s="1617"/>
      <c r="BE90" s="1617"/>
      <c r="BF90" s="1617"/>
      <c r="BG90" s="1617"/>
    </row>
    <row r="91" spans="1:59">
      <c r="A91" s="1479"/>
      <c r="B91" s="1617"/>
      <c r="C91" s="1617"/>
      <c r="D91" s="1617" t="s">
        <v>2750</v>
      </c>
      <c r="E91" s="1617"/>
      <c r="F91" s="1617"/>
      <c r="G91" s="2423">
        <v>2785</v>
      </c>
      <c r="H91" s="1530"/>
      <c r="I91" s="1617"/>
      <c r="J91" s="1617"/>
      <c r="K91" s="1617"/>
      <c r="L91" s="1617"/>
      <c r="M91" s="1617"/>
      <c r="N91" s="1617"/>
      <c r="O91" s="1617"/>
      <c r="P91" s="1617"/>
      <c r="Q91" s="1617"/>
      <c r="R91" s="1617"/>
      <c r="S91" s="1617"/>
      <c r="T91" s="1617"/>
      <c r="U91" s="1617"/>
      <c r="V91" s="1617"/>
      <c r="W91" s="1617"/>
      <c r="X91" s="1617"/>
      <c r="Y91" s="1617"/>
      <c r="Z91" s="1617"/>
      <c r="AA91" s="1617"/>
      <c r="AB91" s="1617"/>
      <c r="AC91" s="1617"/>
      <c r="AD91" s="1617"/>
      <c r="AE91" s="1617"/>
      <c r="AF91" s="1617"/>
      <c r="AG91" s="1617"/>
      <c r="AH91" s="1617"/>
      <c r="AI91" s="1617"/>
      <c r="AJ91" s="1617"/>
      <c r="AK91" s="1617"/>
      <c r="AL91" s="1617"/>
      <c r="AM91" s="1617"/>
      <c r="AN91" s="1617"/>
      <c r="AO91" s="1617"/>
      <c r="AP91" s="1617"/>
      <c r="AQ91" s="1617"/>
      <c r="AR91" s="1617"/>
      <c r="AS91" s="1617"/>
      <c r="AT91" s="1617"/>
      <c r="AU91" s="1617"/>
      <c r="AV91" s="1617"/>
      <c r="AW91" s="1617"/>
      <c r="AX91" s="1617"/>
      <c r="AY91" s="1617"/>
      <c r="AZ91" s="1617"/>
      <c r="BA91" s="1617"/>
      <c r="BB91" s="1617"/>
      <c r="BC91" s="1617"/>
      <c r="BD91" s="1617"/>
      <c r="BE91" s="1617"/>
      <c r="BF91" s="1617"/>
      <c r="BG91" s="1617"/>
    </row>
    <row r="92" spans="1:59">
      <c r="A92" s="1479"/>
      <c r="B92" s="1617"/>
      <c r="C92" s="1617"/>
      <c r="D92" s="1617"/>
      <c r="E92" s="1617"/>
      <c r="F92" s="1617"/>
      <c r="G92" s="2423"/>
      <c r="H92" s="1530"/>
      <c r="I92" s="1617"/>
      <c r="J92" s="1617"/>
      <c r="K92" s="1617"/>
      <c r="L92" s="1617"/>
      <c r="M92" s="1617"/>
      <c r="N92" s="1617"/>
      <c r="O92" s="1617"/>
      <c r="P92" s="1617"/>
      <c r="Q92" s="1617"/>
      <c r="R92" s="1617"/>
      <c r="S92" s="1617"/>
      <c r="T92" s="1617"/>
      <c r="U92" s="1617"/>
      <c r="V92" s="1617"/>
      <c r="W92" s="1617"/>
      <c r="X92" s="1617"/>
      <c r="Y92" s="1617"/>
      <c r="Z92" s="1617"/>
      <c r="AA92" s="1617"/>
      <c r="AB92" s="1617"/>
      <c r="AC92" s="1617"/>
      <c r="AD92" s="1617"/>
      <c r="AE92" s="1617"/>
      <c r="AF92" s="1617"/>
      <c r="AG92" s="1617"/>
      <c r="AH92" s="1617"/>
      <c r="AI92" s="1617"/>
      <c r="AJ92" s="1617"/>
      <c r="AK92" s="1617"/>
      <c r="AL92" s="1617"/>
      <c r="AM92" s="1617"/>
      <c r="AN92" s="1617"/>
      <c r="AO92" s="1617"/>
      <c r="AP92" s="1617"/>
      <c r="AQ92" s="1617"/>
      <c r="AR92" s="1617"/>
      <c r="AS92" s="1617"/>
      <c r="AT92" s="1617"/>
      <c r="AU92" s="1617"/>
      <c r="AV92" s="1617"/>
      <c r="AW92" s="1617"/>
      <c r="AX92" s="1617"/>
      <c r="AY92" s="1617"/>
      <c r="AZ92" s="1617"/>
      <c r="BA92" s="1617"/>
      <c r="BB92" s="1617"/>
      <c r="BC92" s="1617"/>
      <c r="BD92" s="1617"/>
      <c r="BE92" s="1617"/>
      <c r="BF92" s="1617"/>
      <c r="BG92" s="1617"/>
    </row>
    <row r="93" spans="1:59">
      <c r="A93" s="1479"/>
      <c r="B93" s="1617"/>
      <c r="C93" s="1617"/>
      <c r="D93" s="1617"/>
      <c r="E93" s="1617"/>
      <c r="F93" s="1617"/>
      <c r="G93" s="2423"/>
      <c r="H93" s="1530"/>
      <c r="I93" s="1617"/>
      <c r="J93" s="1617"/>
      <c r="K93" s="1617"/>
      <c r="L93" s="1617"/>
      <c r="M93" s="1617"/>
      <c r="N93" s="1617"/>
      <c r="O93" s="1617"/>
      <c r="P93" s="1617"/>
      <c r="Q93" s="1617"/>
      <c r="R93" s="1617"/>
      <c r="S93" s="1617"/>
      <c r="T93" s="1617"/>
      <c r="U93" s="1617"/>
      <c r="V93" s="1617"/>
      <c r="W93" s="1617"/>
      <c r="X93" s="1617"/>
      <c r="Y93" s="1617"/>
      <c r="Z93" s="1617"/>
      <c r="AA93" s="1617"/>
      <c r="AB93" s="1617"/>
      <c r="AC93" s="1617"/>
      <c r="AD93" s="1617"/>
      <c r="AE93" s="1617"/>
      <c r="AF93" s="1617"/>
      <c r="AG93" s="1617"/>
      <c r="AH93" s="1617"/>
      <c r="AI93" s="1617"/>
      <c r="AJ93" s="1617"/>
      <c r="AK93" s="1617"/>
      <c r="AL93" s="1617"/>
      <c r="AM93" s="1617"/>
      <c r="AN93" s="1617"/>
      <c r="AO93" s="1617"/>
      <c r="AP93" s="1617"/>
      <c r="AQ93" s="1617"/>
      <c r="AR93" s="1617"/>
      <c r="AS93" s="1617"/>
      <c r="AT93" s="1617"/>
      <c r="AU93" s="1617"/>
      <c r="AV93" s="1617"/>
      <c r="AW93" s="1617"/>
      <c r="AX93" s="1617"/>
      <c r="AY93" s="1617"/>
      <c r="AZ93" s="1617"/>
      <c r="BA93" s="1617"/>
      <c r="BB93" s="1617"/>
      <c r="BC93" s="1617"/>
      <c r="BD93" s="1617"/>
      <c r="BE93" s="1617"/>
      <c r="BF93" s="1617"/>
      <c r="BG93" s="1617"/>
    </row>
    <row r="94" spans="1:59" ht="15.75" thickBot="1">
      <c r="A94" s="1479"/>
      <c r="B94" s="1617"/>
      <c r="C94" s="1617"/>
      <c r="D94" s="1617"/>
      <c r="E94" s="1617"/>
      <c r="F94" s="1617"/>
      <c r="G94" s="2424">
        <f>+G74+G79+G85+G91</f>
        <v>1946158</v>
      </c>
      <c r="H94" s="1530"/>
      <c r="I94" s="1617"/>
      <c r="J94" s="1617"/>
      <c r="K94" s="1617"/>
      <c r="L94" s="1617"/>
      <c r="M94" s="1617"/>
      <c r="N94" s="1617"/>
      <c r="O94" s="1617"/>
      <c r="P94" s="1617"/>
      <c r="Q94" s="1617"/>
      <c r="R94" s="1617"/>
      <c r="S94" s="1617"/>
      <c r="T94" s="1617"/>
      <c r="U94" s="1617"/>
      <c r="V94" s="1617"/>
      <c r="W94" s="1617"/>
      <c r="X94" s="1617"/>
      <c r="Y94" s="1617"/>
      <c r="Z94" s="1617"/>
      <c r="AA94" s="1617"/>
      <c r="AB94" s="1617"/>
      <c r="AC94" s="1617"/>
      <c r="AD94" s="1617"/>
      <c r="AE94" s="1617"/>
      <c r="AF94" s="1617"/>
      <c r="AG94" s="1617"/>
      <c r="AH94" s="1617"/>
      <c r="AI94" s="1617"/>
      <c r="AJ94" s="1617"/>
      <c r="AK94" s="1617"/>
      <c r="AL94" s="1617"/>
      <c r="AM94" s="1617"/>
      <c r="AN94" s="1617"/>
      <c r="AO94" s="1617"/>
      <c r="AP94" s="1617"/>
      <c r="AQ94" s="1617"/>
      <c r="AR94" s="1617"/>
      <c r="AS94" s="1617"/>
      <c r="AT94" s="1617"/>
      <c r="AU94" s="1617"/>
      <c r="AV94" s="1617"/>
      <c r="AW94" s="1617"/>
      <c r="AX94" s="1617"/>
      <c r="AY94" s="1617"/>
      <c r="AZ94" s="1617"/>
      <c r="BA94" s="1617"/>
      <c r="BB94" s="1617"/>
      <c r="BC94" s="1617"/>
      <c r="BD94" s="1617"/>
      <c r="BE94" s="1617"/>
      <c r="BF94" s="1617"/>
      <c r="BG94" s="1617"/>
    </row>
    <row r="95" spans="1:59" ht="15.75" thickTop="1">
      <c r="A95" s="1479"/>
      <c r="B95" s="1617"/>
      <c r="C95" s="1617"/>
      <c r="D95" s="1617"/>
      <c r="E95" s="1617"/>
      <c r="F95" s="1617"/>
      <c r="G95" s="2423"/>
      <c r="H95" s="1530"/>
      <c r="I95" s="1617"/>
      <c r="J95" s="1617"/>
      <c r="K95" s="1617"/>
      <c r="L95" s="1617"/>
      <c r="M95" s="1617"/>
      <c r="N95" s="1617"/>
      <c r="O95" s="1617"/>
      <c r="P95" s="1617"/>
      <c r="Q95" s="1617"/>
      <c r="R95" s="1617"/>
      <c r="S95" s="1617"/>
      <c r="T95" s="1617"/>
      <c r="U95" s="1617"/>
      <c r="V95" s="1617"/>
      <c r="W95" s="1617"/>
      <c r="X95" s="1617"/>
      <c r="Y95" s="1617"/>
      <c r="Z95" s="1617"/>
      <c r="AA95" s="1617"/>
      <c r="AB95" s="1617"/>
      <c r="AC95" s="1617"/>
      <c r="AD95" s="1617"/>
      <c r="AE95" s="1617"/>
      <c r="AF95" s="1617"/>
      <c r="AG95" s="1617"/>
      <c r="AH95" s="1617"/>
      <c r="AI95" s="1617"/>
      <c r="AJ95" s="1617"/>
      <c r="AK95" s="1617"/>
      <c r="AL95" s="1617"/>
      <c r="AM95" s="1617"/>
      <c r="AN95" s="1617"/>
      <c r="AO95" s="1617"/>
      <c r="AP95" s="1617"/>
      <c r="AQ95" s="1617"/>
      <c r="AR95" s="1617"/>
      <c r="AS95" s="1617"/>
      <c r="AT95" s="1617"/>
      <c r="AU95" s="1617"/>
      <c r="AV95" s="1617"/>
      <c r="AW95" s="1617"/>
      <c r="AX95" s="1617"/>
      <c r="AY95" s="1617"/>
      <c r="AZ95" s="1617"/>
      <c r="BA95" s="1617"/>
      <c r="BB95" s="1617"/>
      <c r="BC95" s="1617"/>
      <c r="BD95" s="1617"/>
      <c r="BE95" s="1617"/>
      <c r="BF95" s="1617"/>
      <c r="BG95" s="1617"/>
    </row>
    <row r="96" spans="1:59">
      <c r="A96" s="1479"/>
      <c r="B96" s="1617"/>
      <c r="C96" s="1617"/>
      <c r="D96" s="1617"/>
      <c r="E96" s="1617" t="s">
        <v>3253</v>
      </c>
      <c r="F96" s="1617"/>
      <c r="G96" s="2423"/>
      <c r="H96" s="1530"/>
      <c r="I96" s="1617"/>
      <c r="J96" s="1617"/>
      <c r="K96" s="1617"/>
      <c r="L96" s="1617"/>
      <c r="M96" s="1617"/>
      <c r="N96" s="1617"/>
      <c r="O96" s="1617"/>
      <c r="P96" s="1617"/>
      <c r="Q96" s="1617"/>
      <c r="R96" s="1617"/>
      <c r="S96" s="1617"/>
      <c r="T96" s="1617"/>
      <c r="U96" s="1617"/>
      <c r="V96" s="1617"/>
      <c r="W96" s="1617"/>
      <c r="X96" s="1617"/>
      <c r="Y96" s="1617"/>
      <c r="Z96" s="1617"/>
      <c r="AA96" s="1617"/>
      <c r="AB96" s="1617"/>
      <c r="AC96" s="1617"/>
      <c r="AD96" s="1617"/>
      <c r="AE96" s="1617"/>
      <c r="AF96" s="1617"/>
      <c r="AG96" s="1617"/>
      <c r="AH96" s="1617"/>
      <c r="AI96" s="1617"/>
      <c r="AJ96" s="1617"/>
      <c r="AK96" s="1617"/>
      <c r="AL96" s="1617"/>
      <c r="AM96" s="1617"/>
      <c r="AN96" s="1617"/>
      <c r="AO96" s="1617"/>
      <c r="AP96" s="1617"/>
      <c r="AQ96" s="1617"/>
      <c r="AR96" s="1617"/>
      <c r="AS96" s="1617"/>
      <c r="AT96" s="1617"/>
      <c r="AU96" s="1617"/>
      <c r="AV96" s="1617"/>
      <c r="AW96" s="1617"/>
      <c r="AX96" s="1617"/>
      <c r="AY96" s="1617"/>
      <c r="AZ96" s="1617"/>
      <c r="BA96" s="1617"/>
      <c r="BB96" s="1617"/>
      <c r="BC96" s="1617"/>
      <c r="BD96" s="1617"/>
      <c r="BE96" s="1617"/>
      <c r="BF96" s="1617"/>
      <c r="BG96" s="1617"/>
    </row>
    <row r="97" spans="1:59">
      <c r="A97" s="1479"/>
      <c r="B97" s="1617"/>
      <c r="C97" s="1617"/>
      <c r="D97" s="1617"/>
      <c r="E97" s="1617"/>
      <c r="F97" s="1617"/>
      <c r="G97" s="2423"/>
      <c r="H97" s="1530"/>
      <c r="I97" s="1617"/>
      <c r="J97" s="1617"/>
      <c r="K97" s="1617"/>
      <c r="L97" s="1617"/>
      <c r="M97" s="1617"/>
      <c r="N97" s="1617"/>
      <c r="O97" s="1617"/>
      <c r="P97" s="1617"/>
      <c r="Q97" s="1617"/>
      <c r="R97" s="1617"/>
      <c r="S97" s="1617"/>
      <c r="T97" s="1617"/>
      <c r="U97" s="1617"/>
      <c r="V97" s="1617"/>
      <c r="W97" s="1617"/>
      <c r="X97" s="1617"/>
      <c r="Y97" s="1617"/>
      <c r="Z97" s="1617"/>
      <c r="AA97" s="1617"/>
      <c r="AB97" s="1617"/>
      <c r="AC97" s="1617"/>
      <c r="AD97" s="1617"/>
      <c r="AE97" s="1617"/>
      <c r="AF97" s="1617"/>
      <c r="AG97" s="1617"/>
      <c r="AH97" s="1617"/>
      <c r="AI97" s="1617"/>
      <c r="AJ97" s="1617"/>
      <c r="AK97" s="1617"/>
      <c r="AL97" s="1617"/>
      <c r="AM97" s="1617"/>
      <c r="AN97" s="1617"/>
      <c r="AO97" s="1617"/>
      <c r="AP97" s="1617"/>
      <c r="AQ97" s="1617"/>
      <c r="AR97" s="1617"/>
      <c r="AS97" s="1617"/>
      <c r="AT97" s="1617"/>
      <c r="AU97" s="1617"/>
      <c r="AV97" s="1617"/>
      <c r="AW97" s="1617"/>
      <c r="AX97" s="1617"/>
      <c r="AY97" s="1617"/>
      <c r="AZ97" s="1617"/>
      <c r="BA97" s="1617"/>
      <c r="BB97" s="1617"/>
      <c r="BC97" s="1617"/>
      <c r="BD97" s="1617"/>
      <c r="BE97" s="1617"/>
      <c r="BF97" s="1617"/>
      <c r="BG97" s="1617"/>
    </row>
    <row r="98" spans="1:59">
      <c r="A98" s="1479"/>
      <c r="B98" s="1617" t="s">
        <v>4968</v>
      </c>
      <c r="C98" s="1617"/>
      <c r="D98" s="1617"/>
      <c r="E98" s="1617"/>
      <c r="F98" s="1617"/>
      <c r="G98" s="2423"/>
      <c r="H98" s="1530"/>
      <c r="I98" s="1617"/>
      <c r="J98" s="1617"/>
      <c r="K98" s="1617"/>
      <c r="L98" s="1617"/>
      <c r="M98" s="1617"/>
      <c r="N98" s="1617"/>
      <c r="O98" s="1617"/>
      <c r="P98" s="1617"/>
      <c r="Q98" s="1617"/>
      <c r="R98" s="1617"/>
      <c r="S98" s="1617"/>
      <c r="T98" s="1617"/>
      <c r="U98" s="1617"/>
      <c r="V98" s="1617"/>
      <c r="W98" s="1617"/>
      <c r="X98" s="1617"/>
      <c r="Y98" s="1617"/>
      <c r="Z98" s="1617"/>
      <c r="AA98" s="1617"/>
      <c r="AB98" s="1617"/>
      <c r="AC98" s="1617"/>
      <c r="AD98" s="1617"/>
      <c r="AE98" s="1617"/>
      <c r="AF98" s="1617"/>
      <c r="AG98" s="1617"/>
      <c r="AH98" s="1617"/>
      <c r="AI98" s="1617"/>
      <c r="AJ98" s="1617"/>
      <c r="AK98" s="1617"/>
      <c r="AL98" s="1617"/>
      <c r="AM98" s="1617"/>
      <c r="AN98" s="1617"/>
      <c r="AO98" s="1617"/>
      <c r="AP98" s="1617"/>
      <c r="AQ98" s="1617"/>
      <c r="AR98" s="1617"/>
      <c r="AS98" s="1617"/>
      <c r="AT98" s="1617"/>
      <c r="AU98" s="1617"/>
      <c r="AV98" s="1617"/>
      <c r="AW98" s="1617"/>
      <c r="AX98" s="1617"/>
      <c r="AY98" s="1617"/>
      <c r="AZ98" s="1617"/>
      <c r="BA98" s="1617"/>
      <c r="BB98" s="1617"/>
      <c r="BC98" s="1617"/>
      <c r="BD98" s="1617"/>
      <c r="BE98" s="1617"/>
      <c r="BF98" s="1617"/>
      <c r="BG98" s="1617"/>
    </row>
    <row r="99" spans="1:59">
      <c r="A99" s="1479"/>
      <c r="B99" s="1617"/>
      <c r="C99" s="1617"/>
      <c r="D99" s="1617"/>
      <c r="E99" s="1617"/>
      <c r="F99" s="1617"/>
      <c r="G99" s="2423"/>
      <c r="H99" s="1530"/>
      <c r="I99" s="1617"/>
      <c r="J99" s="1617"/>
      <c r="K99" s="1617"/>
      <c r="L99" s="1617"/>
      <c r="M99" s="1617"/>
      <c r="N99" s="1617"/>
      <c r="O99" s="1617"/>
      <c r="P99" s="1617"/>
      <c r="Q99" s="1617"/>
      <c r="R99" s="1617"/>
      <c r="S99" s="1617"/>
      <c r="T99" s="1617"/>
      <c r="U99" s="1617"/>
      <c r="V99" s="1617"/>
      <c r="W99" s="1617"/>
      <c r="X99" s="1617"/>
      <c r="Y99" s="1617"/>
      <c r="Z99" s="1617"/>
      <c r="AA99" s="1617"/>
      <c r="AB99" s="1617"/>
      <c r="AC99" s="1617"/>
      <c r="AD99" s="1617"/>
      <c r="AE99" s="1617"/>
      <c r="AF99" s="1617"/>
      <c r="AG99" s="1617"/>
      <c r="AH99" s="1617"/>
      <c r="AI99" s="1617"/>
      <c r="AJ99" s="1617"/>
      <c r="AK99" s="1617"/>
      <c r="AL99" s="1617"/>
      <c r="AM99" s="1617"/>
      <c r="AN99" s="1617"/>
      <c r="AO99" s="1617"/>
      <c r="AP99" s="1617"/>
      <c r="AQ99" s="1617"/>
      <c r="AR99" s="1617"/>
      <c r="AS99" s="1617"/>
      <c r="AT99" s="1617"/>
      <c r="AU99" s="1617"/>
      <c r="AV99" s="1617"/>
      <c r="AW99" s="1617"/>
      <c r="AX99" s="1617"/>
      <c r="AY99" s="1617"/>
      <c r="AZ99" s="1617"/>
      <c r="BA99" s="1617"/>
      <c r="BB99" s="1617"/>
      <c r="BC99" s="1617"/>
      <c r="BD99" s="1617"/>
      <c r="BE99" s="1617"/>
      <c r="BF99" s="1617"/>
      <c r="BG99" s="1617"/>
    </row>
    <row r="100" spans="1:59">
      <c r="A100" s="1479"/>
      <c r="B100" s="1617"/>
      <c r="C100" s="1617"/>
      <c r="D100" s="1617" t="s">
        <v>2751</v>
      </c>
      <c r="E100" s="1617"/>
      <c r="F100" s="1617"/>
      <c r="G100" s="2423"/>
      <c r="H100" s="1530"/>
      <c r="I100" s="1617"/>
      <c r="J100" s="1617"/>
      <c r="K100" s="1617"/>
      <c r="L100" s="1617"/>
      <c r="M100" s="1617"/>
      <c r="N100" s="1617"/>
      <c r="O100" s="1617"/>
      <c r="P100" s="1617"/>
      <c r="Q100" s="1617"/>
      <c r="R100" s="1617"/>
      <c r="S100" s="1617"/>
      <c r="T100" s="1617"/>
      <c r="U100" s="1617"/>
      <c r="V100" s="1617"/>
      <c r="W100" s="1617"/>
      <c r="X100" s="1617"/>
      <c r="Y100" s="1617"/>
      <c r="Z100" s="1617"/>
      <c r="AA100" s="1617"/>
      <c r="AB100" s="1617"/>
      <c r="AC100" s="1617"/>
      <c r="AD100" s="1617"/>
      <c r="AE100" s="1617"/>
      <c r="AF100" s="1617"/>
      <c r="AG100" s="1617"/>
      <c r="AH100" s="1617"/>
      <c r="AI100" s="1617"/>
      <c r="AJ100" s="1617"/>
      <c r="AK100" s="1617"/>
      <c r="AL100" s="1617"/>
      <c r="AM100" s="1617"/>
      <c r="AN100" s="1617"/>
      <c r="AO100" s="1617"/>
      <c r="AP100" s="1617"/>
      <c r="AQ100" s="1617"/>
      <c r="AR100" s="1617"/>
      <c r="AS100" s="1617"/>
      <c r="AT100" s="1617"/>
      <c r="AU100" s="1617"/>
      <c r="AV100" s="1617"/>
      <c r="AW100" s="1617"/>
      <c r="AX100" s="1617"/>
      <c r="AY100" s="1617"/>
      <c r="AZ100" s="1617"/>
      <c r="BA100" s="1617"/>
      <c r="BB100" s="1617"/>
      <c r="BC100" s="1617"/>
      <c r="BD100" s="1617"/>
      <c r="BE100" s="1617"/>
      <c r="BF100" s="1617"/>
      <c r="BG100" s="1617"/>
    </row>
    <row r="101" spans="1:59">
      <c r="A101" s="1479"/>
      <c r="B101" s="1617"/>
      <c r="C101" s="1617"/>
      <c r="D101" s="1617" t="s">
        <v>2752</v>
      </c>
      <c r="E101" s="1617"/>
      <c r="F101" s="1617"/>
      <c r="G101" s="2423">
        <v>-18191</v>
      </c>
      <c r="H101" s="1530"/>
      <c r="I101" s="1617"/>
      <c r="J101" s="1617"/>
      <c r="K101" s="1617"/>
      <c r="L101" s="1617"/>
      <c r="M101" s="1617"/>
      <c r="N101" s="1617"/>
      <c r="O101" s="1617"/>
      <c r="P101" s="1617"/>
      <c r="Q101" s="1617"/>
      <c r="R101" s="1617"/>
      <c r="S101" s="1617"/>
      <c r="T101" s="1617"/>
      <c r="U101" s="1617"/>
      <c r="V101" s="1617"/>
      <c r="W101" s="1617"/>
      <c r="X101" s="1617"/>
      <c r="Y101" s="1617"/>
      <c r="Z101" s="1617"/>
      <c r="AA101" s="1617"/>
      <c r="AB101" s="1617"/>
      <c r="AC101" s="1617"/>
      <c r="AD101" s="1617"/>
      <c r="AE101" s="1617"/>
      <c r="AF101" s="1617"/>
      <c r="AG101" s="1617"/>
      <c r="AH101" s="1617"/>
      <c r="AI101" s="1617"/>
      <c r="AJ101" s="1617"/>
      <c r="AK101" s="1617"/>
      <c r="AL101" s="1617"/>
      <c r="AM101" s="1617"/>
      <c r="AN101" s="1617"/>
      <c r="AO101" s="1617"/>
      <c r="AP101" s="1617"/>
      <c r="AQ101" s="1617"/>
      <c r="AR101" s="1617"/>
      <c r="AS101" s="1617"/>
      <c r="AT101" s="1617"/>
      <c r="AU101" s="1617"/>
      <c r="AV101" s="1617"/>
      <c r="AW101" s="1617"/>
      <c r="AX101" s="1617"/>
      <c r="AY101" s="1617"/>
      <c r="AZ101" s="1617"/>
      <c r="BA101" s="1617"/>
      <c r="BB101" s="1617"/>
      <c r="BC101" s="1617"/>
      <c r="BD101" s="1617"/>
      <c r="BE101" s="1617"/>
      <c r="BF101" s="1617"/>
      <c r="BG101" s="1617"/>
    </row>
    <row r="102" spans="1:59">
      <c r="A102" s="1479"/>
      <c r="B102" s="1617"/>
      <c r="C102" s="1617"/>
      <c r="D102" s="1617"/>
      <c r="E102" s="1617"/>
      <c r="F102" s="1617"/>
      <c r="G102" s="2423"/>
      <c r="H102" s="1530"/>
      <c r="I102" s="1617"/>
      <c r="J102" s="1617"/>
      <c r="K102" s="1617"/>
      <c r="L102" s="1617"/>
      <c r="M102" s="1617"/>
      <c r="N102" s="1617"/>
      <c r="O102" s="1617"/>
      <c r="P102" s="1617"/>
      <c r="Q102" s="1617"/>
      <c r="R102" s="1617"/>
      <c r="S102" s="1617"/>
      <c r="T102" s="1617"/>
      <c r="U102" s="1617"/>
      <c r="V102" s="1617"/>
      <c r="W102" s="1617"/>
      <c r="X102" s="1617"/>
      <c r="Y102" s="1617"/>
      <c r="Z102" s="1617"/>
      <c r="AA102" s="1617"/>
      <c r="AB102" s="1617"/>
      <c r="AC102" s="1617"/>
      <c r="AD102" s="1617"/>
      <c r="AE102" s="1617"/>
      <c r="AF102" s="1617"/>
      <c r="AG102" s="1617"/>
      <c r="AH102" s="1617"/>
      <c r="AI102" s="1617"/>
      <c r="AJ102" s="1617"/>
      <c r="AK102" s="1617"/>
      <c r="AL102" s="1617"/>
      <c r="AM102" s="1617"/>
      <c r="AN102" s="1617"/>
      <c r="AO102" s="1617"/>
      <c r="AP102" s="1617"/>
      <c r="AQ102" s="1617"/>
      <c r="AR102" s="1617"/>
      <c r="AS102" s="1617"/>
      <c r="AT102" s="1617"/>
      <c r="AU102" s="1617"/>
      <c r="AV102" s="1617"/>
      <c r="AW102" s="1617"/>
      <c r="AX102" s="1617"/>
      <c r="AY102" s="1617"/>
      <c r="AZ102" s="1617"/>
      <c r="BA102" s="1617"/>
      <c r="BB102" s="1617"/>
      <c r="BC102" s="1617"/>
      <c r="BD102" s="1617"/>
      <c r="BE102" s="1617"/>
      <c r="BF102" s="1617"/>
      <c r="BG102" s="1617"/>
    </row>
    <row r="103" spans="1:59">
      <c r="A103" s="1479"/>
      <c r="B103" s="1617"/>
      <c r="C103" s="1617"/>
      <c r="D103" s="1617" t="s">
        <v>2751</v>
      </c>
      <c r="E103" s="1617"/>
      <c r="F103" s="1617"/>
      <c r="G103" s="2423"/>
      <c r="H103" s="1530"/>
      <c r="I103" s="1617"/>
      <c r="J103" s="1617"/>
      <c r="K103" s="1617"/>
      <c r="L103" s="1617"/>
      <c r="M103" s="1617"/>
      <c r="N103" s="1617"/>
      <c r="O103" s="1617"/>
      <c r="P103" s="1617"/>
      <c r="Q103" s="1617"/>
      <c r="R103" s="1617"/>
      <c r="S103" s="1617"/>
      <c r="T103" s="1617"/>
      <c r="U103" s="1617"/>
      <c r="V103" s="1617"/>
      <c r="W103" s="1617"/>
      <c r="X103" s="1617"/>
      <c r="Y103" s="1617"/>
      <c r="Z103" s="1617"/>
      <c r="AA103" s="1617"/>
      <c r="AB103" s="1617"/>
      <c r="AC103" s="1617"/>
      <c r="AD103" s="1617"/>
      <c r="AE103" s="1617"/>
      <c r="AF103" s="1617"/>
      <c r="AG103" s="1617"/>
      <c r="AH103" s="1617"/>
      <c r="AI103" s="1617"/>
      <c r="AJ103" s="1617"/>
      <c r="AK103" s="1617"/>
      <c r="AL103" s="1617"/>
      <c r="AM103" s="1617"/>
      <c r="AN103" s="1617"/>
      <c r="AO103" s="1617"/>
      <c r="AP103" s="1617"/>
      <c r="AQ103" s="1617"/>
      <c r="AR103" s="1617"/>
      <c r="AS103" s="1617"/>
      <c r="AT103" s="1617"/>
      <c r="AU103" s="1617"/>
      <c r="AV103" s="1617"/>
      <c r="AW103" s="1617"/>
      <c r="AX103" s="1617"/>
      <c r="AY103" s="1617"/>
      <c r="AZ103" s="1617"/>
      <c r="BA103" s="1617"/>
      <c r="BB103" s="1617"/>
      <c r="BC103" s="1617"/>
      <c r="BD103" s="1617"/>
      <c r="BE103" s="1617"/>
      <c r="BF103" s="1617"/>
      <c r="BG103" s="1617"/>
    </row>
    <row r="104" spans="1:59">
      <c r="A104" s="1479"/>
      <c r="B104" s="1617"/>
      <c r="C104" s="1617"/>
      <c r="D104" s="1617" t="s">
        <v>1366</v>
      </c>
      <c r="E104" s="1617"/>
      <c r="F104" s="1617"/>
      <c r="G104" s="2423">
        <v>0</v>
      </c>
      <c r="H104" s="1530"/>
      <c r="I104" s="1617"/>
      <c r="J104" s="1617"/>
      <c r="K104" s="1617"/>
      <c r="L104" s="1617"/>
      <c r="M104" s="1617"/>
      <c r="N104" s="1617"/>
      <c r="O104" s="1617"/>
      <c r="P104" s="1617"/>
      <c r="Q104" s="1617"/>
      <c r="R104" s="1617"/>
      <c r="S104" s="1617"/>
      <c r="T104" s="1617"/>
      <c r="U104" s="1617"/>
      <c r="V104" s="1617"/>
      <c r="W104" s="1617"/>
      <c r="X104" s="1617"/>
      <c r="Y104" s="1617"/>
      <c r="Z104" s="1617"/>
      <c r="AA104" s="1617"/>
      <c r="AB104" s="1617"/>
      <c r="AC104" s="1617"/>
      <c r="AD104" s="1617"/>
      <c r="AE104" s="1617"/>
      <c r="AF104" s="1617"/>
      <c r="AG104" s="1617"/>
      <c r="AH104" s="1617"/>
      <c r="AI104" s="1617"/>
      <c r="AJ104" s="1617"/>
      <c r="AK104" s="1617"/>
      <c r="AL104" s="1617"/>
      <c r="AM104" s="1617"/>
      <c r="AN104" s="1617"/>
      <c r="AO104" s="1617"/>
      <c r="AP104" s="1617"/>
      <c r="AQ104" s="1617"/>
      <c r="AR104" s="1617"/>
      <c r="AS104" s="1617"/>
      <c r="AT104" s="1617"/>
      <c r="AU104" s="1617"/>
      <c r="AV104" s="1617"/>
      <c r="AW104" s="1617"/>
      <c r="AX104" s="1617"/>
      <c r="AY104" s="1617"/>
      <c r="AZ104" s="1617"/>
      <c r="BA104" s="1617"/>
      <c r="BB104" s="1617"/>
      <c r="BC104" s="1617"/>
      <c r="BD104" s="1617"/>
      <c r="BE104" s="1617"/>
      <c r="BF104" s="1617"/>
      <c r="BG104" s="1617"/>
    </row>
    <row r="105" spans="1:59">
      <c r="A105" s="1479"/>
      <c r="B105" s="1617"/>
      <c r="C105" s="1617"/>
      <c r="D105" s="1617"/>
      <c r="E105" s="1617"/>
      <c r="F105" s="1617"/>
      <c r="G105" s="2423"/>
      <c r="H105" s="1530"/>
      <c r="I105" s="1617"/>
      <c r="J105" s="1617"/>
      <c r="K105" s="1617"/>
      <c r="L105" s="1617"/>
      <c r="M105" s="1617"/>
      <c r="N105" s="1617"/>
      <c r="O105" s="1617"/>
      <c r="P105" s="1617"/>
      <c r="Q105" s="1617"/>
      <c r="R105" s="1617"/>
      <c r="S105" s="1617"/>
      <c r="T105" s="1617"/>
      <c r="U105" s="1617"/>
      <c r="V105" s="1617"/>
      <c r="W105" s="1617"/>
      <c r="X105" s="1617"/>
      <c r="Y105" s="1617"/>
      <c r="Z105" s="1617"/>
      <c r="AA105" s="1617"/>
      <c r="AB105" s="1617"/>
      <c r="AC105" s="1617"/>
      <c r="AD105" s="1617"/>
      <c r="AE105" s="1617"/>
      <c r="AF105" s="1617"/>
      <c r="AG105" s="1617"/>
      <c r="AH105" s="1617"/>
      <c r="AI105" s="1617"/>
      <c r="AJ105" s="1617"/>
      <c r="AK105" s="1617"/>
      <c r="AL105" s="1617"/>
      <c r="AM105" s="1617"/>
      <c r="AN105" s="1617"/>
      <c r="AO105" s="1617"/>
      <c r="AP105" s="1617"/>
      <c r="AQ105" s="1617"/>
      <c r="AR105" s="1617"/>
      <c r="AS105" s="1617"/>
      <c r="AT105" s="1617"/>
      <c r="AU105" s="1617"/>
      <c r="AV105" s="1617"/>
      <c r="AW105" s="1617"/>
      <c r="AX105" s="1617"/>
      <c r="AY105" s="1617"/>
      <c r="AZ105" s="1617"/>
      <c r="BA105" s="1617"/>
      <c r="BB105" s="1617"/>
      <c r="BC105" s="1617"/>
      <c r="BD105" s="1617"/>
      <c r="BE105" s="1617"/>
      <c r="BF105" s="1617"/>
      <c r="BG105" s="1617"/>
    </row>
    <row r="106" spans="1:59">
      <c r="A106" s="1479"/>
      <c r="B106" s="1617"/>
      <c r="C106" s="1617"/>
      <c r="D106" s="1617"/>
      <c r="E106" s="1617"/>
      <c r="F106" s="1617"/>
      <c r="G106" s="2423"/>
      <c r="H106" s="1530"/>
      <c r="I106" s="1617"/>
      <c r="J106" s="1617"/>
      <c r="K106" s="1617"/>
      <c r="L106" s="1617"/>
      <c r="M106" s="1617"/>
      <c r="N106" s="1617"/>
      <c r="O106" s="1617"/>
      <c r="P106" s="1617"/>
      <c r="Q106" s="1617"/>
      <c r="R106" s="1617"/>
      <c r="S106" s="1617"/>
      <c r="T106" s="1617"/>
      <c r="U106" s="1617"/>
      <c r="V106" s="1617"/>
      <c r="W106" s="1617"/>
      <c r="X106" s="1617"/>
      <c r="Y106" s="1617"/>
      <c r="Z106" s="1617"/>
      <c r="AA106" s="1617"/>
      <c r="AB106" s="1617"/>
      <c r="AC106" s="1617"/>
      <c r="AD106" s="1617"/>
      <c r="AE106" s="1617"/>
      <c r="AF106" s="1617"/>
      <c r="AG106" s="1617"/>
      <c r="AH106" s="1617"/>
      <c r="AI106" s="1617"/>
      <c r="AJ106" s="1617"/>
      <c r="AK106" s="1617"/>
      <c r="AL106" s="1617"/>
      <c r="AM106" s="1617"/>
      <c r="AN106" s="1617"/>
      <c r="AO106" s="1617"/>
      <c r="AP106" s="1617"/>
      <c r="AQ106" s="1617"/>
      <c r="AR106" s="1617"/>
      <c r="AS106" s="1617"/>
      <c r="AT106" s="1617"/>
      <c r="AU106" s="1617"/>
      <c r="AV106" s="1617"/>
      <c r="AW106" s="1617"/>
      <c r="AX106" s="1617"/>
      <c r="AY106" s="1617"/>
      <c r="AZ106" s="1617"/>
      <c r="BA106" s="1617"/>
      <c r="BB106" s="1617"/>
      <c r="BC106" s="1617"/>
      <c r="BD106" s="1617"/>
      <c r="BE106" s="1617"/>
      <c r="BF106" s="1617"/>
      <c r="BG106" s="1617"/>
    </row>
    <row r="107" spans="1:59">
      <c r="A107" s="1479"/>
      <c r="B107" s="1617"/>
      <c r="C107" s="1617"/>
      <c r="D107" s="1617"/>
      <c r="E107" s="1617"/>
      <c r="F107" s="1617"/>
      <c r="G107" s="2423"/>
      <c r="H107" s="2421"/>
      <c r="I107" s="1617"/>
      <c r="J107" s="1617"/>
      <c r="K107" s="1617"/>
      <c r="L107" s="1617"/>
      <c r="M107" s="1617"/>
      <c r="N107" s="1617"/>
      <c r="O107" s="1617"/>
      <c r="P107" s="1617"/>
      <c r="Q107" s="1617"/>
      <c r="R107" s="1617"/>
      <c r="S107" s="1617"/>
      <c r="T107" s="1617"/>
      <c r="U107" s="1617"/>
      <c r="V107" s="1617"/>
      <c r="W107" s="1617"/>
      <c r="X107" s="1617"/>
      <c r="Y107" s="1617"/>
      <c r="Z107" s="1617"/>
      <c r="AA107" s="1617"/>
      <c r="AB107" s="1617"/>
      <c r="AC107" s="1617"/>
      <c r="AD107" s="1617"/>
      <c r="AE107" s="1617"/>
      <c r="AF107" s="1617"/>
      <c r="AG107" s="1617"/>
      <c r="AH107" s="1617"/>
      <c r="AI107" s="1617"/>
      <c r="AJ107" s="1617"/>
      <c r="AK107" s="1617"/>
      <c r="AL107" s="1617"/>
      <c r="AM107" s="1617"/>
      <c r="AN107" s="1617"/>
      <c r="AO107" s="1617"/>
      <c r="AP107" s="1617"/>
      <c r="AQ107" s="1617"/>
      <c r="AR107" s="1617"/>
      <c r="AS107" s="1617"/>
      <c r="AT107" s="1617"/>
      <c r="AU107" s="1617"/>
      <c r="AV107" s="1617"/>
      <c r="AW107" s="1617"/>
      <c r="AX107" s="1617"/>
      <c r="AY107" s="1617"/>
      <c r="AZ107" s="1617"/>
      <c r="BA107" s="1617"/>
      <c r="BB107" s="1617"/>
      <c r="BC107" s="1617"/>
      <c r="BD107" s="1617"/>
      <c r="BE107" s="1617"/>
      <c r="BF107" s="1617"/>
      <c r="BG107" s="1617"/>
    </row>
    <row r="108" spans="1:59">
      <c r="A108" s="1479"/>
      <c r="B108" s="1617"/>
      <c r="C108" s="1617"/>
      <c r="D108" s="1617"/>
      <c r="E108" s="1617"/>
      <c r="F108" s="1617"/>
      <c r="G108" s="2423"/>
      <c r="H108" s="1530"/>
      <c r="I108" s="1617"/>
      <c r="J108" s="1617"/>
      <c r="K108" s="1617"/>
      <c r="L108" s="1617"/>
      <c r="M108" s="1617"/>
      <c r="N108" s="1617"/>
      <c r="O108" s="1617"/>
      <c r="P108" s="1617"/>
      <c r="Q108" s="1617"/>
      <c r="R108" s="1617"/>
      <c r="S108" s="1617"/>
      <c r="T108" s="1617"/>
      <c r="U108" s="1617"/>
      <c r="V108" s="1617"/>
      <c r="W108" s="1617"/>
      <c r="X108" s="1617"/>
      <c r="Y108" s="1617"/>
      <c r="Z108" s="1617"/>
      <c r="AA108" s="1617"/>
      <c r="AB108" s="1617"/>
      <c r="AC108" s="1617"/>
      <c r="AD108" s="1617"/>
      <c r="AE108" s="1617"/>
      <c r="AF108" s="1617"/>
      <c r="AG108" s="1617"/>
      <c r="AH108" s="1617"/>
      <c r="AI108" s="1617"/>
      <c r="AJ108" s="1617"/>
      <c r="AK108" s="1617"/>
      <c r="AL108" s="1617"/>
      <c r="AM108" s="1617"/>
      <c r="AN108" s="1617"/>
      <c r="AO108" s="1617"/>
      <c r="AP108" s="1617"/>
      <c r="AQ108" s="1617"/>
      <c r="AR108" s="1617"/>
      <c r="AS108" s="1617"/>
      <c r="AT108" s="1617"/>
      <c r="AU108" s="1617"/>
      <c r="AV108" s="1617"/>
      <c r="AW108" s="1617"/>
      <c r="AX108" s="1617"/>
      <c r="AY108" s="1617"/>
      <c r="AZ108" s="1617"/>
      <c r="BA108" s="1617"/>
      <c r="BB108" s="1617"/>
      <c r="BC108" s="1617"/>
      <c r="BD108" s="1617"/>
      <c r="BE108" s="1617"/>
      <c r="BF108" s="1617"/>
      <c r="BG108" s="1617"/>
    </row>
    <row r="109" spans="1:59" ht="15.75" thickBot="1">
      <c r="A109" s="1479"/>
      <c r="B109" s="1617"/>
      <c r="C109" s="1617"/>
      <c r="D109" s="1617"/>
      <c r="E109" s="1617"/>
      <c r="F109" s="1617"/>
      <c r="G109" s="1832">
        <f>SUM(G101:G107)</f>
        <v>-18191</v>
      </c>
      <c r="H109" s="1530"/>
      <c r="I109" s="1617"/>
      <c r="J109" s="1617"/>
      <c r="K109" s="1617"/>
      <c r="L109" s="1617"/>
      <c r="M109" s="1617"/>
      <c r="N109" s="1617"/>
      <c r="O109" s="1617"/>
      <c r="P109" s="1617"/>
      <c r="Q109" s="1617"/>
      <c r="R109" s="1617"/>
      <c r="S109" s="1617"/>
      <c r="T109" s="1617"/>
      <c r="U109" s="1617"/>
      <c r="V109" s="1617"/>
      <c r="W109" s="1617"/>
      <c r="X109" s="1617"/>
      <c r="Y109" s="1617"/>
      <c r="Z109" s="1617"/>
      <c r="AA109" s="1617"/>
      <c r="AB109" s="1617"/>
      <c r="AC109" s="1617"/>
      <c r="AD109" s="1617"/>
      <c r="AE109" s="1617"/>
      <c r="AF109" s="1617"/>
      <c r="AG109" s="1617"/>
      <c r="AH109" s="1617"/>
      <c r="AI109" s="1617"/>
      <c r="AJ109" s="1617"/>
      <c r="AK109" s="1617"/>
      <c r="AL109" s="1617"/>
      <c r="AM109" s="1617"/>
      <c r="AN109" s="1617"/>
      <c r="AO109" s="1617"/>
      <c r="AP109" s="1617"/>
      <c r="AQ109" s="1617"/>
      <c r="AR109" s="1617"/>
      <c r="AS109" s="1617"/>
      <c r="AT109" s="1617"/>
      <c r="AU109" s="1617"/>
      <c r="AV109" s="1617"/>
      <c r="AW109" s="1617"/>
      <c r="AX109" s="1617"/>
      <c r="AY109" s="1617"/>
      <c r="AZ109" s="1617"/>
      <c r="BA109" s="1617"/>
      <c r="BB109" s="1617"/>
      <c r="BC109" s="1617"/>
      <c r="BD109" s="1617"/>
      <c r="BE109" s="1617"/>
      <c r="BF109" s="1617"/>
      <c r="BG109" s="1617"/>
    </row>
    <row r="110" spans="1:59" ht="15.75" thickTop="1">
      <c r="A110" s="1479"/>
      <c r="B110" s="1617"/>
      <c r="C110" s="1617"/>
      <c r="D110" s="1617"/>
      <c r="E110" s="1617"/>
      <c r="F110" s="1617"/>
      <c r="G110" s="2423"/>
      <c r="H110" s="1530"/>
      <c r="I110" s="1617"/>
      <c r="J110" s="1617"/>
      <c r="K110" s="1617"/>
      <c r="L110" s="1617"/>
      <c r="M110" s="1617"/>
      <c r="N110" s="1617"/>
      <c r="O110" s="1617"/>
      <c r="P110" s="1617"/>
      <c r="Q110" s="1617"/>
      <c r="R110" s="1617"/>
      <c r="S110" s="1617"/>
      <c r="T110" s="1617"/>
      <c r="U110" s="1617"/>
      <c r="V110" s="1617"/>
      <c r="W110" s="1617"/>
      <c r="X110" s="1617"/>
      <c r="Y110" s="1617"/>
      <c r="Z110" s="1617"/>
      <c r="AA110" s="1617"/>
      <c r="AB110" s="1617"/>
      <c r="AC110" s="1617"/>
      <c r="AD110" s="1617"/>
      <c r="AE110" s="1617"/>
      <c r="AF110" s="1617"/>
      <c r="AG110" s="1617"/>
      <c r="AH110" s="1617"/>
      <c r="AI110" s="1617"/>
      <c r="AJ110" s="1617"/>
      <c r="AK110" s="1617"/>
      <c r="AL110" s="1617"/>
      <c r="AM110" s="1617"/>
      <c r="AN110" s="1617"/>
      <c r="AO110" s="1617"/>
      <c r="AP110" s="1617"/>
      <c r="AQ110" s="1617"/>
      <c r="AR110" s="1617"/>
      <c r="AS110" s="1617"/>
      <c r="AT110" s="1617"/>
      <c r="AU110" s="1617"/>
      <c r="AV110" s="1617"/>
      <c r="AW110" s="1617"/>
      <c r="AX110" s="1617"/>
      <c r="AY110" s="1617"/>
      <c r="AZ110" s="1617"/>
      <c r="BA110" s="1617"/>
      <c r="BB110" s="1617"/>
      <c r="BC110" s="1617"/>
      <c r="BD110" s="1617"/>
      <c r="BE110" s="1617"/>
      <c r="BF110" s="1617"/>
      <c r="BG110" s="1617"/>
    </row>
    <row r="111" spans="1:59">
      <c r="A111" s="1479"/>
      <c r="B111" s="1617"/>
      <c r="C111" s="1617"/>
      <c r="D111" s="1617"/>
      <c r="E111" s="1617"/>
      <c r="F111" s="1617"/>
      <c r="G111" s="1617"/>
      <c r="H111" s="1530"/>
      <c r="I111" s="1617"/>
      <c r="J111" s="1617"/>
      <c r="K111" s="1617"/>
      <c r="L111" s="1617"/>
      <c r="M111" s="1617"/>
      <c r="N111" s="1617"/>
      <c r="O111" s="1617"/>
      <c r="P111" s="1617"/>
      <c r="Q111" s="1617"/>
      <c r="R111" s="1617"/>
      <c r="S111" s="1617"/>
      <c r="T111" s="1617"/>
      <c r="U111" s="1617"/>
      <c r="V111" s="1617"/>
      <c r="W111" s="1617"/>
      <c r="X111" s="1617"/>
      <c r="Y111" s="1617"/>
      <c r="Z111" s="1617"/>
      <c r="AA111" s="1617"/>
      <c r="AB111" s="1617"/>
      <c r="AC111" s="1617"/>
      <c r="AD111" s="1617"/>
      <c r="AE111" s="1617"/>
      <c r="AF111" s="1617"/>
      <c r="AG111" s="1617"/>
      <c r="AH111" s="1617"/>
      <c r="AI111" s="1617"/>
      <c r="AJ111" s="1617"/>
      <c r="AK111" s="1617"/>
      <c r="AL111" s="1617"/>
      <c r="AM111" s="1617"/>
      <c r="AN111" s="1617"/>
      <c r="AO111" s="1617"/>
      <c r="AP111" s="1617"/>
      <c r="AQ111" s="1617"/>
      <c r="AR111" s="1617"/>
      <c r="AS111" s="1617"/>
      <c r="AT111" s="1617"/>
      <c r="AU111" s="1617"/>
      <c r="AV111" s="1617"/>
      <c r="AW111" s="1617"/>
      <c r="AX111" s="1617"/>
      <c r="AY111" s="1617"/>
      <c r="AZ111" s="1617"/>
      <c r="BA111" s="1617"/>
      <c r="BB111" s="1617"/>
      <c r="BC111" s="1617"/>
      <c r="BD111" s="1617"/>
      <c r="BE111" s="1617"/>
      <c r="BF111" s="1617"/>
      <c r="BG111" s="1617"/>
    </row>
    <row r="112" spans="1:59">
      <c r="A112" s="1479"/>
      <c r="B112" s="1617"/>
      <c r="C112" s="1617"/>
      <c r="D112" s="1617"/>
      <c r="E112" s="1617"/>
      <c r="F112" s="1617"/>
      <c r="G112" s="1617"/>
      <c r="H112" s="1530"/>
      <c r="I112" s="1617"/>
      <c r="J112" s="1617"/>
      <c r="K112" s="1617"/>
      <c r="L112" s="1617"/>
      <c r="M112" s="1617"/>
      <c r="N112" s="1617"/>
      <c r="O112" s="1617"/>
      <c r="P112" s="1617"/>
      <c r="Q112" s="1617"/>
      <c r="R112" s="1617"/>
      <c r="S112" s="1617"/>
      <c r="T112" s="1617"/>
      <c r="U112" s="1617"/>
      <c r="V112" s="1617"/>
      <c r="W112" s="1617"/>
      <c r="X112" s="1617"/>
      <c r="Y112" s="1617"/>
      <c r="Z112" s="1617"/>
      <c r="AA112" s="1617"/>
      <c r="AB112" s="1617"/>
      <c r="AC112" s="1617"/>
      <c r="AD112" s="1617"/>
      <c r="AE112" s="1617"/>
      <c r="AF112" s="1617"/>
      <c r="AG112" s="1617"/>
      <c r="AH112" s="1617"/>
      <c r="AI112" s="1617"/>
      <c r="AJ112" s="1617"/>
      <c r="AK112" s="1617"/>
      <c r="AL112" s="1617"/>
      <c r="AM112" s="1617"/>
      <c r="AN112" s="1617"/>
      <c r="AO112" s="1617"/>
      <c r="AP112" s="1617"/>
      <c r="AQ112" s="1617"/>
      <c r="AR112" s="1617"/>
      <c r="AS112" s="1617"/>
      <c r="AT112" s="1617"/>
      <c r="AU112" s="1617"/>
      <c r="AV112" s="1617"/>
      <c r="AW112" s="1617"/>
      <c r="AX112" s="1617"/>
      <c r="AY112" s="1617"/>
      <c r="AZ112" s="1617"/>
      <c r="BA112" s="1617"/>
      <c r="BB112" s="1617"/>
      <c r="BC112" s="1617"/>
      <c r="BD112" s="1617"/>
      <c r="BE112" s="1617"/>
      <c r="BF112" s="1617"/>
      <c r="BG112" s="1617"/>
    </row>
    <row r="113" spans="1:59">
      <c r="A113" s="1479"/>
      <c r="B113" s="1617"/>
      <c r="C113" s="1617"/>
      <c r="D113" s="1617"/>
      <c r="E113" s="1617"/>
      <c r="F113" s="1617"/>
      <c r="G113" s="1617"/>
      <c r="H113" s="1530"/>
      <c r="I113" s="1617"/>
      <c r="J113" s="1617"/>
      <c r="K113" s="1617"/>
      <c r="L113" s="1617"/>
      <c r="M113" s="1617"/>
      <c r="N113" s="1617"/>
      <c r="O113" s="1617"/>
      <c r="P113" s="1617"/>
      <c r="Q113" s="1617"/>
      <c r="R113" s="1617"/>
      <c r="S113" s="1617"/>
      <c r="T113" s="1617"/>
      <c r="U113" s="1617"/>
      <c r="V113" s="1617"/>
      <c r="W113" s="1617"/>
      <c r="X113" s="1617"/>
      <c r="Y113" s="1617"/>
      <c r="Z113" s="1617"/>
      <c r="AA113" s="1617"/>
      <c r="AB113" s="1617"/>
      <c r="AC113" s="1617"/>
      <c r="AD113" s="1617"/>
      <c r="AE113" s="1617"/>
      <c r="AF113" s="1617"/>
      <c r="AG113" s="1617"/>
      <c r="AH113" s="1617"/>
      <c r="AI113" s="1617"/>
      <c r="AJ113" s="1617"/>
      <c r="AK113" s="1617"/>
      <c r="AL113" s="1617"/>
      <c r="AM113" s="1617"/>
      <c r="AN113" s="1617"/>
      <c r="AO113" s="1617"/>
      <c r="AP113" s="1617"/>
      <c r="AQ113" s="1617"/>
      <c r="AR113" s="1617"/>
      <c r="AS113" s="1617"/>
      <c r="AT113" s="1617"/>
      <c r="AU113" s="1617"/>
      <c r="AV113" s="1617"/>
      <c r="AW113" s="1617"/>
      <c r="AX113" s="1617"/>
      <c r="AY113" s="1617"/>
      <c r="AZ113" s="1617"/>
      <c r="BA113" s="1617"/>
      <c r="BB113" s="1617"/>
      <c r="BC113" s="1617"/>
      <c r="BD113" s="1617"/>
      <c r="BE113" s="1617"/>
      <c r="BF113" s="1617"/>
      <c r="BG113" s="1617"/>
    </row>
    <row r="114" spans="1:59">
      <c r="A114" s="1479"/>
      <c r="B114" s="1617"/>
      <c r="C114" s="1617"/>
      <c r="D114" s="1617"/>
      <c r="E114" s="1617"/>
      <c r="F114" s="1617"/>
      <c r="G114" s="1617"/>
      <c r="H114" s="1530"/>
      <c r="I114" s="1617"/>
      <c r="J114" s="1617"/>
      <c r="K114" s="1617"/>
      <c r="L114" s="1617"/>
      <c r="M114" s="1617"/>
      <c r="N114" s="1617"/>
      <c r="O114" s="1617"/>
      <c r="P114" s="1617"/>
      <c r="Q114" s="1617"/>
      <c r="R114" s="1617"/>
      <c r="S114" s="1617"/>
      <c r="T114" s="1617"/>
      <c r="U114" s="1617"/>
      <c r="V114" s="1617"/>
      <c r="W114" s="1617"/>
      <c r="X114" s="1617"/>
      <c r="Y114" s="1617"/>
      <c r="Z114" s="1617"/>
      <c r="AA114" s="1617"/>
      <c r="AB114" s="1617"/>
      <c r="AC114" s="1617"/>
      <c r="AD114" s="1617"/>
      <c r="AE114" s="1617"/>
      <c r="AF114" s="1617"/>
      <c r="AG114" s="1617"/>
      <c r="AH114" s="1617"/>
      <c r="AI114" s="1617"/>
      <c r="AJ114" s="1617"/>
      <c r="AK114" s="1617"/>
      <c r="AL114" s="1617"/>
      <c r="AM114" s="1617"/>
      <c r="AN114" s="1617"/>
      <c r="AO114" s="1617"/>
      <c r="AP114" s="1617"/>
      <c r="AQ114" s="1617"/>
      <c r="AR114" s="1617"/>
      <c r="AS114" s="1617"/>
      <c r="AT114" s="1617"/>
      <c r="AU114" s="1617"/>
      <c r="AV114" s="1617"/>
      <c r="AW114" s="1617"/>
      <c r="AX114" s="1617"/>
      <c r="AY114" s="1617"/>
      <c r="AZ114" s="1617"/>
      <c r="BA114" s="1617"/>
      <c r="BB114" s="1617"/>
      <c r="BC114" s="1617"/>
      <c r="BD114" s="1617"/>
      <c r="BE114" s="1617"/>
      <c r="BF114" s="1617"/>
      <c r="BG114" s="1617"/>
    </row>
    <row r="115" spans="1:59">
      <c r="A115" s="1479"/>
      <c r="B115" s="1617"/>
      <c r="C115" s="1617"/>
      <c r="D115" s="1617"/>
      <c r="E115" s="1617"/>
      <c r="F115" s="1617"/>
      <c r="G115" s="1617"/>
      <c r="H115" s="1530"/>
      <c r="I115" s="1617"/>
      <c r="J115" s="1617"/>
      <c r="K115" s="1617"/>
      <c r="L115" s="1617"/>
      <c r="M115" s="1617"/>
      <c r="N115" s="1617"/>
      <c r="O115" s="1617"/>
      <c r="P115" s="1617"/>
      <c r="Q115" s="1617"/>
      <c r="R115" s="1617"/>
      <c r="S115" s="1617"/>
      <c r="T115" s="1617"/>
      <c r="U115" s="1617"/>
      <c r="V115" s="1617"/>
      <c r="W115" s="1617"/>
      <c r="X115" s="1617"/>
      <c r="Y115" s="1617"/>
      <c r="Z115" s="1617"/>
      <c r="AA115" s="1617"/>
      <c r="AB115" s="1617"/>
      <c r="AC115" s="1617"/>
      <c r="AD115" s="1617"/>
      <c r="AE115" s="1617"/>
      <c r="AF115" s="1617"/>
      <c r="AG115" s="1617"/>
      <c r="AH115" s="1617"/>
      <c r="AI115" s="1617"/>
      <c r="AJ115" s="1617"/>
      <c r="AK115" s="1617"/>
      <c r="AL115" s="1617"/>
      <c r="AM115" s="1617"/>
      <c r="AN115" s="1617"/>
      <c r="AO115" s="1617"/>
      <c r="AP115" s="1617"/>
      <c r="AQ115" s="1617"/>
      <c r="AR115" s="1617"/>
      <c r="AS115" s="1617"/>
      <c r="AT115" s="1617"/>
      <c r="AU115" s="1617"/>
      <c r="AV115" s="1617"/>
      <c r="AW115" s="1617"/>
      <c r="AX115" s="1617"/>
      <c r="AY115" s="1617"/>
      <c r="AZ115" s="1617"/>
      <c r="BA115" s="1617"/>
      <c r="BB115" s="1617"/>
      <c r="BC115" s="1617"/>
      <c r="BD115" s="1617"/>
      <c r="BE115" s="1617"/>
      <c r="BF115" s="1617"/>
      <c r="BG115" s="1617"/>
    </row>
    <row r="116" spans="1:59">
      <c r="A116" s="1479"/>
      <c r="B116" s="1617"/>
      <c r="C116" s="1617"/>
      <c r="D116" s="1617"/>
      <c r="E116" s="1617"/>
      <c r="F116" s="1617"/>
      <c r="G116" s="1617"/>
      <c r="H116" s="1530"/>
      <c r="I116" s="1617"/>
      <c r="J116" s="1617"/>
      <c r="K116" s="1617"/>
      <c r="L116" s="1617"/>
      <c r="M116" s="1617"/>
      <c r="N116" s="1617"/>
      <c r="O116" s="1617"/>
      <c r="P116" s="1617"/>
      <c r="Q116" s="1617"/>
      <c r="R116" s="1617"/>
      <c r="S116" s="1617"/>
      <c r="T116" s="1617"/>
      <c r="U116" s="1617"/>
      <c r="V116" s="1617"/>
      <c r="W116" s="1617"/>
      <c r="X116" s="1617"/>
      <c r="Y116" s="1617"/>
      <c r="Z116" s="1617"/>
      <c r="AA116" s="1617"/>
      <c r="AB116" s="1617"/>
      <c r="AC116" s="1617"/>
      <c r="AD116" s="1617"/>
      <c r="AE116" s="1617"/>
      <c r="AF116" s="1617"/>
      <c r="AG116" s="1617"/>
      <c r="AH116" s="1617"/>
      <c r="AI116" s="1617"/>
      <c r="AJ116" s="1617"/>
      <c r="AK116" s="1617"/>
      <c r="AL116" s="1617"/>
      <c r="AM116" s="1617"/>
      <c r="AN116" s="1617"/>
      <c r="AO116" s="1617"/>
      <c r="AP116" s="1617"/>
      <c r="AQ116" s="1617"/>
      <c r="AR116" s="1617"/>
      <c r="AS116" s="1617"/>
      <c r="AT116" s="1617"/>
      <c r="AU116" s="1617"/>
      <c r="AV116" s="1617"/>
      <c r="AW116" s="1617"/>
      <c r="AX116" s="1617"/>
      <c r="AY116" s="1617"/>
      <c r="AZ116" s="1617"/>
      <c r="BA116" s="1617"/>
      <c r="BB116" s="1617"/>
      <c r="BC116" s="1617"/>
      <c r="BD116" s="1617"/>
      <c r="BE116" s="1617"/>
      <c r="BF116" s="1617"/>
      <c r="BG116" s="1617"/>
    </row>
    <row r="117" spans="1:59">
      <c r="A117" s="1479"/>
      <c r="B117" s="1617"/>
      <c r="C117" s="1617"/>
      <c r="D117" s="1617"/>
      <c r="E117" s="1617"/>
      <c r="F117" s="1617"/>
      <c r="G117" s="1617"/>
      <c r="H117" s="1530"/>
      <c r="I117" s="1617"/>
      <c r="J117" s="1617"/>
      <c r="K117" s="1617"/>
      <c r="L117" s="1617"/>
      <c r="M117" s="1617"/>
      <c r="N117" s="1617"/>
      <c r="O117" s="1617"/>
      <c r="P117" s="1617"/>
      <c r="Q117" s="1617"/>
      <c r="R117" s="1617"/>
      <c r="S117" s="1617"/>
      <c r="T117" s="1617"/>
      <c r="U117" s="1617"/>
      <c r="V117" s="1617"/>
      <c r="W117" s="1617"/>
      <c r="X117" s="1617"/>
      <c r="Y117" s="1617"/>
      <c r="Z117" s="1617"/>
      <c r="AA117" s="1617"/>
      <c r="AB117" s="1617"/>
      <c r="AC117" s="1617"/>
      <c r="AD117" s="1617"/>
      <c r="AE117" s="1617"/>
      <c r="AF117" s="1617"/>
      <c r="AG117" s="1617"/>
      <c r="AH117" s="1617"/>
      <c r="AI117" s="1617"/>
      <c r="AJ117" s="1617"/>
      <c r="AK117" s="1617"/>
      <c r="AL117" s="1617"/>
      <c r="AM117" s="1617"/>
      <c r="AN117" s="1617"/>
      <c r="AO117" s="1617"/>
      <c r="AP117" s="1617"/>
      <c r="AQ117" s="1617"/>
      <c r="AR117" s="1617"/>
      <c r="AS117" s="1617"/>
      <c r="AT117" s="1617"/>
      <c r="AU117" s="1617"/>
      <c r="AV117" s="1617"/>
      <c r="AW117" s="1617"/>
      <c r="AX117" s="1617"/>
      <c r="AY117" s="1617"/>
      <c r="AZ117" s="1617"/>
      <c r="BA117" s="1617"/>
      <c r="BB117" s="1617"/>
      <c r="BC117" s="1617"/>
      <c r="BD117" s="1617"/>
      <c r="BE117" s="1617"/>
      <c r="BF117" s="1617"/>
      <c r="BG117" s="1617"/>
    </row>
    <row r="118" spans="1:59" ht="15.75" thickBot="1">
      <c r="A118" s="1531"/>
      <c r="B118" s="1528"/>
      <c r="C118" s="2375"/>
      <c r="D118" s="2375"/>
      <c r="E118" s="2375"/>
      <c r="F118" s="1528"/>
      <c r="G118" s="1528"/>
      <c r="H118" s="1532"/>
      <c r="I118" s="1617"/>
      <c r="J118" s="1617"/>
      <c r="K118" s="1617"/>
      <c r="L118" s="1617"/>
      <c r="M118" s="1617"/>
      <c r="N118" s="1617"/>
      <c r="O118" s="1617"/>
      <c r="P118" s="1617"/>
      <c r="Q118" s="1617"/>
      <c r="R118" s="1617"/>
      <c r="S118" s="1617"/>
      <c r="T118" s="1617"/>
      <c r="U118" s="1617"/>
      <c r="V118" s="1617"/>
      <c r="W118" s="1617"/>
      <c r="X118" s="1617"/>
      <c r="Y118" s="1617"/>
      <c r="Z118" s="1617"/>
      <c r="AA118" s="1617"/>
      <c r="AB118" s="1617"/>
      <c r="AC118" s="1617"/>
      <c r="AD118" s="1617"/>
      <c r="AE118" s="1617"/>
      <c r="AF118" s="1617"/>
      <c r="AG118" s="1617"/>
      <c r="AH118" s="1617"/>
      <c r="AI118" s="1617"/>
      <c r="AJ118" s="1617"/>
      <c r="AK118" s="1617"/>
      <c r="AL118" s="1617"/>
      <c r="AM118" s="1617"/>
      <c r="AN118" s="1617"/>
      <c r="AO118" s="1617"/>
      <c r="AP118" s="1617"/>
      <c r="AQ118" s="1617"/>
      <c r="AR118" s="1617"/>
      <c r="AS118" s="1617"/>
      <c r="AT118" s="1617"/>
      <c r="AU118" s="1617"/>
      <c r="AV118" s="1617"/>
      <c r="AW118" s="1617"/>
      <c r="AX118" s="1617"/>
      <c r="AY118" s="1617"/>
      <c r="AZ118" s="1617"/>
      <c r="BA118" s="1617"/>
      <c r="BB118" s="1617"/>
      <c r="BC118" s="1617"/>
      <c r="BD118" s="1617"/>
      <c r="BE118" s="1617"/>
      <c r="BF118" s="1617"/>
      <c r="BG118" s="1617"/>
    </row>
    <row r="119" spans="1:59">
      <c r="A119" s="2083" t="s">
        <v>4963</v>
      </c>
      <c r="B119" s="1013"/>
      <c r="C119" s="2083"/>
      <c r="D119" s="2083"/>
      <c r="E119" s="2123" t="s">
        <v>3979</v>
      </c>
      <c r="F119" s="1617"/>
      <c r="G119" s="1617"/>
      <c r="H119" s="1617"/>
      <c r="I119" s="1617"/>
      <c r="J119" s="1617"/>
      <c r="K119" s="1617"/>
      <c r="L119" s="1617"/>
      <c r="M119" s="1617"/>
      <c r="N119" s="1617"/>
      <c r="O119" s="1617"/>
      <c r="P119" s="1617"/>
      <c r="Q119" s="1617"/>
      <c r="R119" s="1617"/>
      <c r="S119" s="1617"/>
      <c r="T119" s="1617"/>
      <c r="U119" s="1617"/>
      <c r="V119" s="1617"/>
      <c r="W119" s="1617"/>
      <c r="X119" s="1617"/>
      <c r="Y119" s="1617"/>
      <c r="Z119" s="1617"/>
      <c r="AA119" s="1617"/>
      <c r="AB119" s="1617"/>
      <c r="AC119" s="1617"/>
      <c r="AD119" s="1617"/>
      <c r="AE119" s="1617"/>
      <c r="AF119" s="1617"/>
      <c r="AG119" s="1617"/>
      <c r="AH119" s="1617"/>
      <c r="AI119" s="1617"/>
      <c r="AJ119" s="1617"/>
      <c r="AK119" s="1617"/>
      <c r="AL119" s="1617"/>
      <c r="AM119" s="1617"/>
      <c r="AN119" s="1617"/>
      <c r="AO119" s="1617"/>
      <c r="AP119" s="1617"/>
      <c r="AQ119" s="1617"/>
      <c r="AR119" s="1617"/>
      <c r="AS119" s="1617"/>
      <c r="AT119" s="1617"/>
      <c r="AU119" s="1617"/>
      <c r="AV119" s="1617"/>
      <c r="AW119" s="1617"/>
      <c r="AX119" s="1617"/>
      <c r="AY119" s="1617"/>
      <c r="AZ119" s="1617"/>
      <c r="BA119" s="1617"/>
      <c r="BB119" s="1617"/>
      <c r="BC119" s="1617"/>
      <c r="BD119" s="1617"/>
      <c r="BE119" s="1617"/>
      <c r="BF119" s="1617"/>
      <c r="BG119" s="1617"/>
    </row>
    <row r="120" spans="1:59">
      <c r="A120" s="1617"/>
      <c r="B120" s="1617"/>
      <c r="C120" s="1617"/>
      <c r="D120" s="1617"/>
      <c r="E120" s="1617"/>
      <c r="F120" s="1617"/>
      <c r="G120" s="1617"/>
      <c r="H120" s="1617"/>
      <c r="I120" s="1617"/>
      <c r="J120" s="1617"/>
      <c r="K120" s="1617"/>
      <c r="L120" s="1617"/>
      <c r="M120" s="1617"/>
      <c r="N120" s="1617"/>
      <c r="O120" s="1617"/>
      <c r="P120" s="1617"/>
      <c r="Q120" s="1617"/>
      <c r="R120" s="1617"/>
      <c r="S120" s="1617"/>
      <c r="T120" s="1617"/>
      <c r="U120" s="1617"/>
      <c r="V120" s="1617"/>
      <c r="W120" s="1617"/>
      <c r="X120" s="1617"/>
      <c r="Y120" s="1617"/>
      <c r="Z120" s="1617"/>
      <c r="AA120" s="1617"/>
      <c r="AB120" s="1617"/>
      <c r="AC120" s="1617"/>
      <c r="AD120" s="1617"/>
      <c r="AE120" s="1617"/>
      <c r="AF120" s="1617"/>
      <c r="AG120" s="1617"/>
      <c r="AH120" s="1617"/>
      <c r="AI120" s="1617"/>
      <c r="AJ120" s="1617"/>
      <c r="AK120" s="1617"/>
      <c r="AL120" s="1617"/>
      <c r="AM120" s="1617"/>
      <c r="AN120" s="1617"/>
      <c r="AO120" s="1617"/>
      <c r="AP120" s="1617"/>
      <c r="AQ120" s="1617"/>
      <c r="AR120" s="1617"/>
      <c r="AS120" s="1617"/>
      <c r="AT120" s="1617"/>
      <c r="AU120" s="1617"/>
      <c r="AV120" s="1617"/>
      <c r="AW120" s="1617"/>
      <c r="AX120" s="1617"/>
      <c r="AY120" s="1617"/>
      <c r="AZ120" s="1617"/>
      <c r="BA120" s="1617"/>
      <c r="BB120" s="1617"/>
      <c r="BC120" s="1617"/>
      <c r="BD120" s="1617"/>
      <c r="BE120" s="1617"/>
      <c r="BF120" s="1617"/>
      <c r="BG120" s="1617"/>
    </row>
    <row r="121" spans="1:59" ht="15.75">
      <c r="A121" s="813" t="s">
        <v>4965</v>
      </c>
      <c r="B121" s="813"/>
      <c r="C121" s="813"/>
      <c r="D121" s="1536"/>
      <c r="E121" s="813"/>
      <c r="F121" s="813"/>
      <c r="G121" s="813"/>
      <c r="H121" s="1617"/>
      <c r="I121" s="1617"/>
      <c r="J121" s="1617"/>
      <c r="K121" s="1617"/>
      <c r="L121" s="1617"/>
      <c r="M121" s="1617"/>
      <c r="N121" s="1617"/>
      <c r="O121" s="1617"/>
      <c r="P121" s="1617"/>
      <c r="Q121" s="1617"/>
      <c r="R121" s="1617"/>
      <c r="S121" s="1617"/>
      <c r="T121" s="1617"/>
      <c r="U121" s="1617"/>
      <c r="V121" s="1617"/>
      <c r="W121" s="1617"/>
      <c r="X121" s="1617"/>
      <c r="Y121" s="1617"/>
      <c r="Z121" s="1617"/>
      <c r="AA121" s="1617"/>
      <c r="AB121" s="1617"/>
      <c r="AC121" s="1617"/>
      <c r="AD121" s="1617"/>
      <c r="AE121" s="1617"/>
      <c r="AF121" s="1617"/>
      <c r="AG121" s="1617"/>
      <c r="AH121" s="1617"/>
      <c r="AI121" s="1617"/>
      <c r="AJ121" s="1617"/>
      <c r="AK121" s="1617"/>
      <c r="AL121" s="1617"/>
      <c r="AM121" s="1617"/>
      <c r="AN121" s="1617"/>
      <c r="AO121" s="1617"/>
      <c r="AP121" s="1617"/>
      <c r="AQ121" s="1617"/>
      <c r="AR121" s="1617"/>
      <c r="AS121" s="1617"/>
      <c r="AT121" s="1617"/>
      <c r="AU121" s="1617"/>
      <c r="AV121" s="1617"/>
      <c r="AW121" s="1617"/>
      <c r="AX121" s="1617"/>
      <c r="AY121" s="1617"/>
      <c r="AZ121" s="1617"/>
      <c r="BA121" s="1617"/>
      <c r="BB121" s="1617"/>
      <c r="BC121" s="1617"/>
      <c r="BD121" s="1617"/>
      <c r="BE121" s="1617"/>
      <c r="BF121" s="1617"/>
      <c r="BG121" s="1617"/>
    </row>
    <row r="122" spans="1:59">
      <c r="A122" s="1617"/>
      <c r="B122" s="1617"/>
      <c r="C122" s="1617"/>
      <c r="D122" s="1617"/>
      <c r="E122" s="1617"/>
      <c r="F122" s="1617"/>
      <c r="G122" s="1617"/>
      <c r="H122" s="1617"/>
      <c r="I122" s="1617"/>
      <c r="J122" s="1617"/>
      <c r="K122" s="1617"/>
      <c r="L122" s="1617"/>
      <c r="M122" s="1617"/>
      <c r="N122" s="1617"/>
      <c r="O122" s="1617"/>
      <c r="P122" s="1617"/>
      <c r="Q122" s="1617"/>
      <c r="R122" s="1617"/>
      <c r="S122" s="1617"/>
      <c r="T122" s="1617"/>
      <c r="U122" s="1617"/>
      <c r="V122" s="1617"/>
      <c r="W122" s="1617"/>
      <c r="X122" s="1617"/>
      <c r="Y122" s="1617"/>
      <c r="Z122" s="1617"/>
      <c r="AA122" s="1617"/>
      <c r="AB122" s="1617"/>
      <c r="AC122" s="1617"/>
      <c r="AD122" s="1617"/>
      <c r="AE122" s="1617"/>
      <c r="AF122" s="1617"/>
      <c r="AG122" s="1617"/>
      <c r="AH122" s="1617"/>
      <c r="AI122" s="1617"/>
      <c r="AJ122" s="1617"/>
      <c r="AK122" s="1617"/>
      <c r="AL122" s="1617"/>
      <c r="AM122" s="1617"/>
      <c r="AN122" s="1617"/>
      <c r="AO122" s="1617"/>
      <c r="AP122" s="1617"/>
      <c r="AQ122" s="1617"/>
      <c r="AR122" s="1617"/>
      <c r="AS122" s="1617"/>
      <c r="AT122" s="1617"/>
      <c r="AU122" s="1617"/>
      <c r="AV122" s="1617"/>
      <c r="AW122" s="1617"/>
      <c r="AX122" s="1617"/>
      <c r="AY122" s="1617"/>
      <c r="AZ122" s="1617"/>
      <c r="BA122" s="1617"/>
      <c r="BB122" s="1617"/>
      <c r="BC122" s="1617"/>
      <c r="BD122" s="1617"/>
      <c r="BE122" s="1617"/>
      <c r="BF122" s="1617"/>
      <c r="BG122" s="1617"/>
    </row>
    <row r="123" spans="1:59">
      <c r="A123" s="1617"/>
      <c r="B123" s="1617"/>
      <c r="C123" s="1617"/>
      <c r="D123" s="1617"/>
      <c r="E123" s="1617"/>
      <c r="F123" s="1617"/>
      <c r="G123" s="1617"/>
      <c r="H123" s="1617"/>
      <c r="I123" s="1617"/>
      <c r="J123" s="1617"/>
      <c r="K123" s="1617"/>
      <c r="L123" s="1617"/>
      <c r="M123" s="1617"/>
      <c r="N123" s="1617"/>
      <c r="O123" s="1617"/>
      <c r="P123" s="1617"/>
      <c r="Q123" s="1617"/>
      <c r="R123" s="1617"/>
      <c r="S123" s="1617"/>
      <c r="T123" s="1617"/>
      <c r="U123" s="1617"/>
      <c r="V123" s="1617"/>
      <c r="W123" s="1617"/>
      <c r="X123" s="1617"/>
      <c r="Y123" s="1617"/>
      <c r="Z123" s="1617"/>
      <c r="AA123" s="1617"/>
      <c r="AB123" s="1617"/>
      <c r="AC123" s="1617"/>
      <c r="AD123" s="1617"/>
      <c r="AE123" s="1617"/>
      <c r="AF123" s="1617"/>
      <c r="AG123" s="1617"/>
      <c r="AH123" s="1617"/>
      <c r="AI123" s="1617"/>
      <c r="AJ123" s="1617"/>
      <c r="AK123" s="1617"/>
      <c r="AL123" s="1617"/>
      <c r="AM123" s="1617"/>
      <c r="AN123" s="1617"/>
      <c r="AO123" s="1617"/>
      <c r="AP123" s="1617"/>
      <c r="AQ123" s="1617"/>
      <c r="AR123" s="1617"/>
      <c r="AS123" s="1617"/>
      <c r="AT123" s="1617"/>
      <c r="AU123" s="1617"/>
      <c r="AV123" s="1617"/>
      <c r="AW123" s="1617"/>
      <c r="AX123" s="1617"/>
      <c r="AY123" s="1617"/>
      <c r="AZ123" s="1617"/>
      <c r="BA123" s="1617"/>
      <c r="BB123" s="1617"/>
      <c r="BC123" s="1617"/>
      <c r="BD123" s="1617"/>
      <c r="BE123" s="1617"/>
      <c r="BF123" s="1617"/>
      <c r="BG123" s="1617"/>
    </row>
    <row r="124" spans="1:59">
      <c r="A124" s="1617"/>
      <c r="B124" s="1617"/>
      <c r="C124" s="1617"/>
      <c r="D124" s="1617"/>
      <c r="E124" s="1617"/>
      <c r="F124" s="1617"/>
      <c r="G124" s="1617"/>
      <c r="H124" s="1617"/>
      <c r="I124" s="1617"/>
      <c r="J124" s="1617"/>
      <c r="K124" s="1617"/>
      <c r="L124" s="1617"/>
      <c r="M124" s="1617"/>
      <c r="N124" s="1617"/>
      <c r="O124" s="1617"/>
      <c r="P124" s="1617"/>
      <c r="Q124" s="1617"/>
      <c r="R124" s="1617"/>
      <c r="S124" s="1617"/>
      <c r="T124" s="1617"/>
      <c r="U124" s="1617"/>
      <c r="V124" s="1617"/>
      <c r="W124" s="1617"/>
      <c r="X124" s="1617"/>
      <c r="Y124" s="1617"/>
      <c r="Z124" s="1617"/>
      <c r="AA124" s="1617"/>
      <c r="AB124" s="1617"/>
      <c r="AC124" s="1617"/>
      <c r="AD124" s="1617"/>
      <c r="AE124" s="1617"/>
      <c r="AF124" s="1617"/>
      <c r="AG124" s="1617"/>
      <c r="AH124" s="1617"/>
      <c r="AI124" s="1617"/>
      <c r="AJ124" s="1617"/>
      <c r="AK124" s="1617"/>
      <c r="AL124" s="1617"/>
      <c r="AM124" s="1617"/>
      <c r="AN124" s="1617"/>
      <c r="AO124" s="1617"/>
      <c r="AP124" s="1617"/>
      <c r="AQ124" s="1617"/>
      <c r="AR124" s="1617"/>
      <c r="AS124" s="1617"/>
      <c r="AT124" s="1617"/>
      <c r="AU124" s="1617"/>
      <c r="AV124" s="1617"/>
      <c r="AW124" s="1617"/>
      <c r="AX124" s="1617"/>
      <c r="AY124" s="1617"/>
      <c r="AZ124" s="1617"/>
      <c r="BA124" s="1617"/>
      <c r="BB124" s="1617"/>
      <c r="BC124" s="1617"/>
      <c r="BD124" s="1617"/>
      <c r="BE124" s="1617"/>
      <c r="BF124" s="1617"/>
      <c r="BG124" s="1617"/>
    </row>
    <row r="125" spans="1:59">
      <c r="A125" s="1617"/>
      <c r="B125" s="1617"/>
      <c r="C125" s="1617"/>
      <c r="D125" s="1617"/>
      <c r="E125" s="1617"/>
      <c r="F125" s="1617"/>
      <c r="G125" s="1617"/>
      <c r="H125" s="1617"/>
      <c r="I125" s="1617"/>
      <c r="J125" s="1617"/>
      <c r="K125" s="1617"/>
      <c r="L125" s="1617"/>
      <c r="M125" s="1617"/>
      <c r="N125" s="1617"/>
      <c r="O125" s="1617"/>
      <c r="P125" s="1617"/>
      <c r="Q125" s="1617"/>
      <c r="R125" s="1617"/>
      <c r="S125" s="1617"/>
      <c r="T125" s="1617"/>
      <c r="U125" s="1617"/>
      <c r="V125" s="1617"/>
      <c r="W125" s="1617"/>
      <c r="X125" s="1617"/>
      <c r="Y125" s="1617"/>
      <c r="Z125" s="1617"/>
      <c r="AA125" s="1617"/>
      <c r="AB125" s="1617"/>
      <c r="AC125" s="1617"/>
      <c r="AD125" s="1617"/>
      <c r="AE125" s="1617"/>
      <c r="AF125" s="1617"/>
      <c r="AG125" s="1617"/>
      <c r="AH125" s="1617"/>
      <c r="AI125" s="1617"/>
      <c r="AJ125" s="1617"/>
      <c r="AK125" s="1617"/>
      <c r="AL125" s="1617"/>
      <c r="AM125" s="1617"/>
      <c r="AN125" s="1617"/>
      <c r="AO125" s="1617"/>
      <c r="AP125" s="1617"/>
      <c r="AQ125" s="1617"/>
      <c r="AR125" s="1617"/>
      <c r="AS125" s="1617"/>
      <c r="AT125" s="1617"/>
      <c r="AU125" s="1617"/>
      <c r="AV125" s="1617"/>
      <c r="AW125" s="1617"/>
      <c r="AX125" s="1617"/>
      <c r="AY125" s="1617"/>
      <c r="AZ125" s="1617"/>
      <c r="BA125" s="1617"/>
      <c r="BB125" s="1617"/>
      <c r="BC125" s="1617"/>
      <c r="BD125" s="1617"/>
      <c r="BE125" s="1617"/>
      <c r="BF125" s="1617"/>
      <c r="BG125" s="1617"/>
    </row>
    <row r="126" spans="1:59">
      <c r="A126" s="1617"/>
      <c r="B126" s="1617"/>
      <c r="C126" s="1617"/>
      <c r="D126" s="1617"/>
      <c r="E126" s="1617"/>
      <c r="F126" s="1617"/>
      <c r="G126" s="1617"/>
      <c r="H126" s="1617"/>
      <c r="I126" s="1617"/>
      <c r="J126" s="1617"/>
      <c r="K126" s="1617"/>
      <c r="L126" s="1617"/>
      <c r="M126" s="1617"/>
      <c r="N126" s="1617"/>
      <c r="O126" s="1617"/>
      <c r="P126" s="1617"/>
      <c r="Q126" s="1617"/>
      <c r="R126" s="1617"/>
      <c r="S126" s="1617"/>
      <c r="T126" s="1617"/>
      <c r="U126" s="1617"/>
      <c r="V126" s="1617"/>
      <c r="W126" s="1617"/>
      <c r="X126" s="1617"/>
      <c r="Y126" s="1617"/>
      <c r="Z126" s="1617"/>
      <c r="AA126" s="1617"/>
      <c r="AB126" s="1617"/>
      <c r="AC126" s="1617"/>
      <c r="AD126" s="1617"/>
      <c r="AE126" s="1617"/>
      <c r="AF126" s="1617"/>
      <c r="AG126" s="1617"/>
      <c r="AH126" s="1617"/>
      <c r="AI126" s="1617"/>
      <c r="AJ126" s="1617"/>
      <c r="AK126" s="1617"/>
      <c r="AL126" s="1617"/>
      <c r="AM126" s="1617"/>
      <c r="AN126" s="1617"/>
      <c r="AO126" s="1617"/>
      <c r="AP126" s="1617"/>
      <c r="AQ126" s="1617"/>
      <c r="AR126" s="1617"/>
      <c r="AS126" s="1617"/>
      <c r="AT126" s="1617"/>
      <c r="AU126" s="1617"/>
      <c r="AV126" s="1617"/>
      <c r="AW126" s="1617"/>
      <c r="AX126" s="1617"/>
      <c r="AY126" s="1617"/>
      <c r="AZ126" s="1617"/>
      <c r="BA126" s="1617"/>
      <c r="BB126" s="1617"/>
      <c r="BC126" s="1617"/>
      <c r="BD126" s="1617"/>
      <c r="BE126" s="1617"/>
      <c r="BF126" s="1617"/>
      <c r="BG126" s="1617"/>
    </row>
    <row r="127" spans="1:59">
      <c r="A127" s="1617"/>
      <c r="B127" s="1617"/>
      <c r="C127" s="1617"/>
      <c r="D127" s="1617"/>
      <c r="E127" s="1617"/>
      <c r="F127" s="1617"/>
      <c r="G127" s="1617"/>
      <c r="H127" s="1617"/>
      <c r="I127" s="1617"/>
      <c r="J127" s="1617"/>
      <c r="K127" s="1617"/>
      <c r="L127" s="1617"/>
      <c r="M127" s="1617"/>
      <c r="N127" s="1617"/>
      <c r="O127" s="1617"/>
      <c r="P127" s="1617"/>
      <c r="Q127" s="1617"/>
      <c r="R127" s="1617"/>
      <c r="S127" s="1617"/>
      <c r="T127" s="1617"/>
      <c r="U127" s="1617"/>
      <c r="V127" s="1617"/>
      <c r="W127" s="1617"/>
      <c r="X127" s="1617"/>
      <c r="Y127" s="1617"/>
      <c r="Z127" s="1617"/>
      <c r="AA127" s="1617"/>
      <c r="AB127" s="1617"/>
      <c r="AC127" s="1617"/>
      <c r="AD127" s="1617"/>
      <c r="AE127" s="1617"/>
      <c r="AF127" s="1617"/>
      <c r="AG127" s="1617"/>
      <c r="AH127" s="1617"/>
      <c r="AI127" s="1617"/>
      <c r="AJ127" s="1617"/>
      <c r="AK127" s="1617"/>
      <c r="AL127" s="1617"/>
      <c r="AM127" s="1617"/>
      <c r="AN127" s="1617"/>
      <c r="AO127" s="1617"/>
      <c r="AP127" s="1617"/>
      <c r="AQ127" s="1617"/>
      <c r="AR127" s="1617"/>
      <c r="AS127" s="1617"/>
      <c r="AT127" s="1617"/>
      <c r="AU127" s="1617"/>
      <c r="AV127" s="1617"/>
      <c r="AW127" s="1617"/>
      <c r="AX127" s="1617"/>
      <c r="AY127" s="1617"/>
      <c r="AZ127" s="1617"/>
      <c r="BA127" s="1617"/>
      <c r="BB127" s="1617"/>
      <c r="BC127" s="1617"/>
      <c r="BD127" s="1617"/>
      <c r="BE127" s="1617"/>
      <c r="BF127" s="1617"/>
      <c r="BG127" s="1617"/>
    </row>
    <row r="128" spans="1:59">
      <c r="A128" s="1617"/>
      <c r="B128" s="1617"/>
      <c r="C128" s="1617"/>
      <c r="D128" s="1617"/>
      <c r="E128" s="1617"/>
      <c r="F128" s="1617"/>
      <c r="G128" s="1617"/>
      <c r="H128" s="1617"/>
      <c r="I128" s="1617"/>
      <c r="J128" s="1617"/>
      <c r="K128" s="1617"/>
      <c r="L128" s="1617"/>
      <c r="M128" s="1617"/>
      <c r="N128" s="1617"/>
      <c r="O128" s="1617"/>
      <c r="P128" s="1617"/>
      <c r="Q128" s="1617"/>
      <c r="R128" s="1617"/>
      <c r="S128" s="1617"/>
      <c r="T128" s="1617"/>
      <c r="U128" s="1617"/>
      <c r="V128" s="1617"/>
      <c r="W128" s="1617"/>
      <c r="X128" s="1617"/>
      <c r="Y128" s="1617"/>
      <c r="Z128" s="1617"/>
      <c r="AA128" s="1617"/>
      <c r="AB128" s="1617"/>
      <c r="AC128" s="1617"/>
      <c r="AD128" s="1617"/>
      <c r="AE128" s="1617"/>
      <c r="AF128" s="1617"/>
      <c r="AG128" s="1617"/>
      <c r="AH128" s="1617"/>
      <c r="AI128" s="1617"/>
      <c r="AJ128" s="1617"/>
      <c r="AK128" s="1617"/>
      <c r="AL128" s="1617"/>
      <c r="AM128" s="1617"/>
      <c r="AN128" s="1617"/>
      <c r="AO128" s="1617"/>
      <c r="AP128" s="1617"/>
      <c r="AQ128" s="1617"/>
      <c r="AR128" s="1617"/>
      <c r="AS128" s="1617"/>
      <c r="AT128" s="1617"/>
      <c r="AU128" s="1617"/>
      <c r="AV128" s="1617"/>
      <c r="AW128" s="1617"/>
      <c r="AX128" s="1617"/>
      <c r="AY128" s="1617"/>
      <c r="AZ128" s="1617"/>
      <c r="BA128" s="1617"/>
      <c r="BB128" s="1617"/>
      <c r="BC128" s="1617"/>
      <c r="BD128" s="1617"/>
      <c r="BE128" s="1617"/>
      <c r="BF128" s="1617"/>
      <c r="BG128" s="1617"/>
    </row>
    <row r="129" spans="1:59">
      <c r="A129" s="1617"/>
      <c r="B129" s="1617"/>
      <c r="C129" s="1617"/>
      <c r="D129" s="1617"/>
      <c r="E129" s="1617"/>
      <c r="F129" s="1617"/>
      <c r="G129" s="1617"/>
      <c r="H129" s="1617"/>
      <c r="I129" s="1617"/>
      <c r="J129" s="1617"/>
      <c r="K129" s="1617"/>
      <c r="L129" s="1617"/>
      <c r="M129" s="1617"/>
      <c r="N129" s="1617"/>
      <c r="O129" s="1617"/>
      <c r="P129" s="1617"/>
      <c r="Q129" s="1617"/>
      <c r="R129" s="1617"/>
      <c r="S129" s="1617"/>
      <c r="T129" s="1617"/>
      <c r="U129" s="1617"/>
      <c r="V129" s="1617"/>
      <c r="W129" s="1617"/>
      <c r="X129" s="1617"/>
      <c r="Y129" s="1617"/>
      <c r="Z129" s="1617"/>
      <c r="AA129" s="1617"/>
      <c r="AB129" s="1617"/>
      <c r="AC129" s="1617"/>
      <c r="AD129" s="1617"/>
      <c r="AE129" s="1617"/>
      <c r="AF129" s="1617"/>
      <c r="AG129" s="1617"/>
      <c r="AH129" s="1617"/>
      <c r="AI129" s="1617"/>
      <c r="AJ129" s="1617"/>
      <c r="AK129" s="1617"/>
      <c r="AL129" s="1617"/>
      <c r="AM129" s="1617"/>
      <c r="AN129" s="1617"/>
      <c r="AO129" s="1617"/>
      <c r="AP129" s="1617"/>
      <c r="AQ129" s="1617"/>
      <c r="AR129" s="1617"/>
      <c r="AS129" s="1617"/>
      <c r="AT129" s="1617"/>
      <c r="AU129" s="1617"/>
      <c r="AV129" s="1617"/>
      <c r="AW129" s="1617"/>
      <c r="AX129" s="1617"/>
      <c r="AY129" s="1617"/>
      <c r="AZ129" s="1617"/>
      <c r="BA129" s="1617"/>
      <c r="BB129" s="1617"/>
      <c r="BC129" s="1617"/>
      <c r="BD129" s="1617"/>
      <c r="BE129" s="1617"/>
      <c r="BF129" s="1617"/>
      <c r="BG129" s="1617"/>
    </row>
    <row r="130" spans="1:59">
      <c r="A130" s="1617"/>
      <c r="B130" s="1617"/>
      <c r="C130" s="1617"/>
      <c r="D130" s="1617"/>
      <c r="E130" s="1617"/>
      <c r="F130" s="1617"/>
      <c r="G130" s="1617"/>
      <c r="H130" s="1617"/>
      <c r="I130" s="1617"/>
      <c r="J130" s="1617"/>
      <c r="K130" s="1617"/>
      <c r="L130" s="1617"/>
      <c r="M130" s="1617"/>
      <c r="N130" s="1617"/>
      <c r="O130" s="1617"/>
      <c r="P130" s="1617"/>
      <c r="Q130" s="1617"/>
      <c r="R130" s="1617"/>
      <c r="S130" s="1617"/>
      <c r="T130" s="1617"/>
      <c r="U130" s="1617"/>
      <c r="V130" s="1617"/>
      <c r="W130" s="1617"/>
      <c r="X130" s="1617"/>
      <c r="Y130" s="1617"/>
      <c r="Z130" s="1617"/>
      <c r="AA130" s="1617"/>
      <c r="AB130" s="1617"/>
      <c r="AC130" s="1617"/>
      <c r="AD130" s="1617"/>
      <c r="AE130" s="1617"/>
      <c r="AF130" s="1617"/>
      <c r="AG130" s="1617"/>
      <c r="AH130" s="1617"/>
      <c r="AI130" s="1617"/>
      <c r="AJ130" s="1617"/>
      <c r="AK130" s="1617"/>
      <c r="AL130" s="1617"/>
      <c r="AM130" s="1617"/>
      <c r="AN130" s="1617"/>
      <c r="AO130" s="1617"/>
      <c r="AP130" s="1617"/>
      <c r="AQ130" s="1617"/>
      <c r="AR130" s="1617"/>
      <c r="AS130" s="1617"/>
      <c r="AT130" s="1617"/>
      <c r="AU130" s="1617"/>
      <c r="AV130" s="1617"/>
      <c r="AW130" s="1617"/>
      <c r="AX130" s="1617"/>
      <c r="AY130" s="1617"/>
      <c r="AZ130" s="1617"/>
      <c r="BA130" s="1617"/>
      <c r="BB130" s="1617"/>
      <c r="BC130" s="1617"/>
      <c r="BD130" s="1617"/>
      <c r="BE130" s="1617"/>
      <c r="BF130" s="1617"/>
      <c r="BG130" s="1617"/>
    </row>
    <row r="131" spans="1:59">
      <c r="A131" s="1617"/>
      <c r="B131" s="1617"/>
      <c r="C131" s="1617"/>
      <c r="D131" s="1617"/>
      <c r="E131" s="1617"/>
      <c r="F131" s="1617"/>
      <c r="G131" s="1617"/>
      <c r="H131" s="1617"/>
      <c r="I131" s="1617"/>
      <c r="J131" s="1617"/>
      <c r="K131" s="1617"/>
      <c r="L131" s="1617"/>
      <c r="M131" s="1617"/>
      <c r="N131" s="1617"/>
      <c r="O131" s="1617"/>
      <c r="P131" s="1617"/>
      <c r="Q131" s="1617"/>
      <c r="R131" s="1617"/>
      <c r="S131" s="1617"/>
      <c r="T131" s="1617"/>
      <c r="U131" s="1617"/>
      <c r="V131" s="1617"/>
      <c r="W131" s="1617"/>
      <c r="X131" s="1617"/>
      <c r="Y131" s="1617"/>
      <c r="Z131" s="1617"/>
      <c r="AA131" s="1617"/>
      <c r="AB131" s="1617"/>
      <c r="AC131" s="1617"/>
      <c r="AD131" s="1617"/>
      <c r="AE131" s="1617"/>
      <c r="AF131" s="1617"/>
      <c r="AG131" s="1617"/>
      <c r="AH131" s="1617"/>
      <c r="AI131" s="1617"/>
      <c r="AJ131" s="1617"/>
      <c r="AK131" s="1617"/>
      <c r="AL131" s="1617"/>
      <c r="AM131" s="1617"/>
      <c r="AN131" s="1617"/>
      <c r="AO131" s="1617"/>
      <c r="AP131" s="1617"/>
      <c r="AQ131" s="1617"/>
      <c r="AR131" s="1617"/>
      <c r="AS131" s="1617"/>
      <c r="AT131" s="1617"/>
      <c r="AU131" s="1617"/>
      <c r="AV131" s="1617"/>
      <c r="AW131" s="1617"/>
      <c r="AX131" s="1617"/>
      <c r="AY131" s="1617"/>
      <c r="AZ131" s="1617"/>
      <c r="BA131" s="1617"/>
      <c r="BB131" s="1617"/>
      <c r="BC131" s="1617"/>
      <c r="BD131" s="1617"/>
      <c r="BE131" s="1617"/>
      <c r="BF131" s="1617"/>
      <c r="BG131" s="1617"/>
    </row>
    <row r="132" spans="1:59">
      <c r="A132" s="1617"/>
      <c r="B132" s="1617"/>
      <c r="C132" s="1617"/>
      <c r="D132" s="1617"/>
      <c r="E132" s="1617"/>
      <c r="F132" s="1617"/>
      <c r="G132" s="1617"/>
      <c r="H132" s="1617"/>
      <c r="I132" s="1617"/>
      <c r="J132" s="1617"/>
      <c r="K132" s="1617"/>
      <c r="L132" s="1617"/>
      <c r="M132" s="1617"/>
      <c r="N132" s="1617"/>
      <c r="O132" s="1617"/>
      <c r="P132" s="1617"/>
      <c r="Q132" s="1617"/>
      <c r="R132" s="1617"/>
      <c r="S132" s="1617"/>
      <c r="T132" s="1617"/>
      <c r="U132" s="1617"/>
      <c r="V132" s="1617"/>
      <c r="W132" s="1617"/>
      <c r="X132" s="1617"/>
      <c r="Y132" s="1617"/>
      <c r="Z132" s="1617"/>
      <c r="AA132" s="1617"/>
      <c r="AB132" s="1617"/>
      <c r="AC132" s="1617"/>
      <c r="AD132" s="1617"/>
      <c r="AE132" s="1617"/>
      <c r="AF132" s="1617"/>
      <c r="AG132" s="1617"/>
      <c r="AH132" s="1617"/>
      <c r="AI132" s="1617"/>
      <c r="AJ132" s="1617"/>
      <c r="AK132" s="1617"/>
      <c r="AL132" s="1617"/>
      <c r="AM132" s="1617"/>
      <c r="AN132" s="1617"/>
      <c r="AO132" s="1617"/>
      <c r="AP132" s="1617"/>
      <c r="AQ132" s="1617"/>
      <c r="AR132" s="1617"/>
      <c r="AS132" s="1617"/>
      <c r="AT132" s="1617"/>
      <c r="AU132" s="1617"/>
      <c r="AV132" s="1617"/>
      <c r="AW132" s="1617"/>
      <c r="AX132" s="1617"/>
      <c r="AY132" s="1617"/>
      <c r="AZ132" s="1617"/>
      <c r="BA132" s="1617"/>
      <c r="BB132" s="1617"/>
      <c r="BC132" s="1617"/>
      <c r="BD132" s="1617"/>
      <c r="BE132" s="1617"/>
      <c r="BF132" s="1617"/>
      <c r="BG132" s="1617"/>
    </row>
    <row r="133" spans="1:59">
      <c r="A133" s="1617"/>
      <c r="B133" s="1617"/>
      <c r="C133" s="1617"/>
      <c r="D133" s="1617"/>
      <c r="E133" s="1617"/>
      <c r="F133" s="1617"/>
      <c r="G133" s="1617"/>
      <c r="H133" s="1617"/>
      <c r="I133" s="1617"/>
      <c r="J133" s="1617"/>
      <c r="K133" s="1617"/>
      <c r="L133" s="1617"/>
      <c r="M133" s="1617"/>
      <c r="N133" s="1617"/>
      <c r="O133" s="1617"/>
      <c r="P133" s="1617"/>
      <c r="Q133" s="1617"/>
      <c r="R133" s="1617"/>
      <c r="S133" s="1617"/>
      <c r="T133" s="1617"/>
      <c r="U133" s="1617"/>
      <c r="V133" s="1617"/>
      <c r="W133" s="1617"/>
      <c r="X133" s="1617"/>
      <c r="Y133" s="1617"/>
      <c r="Z133" s="1617"/>
      <c r="AA133" s="1617"/>
      <c r="AB133" s="1617"/>
      <c r="AC133" s="1617"/>
      <c r="AD133" s="1617"/>
      <c r="AE133" s="1617"/>
      <c r="AF133" s="1617"/>
      <c r="AG133" s="1617"/>
      <c r="AH133" s="1617"/>
      <c r="AI133" s="1617"/>
      <c r="AJ133" s="1617"/>
      <c r="AK133" s="1617"/>
      <c r="AL133" s="1617"/>
      <c r="AM133" s="1617"/>
      <c r="AN133" s="1617"/>
      <c r="AO133" s="1617"/>
      <c r="AP133" s="1617"/>
      <c r="AQ133" s="1617"/>
      <c r="AR133" s="1617"/>
      <c r="AS133" s="1617"/>
      <c r="AT133" s="1617"/>
      <c r="AU133" s="1617"/>
      <c r="AV133" s="1617"/>
      <c r="AW133" s="1617"/>
      <c r="AX133" s="1617"/>
      <c r="AY133" s="1617"/>
      <c r="AZ133" s="1617"/>
      <c r="BA133" s="1617"/>
      <c r="BB133" s="1617"/>
      <c r="BC133" s="1617"/>
      <c r="BD133" s="1617"/>
      <c r="BE133" s="1617"/>
      <c r="BF133" s="1617"/>
      <c r="BG133" s="1617"/>
    </row>
    <row r="134" spans="1:59">
      <c r="A134" s="1617"/>
      <c r="B134" s="1617"/>
      <c r="C134" s="1617"/>
      <c r="D134" s="1617"/>
      <c r="E134" s="1617"/>
      <c r="F134" s="1617"/>
      <c r="G134" s="1617"/>
      <c r="H134" s="1617"/>
      <c r="I134" s="1617"/>
      <c r="J134" s="1617"/>
      <c r="K134" s="1617"/>
      <c r="L134" s="1617"/>
      <c r="M134" s="1617"/>
      <c r="N134" s="1617"/>
      <c r="O134" s="1617"/>
      <c r="P134" s="1617"/>
      <c r="Q134" s="1617"/>
      <c r="R134" s="1617"/>
      <c r="S134" s="1617"/>
      <c r="T134" s="1617"/>
      <c r="U134" s="1617"/>
      <c r="V134" s="1617"/>
      <c r="W134" s="1617"/>
      <c r="X134" s="1617"/>
      <c r="Y134" s="1617"/>
      <c r="Z134" s="1617"/>
      <c r="AA134" s="1617"/>
      <c r="AB134" s="1617"/>
      <c r="AC134" s="1617"/>
      <c r="AD134" s="1617"/>
      <c r="AE134" s="1617"/>
      <c r="AF134" s="1617"/>
      <c r="AG134" s="1617"/>
      <c r="AH134" s="1617"/>
      <c r="AI134" s="1617"/>
      <c r="AJ134" s="1617"/>
      <c r="AK134" s="1617"/>
      <c r="AL134" s="1617"/>
      <c r="AM134" s="1617"/>
      <c r="AN134" s="1617"/>
      <c r="AO134" s="1617"/>
      <c r="AP134" s="1617"/>
      <c r="AQ134" s="1617"/>
      <c r="AR134" s="1617"/>
      <c r="AS134" s="1617"/>
      <c r="AT134" s="1617"/>
      <c r="AU134" s="1617"/>
      <c r="AV134" s="1617"/>
      <c r="AW134" s="1617"/>
      <c r="AX134" s="1617"/>
      <c r="AY134" s="1617"/>
      <c r="AZ134" s="1617"/>
      <c r="BA134" s="1617"/>
      <c r="BB134" s="1617"/>
      <c r="BC134" s="1617"/>
      <c r="BD134" s="1617"/>
      <c r="BE134" s="1617"/>
      <c r="BF134" s="1617"/>
      <c r="BG134" s="1617"/>
    </row>
    <row r="135" spans="1:59">
      <c r="A135" s="1617"/>
      <c r="B135" s="1617"/>
      <c r="C135" s="1617"/>
      <c r="D135" s="1617"/>
      <c r="E135" s="1617"/>
      <c r="F135" s="1617"/>
      <c r="G135" s="1617"/>
      <c r="H135" s="1617"/>
      <c r="I135" s="1617"/>
      <c r="J135" s="1617"/>
      <c r="K135" s="1617"/>
      <c r="L135" s="1617"/>
      <c r="M135" s="1617"/>
      <c r="N135" s="1617"/>
      <c r="O135" s="1617"/>
      <c r="P135" s="1617"/>
      <c r="Q135" s="1617"/>
      <c r="R135" s="1617"/>
      <c r="S135" s="1617"/>
      <c r="T135" s="1617"/>
      <c r="U135" s="1617"/>
      <c r="V135" s="1617"/>
      <c r="W135" s="1617"/>
      <c r="X135" s="1617"/>
      <c r="Y135" s="1617"/>
      <c r="Z135" s="1617"/>
      <c r="AA135" s="1617"/>
      <c r="AB135" s="1617"/>
      <c r="AC135" s="1617"/>
      <c r="AD135" s="1617"/>
      <c r="AE135" s="1617"/>
      <c r="AF135" s="1617"/>
      <c r="AG135" s="1617"/>
      <c r="AH135" s="1617"/>
      <c r="AI135" s="1617"/>
      <c r="AJ135" s="1617"/>
      <c r="AK135" s="1617"/>
      <c r="AL135" s="1617"/>
      <c r="AM135" s="1617"/>
      <c r="AN135" s="1617"/>
      <c r="AO135" s="1617"/>
      <c r="AP135" s="1617"/>
      <c r="AQ135" s="1617"/>
      <c r="AR135" s="1617"/>
      <c r="AS135" s="1617"/>
      <c r="AT135" s="1617"/>
      <c r="AU135" s="1617"/>
      <c r="AV135" s="1617"/>
      <c r="AW135" s="1617"/>
      <c r="AX135" s="1617"/>
      <c r="AY135" s="1617"/>
      <c r="AZ135" s="1617"/>
      <c r="BA135" s="1617"/>
      <c r="BB135" s="1617"/>
      <c r="BC135" s="1617"/>
      <c r="BD135" s="1617"/>
      <c r="BE135" s="1617"/>
      <c r="BF135" s="1617"/>
      <c r="BG135" s="1617"/>
    </row>
    <row r="136" spans="1:59">
      <c r="A136" s="1617"/>
      <c r="B136" s="1617"/>
      <c r="C136" s="1617"/>
      <c r="D136" s="1617"/>
      <c r="E136" s="1617"/>
      <c r="F136" s="1617"/>
      <c r="G136" s="1617"/>
      <c r="H136" s="1617"/>
      <c r="I136" s="1617"/>
      <c r="J136" s="1617"/>
      <c r="K136" s="1617"/>
      <c r="L136" s="1617"/>
      <c r="M136" s="1617"/>
      <c r="N136" s="1617"/>
      <c r="O136" s="1617"/>
      <c r="P136" s="1617"/>
      <c r="Q136" s="1617"/>
      <c r="R136" s="1617"/>
      <c r="S136" s="1617"/>
      <c r="T136" s="1617"/>
      <c r="U136" s="1617"/>
      <c r="V136" s="1617"/>
      <c r="W136" s="1617"/>
      <c r="X136" s="1617"/>
      <c r="Y136" s="1617"/>
      <c r="Z136" s="1617"/>
      <c r="AA136" s="1617"/>
      <c r="AB136" s="1617"/>
      <c r="AC136" s="1617"/>
      <c r="AD136" s="1617"/>
      <c r="AE136" s="1617"/>
      <c r="AF136" s="1617"/>
      <c r="AG136" s="1617"/>
      <c r="AH136" s="1617"/>
      <c r="AI136" s="1617"/>
      <c r="AJ136" s="1617"/>
      <c r="AK136" s="1617"/>
      <c r="AL136" s="1617"/>
      <c r="AM136" s="1617"/>
      <c r="AN136" s="1617"/>
      <c r="AO136" s="1617"/>
      <c r="AP136" s="1617"/>
      <c r="AQ136" s="1617"/>
      <c r="AR136" s="1617"/>
      <c r="AS136" s="1617"/>
      <c r="AT136" s="1617"/>
      <c r="AU136" s="1617"/>
      <c r="AV136" s="1617"/>
      <c r="AW136" s="1617"/>
      <c r="AX136" s="1617"/>
      <c r="AY136" s="1617"/>
      <c r="AZ136" s="1617"/>
      <c r="BA136" s="1617"/>
      <c r="BB136" s="1617"/>
      <c r="BC136" s="1617"/>
      <c r="BD136" s="1617"/>
      <c r="BE136" s="1617"/>
      <c r="BF136" s="1617"/>
      <c r="BG136" s="1617"/>
    </row>
    <row r="137" spans="1:59">
      <c r="A137" s="1617"/>
      <c r="B137" s="1617"/>
      <c r="C137" s="1617"/>
      <c r="D137" s="1617"/>
      <c r="E137" s="1617"/>
      <c r="F137" s="1617"/>
      <c r="G137" s="1617"/>
      <c r="H137" s="1617"/>
      <c r="I137" s="1617"/>
      <c r="J137" s="1617"/>
      <c r="K137" s="1617"/>
      <c r="L137" s="1617"/>
      <c r="M137" s="1617"/>
      <c r="N137" s="1617"/>
      <c r="O137" s="1617"/>
      <c r="P137" s="1617"/>
      <c r="Q137" s="1617"/>
      <c r="R137" s="1617"/>
      <c r="S137" s="1617"/>
      <c r="T137" s="1617"/>
      <c r="U137" s="1617"/>
      <c r="V137" s="1617"/>
      <c r="W137" s="1617"/>
      <c r="X137" s="1617"/>
      <c r="Y137" s="1617"/>
      <c r="Z137" s="1617"/>
      <c r="AA137" s="1617"/>
      <c r="AB137" s="1617"/>
      <c r="AC137" s="1617"/>
      <c r="AD137" s="1617"/>
      <c r="AE137" s="1617"/>
      <c r="AF137" s="1617"/>
      <c r="AG137" s="1617"/>
      <c r="AH137" s="1617"/>
      <c r="AI137" s="1617"/>
      <c r="AJ137" s="1617"/>
      <c r="AK137" s="1617"/>
      <c r="AL137" s="1617"/>
      <c r="AM137" s="1617"/>
      <c r="AN137" s="1617"/>
      <c r="AO137" s="1617"/>
      <c r="AP137" s="1617"/>
      <c r="AQ137" s="1617"/>
      <c r="AR137" s="1617"/>
      <c r="AS137" s="1617"/>
      <c r="AT137" s="1617"/>
      <c r="AU137" s="1617"/>
      <c r="AV137" s="1617"/>
      <c r="AW137" s="1617"/>
      <c r="AX137" s="1617"/>
      <c r="AY137" s="1617"/>
      <c r="AZ137" s="1617"/>
      <c r="BA137" s="1617"/>
      <c r="BB137" s="1617"/>
      <c r="BC137" s="1617"/>
      <c r="BD137" s="1617"/>
      <c r="BE137" s="1617"/>
      <c r="BF137" s="1617"/>
      <c r="BG137" s="1617"/>
    </row>
    <row r="138" spans="1:59">
      <c r="A138" s="1617"/>
      <c r="B138" s="1617"/>
      <c r="C138" s="1617"/>
      <c r="D138" s="1617"/>
      <c r="E138" s="1617"/>
      <c r="F138" s="1617"/>
      <c r="G138" s="1617"/>
      <c r="H138" s="1617"/>
      <c r="I138" s="1617"/>
      <c r="J138" s="1617"/>
      <c r="K138" s="1617"/>
      <c r="L138" s="1617"/>
      <c r="M138" s="1617"/>
      <c r="N138" s="1617"/>
      <c r="O138" s="1617"/>
      <c r="P138" s="1617"/>
      <c r="Q138" s="1617"/>
      <c r="R138" s="1617"/>
      <c r="S138" s="1617"/>
      <c r="T138" s="1617"/>
      <c r="U138" s="1617"/>
      <c r="V138" s="1617"/>
      <c r="W138" s="1617"/>
      <c r="X138" s="1617"/>
      <c r="Y138" s="1617"/>
      <c r="Z138" s="1617"/>
      <c r="AA138" s="1617"/>
      <c r="AB138" s="1617"/>
      <c r="AC138" s="1617"/>
      <c r="AD138" s="1617"/>
      <c r="AE138" s="1617"/>
      <c r="AF138" s="1617"/>
      <c r="AG138" s="1617"/>
      <c r="AH138" s="1617"/>
      <c r="AI138" s="1617"/>
      <c r="AJ138" s="1617"/>
      <c r="AK138" s="1617"/>
      <c r="AL138" s="1617"/>
      <c r="AM138" s="1617"/>
      <c r="AN138" s="1617"/>
      <c r="AO138" s="1617"/>
      <c r="AP138" s="1617"/>
      <c r="AQ138" s="1617"/>
      <c r="AR138" s="1617"/>
      <c r="AS138" s="1617"/>
      <c r="AT138" s="1617"/>
      <c r="AU138" s="1617"/>
      <c r="AV138" s="1617"/>
      <c r="AW138" s="1617"/>
      <c r="AX138" s="1617"/>
      <c r="AY138" s="1617"/>
      <c r="AZ138" s="1617"/>
      <c r="BA138" s="1617"/>
      <c r="BB138" s="1617"/>
      <c r="BC138" s="1617"/>
      <c r="BD138" s="1617"/>
      <c r="BE138" s="1617"/>
      <c r="BF138" s="1617"/>
      <c r="BG138" s="1617"/>
    </row>
    <row r="139" spans="1:59">
      <c r="A139" s="1617"/>
      <c r="B139" s="1617"/>
      <c r="C139" s="1617"/>
      <c r="D139" s="1617"/>
      <c r="E139" s="1617"/>
      <c r="F139" s="1617"/>
      <c r="G139" s="1617"/>
      <c r="H139" s="1617"/>
      <c r="I139" s="1617"/>
      <c r="J139" s="1617"/>
      <c r="K139" s="1617"/>
      <c r="L139" s="1617"/>
      <c r="M139" s="1617"/>
      <c r="N139" s="1617"/>
      <c r="O139" s="1617"/>
      <c r="P139" s="1617"/>
      <c r="Q139" s="1617"/>
      <c r="R139" s="1617"/>
      <c r="S139" s="1617"/>
      <c r="T139" s="1617"/>
      <c r="U139" s="1617"/>
      <c r="V139" s="1617"/>
      <c r="W139" s="1617"/>
      <c r="X139" s="1617"/>
      <c r="Y139" s="1617"/>
      <c r="Z139" s="1617"/>
      <c r="AA139" s="1617"/>
      <c r="AB139" s="1617"/>
      <c r="AC139" s="1617"/>
      <c r="AD139" s="1617"/>
      <c r="AE139" s="1617"/>
      <c r="AF139" s="1617"/>
      <c r="AG139" s="1617"/>
      <c r="AH139" s="1617"/>
      <c r="AI139" s="1617"/>
      <c r="AJ139" s="1617"/>
      <c r="AK139" s="1617"/>
      <c r="AL139" s="1617"/>
      <c r="AM139" s="1617"/>
      <c r="AN139" s="1617"/>
      <c r="AO139" s="1617"/>
      <c r="AP139" s="1617"/>
      <c r="AQ139" s="1617"/>
      <c r="AR139" s="1617"/>
      <c r="AS139" s="1617"/>
      <c r="AT139" s="1617"/>
      <c r="AU139" s="1617"/>
      <c r="AV139" s="1617"/>
      <c r="AW139" s="1617"/>
      <c r="AX139" s="1617"/>
      <c r="AY139" s="1617"/>
      <c r="AZ139" s="1617"/>
      <c r="BA139" s="1617"/>
      <c r="BB139" s="1617"/>
      <c r="BC139" s="1617"/>
      <c r="BD139" s="1617"/>
      <c r="BE139" s="1617"/>
      <c r="BF139" s="1617"/>
      <c r="BG139" s="1617"/>
    </row>
    <row r="140" spans="1:59">
      <c r="A140" s="1617"/>
      <c r="B140" s="1617"/>
      <c r="C140" s="1617"/>
      <c r="D140" s="1617"/>
      <c r="E140" s="1617"/>
      <c r="F140" s="1617"/>
      <c r="G140" s="1617"/>
      <c r="H140" s="1617"/>
      <c r="I140" s="1617"/>
      <c r="J140" s="1617"/>
      <c r="K140" s="1617"/>
      <c r="L140" s="1617"/>
      <c r="M140" s="1617"/>
      <c r="N140" s="1617"/>
      <c r="O140" s="1617"/>
      <c r="P140" s="1617"/>
      <c r="Q140" s="1617"/>
      <c r="R140" s="1617"/>
      <c r="S140" s="1617"/>
      <c r="T140" s="1617"/>
      <c r="U140" s="1617"/>
      <c r="V140" s="1617"/>
      <c r="W140" s="1617"/>
      <c r="X140" s="1617"/>
      <c r="Y140" s="1617"/>
      <c r="Z140" s="1617"/>
      <c r="AA140" s="1617"/>
      <c r="AB140" s="1617"/>
      <c r="AC140" s="1617"/>
      <c r="AD140" s="1617"/>
      <c r="AE140" s="1617"/>
      <c r="AF140" s="1617"/>
      <c r="AG140" s="1617"/>
      <c r="AH140" s="1617"/>
      <c r="AI140" s="1617"/>
      <c r="AJ140" s="1617"/>
      <c r="AK140" s="1617"/>
      <c r="AL140" s="1617"/>
      <c r="AM140" s="1617"/>
      <c r="AN140" s="1617"/>
      <c r="AO140" s="1617"/>
      <c r="AP140" s="1617"/>
      <c r="AQ140" s="1617"/>
      <c r="AR140" s="1617"/>
      <c r="AS140" s="1617"/>
      <c r="AT140" s="1617"/>
      <c r="AU140" s="1617"/>
      <c r="AV140" s="1617"/>
      <c r="AW140" s="1617"/>
      <c r="AX140" s="1617"/>
      <c r="AY140" s="1617"/>
      <c r="AZ140" s="1617"/>
      <c r="BA140" s="1617"/>
      <c r="BB140" s="1617"/>
      <c r="BC140" s="1617"/>
      <c r="BD140" s="1617"/>
      <c r="BE140" s="1617"/>
      <c r="BF140" s="1617"/>
      <c r="BG140" s="1617"/>
    </row>
    <row r="141" spans="1:59">
      <c r="A141" s="1617"/>
      <c r="B141" s="1617"/>
      <c r="C141" s="1617"/>
      <c r="D141" s="1617"/>
      <c r="E141" s="1617"/>
      <c r="F141" s="1617"/>
      <c r="G141" s="1617"/>
      <c r="H141" s="1617"/>
      <c r="I141" s="1617"/>
      <c r="J141" s="1617"/>
      <c r="K141" s="1617"/>
      <c r="L141" s="1617"/>
      <c r="M141" s="1617"/>
      <c r="N141" s="1617"/>
      <c r="O141" s="1617"/>
      <c r="P141" s="1617"/>
      <c r="Q141" s="1617"/>
      <c r="R141" s="1617"/>
      <c r="S141" s="1617"/>
      <c r="T141" s="1617"/>
      <c r="U141" s="1617"/>
      <c r="V141" s="1617"/>
      <c r="W141" s="1617"/>
      <c r="X141" s="1617"/>
      <c r="Y141" s="1617"/>
      <c r="Z141" s="1617"/>
      <c r="AA141" s="1617"/>
      <c r="AB141" s="1617"/>
      <c r="AC141" s="1617"/>
      <c r="AD141" s="1617"/>
      <c r="AE141" s="1617"/>
      <c r="AF141" s="1617"/>
      <c r="AG141" s="1617"/>
      <c r="AH141" s="1617"/>
      <c r="AI141" s="1617"/>
      <c r="AJ141" s="1617"/>
      <c r="AK141" s="1617"/>
      <c r="AL141" s="1617"/>
      <c r="AM141" s="1617"/>
      <c r="AN141" s="1617"/>
      <c r="AO141" s="1617"/>
      <c r="AP141" s="1617"/>
      <c r="AQ141" s="1617"/>
      <c r="AR141" s="1617"/>
      <c r="AS141" s="1617"/>
      <c r="AT141" s="1617"/>
      <c r="AU141" s="1617"/>
      <c r="AV141" s="1617"/>
      <c r="AW141" s="1617"/>
      <c r="AX141" s="1617"/>
      <c r="AY141" s="1617"/>
      <c r="AZ141" s="1617"/>
      <c r="BA141" s="1617"/>
      <c r="BB141" s="1617"/>
      <c r="BC141" s="1617"/>
      <c r="BD141" s="1617"/>
      <c r="BE141" s="1617"/>
      <c r="BF141" s="1617"/>
      <c r="BG141" s="1617"/>
    </row>
    <row r="142" spans="1:59">
      <c r="A142" s="1617"/>
      <c r="B142" s="1617"/>
      <c r="C142" s="1617"/>
      <c r="D142" s="1617"/>
      <c r="E142" s="1617"/>
      <c r="F142" s="1617"/>
      <c r="G142" s="1617"/>
      <c r="H142" s="1617"/>
      <c r="I142" s="1617"/>
      <c r="J142" s="1617"/>
      <c r="K142" s="1617"/>
      <c r="L142" s="1617"/>
      <c r="M142" s="1617"/>
      <c r="N142" s="1617"/>
      <c r="O142" s="1617"/>
      <c r="P142" s="1617"/>
      <c r="Q142" s="1617"/>
      <c r="R142" s="1617"/>
      <c r="S142" s="1617"/>
      <c r="T142" s="1617"/>
      <c r="U142" s="1617"/>
      <c r="V142" s="1617"/>
      <c r="W142" s="1617"/>
      <c r="X142" s="1617"/>
      <c r="Y142" s="1617"/>
      <c r="Z142" s="1617"/>
      <c r="AA142" s="1617"/>
      <c r="AB142" s="1617"/>
      <c r="AC142" s="1617"/>
      <c r="AD142" s="1617"/>
      <c r="AE142" s="1617"/>
      <c r="AF142" s="1617"/>
      <c r="AG142" s="1617"/>
      <c r="AH142" s="1617"/>
      <c r="AI142" s="1617"/>
      <c r="AJ142" s="1617"/>
      <c r="AK142" s="1617"/>
      <c r="AL142" s="1617"/>
      <c r="AM142" s="1617"/>
      <c r="AN142" s="1617"/>
      <c r="AO142" s="1617"/>
      <c r="AP142" s="1617"/>
      <c r="AQ142" s="1617"/>
      <c r="AR142" s="1617"/>
      <c r="AS142" s="1617"/>
      <c r="AT142" s="1617"/>
      <c r="AU142" s="1617"/>
      <c r="AV142" s="1617"/>
      <c r="AW142" s="1617"/>
      <c r="AX142" s="1617"/>
      <c r="AY142" s="1617"/>
      <c r="AZ142" s="1617"/>
      <c r="BA142" s="1617"/>
      <c r="BB142" s="1617"/>
      <c r="BC142" s="1617"/>
      <c r="BD142" s="1617"/>
      <c r="BE142" s="1617"/>
      <c r="BF142" s="1617"/>
      <c r="BG142" s="1617"/>
    </row>
    <row r="143" spans="1:59">
      <c r="A143" s="1617"/>
      <c r="B143" s="1617"/>
      <c r="C143" s="1617"/>
      <c r="D143" s="1617"/>
      <c r="E143" s="1617"/>
      <c r="F143" s="1617"/>
      <c r="G143" s="1617"/>
      <c r="H143" s="1617"/>
      <c r="I143" s="1617"/>
      <c r="J143" s="1617"/>
      <c r="K143" s="1617"/>
      <c r="L143" s="1617"/>
      <c r="M143" s="1617"/>
      <c r="N143" s="1617"/>
      <c r="O143" s="1617"/>
      <c r="P143" s="1617"/>
      <c r="Q143" s="1617"/>
      <c r="R143" s="1617"/>
      <c r="S143" s="1617"/>
      <c r="T143" s="1617"/>
      <c r="U143" s="1617"/>
      <c r="V143" s="1617"/>
      <c r="W143" s="1617"/>
      <c r="X143" s="1617"/>
      <c r="Y143" s="1617"/>
      <c r="Z143" s="1617"/>
      <c r="AA143" s="1617"/>
      <c r="AB143" s="1617"/>
      <c r="AC143" s="1617"/>
      <c r="AD143" s="1617"/>
      <c r="AE143" s="1617"/>
      <c r="AF143" s="1617"/>
      <c r="AG143" s="1617"/>
      <c r="AH143" s="1617"/>
      <c r="AI143" s="1617"/>
      <c r="AJ143" s="1617"/>
      <c r="AK143" s="1617"/>
      <c r="AL143" s="1617"/>
      <c r="AM143" s="1617"/>
      <c r="AN143" s="1617"/>
      <c r="AO143" s="1617"/>
      <c r="AP143" s="1617"/>
      <c r="AQ143" s="1617"/>
      <c r="AR143" s="1617"/>
      <c r="AS143" s="1617"/>
      <c r="AT143" s="1617"/>
      <c r="AU143" s="1617"/>
      <c r="AV143" s="1617"/>
      <c r="AW143" s="1617"/>
      <c r="AX143" s="1617"/>
      <c r="AY143" s="1617"/>
      <c r="AZ143" s="1617"/>
      <c r="BA143" s="1617"/>
      <c r="BB143" s="1617"/>
      <c r="BC143" s="1617"/>
      <c r="BD143" s="1617"/>
      <c r="BE143" s="1617"/>
      <c r="BF143" s="1617"/>
      <c r="BG143" s="1617"/>
    </row>
    <row r="144" spans="1:59">
      <c r="A144" s="1617"/>
      <c r="B144" s="1617"/>
      <c r="C144" s="1617"/>
      <c r="D144" s="1617"/>
      <c r="E144" s="1617"/>
      <c r="F144" s="1617"/>
      <c r="G144" s="1617"/>
      <c r="H144" s="1617"/>
      <c r="I144" s="1617"/>
      <c r="J144" s="1617"/>
      <c r="K144" s="1617"/>
      <c r="L144" s="1617"/>
      <c r="M144" s="1617"/>
      <c r="N144" s="1617"/>
      <c r="O144" s="1617"/>
      <c r="P144" s="1617"/>
      <c r="Q144" s="1617"/>
      <c r="R144" s="1617"/>
      <c r="S144" s="1617"/>
      <c r="T144" s="1617"/>
      <c r="U144" s="1617"/>
      <c r="V144" s="1617"/>
      <c r="W144" s="1617"/>
      <c r="X144" s="1617"/>
      <c r="Y144" s="1617"/>
      <c r="Z144" s="1617"/>
      <c r="AA144" s="1617"/>
      <c r="AB144" s="1617"/>
      <c r="AC144" s="1617"/>
      <c r="AD144" s="1617"/>
      <c r="AE144" s="1617"/>
      <c r="AF144" s="1617"/>
      <c r="AG144" s="1617"/>
      <c r="AH144" s="1617"/>
      <c r="AI144" s="1617"/>
      <c r="AJ144" s="1617"/>
      <c r="AK144" s="1617"/>
      <c r="AL144" s="1617"/>
      <c r="AM144" s="1617"/>
      <c r="AN144" s="1617"/>
      <c r="AO144" s="1617"/>
      <c r="AP144" s="1617"/>
      <c r="AQ144" s="1617"/>
      <c r="AR144" s="1617"/>
      <c r="AS144" s="1617"/>
      <c r="AT144" s="1617"/>
      <c r="AU144" s="1617"/>
      <c r="AV144" s="1617"/>
      <c r="AW144" s="1617"/>
      <c r="AX144" s="1617"/>
      <c r="AY144" s="1617"/>
      <c r="AZ144" s="1617"/>
      <c r="BA144" s="1617"/>
      <c r="BB144" s="1617"/>
      <c r="BC144" s="1617"/>
      <c r="BD144" s="1617"/>
      <c r="BE144" s="1617"/>
      <c r="BF144" s="1617"/>
      <c r="BG144" s="1617"/>
    </row>
    <row r="145" spans="1:59">
      <c r="A145" s="1617"/>
      <c r="B145" s="1617"/>
      <c r="C145" s="1617"/>
      <c r="D145" s="1617"/>
      <c r="E145" s="1617"/>
      <c r="F145" s="1617"/>
      <c r="G145" s="1617"/>
      <c r="H145" s="1617"/>
      <c r="I145" s="1617"/>
      <c r="J145" s="1617"/>
      <c r="K145" s="1617"/>
      <c r="L145" s="1617"/>
      <c r="M145" s="1617"/>
      <c r="N145" s="1617"/>
      <c r="O145" s="1617"/>
      <c r="P145" s="1617"/>
      <c r="Q145" s="1617"/>
      <c r="R145" s="1617"/>
      <c r="S145" s="1617"/>
      <c r="T145" s="1617"/>
      <c r="U145" s="1617"/>
      <c r="V145" s="1617"/>
      <c r="W145" s="1617"/>
      <c r="X145" s="1617"/>
      <c r="Y145" s="1617"/>
      <c r="Z145" s="1617"/>
      <c r="AA145" s="1617"/>
      <c r="AB145" s="1617"/>
      <c r="AC145" s="1617"/>
      <c r="AD145" s="1617"/>
      <c r="AE145" s="1617"/>
      <c r="AF145" s="1617"/>
      <c r="AG145" s="1617"/>
      <c r="AH145" s="1617"/>
      <c r="AI145" s="1617"/>
      <c r="AJ145" s="1617"/>
      <c r="AK145" s="1617"/>
      <c r="AL145" s="1617"/>
      <c r="AM145" s="1617"/>
      <c r="AN145" s="1617"/>
      <c r="AO145" s="1617"/>
      <c r="AP145" s="1617"/>
      <c r="AQ145" s="1617"/>
      <c r="AR145" s="1617"/>
      <c r="AS145" s="1617"/>
      <c r="AT145" s="1617"/>
      <c r="AU145" s="1617"/>
      <c r="AV145" s="1617"/>
      <c r="AW145" s="1617"/>
      <c r="AX145" s="1617"/>
      <c r="AY145" s="1617"/>
      <c r="AZ145" s="1617"/>
      <c r="BA145" s="1617"/>
      <c r="BB145" s="1617"/>
      <c r="BC145" s="1617"/>
      <c r="BD145" s="1617"/>
      <c r="BE145" s="1617"/>
      <c r="BF145" s="1617"/>
      <c r="BG145" s="1617"/>
    </row>
    <row r="146" spans="1:59">
      <c r="A146" s="1617"/>
      <c r="B146" s="1617"/>
      <c r="C146" s="1617"/>
      <c r="D146" s="1617"/>
      <c r="E146" s="1617"/>
      <c r="F146" s="1617"/>
      <c r="G146" s="1617"/>
      <c r="H146" s="1617"/>
      <c r="I146" s="1617"/>
      <c r="J146" s="1617"/>
      <c r="K146" s="1617"/>
      <c r="L146" s="1617"/>
      <c r="M146" s="1617"/>
      <c r="N146" s="1617"/>
      <c r="O146" s="1617"/>
      <c r="P146" s="1617"/>
      <c r="Q146" s="1617"/>
      <c r="R146" s="1617"/>
      <c r="S146" s="1617"/>
      <c r="T146" s="1617"/>
      <c r="U146" s="1617"/>
      <c r="V146" s="1617"/>
      <c r="W146" s="1617"/>
      <c r="X146" s="1617"/>
      <c r="Y146" s="1617"/>
      <c r="Z146" s="1617"/>
      <c r="AA146" s="1617"/>
      <c r="AB146" s="1617"/>
      <c r="AC146" s="1617"/>
      <c r="AD146" s="1617"/>
      <c r="AE146" s="1617"/>
      <c r="AF146" s="1617"/>
      <c r="AG146" s="1617"/>
      <c r="AH146" s="1617"/>
      <c r="AI146" s="1617"/>
      <c r="AJ146" s="1617"/>
      <c r="AK146" s="1617"/>
      <c r="AL146" s="1617"/>
      <c r="AM146" s="1617"/>
      <c r="AN146" s="1617"/>
      <c r="AO146" s="1617"/>
      <c r="AP146" s="1617"/>
      <c r="AQ146" s="1617"/>
      <c r="AR146" s="1617"/>
      <c r="AS146" s="1617"/>
      <c r="AT146" s="1617"/>
      <c r="AU146" s="1617"/>
      <c r="AV146" s="1617"/>
      <c r="AW146" s="1617"/>
      <c r="AX146" s="1617"/>
      <c r="AY146" s="1617"/>
      <c r="AZ146" s="1617"/>
      <c r="BA146" s="1617"/>
      <c r="BB146" s="1617"/>
      <c r="BC146" s="1617"/>
      <c r="BD146" s="1617"/>
      <c r="BE146" s="1617"/>
      <c r="BF146" s="1617"/>
      <c r="BG146" s="1617"/>
    </row>
    <row r="147" spans="1:59">
      <c r="A147" s="1617"/>
      <c r="B147" s="1617"/>
      <c r="C147" s="1617"/>
      <c r="D147" s="1617"/>
      <c r="E147" s="1617"/>
      <c r="F147" s="1617"/>
      <c r="G147" s="1617"/>
      <c r="H147" s="1617"/>
      <c r="I147" s="1617"/>
      <c r="J147" s="1617"/>
      <c r="K147" s="1617"/>
      <c r="L147" s="1617"/>
      <c r="M147" s="1617"/>
      <c r="N147" s="1617"/>
      <c r="O147" s="1617"/>
      <c r="P147" s="1617"/>
      <c r="Q147" s="1617"/>
      <c r="R147" s="1617"/>
      <c r="S147" s="1617"/>
      <c r="T147" s="1617"/>
      <c r="U147" s="1617"/>
      <c r="V147" s="1617"/>
      <c r="W147" s="1617"/>
      <c r="X147" s="1617"/>
      <c r="Y147" s="1617"/>
      <c r="Z147" s="1617"/>
      <c r="AA147" s="1617"/>
      <c r="AB147" s="1617"/>
      <c r="AC147" s="1617"/>
      <c r="AD147" s="1617"/>
      <c r="AE147" s="1617"/>
      <c r="AF147" s="1617"/>
      <c r="AG147" s="1617"/>
      <c r="AH147" s="1617"/>
      <c r="AI147" s="1617"/>
      <c r="AJ147" s="1617"/>
      <c r="AK147" s="1617"/>
      <c r="AL147" s="1617"/>
      <c r="AM147" s="1617"/>
      <c r="AN147" s="1617"/>
      <c r="AO147" s="1617"/>
      <c r="AP147" s="1617"/>
      <c r="AQ147" s="1617"/>
      <c r="AR147" s="1617"/>
      <c r="AS147" s="1617"/>
      <c r="AT147" s="1617"/>
      <c r="AU147" s="1617"/>
      <c r="AV147" s="1617"/>
      <c r="AW147" s="1617"/>
      <c r="AX147" s="1617"/>
      <c r="AY147" s="1617"/>
      <c r="AZ147" s="1617"/>
      <c r="BA147" s="1617"/>
      <c r="BB147" s="1617"/>
      <c r="BC147" s="1617"/>
      <c r="BD147" s="1617"/>
      <c r="BE147" s="1617"/>
      <c r="BF147" s="1617"/>
      <c r="BG147" s="1617"/>
    </row>
    <row r="148" spans="1:59">
      <c r="A148" s="1617"/>
      <c r="B148" s="1617"/>
      <c r="C148" s="1617"/>
      <c r="D148" s="1617"/>
      <c r="E148" s="1617"/>
      <c r="F148" s="1617"/>
      <c r="G148" s="1617"/>
      <c r="H148" s="1617"/>
      <c r="I148" s="1617"/>
      <c r="J148" s="1617"/>
      <c r="K148" s="1617"/>
      <c r="L148" s="1617"/>
      <c r="M148" s="1617"/>
      <c r="N148" s="1617"/>
      <c r="O148" s="1617"/>
      <c r="P148" s="1617"/>
      <c r="Q148" s="1617"/>
      <c r="R148" s="1617"/>
      <c r="S148" s="1617"/>
      <c r="T148" s="1617"/>
      <c r="U148" s="1617"/>
      <c r="V148" s="1617"/>
      <c r="W148" s="1617"/>
      <c r="X148" s="1617"/>
      <c r="Y148" s="1617"/>
      <c r="Z148" s="1617"/>
      <c r="AA148" s="1617"/>
      <c r="AB148" s="1617"/>
      <c r="AC148" s="1617"/>
      <c r="AD148" s="1617"/>
      <c r="AE148" s="1617"/>
      <c r="AF148" s="1617"/>
      <c r="AG148" s="1617"/>
      <c r="AH148" s="1617"/>
      <c r="AI148" s="1617"/>
      <c r="AJ148" s="1617"/>
      <c r="AK148" s="1617"/>
      <c r="AL148" s="1617"/>
      <c r="AM148" s="1617"/>
      <c r="AN148" s="1617"/>
      <c r="AO148" s="1617"/>
      <c r="AP148" s="1617"/>
      <c r="AQ148" s="1617"/>
      <c r="AR148" s="1617"/>
      <c r="AS148" s="1617"/>
      <c r="AT148" s="1617"/>
      <c r="AU148" s="1617"/>
      <c r="AV148" s="1617"/>
      <c r="AW148" s="1617"/>
      <c r="AX148" s="1617"/>
      <c r="AY148" s="1617"/>
      <c r="AZ148" s="1617"/>
      <c r="BA148" s="1617"/>
      <c r="BB148" s="1617"/>
      <c r="BC148" s="1617"/>
      <c r="BD148" s="1617"/>
      <c r="BE148" s="1617"/>
      <c r="BF148" s="1617"/>
      <c r="BG148" s="1617"/>
    </row>
    <row r="149" spans="1:59">
      <c r="A149" s="1617"/>
      <c r="B149" s="1617"/>
      <c r="C149" s="1617"/>
      <c r="D149" s="1617"/>
      <c r="E149" s="1617"/>
      <c r="F149" s="1617"/>
      <c r="G149" s="1617"/>
      <c r="H149" s="1617"/>
      <c r="I149" s="1617"/>
      <c r="J149" s="1617"/>
      <c r="K149" s="1617"/>
      <c r="L149" s="1617"/>
      <c r="M149" s="1617"/>
      <c r="N149" s="1617"/>
      <c r="O149" s="1617"/>
      <c r="P149" s="1617"/>
      <c r="Q149" s="1617"/>
      <c r="R149" s="1617"/>
      <c r="S149" s="1617"/>
      <c r="T149" s="1617"/>
      <c r="U149" s="1617"/>
      <c r="V149" s="1617"/>
      <c r="W149" s="1617"/>
      <c r="X149" s="1617"/>
      <c r="Y149" s="1617"/>
      <c r="Z149" s="1617"/>
      <c r="AA149" s="1617"/>
      <c r="AB149" s="1617"/>
      <c r="AC149" s="1617"/>
      <c r="AD149" s="1617"/>
      <c r="AE149" s="1617"/>
      <c r="AF149" s="1617"/>
      <c r="AG149" s="1617"/>
      <c r="AH149" s="1617"/>
      <c r="AI149" s="1617"/>
      <c r="AJ149" s="1617"/>
      <c r="AK149" s="1617"/>
      <c r="AL149" s="1617"/>
      <c r="AM149" s="1617"/>
      <c r="AN149" s="1617"/>
      <c r="AO149" s="1617"/>
      <c r="AP149" s="1617"/>
      <c r="AQ149" s="1617"/>
      <c r="AR149" s="1617"/>
      <c r="AS149" s="1617"/>
      <c r="AT149" s="1617"/>
      <c r="AU149" s="1617"/>
      <c r="AV149" s="1617"/>
      <c r="AW149" s="1617"/>
      <c r="AX149" s="1617"/>
      <c r="AY149" s="1617"/>
      <c r="AZ149" s="1617"/>
      <c r="BA149" s="1617"/>
      <c r="BB149" s="1617"/>
      <c r="BC149" s="1617"/>
      <c r="BD149" s="1617"/>
      <c r="BE149" s="1617"/>
      <c r="BF149" s="1617"/>
      <c r="BG149" s="1617"/>
    </row>
    <row r="150" spans="1:59">
      <c r="A150" s="1617"/>
      <c r="B150" s="1617"/>
      <c r="C150" s="1617"/>
      <c r="D150" s="1617"/>
      <c r="E150" s="1617"/>
      <c r="F150" s="1617"/>
      <c r="G150" s="1617"/>
      <c r="H150" s="1617"/>
      <c r="I150" s="1617"/>
      <c r="J150" s="1617"/>
      <c r="K150" s="1617"/>
      <c r="L150" s="1617"/>
      <c r="M150" s="1617"/>
      <c r="N150" s="1617"/>
      <c r="O150" s="1617"/>
      <c r="P150" s="1617"/>
      <c r="Q150" s="1617"/>
      <c r="R150" s="1617"/>
      <c r="S150" s="1617"/>
      <c r="T150" s="1617"/>
      <c r="U150" s="1617"/>
      <c r="V150" s="1617"/>
      <c r="W150" s="1617"/>
      <c r="X150" s="1617"/>
      <c r="Y150" s="1617"/>
      <c r="Z150" s="1617"/>
      <c r="AA150" s="1617"/>
      <c r="AB150" s="1617"/>
      <c r="AC150" s="1617"/>
      <c r="AD150" s="1617"/>
      <c r="AE150" s="1617"/>
      <c r="AF150" s="1617"/>
      <c r="AG150" s="1617"/>
      <c r="AH150" s="1617"/>
      <c r="AI150" s="1617"/>
      <c r="AJ150" s="1617"/>
      <c r="AK150" s="1617"/>
      <c r="AL150" s="1617"/>
      <c r="AM150" s="1617"/>
      <c r="AN150" s="1617"/>
      <c r="AO150" s="1617"/>
      <c r="AP150" s="1617"/>
      <c r="AQ150" s="1617"/>
      <c r="AR150" s="1617"/>
      <c r="AS150" s="1617"/>
      <c r="AT150" s="1617"/>
      <c r="AU150" s="1617"/>
      <c r="AV150" s="1617"/>
      <c r="AW150" s="1617"/>
      <c r="AX150" s="1617"/>
      <c r="AY150" s="1617"/>
      <c r="AZ150" s="1617"/>
      <c r="BA150" s="1617"/>
      <c r="BB150" s="1617"/>
      <c r="BC150" s="1617"/>
      <c r="BD150" s="1617"/>
      <c r="BE150" s="1617"/>
      <c r="BF150" s="1617"/>
      <c r="BG150" s="1617"/>
    </row>
    <row r="151" spans="1:59">
      <c r="A151" s="1617"/>
      <c r="B151" s="1617"/>
      <c r="C151" s="1617"/>
      <c r="D151" s="1617"/>
      <c r="E151" s="1617"/>
      <c r="F151" s="1617"/>
      <c r="G151" s="1617"/>
      <c r="H151" s="1617"/>
      <c r="I151" s="1617"/>
      <c r="J151" s="1617"/>
      <c r="K151" s="1617"/>
      <c r="L151" s="1617"/>
      <c r="M151" s="1617"/>
      <c r="N151" s="1617"/>
      <c r="O151" s="1617"/>
      <c r="P151" s="1617"/>
      <c r="Q151" s="1617"/>
      <c r="R151" s="1617"/>
      <c r="S151" s="1617"/>
      <c r="T151" s="1617"/>
      <c r="U151" s="1617"/>
      <c r="V151" s="1617"/>
      <c r="W151" s="1617"/>
      <c r="X151" s="1617"/>
      <c r="Y151" s="1617"/>
      <c r="Z151" s="1617"/>
      <c r="AA151" s="1617"/>
      <c r="AB151" s="1617"/>
      <c r="AC151" s="1617"/>
      <c r="AD151" s="1617"/>
      <c r="AE151" s="1617"/>
      <c r="AF151" s="1617"/>
      <c r="AG151" s="1617"/>
      <c r="AH151" s="1617"/>
      <c r="AI151" s="1617"/>
      <c r="AJ151" s="1617"/>
      <c r="AK151" s="1617"/>
      <c r="AL151" s="1617"/>
      <c r="AM151" s="1617"/>
      <c r="AN151" s="1617"/>
      <c r="AO151" s="1617"/>
      <c r="AP151" s="1617"/>
      <c r="AQ151" s="1617"/>
      <c r="AR151" s="1617"/>
      <c r="AS151" s="1617"/>
      <c r="AT151" s="1617"/>
      <c r="AU151" s="1617"/>
      <c r="AV151" s="1617"/>
      <c r="AW151" s="1617"/>
      <c r="AX151" s="1617"/>
      <c r="AY151" s="1617"/>
      <c r="AZ151" s="1617"/>
      <c r="BA151" s="1617"/>
      <c r="BB151" s="1617"/>
      <c r="BC151" s="1617"/>
      <c r="BD151" s="1617"/>
      <c r="BE151" s="1617"/>
      <c r="BF151" s="1617"/>
      <c r="BG151" s="1617"/>
    </row>
    <row r="152" spans="1:59">
      <c r="A152" s="1617"/>
      <c r="B152" s="1617"/>
      <c r="C152" s="1617"/>
      <c r="D152" s="1617"/>
      <c r="E152" s="1617"/>
      <c r="F152" s="1617"/>
      <c r="G152" s="1617"/>
      <c r="H152" s="1617"/>
      <c r="I152" s="1617"/>
      <c r="J152" s="1617"/>
      <c r="K152" s="1617"/>
      <c r="L152" s="1617"/>
      <c r="M152" s="1617"/>
      <c r="N152" s="1617"/>
      <c r="O152" s="1617"/>
      <c r="P152" s="1617"/>
      <c r="Q152" s="1617"/>
      <c r="R152" s="1617"/>
      <c r="S152" s="1617"/>
      <c r="T152" s="1617"/>
      <c r="U152" s="1617"/>
      <c r="V152" s="1617"/>
      <c r="W152" s="1617"/>
      <c r="X152" s="1617"/>
      <c r="Y152" s="1617"/>
      <c r="Z152" s="1617"/>
      <c r="AA152" s="1617"/>
      <c r="AB152" s="1617"/>
      <c r="AC152" s="1617"/>
      <c r="AD152" s="1617"/>
      <c r="AE152" s="1617"/>
      <c r="AF152" s="1617"/>
      <c r="AG152" s="1617"/>
      <c r="AH152" s="1617"/>
      <c r="AI152" s="1617"/>
      <c r="AJ152" s="1617"/>
      <c r="AK152" s="1617"/>
      <c r="AL152" s="1617"/>
      <c r="AM152" s="1617"/>
      <c r="AN152" s="1617"/>
      <c r="AO152" s="1617"/>
      <c r="AP152" s="1617"/>
      <c r="AQ152" s="1617"/>
      <c r="AR152" s="1617"/>
      <c r="AS152" s="1617"/>
      <c r="AT152" s="1617"/>
      <c r="AU152" s="1617"/>
      <c r="AV152" s="1617"/>
      <c r="AW152" s="1617"/>
      <c r="AX152" s="1617"/>
      <c r="AY152" s="1617"/>
      <c r="AZ152" s="1617"/>
      <c r="BA152" s="1617"/>
      <c r="BB152" s="1617"/>
      <c r="BC152" s="1617"/>
      <c r="BD152" s="1617"/>
      <c r="BE152" s="1617"/>
      <c r="BF152" s="1617"/>
      <c r="BG152" s="1617"/>
    </row>
    <row r="153" spans="1:59">
      <c r="A153" s="1617"/>
      <c r="B153" s="1617"/>
      <c r="C153" s="1617"/>
      <c r="D153" s="1617"/>
      <c r="E153" s="1617"/>
      <c r="F153" s="1617"/>
      <c r="G153" s="1617"/>
      <c r="H153" s="1617"/>
      <c r="I153" s="1617"/>
      <c r="J153" s="1617"/>
      <c r="K153" s="1617"/>
      <c r="L153" s="1617"/>
      <c r="M153" s="1617"/>
      <c r="N153" s="1617"/>
      <c r="O153" s="1617"/>
      <c r="P153" s="1617"/>
      <c r="Q153" s="1617"/>
      <c r="R153" s="1617"/>
      <c r="S153" s="1617"/>
      <c r="T153" s="1617"/>
      <c r="U153" s="1617"/>
      <c r="V153" s="1617"/>
      <c r="W153" s="1617"/>
      <c r="X153" s="1617"/>
      <c r="Y153" s="1617"/>
      <c r="Z153" s="1617"/>
      <c r="AA153" s="1617"/>
      <c r="AB153" s="1617"/>
      <c r="AC153" s="1617"/>
      <c r="AD153" s="1617"/>
      <c r="AE153" s="1617"/>
      <c r="AF153" s="1617"/>
      <c r="AG153" s="1617"/>
      <c r="AH153" s="1617"/>
      <c r="AI153" s="1617"/>
      <c r="AJ153" s="1617"/>
      <c r="AK153" s="1617"/>
      <c r="AL153" s="1617"/>
      <c r="AM153" s="1617"/>
      <c r="AN153" s="1617"/>
      <c r="AO153" s="1617"/>
      <c r="AP153" s="1617"/>
      <c r="AQ153" s="1617"/>
      <c r="AR153" s="1617"/>
      <c r="AS153" s="1617"/>
      <c r="AT153" s="1617"/>
      <c r="AU153" s="1617"/>
      <c r="AV153" s="1617"/>
      <c r="AW153" s="1617"/>
      <c r="AX153" s="1617"/>
      <c r="AY153" s="1617"/>
      <c r="AZ153" s="1617"/>
      <c r="BA153" s="1617"/>
      <c r="BB153" s="1617"/>
      <c r="BC153" s="1617"/>
      <c r="BD153" s="1617"/>
      <c r="BE153" s="1617"/>
      <c r="BF153" s="1617"/>
      <c r="BG153" s="1617"/>
    </row>
    <row r="154" spans="1:59">
      <c r="A154" s="1617"/>
      <c r="B154" s="1617"/>
      <c r="C154" s="1617"/>
      <c r="D154" s="1617"/>
      <c r="E154" s="1617"/>
      <c r="F154" s="1617"/>
      <c r="G154" s="1617"/>
      <c r="H154" s="1617"/>
      <c r="I154" s="1617"/>
      <c r="J154" s="1617"/>
      <c r="K154" s="1617"/>
      <c r="L154" s="1617"/>
      <c r="M154" s="1617"/>
      <c r="N154" s="1617"/>
      <c r="O154" s="1617"/>
      <c r="P154" s="1617"/>
      <c r="Q154" s="1617"/>
      <c r="R154" s="1617"/>
      <c r="S154" s="1617"/>
      <c r="T154" s="1617"/>
      <c r="U154" s="1617"/>
      <c r="V154" s="1617"/>
      <c r="W154" s="1617"/>
      <c r="X154" s="1617"/>
      <c r="Y154" s="1617"/>
      <c r="Z154" s="1617"/>
      <c r="AA154" s="1617"/>
      <c r="AB154" s="1617"/>
      <c r="AC154" s="1617"/>
      <c r="AD154" s="1617"/>
      <c r="AE154" s="1617"/>
      <c r="AF154" s="1617"/>
      <c r="AG154" s="1617"/>
      <c r="AH154" s="1617"/>
      <c r="AI154" s="1617"/>
      <c r="AJ154" s="1617"/>
      <c r="AK154" s="1617"/>
      <c r="AL154" s="1617"/>
      <c r="AM154" s="1617"/>
      <c r="AN154" s="1617"/>
      <c r="AO154" s="1617"/>
      <c r="AP154" s="1617"/>
      <c r="AQ154" s="1617"/>
      <c r="AR154" s="1617"/>
      <c r="AS154" s="1617"/>
      <c r="AT154" s="1617"/>
      <c r="AU154" s="1617"/>
      <c r="AV154" s="1617"/>
      <c r="AW154" s="1617"/>
      <c r="AX154" s="1617"/>
      <c r="AY154" s="1617"/>
      <c r="AZ154" s="1617"/>
      <c r="BA154" s="1617"/>
      <c r="BB154" s="1617"/>
      <c r="BC154" s="1617"/>
      <c r="BD154" s="1617"/>
      <c r="BE154" s="1617"/>
      <c r="BF154" s="1617"/>
      <c r="BG154" s="1617"/>
    </row>
    <row r="155" spans="1:59">
      <c r="A155" s="1617"/>
      <c r="B155" s="1617"/>
      <c r="C155" s="1617"/>
      <c r="D155" s="1617"/>
      <c r="E155" s="1617"/>
      <c r="F155" s="1617"/>
      <c r="G155" s="1617"/>
      <c r="H155" s="1617"/>
      <c r="I155" s="1617"/>
      <c r="J155" s="1617"/>
      <c r="K155" s="1617"/>
      <c r="L155" s="1617"/>
      <c r="M155" s="1617"/>
      <c r="N155" s="1617"/>
      <c r="O155" s="1617"/>
      <c r="P155" s="1617"/>
      <c r="Q155" s="1617"/>
      <c r="R155" s="1617"/>
      <c r="S155" s="1617"/>
      <c r="T155" s="1617"/>
      <c r="U155" s="1617"/>
      <c r="V155" s="1617"/>
      <c r="W155" s="1617"/>
      <c r="X155" s="1617"/>
      <c r="Y155" s="1617"/>
      <c r="Z155" s="1617"/>
      <c r="AA155" s="1617"/>
      <c r="AB155" s="1617"/>
      <c r="AC155" s="1617"/>
      <c r="AD155" s="1617"/>
      <c r="AE155" s="1617"/>
      <c r="AF155" s="1617"/>
      <c r="AG155" s="1617"/>
      <c r="AH155" s="1617"/>
      <c r="AI155" s="1617"/>
      <c r="AJ155" s="1617"/>
      <c r="AK155" s="1617"/>
      <c r="AL155" s="1617"/>
      <c r="AM155" s="1617"/>
      <c r="AN155" s="1617"/>
      <c r="AO155" s="1617"/>
      <c r="AP155" s="1617"/>
      <c r="AQ155" s="1617"/>
      <c r="AR155" s="1617"/>
      <c r="AS155" s="1617"/>
      <c r="AT155" s="1617"/>
      <c r="AU155" s="1617"/>
      <c r="AV155" s="1617"/>
      <c r="AW155" s="1617"/>
      <c r="AX155" s="1617"/>
      <c r="AY155" s="1617"/>
      <c r="AZ155" s="1617"/>
      <c r="BA155" s="1617"/>
      <c r="BB155" s="1617"/>
      <c r="BC155" s="1617"/>
      <c r="BD155" s="1617"/>
      <c r="BE155" s="1617"/>
      <c r="BF155" s="1617"/>
      <c r="BG155" s="1617"/>
    </row>
    <row r="156" spans="1:59">
      <c r="A156" s="1617"/>
      <c r="B156" s="1617"/>
      <c r="C156" s="1617"/>
      <c r="D156" s="1617"/>
      <c r="E156" s="1617"/>
      <c r="F156" s="1617"/>
      <c r="G156" s="1617"/>
      <c r="H156" s="1617"/>
      <c r="I156" s="1617"/>
      <c r="J156" s="1617"/>
      <c r="K156" s="1617"/>
      <c r="L156" s="1617"/>
      <c r="M156" s="1617"/>
      <c r="N156" s="1617"/>
      <c r="O156" s="1617"/>
      <c r="P156" s="1617"/>
      <c r="Q156" s="1617"/>
      <c r="R156" s="1617"/>
      <c r="S156" s="1617"/>
      <c r="T156" s="1617"/>
      <c r="U156" s="1617"/>
      <c r="V156" s="1617"/>
      <c r="W156" s="1617"/>
      <c r="X156" s="1617"/>
      <c r="Y156" s="1617"/>
      <c r="Z156" s="1617"/>
      <c r="AA156" s="1617"/>
      <c r="AB156" s="1617"/>
      <c r="AC156" s="1617"/>
      <c r="AD156" s="1617"/>
      <c r="AE156" s="1617"/>
      <c r="AF156" s="1617"/>
      <c r="AG156" s="1617"/>
      <c r="AH156" s="1617"/>
      <c r="AI156" s="1617"/>
      <c r="AJ156" s="1617"/>
      <c r="AK156" s="1617"/>
      <c r="AL156" s="1617"/>
      <c r="AM156" s="1617"/>
      <c r="AN156" s="1617"/>
      <c r="AO156" s="1617"/>
      <c r="AP156" s="1617"/>
      <c r="AQ156" s="1617"/>
      <c r="AR156" s="1617"/>
      <c r="AS156" s="1617"/>
      <c r="AT156" s="1617"/>
      <c r="AU156" s="1617"/>
      <c r="AV156" s="1617"/>
      <c r="AW156" s="1617"/>
      <c r="AX156" s="1617"/>
      <c r="AY156" s="1617"/>
      <c r="AZ156" s="1617"/>
      <c r="BA156" s="1617"/>
      <c r="BB156" s="1617"/>
      <c r="BC156" s="1617"/>
      <c r="BD156" s="1617"/>
      <c r="BE156" s="1617"/>
      <c r="BF156" s="1617"/>
      <c r="BG156" s="1617"/>
    </row>
    <row r="157" spans="1:59">
      <c r="A157" s="1617"/>
      <c r="B157" s="1617"/>
      <c r="C157" s="1617"/>
      <c r="D157" s="1617"/>
      <c r="E157" s="1617"/>
      <c r="F157" s="1617"/>
      <c r="G157" s="1617"/>
      <c r="H157" s="1617"/>
      <c r="I157" s="1617"/>
      <c r="J157" s="1617"/>
      <c r="K157" s="1617"/>
      <c r="L157" s="1617"/>
      <c r="M157" s="1617"/>
      <c r="N157" s="1617"/>
      <c r="O157" s="1617"/>
      <c r="P157" s="1617"/>
      <c r="Q157" s="1617"/>
      <c r="R157" s="1617"/>
      <c r="S157" s="1617"/>
      <c r="T157" s="1617"/>
      <c r="U157" s="1617"/>
      <c r="V157" s="1617"/>
      <c r="W157" s="1617"/>
      <c r="X157" s="1617"/>
      <c r="Y157" s="1617"/>
      <c r="Z157" s="1617"/>
      <c r="AA157" s="1617"/>
      <c r="AB157" s="1617"/>
      <c r="AC157" s="1617"/>
      <c r="AD157" s="1617"/>
      <c r="AE157" s="1617"/>
      <c r="AF157" s="1617"/>
      <c r="AG157" s="1617"/>
      <c r="AH157" s="1617"/>
      <c r="AI157" s="1617"/>
      <c r="AJ157" s="1617"/>
      <c r="AK157" s="1617"/>
      <c r="AL157" s="1617"/>
      <c r="AM157" s="1617"/>
      <c r="AN157" s="1617"/>
      <c r="AO157" s="1617"/>
      <c r="AP157" s="1617"/>
      <c r="AQ157" s="1617"/>
      <c r="AR157" s="1617"/>
      <c r="AS157" s="1617"/>
      <c r="AT157" s="1617"/>
      <c r="AU157" s="1617"/>
      <c r="AV157" s="1617"/>
      <c r="AW157" s="1617"/>
      <c r="AX157" s="1617"/>
      <c r="AY157" s="1617"/>
      <c r="AZ157" s="1617"/>
      <c r="BA157" s="1617"/>
      <c r="BB157" s="1617"/>
      <c r="BC157" s="1617"/>
      <c r="BD157" s="1617"/>
      <c r="BE157" s="1617"/>
      <c r="BF157" s="1617"/>
      <c r="BG157" s="1617"/>
    </row>
    <row r="158" spans="1:59">
      <c r="A158" s="1617"/>
      <c r="B158" s="1617"/>
      <c r="C158" s="1617"/>
      <c r="D158" s="1617"/>
      <c r="E158" s="1617"/>
      <c r="F158" s="1617"/>
      <c r="G158" s="1617"/>
      <c r="H158" s="1617"/>
      <c r="I158" s="1617"/>
      <c r="J158" s="1617"/>
      <c r="K158" s="1617"/>
      <c r="L158" s="1617"/>
      <c r="M158" s="1617"/>
      <c r="N158" s="1617"/>
      <c r="O158" s="1617"/>
      <c r="P158" s="1617"/>
      <c r="Q158" s="1617"/>
      <c r="R158" s="1617"/>
      <c r="S158" s="1617"/>
      <c r="T158" s="1617"/>
      <c r="U158" s="1617"/>
      <c r="V158" s="1617"/>
      <c r="W158" s="1617"/>
      <c r="X158" s="1617"/>
      <c r="Y158" s="1617"/>
      <c r="Z158" s="1617"/>
      <c r="AA158" s="1617"/>
      <c r="AB158" s="1617"/>
      <c r="AC158" s="1617"/>
      <c r="AD158" s="1617"/>
      <c r="AE158" s="1617"/>
      <c r="AF158" s="1617"/>
      <c r="AG158" s="1617"/>
      <c r="AH158" s="1617"/>
      <c r="AI158" s="1617"/>
      <c r="AJ158" s="1617"/>
      <c r="AK158" s="1617"/>
      <c r="AL158" s="1617"/>
      <c r="AM158" s="1617"/>
      <c r="AN158" s="1617"/>
      <c r="AO158" s="1617"/>
      <c r="AP158" s="1617"/>
      <c r="AQ158" s="1617"/>
      <c r="AR158" s="1617"/>
      <c r="AS158" s="1617"/>
      <c r="AT158" s="1617"/>
      <c r="AU158" s="1617"/>
      <c r="AV158" s="1617"/>
      <c r="AW158" s="1617"/>
      <c r="AX158" s="1617"/>
      <c r="AY158" s="1617"/>
      <c r="AZ158" s="1617"/>
      <c r="BA158" s="1617"/>
      <c r="BB158" s="1617"/>
      <c r="BC158" s="1617"/>
      <c r="BD158" s="1617"/>
      <c r="BE158" s="1617"/>
      <c r="BF158" s="1617"/>
      <c r="BG158" s="1617"/>
    </row>
    <row r="159" spans="1:59">
      <c r="A159" s="1617"/>
      <c r="B159" s="1617"/>
      <c r="C159" s="1617"/>
      <c r="D159" s="1617"/>
      <c r="E159" s="1617"/>
      <c r="F159" s="1617"/>
      <c r="G159" s="1617"/>
      <c r="H159" s="1617"/>
      <c r="I159" s="1617"/>
      <c r="J159" s="1617"/>
      <c r="K159" s="1617"/>
      <c r="L159" s="1617"/>
      <c r="M159" s="1617"/>
      <c r="N159" s="1617"/>
      <c r="O159" s="1617"/>
      <c r="P159" s="1617"/>
      <c r="Q159" s="1617"/>
      <c r="R159" s="1617"/>
      <c r="S159" s="1617"/>
      <c r="T159" s="1617"/>
      <c r="U159" s="1617"/>
      <c r="V159" s="1617"/>
      <c r="W159" s="1617"/>
      <c r="X159" s="1617"/>
      <c r="Y159" s="1617"/>
      <c r="Z159" s="1617"/>
      <c r="AA159" s="1617"/>
      <c r="AB159" s="1617"/>
      <c r="AC159" s="1617"/>
      <c r="AD159" s="1617"/>
      <c r="AE159" s="1617"/>
      <c r="AF159" s="1617"/>
      <c r="AG159" s="1617"/>
      <c r="AH159" s="1617"/>
      <c r="AI159" s="1617"/>
      <c r="AJ159" s="1617"/>
      <c r="AK159" s="1617"/>
      <c r="AL159" s="1617"/>
      <c r="AM159" s="1617"/>
      <c r="AN159" s="1617"/>
      <c r="AO159" s="1617"/>
      <c r="AP159" s="1617"/>
      <c r="AQ159" s="1617"/>
      <c r="AR159" s="1617"/>
      <c r="AS159" s="1617"/>
      <c r="AT159" s="1617"/>
      <c r="AU159" s="1617"/>
      <c r="AV159" s="1617"/>
      <c r="AW159" s="1617"/>
      <c r="AX159" s="1617"/>
      <c r="AY159" s="1617"/>
      <c r="AZ159" s="1617"/>
      <c r="BA159" s="1617"/>
      <c r="BB159" s="1617"/>
      <c r="BC159" s="1617"/>
      <c r="BD159" s="1617"/>
      <c r="BE159" s="1617"/>
      <c r="BF159" s="1617"/>
      <c r="BG159" s="1617"/>
    </row>
    <row r="160" spans="1:59">
      <c r="A160" s="1617"/>
      <c r="B160" s="1617"/>
      <c r="C160" s="1617"/>
      <c r="D160" s="1617"/>
      <c r="E160" s="1617"/>
      <c r="F160" s="1617"/>
      <c r="G160" s="1617"/>
      <c r="H160" s="1617"/>
      <c r="I160" s="1617"/>
      <c r="J160" s="1617"/>
      <c r="K160" s="1617"/>
      <c r="L160" s="1617"/>
      <c r="M160" s="1617"/>
      <c r="N160" s="1617"/>
      <c r="O160" s="1617"/>
      <c r="P160" s="1617"/>
      <c r="Q160" s="1617"/>
      <c r="R160" s="1617"/>
      <c r="S160" s="1617"/>
      <c r="T160" s="1617"/>
      <c r="U160" s="1617"/>
      <c r="V160" s="1617"/>
      <c r="W160" s="1617"/>
      <c r="X160" s="1617"/>
      <c r="Y160" s="1617"/>
      <c r="Z160" s="1617"/>
      <c r="AA160" s="1617"/>
      <c r="AB160" s="1617"/>
      <c r="AC160" s="1617"/>
      <c r="AD160" s="1617"/>
      <c r="AE160" s="1617"/>
      <c r="AF160" s="1617"/>
      <c r="AG160" s="1617"/>
      <c r="AH160" s="1617"/>
      <c r="AI160" s="1617"/>
      <c r="AJ160" s="1617"/>
      <c r="AK160" s="1617"/>
      <c r="AL160" s="1617"/>
      <c r="AM160" s="1617"/>
      <c r="AN160" s="1617"/>
      <c r="AO160" s="1617"/>
      <c r="AP160" s="1617"/>
      <c r="AQ160" s="1617"/>
      <c r="AR160" s="1617"/>
      <c r="AS160" s="1617"/>
      <c r="AT160" s="1617"/>
      <c r="AU160" s="1617"/>
      <c r="AV160" s="1617"/>
      <c r="AW160" s="1617"/>
      <c r="AX160" s="1617"/>
      <c r="AY160" s="1617"/>
      <c r="AZ160" s="1617"/>
      <c r="BA160" s="1617"/>
      <c r="BB160" s="1617"/>
      <c r="BC160" s="1617"/>
      <c r="BD160" s="1617"/>
      <c r="BE160" s="1617"/>
      <c r="BF160" s="1617"/>
      <c r="BG160" s="1617"/>
    </row>
    <row r="161" spans="1:59">
      <c r="A161" s="1617"/>
      <c r="B161" s="1617"/>
      <c r="C161" s="1617"/>
      <c r="D161" s="1617"/>
      <c r="E161" s="1617"/>
      <c r="F161" s="1617"/>
      <c r="G161" s="1617"/>
      <c r="H161" s="1617"/>
      <c r="I161" s="1617"/>
      <c r="J161" s="1617"/>
      <c r="K161" s="1617"/>
      <c r="L161" s="1617"/>
      <c r="M161" s="1617"/>
      <c r="N161" s="1617"/>
      <c r="O161" s="1617"/>
      <c r="P161" s="1617"/>
      <c r="Q161" s="1617"/>
      <c r="R161" s="1617"/>
      <c r="S161" s="1617"/>
      <c r="T161" s="1617"/>
      <c r="U161" s="1617"/>
      <c r="V161" s="1617"/>
      <c r="W161" s="1617"/>
      <c r="X161" s="1617"/>
      <c r="Y161" s="1617"/>
      <c r="Z161" s="1617"/>
      <c r="AA161" s="1617"/>
      <c r="AB161" s="1617"/>
      <c r="AC161" s="1617"/>
      <c r="AD161" s="1617"/>
      <c r="AE161" s="1617"/>
      <c r="AF161" s="1617"/>
      <c r="AG161" s="1617"/>
      <c r="AH161" s="1617"/>
      <c r="AI161" s="1617"/>
      <c r="AJ161" s="1617"/>
      <c r="AK161" s="1617"/>
      <c r="AL161" s="1617"/>
      <c r="AM161" s="1617"/>
      <c r="AN161" s="1617"/>
      <c r="AO161" s="1617"/>
      <c r="AP161" s="1617"/>
      <c r="AQ161" s="1617"/>
      <c r="AR161" s="1617"/>
      <c r="AS161" s="1617"/>
      <c r="AT161" s="1617"/>
      <c r="AU161" s="1617"/>
      <c r="AV161" s="1617"/>
      <c r="AW161" s="1617"/>
      <c r="AX161" s="1617"/>
      <c r="AY161" s="1617"/>
      <c r="AZ161" s="1617"/>
      <c r="BA161" s="1617"/>
      <c r="BB161" s="1617"/>
      <c r="BC161" s="1617"/>
      <c r="BD161" s="1617"/>
      <c r="BE161" s="1617"/>
      <c r="BF161" s="1617"/>
      <c r="BG161" s="1617"/>
    </row>
    <row r="162" spans="1:59">
      <c r="A162" s="1617"/>
      <c r="B162" s="1617"/>
      <c r="C162" s="1617"/>
      <c r="D162" s="1617"/>
      <c r="E162" s="1617"/>
      <c r="F162" s="1617"/>
      <c r="G162" s="1617"/>
      <c r="H162" s="1617"/>
      <c r="I162" s="1617"/>
      <c r="J162" s="1617"/>
      <c r="K162" s="1617"/>
      <c r="L162" s="1617"/>
      <c r="M162" s="1617"/>
      <c r="N162" s="1617"/>
      <c r="O162" s="1617"/>
      <c r="P162" s="1617"/>
      <c r="Q162" s="1617"/>
      <c r="R162" s="1617"/>
      <c r="S162" s="1617"/>
      <c r="T162" s="1617"/>
      <c r="U162" s="1617"/>
      <c r="V162" s="1617"/>
      <c r="W162" s="1617"/>
      <c r="X162" s="1617"/>
      <c r="Y162" s="1617"/>
      <c r="Z162" s="1617"/>
      <c r="AA162" s="1617"/>
      <c r="AB162" s="1617"/>
      <c r="AC162" s="1617"/>
      <c r="AD162" s="1617"/>
      <c r="AE162" s="1617"/>
      <c r="AF162" s="1617"/>
      <c r="AG162" s="1617"/>
      <c r="AH162" s="1617"/>
      <c r="AI162" s="1617"/>
      <c r="AJ162" s="1617"/>
      <c r="AK162" s="1617"/>
      <c r="AL162" s="1617"/>
      <c r="AM162" s="1617"/>
      <c r="AN162" s="1617"/>
      <c r="AO162" s="1617"/>
      <c r="AP162" s="1617"/>
      <c r="AQ162" s="1617"/>
      <c r="AR162" s="1617"/>
      <c r="AS162" s="1617"/>
      <c r="AT162" s="1617"/>
      <c r="AU162" s="1617"/>
      <c r="AV162" s="1617"/>
      <c r="AW162" s="1617"/>
      <c r="AX162" s="1617"/>
      <c r="AY162" s="1617"/>
      <c r="AZ162" s="1617"/>
      <c r="BA162" s="1617"/>
      <c r="BB162" s="1617"/>
      <c r="BC162" s="1617"/>
      <c r="BD162" s="1617"/>
      <c r="BE162" s="1617"/>
      <c r="BF162" s="1617"/>
      <c r="BG162" s="1617"/>
    </row>
    <row r="163" spans="1:59">
      <c r="A163" s="1617"/>
      <c r="B163" s="1617"/>
      <c r="C163" s="1617"/>
      <c r="D163" s="1617"/>
      <c r="E163" s="1617"/>
      <c r="F163" s="1617"/>
      <c r="G163" s="1617"/>
      <c r="H163" s="1617"/>
      <c r="I163" s="1617"/>
      <c r="J163" s="1617"/>
      <c r="K163" s="1617"/>
      <c r="L163" s="1617"/>
      <c r="M163" s="1617"/>
      <c r="N163" s="1617"/>
      <c r="O163" s="1617"/>
      <c r="P163" s="1617"/>
      <c r="Q163" s="1617"/>
      <c r="R163" s="1617"/>
      <c r="S163" s="1617"/>
      <c r="T163" s="1617"/>
      <c r="U163" s="1617"/>
      <c r="V163" s="1617"/>
      <c r="W163" s="1617"/>
      <c r="X163" s="1617"/>
      <c r="Y163" s="1617"/>
      <c r="Z163" s="1617"/>
      <c r="AA163" s="1617"/>
      <c r="AB163" s="1617"/>
      <c r="AC163" s="1617"/>
      <c r="AD163" s="1617"/>
      <c r="AE163" s="1617"/>
      <c r="AF163" s="1617"/>
      <c r="AG163" s="1617"/>
      <c r="AH163" s="1617"/>
      <c r="AI163" s="1617"/>
      <c r="AJ163" s="1617"/>
      <c r="AK163" s="1617"/>
      <c r="AL163" s="1617"/>
      <c r="AM163" s="1617"/>
      <c r="AN163" s="1617"/>
      <c r="AO163" s="1617"/>
      <c r="AP163" s="1617"/>
      <c r="AQ163" s="1617"/>
      <c r="AR163" s="1617"/>
      <c r="AS163" s="1617"/>
      <c r="AT163" s="1617"/>
      <c r="AU163" s="1617"/>
      <c r="AV163" s="1617"/>
      <c r="AW163" s="1617"/>
      <c r="AX163" s="1617"/>
      <c r="AY163" s="1617"/>
      <c r="AZ163" s="1617"/>
      <c r="BA163" s="1617"/>
      <c r="BB163" s="1617"/>
      <c r="BC163" s="1617"/>
      <c r="BD163" s="1617"/>
      <c r="BE163" s="1617"/>
      <c r="BF163" s="1617"/>
      <c r="BG163" s="1617"/>
    </row>
    <row r="164" spans="1:59">
      <c r="A164" s="1617"/>
      <c r="B164" s="1617"/>
      <c r="C164" s="1617"/>
      <c r="D164" s="1617"/>
      <c r="E164" s="1617"/>
      <c r="F164" s="1617"/>
      <c r="G164" s="1617"/>
      <c r="H164" s="1617"/>
      <c r="I164" s="1617"/>
      <c r="J164" s="1617"/>
      <c r="K164" s="1617"/>
      <c r="L164" s="1617"/>
      <c r="M164" s="1617"/>
      <c r="N164" s="1617"/>
      <c r="O164" s="1617"/>
      <c r="P164" s="1617"/>
      <c r="Q164" s="1617"/>
      <c r="R164" s="1617"/>
      <c r="S164" s="1617"/>
      <c r="T164" s="1617"/>
      <c r="U164" s="1617"/>
      <c r="V164" s="1617"/>
      <c r="W164" s="1617"/>
      <c r="X164" s="1617"/>
      <c r="Y164" s="1617"/>
      <c r="Z164" s="1617"/>
      <c r="AA164" s="1617"/>
      <c r="AB164" s="1617"/>
      <c r="AC164" s="1617"/>
      <c r="AD164" s="1617"/>
      <c r="AE164" s="1617"/>
      <c r="AF164" s="1617"/>
      <c r="AG164" s="1617"/>
      <c r="AH164" s="1617"/>
      <c r="AI164" s="1617"/>
      <c r="AJ164" s="1617"/>
      <c r="AK164" s="1617"/>
      <c r="AL164" s="1617"/>
      <c r="AM164" s="1617"/>
      <c r="AN164" s="1617"/>
      <c r="AO164" s="1617"/>
      <c r="AP164" s="1617"/>
      <c r="AQ164" s="1617"/>
      <c r="AR164" s="1617"/>
      <c r="AS164" s="1617"/>
      <c r="AT164" s="1617"/>
      <c r="AU164" s="1617"/>
      <c r="AV164" s="1617"/>
      <c r="AW164" s="1617"/>
      <c r="AX164" s="1617"/>
      <c r="AY164" s="1617"/>
      <c r="AZ164" s="1617"/>
      <c r="BA164" s="1617"/>
      <c r="BB164" s="1617"/>
      <c r="BC164" s="1617"/>
      <c r="BD164" s="1617"/>
      <c r="BE164" s="1617"/>
      <c r="BF164" s="1617"/>
      <c r="BG164" s="1617"/>
    </row>
    <row r="165" spans="1:59">
      <c r="A165" s="1617"/>
      <c r="B165" s="1617"/>
      <c r="C165" s="1617"/>
      <c r="D165" s="1617"/>
      <c r="E165" s="1617"/>
      <c r="F165" s="1617"/>
      <c r="G165" s="1617"/>
      <c r="H165" s="1617"/>
      <c r="I165" s="1617"/>
      <c r="J165" s="1617"/>
      <c r="K165" s="1617"/>
      <c r="L165" s="1617"/>
      <c r="M165" s="1617"/>
      <c r="N165" s="1617"/>
      <c r="O165" s="1617"/>
      <c r="P165" s="1617"/>
      <c r="Q165" s="1617"/>
      <c r="R165" s="1617"/>
      <c r="S165" s="1617"/>
      <c r="T165" s="1617"/>
      <c r="U165" s="1617"/>
      <c r="V165" s="1617"/>
      <c r="W165" s="1617"/>
      <c r="X165" s="1617"/>
      <c r="Y165" s="1617"/>
      <c r="Z165" s="1617"/>
      <c r="AA165" s="1617"/>
      <c r="AB165" s="1617"/>
      <c r="AC165" s="1617"/>
      <c r="AD165" s="1617"/>
      <c r="AE165" s="1617"/>
      <c r="AF165" s="1617"/>
      <c r="AG165" s="1617"/>
      <c r="AH165" s="1617"/>
      <c r="AI165" s="1617"/>
      <c r="AJ165" s="1617"/>
      <c r="AK165" s="1617"/>
      <c r="AL165" s="1617"/>
      <c r="AM165" s="1617"/>
      <c r="AN165" s="1617"/>
      <c r="AO165" s="1617"/>
      <c r="AP165" s="1617"/>
      <c r="AQ165" s="1617"/>
      <c r="AR165" s="1617"/>
      <c r="AS165" s="1617"/>
      <c r="AT165" s="1617"/>
      <c r="AU165" s="1617"/>
      <c r="AV165" s="1617"/>
      <c r="AW165" s="1617"/>
      <c r="AX165" s="1617"/>
      <c r="AY165" s="1617"/>
      <c r="AZ165" s="1617"/>
      <c r="BA165" s="1617"/>
      <c r="BB165" s="1617"/>
      <c r="BC165" s="1617"/>
      <c r="BD165" s="1617"/>
      <c r="BE165" s="1617"/>
      <c r="BF165" s="1617"/>
      <c r="BG165" s="1617"/>
    </row>
    <row r="166" spans="1:59">
      <c r="A166" s="1617"/>
      <c r="B166" s="1617"/>
      <c r="C166" s="1617"/>
      <c r="D166" s="1617"/>
      <c r="E166" s="1617"/>
      <c r="F166" s="1617"/>
      <c r="G166" s="1617"/>
      <c r="H166" s="1617"/>
      <c r="I166" s="1617"/>
      <c r="J166" s="1617"/>
      <c r="K166" s="1617"/>
      <c r="L166" s="1617"/>
      <c r="M166" s="1617"/>
      <c r="N166" s="1617"/>
      <c r="O166" s="1617"/>
      <c r="P166" s="1617"/>
      <c r="Q166" s="1617"/>
      <c r="R166" s="1617"/>
      <c r="S166" s="1617"/>
      <c r="T166" s="1617"/>
      <c r="U166" s="1617"/>
      <c r="V166" s="1617"/>
      <c r="W166" s="1617"/>
      <c r="X166" s="1617"/>
      <c r="Y166" s="1617"/>
      <c r="Z166" s="1617"/>
      <c r="AA166" s="1617"/>
      <c r="AB166" s="1617"/>
      <c r="AC166" s="1617"/>
      <c r="AD166" s="1617"/>
      <c r="AE166" s="1617"/>
      <c r="AF166" s="1617"/>
      <c r="AG166" s="1617"/>
      <c r="AH166" s="1617"/>
      <c r="AI166" s="1617"/>
      <c r="AJ166" s="1617"/>
      <c r="AK166" s="1617"/>
      <c r="AL166" s="1617"/>
      <c r="AM166" s="1617"/>
      <c r="AN166" s="1617"/>
      <c r="AO166" s="1617"/>
      <c r="AP166" s="1617"/>
      <c r="AQ166" s="1617"/>
      <c r="AR166" s="1617"/>
      <c r="AS166" s="1617"/>
      <c r="AT166" s="1617"/>
      <c r="AU166" s="1617"/>
      <c r="AV166" s="1617"/>
      <c r="AW166" s="1617"/>
      <c r="AX166" s="1617"/>
      <c r="AY166" s="1617"/>
      <c r="AZ166" s="1617"/>
      <c r="BA166" s="1617"/>
      <c r="BB166" s="1617"/>
      <c r="BC166" s="1617"/>
      <c r="BD166" s="1617"/>
      <c r="BE166" s="1617"/>
      <c r="BF166" s="1617"/>
      <c r="BG166" s="1617"/>
    </row>
    <row r="167" spans="1:59">
      <c r="A167" s="1617"/>
      <c r="B167" s="1617"/>
      <c r="C167" s="1617"/>
      <c r="D167" s="1617"/>
      <c r="E167" s="1617"/>
      <c r="F167" s="1617"/>
      <c r="G167" s="1617"/>
      <c r="H167" s="1617"/>
      <c r="I167" s="1617"/>
      <c r="J167" s="1617"/>
      <c r="K167" s="1617"/>
      <c r="L167" s="1617"/>
      <c r="M167" s="1617"/>
      <c r="N167" s="1617"/>
      <c r="O167" s="1617"/>
      <c r="P167" s="1617"/>
      <c r="Q167" s="1617"/>
      <c r="R167" s="1617"/>
      <c r="S167" s="1617"/>
      <c r="T167" s="1617"/>
      <c r="U167" s="1617"/>
      <c r="V167" s="1617"/>
      <c r="W167" s="1617"/>
      <c r="X167" s="1617"/>
      <c r="Y167" s="1617"/>
      <c r="Z167" s="1617"/>
      <c r="AA167" s="1617"/>
      <c r="AB167" s="1617"/>
      <c r="AC167" s="1617"/>
      <c r="AD167" s="1617"/>
      <c r="AE167" s="1617"/>
      <c r="AF167" s="1617"/>
      <c r="AG167" s="1617"/>
      <c r="AH167" s="1617"/>
      <c r="AI167" s="1617"/>
      <c r="AJ167" s="1617"/>
      <c r="AK167" s="1617"/>
      <c r="AL167" s="1617"/>
      <c r="AM167" s="1617"/>
      <c r="AN167" s="1617"/>
      <c r="AO167" s="1617"/>
      <c r="AP167" s="1617"/>
      <c r="AQ167" s="1617"/>
      <c r="AR167" s="1617"/>
      <c r="AS167" s="1617"/>
      <c r="AT167" s="1617"/>
      <c r="AU167" s="1617"/>
      <c r="AV167" s="1617"/>
      <c r="AW167" s="1617"/>
      <c r="AX167" s="1617"/>
      <c r="AY167" s="1617"/>
      <c r="AZ167" s="1617"/>
      <c r="BA167" s="1617"/>
      <c r="BB167" s="1617"/>
      <c r="BC167" s="1617"/>
      <c r="BD167" s="1617"/>
      <c r="BE167" s="1617"/>
      <c r="BF167" s="1617"/>
      <c r="BG167" s="1617"/>
    </row>
    <row r="168" spans="1:59">
      <c r="A168" s="1617"/>
      <c r="B168" s="1617"/>
      <c r="C168" s="1617"/>
      <c r="D168" s="1617"/>
      <c r="E168" s="1617"/>
      <c r="F168" s="1617"/>
      <c r="G168" s="1617"/>
      <c r="H168" s="1617"/>
      <c r="I168" s="1617"/>
      <c r="J168" s="1617"/>
      <c r="K168" s="1617"/>
      <c r="L168" s="1617"/>
      <c r="M168" s="1617"/>
      <c r="N168" s="1617"/>
      <c r="O168" s="1617"/>
      <c r="P168" s="1617"/>
      <c r="Q168" s="1617"/>
      <c r="R168" s="1617"/>
      <c r="S168" s="1617"/>
      <c r="T168" s="1617"/>
      <c r="U168" s="1617"/>
      <c r="V168" s="1617"/>
      <c r="W168" s="1617"/>
      <c r="X168" s="1617"/>
      <c r="Y168" s="1617"/>
      <c r="Z168" s="1617"/>
      <c r="AA168" s="1617"/>
      <c r="AB168" s="1617"/>
      <c r="AC168" s="1617"/>
      <c r="AD168" s="1617"/>
      <c r="AE168" s="1617"/>
      <c r="AF168" s="1617"/>
      <c r="AG168" s="1617"/>
      <c r="AH168" s="1617"/>
      <c r="AI168" s="1617"/>
      <c r="AJ168" s="1617"/>
      <c r="AK168" s="1617"/>
      <c r="AL168" s="1617"/>
      <c r="AM168" s="1617"/>
      <c r="AN168" s="1617"/>
      <c r="AO168" s="1617"/>
      <c r="AP168" s="1617"/>
      <c r="AQ168" s="1617"/>
      <c r="AR168" s="1617"/>
      <c r="AS168" s="1617"/>
      <c r="AT168" s="1617"/>
      <c r="AU168" s="1617"/>
      <c r="AV168" s="1617"/>
      <c r="AW168" s="1617"/>
      <c r="AX168" s="1617"/>
      <c r="AY168" s="1617"/>
      <c r="AZ168" s="1617"/>
      <c r="BA168" s="1617"/>
      <c r="BB168" s="1617"/>
      <c r="BC168" s="1617"/>
      <c r="BD168" s="1617"/>
      <c r="BE168" s="1617"/>
      <c r="BF168" s="1617"/>
      <c r="BG168" s="1617"/>
    </row>
    <row r="169" spans="1:59">
      <c r="A169" s="1617"/>
      <c r="B169" s="1617"/>
      <c r="C169" s="1617"/>
      <c r="D169" s="1617"/>
      <c r="E169" s="1617"/>
      <c r="F169" s="1617"/>
      <c r="G169" s="1617"/>
      <c r="H169" s="1617"/>
      <c r="I169" s="1617"/>
      <c r="J169" s="1617"/>
      <c r="K169" s="1617"/>
      <c r="L169" s="1617"/>
      <c r="M169" s="1617"/>
      <c r="N169" s="1617"/>
      <c r="O169" s="1617"/>
      <c r="P169" s="1617"/>
      <c r="Q169" s="1617"/>
      <c r="R169" s="1617"/>
      <c r="S169" s="1617"/>
      <c r="T169" s="1617"/>
      <c r="U169" s="1617"/>
      <c r="V169" s="1617"/>
      <c r="W169" s="1617"/>
      <c r="X169" s="1617"/>
      <c r="Y169" s="1617"/>
      <c r="Z169" s="1617"/>
      <c r="AA169" s="1617"/>
      <c r="AB169" s="1617"/>
      <c r="AC169" s="1617"/>
      <c r="AD169" s="1617"/>
      <c r="AE169" s="1617"/>
      <c r="AF169" s="1617"/>
      <c r="AG169" s="1617"/>
      <c r="AH169" s="1617"/>
      <c r="AI169" s="1617"/>
      <c r="AJ169" s="1617"/>
      <c r="AK169" s="1617"/>
      <c r="AL169" s="1617"/>
      <c r="AM169" s="1617"/>
      <c r="AN169" s="1617"/>
      <c r="AO169" s="1617"/>
      <c r="AP169" s="1617"/>
      <c r="AQ169" s="1617"/>
      <c r="AR169" s="1617"/>
      <c r="AS169" s="1617"/>
      <c r="AT169" s="1617"/>
      <c r="AU169" s="1617"/>
      <c r="AV169" s="1617"/>
      <c r="AW169" s="1617"/>
      <c r="AX169" s="1617"/>
      <c r="AY169" s="1617"/>
      <c r="AZ169" s="1617"/>
      <c r="BA169" s="1617"/>
      <c r="BB169" s="1617"/>
      <c r="BC169" s="1617"/>
      <c r="BD169" s="1617"/>
      <c r="BE169" s="1617"/>
      <c r="BF169" s="1617"/>
      <c r="BG169" s="1617"/>
    </row>
    <row r="170" spans="1:59">
      <c r="A170" s="1617"/>
      <c r="B170" s="1617"/>
      <c r="C170" s="1617"/>
      <c r="D170" s="1617"/>
      <c r="E170" s="1617"/>
      <c r="F170" s="1617"/>
      <c r="G170" s="1617"/>
      <c r="H170" s="1617"/>
      <c r="I170" s="1617"/>
      <c r="J170" s="1617"/>
      <c r="K170" s="1617"/>
      <c r="L170" s="1617"/>
      <c r="M170" s="1617"/>
      <c r="N170" s="1617"/>
      <c r="O170" s="1617"/>
      <c r="P170" s="1617"/>
      <c r="Q170" s="1617"/>
      <c r="R170" s="1617"/>
      <c r="S170" s="1617"/>
      <c r="T170" s="1617"/>
      <c r="U170" s="1617"/>
      <c r="V170" s="1617"/>
      <c r="W170" s="1617"/>
      <c r="X170" s="1617"/>
      <c r="Y170" s="1617"/>
      <c r="Z170" s="1617"/>
      <c r="AA170" s="1617"/>
      <c r="AB170" s="1617"/>
      <c r="AC170" s="1617"/>
      <c r="AD170" s="1617"/>
      <c r="AE170" s="1617"/>
      <c r="AF170" s="1617"/>
      <c r="AG170" s="1617"/>
      <c r="AH170" s="1617"/>
      <c r="AI170" s="1617"/>
      <c r="AJ170" s="1617"/>
      <c r="AK170" s="1617"/>
      <c r="AL170" s="1617"/>
      <c r="AM170" s="1617"/>
      <c r="AN170" s="1617"/>
      <c r="AO170" s="1617"/>
      <c r="AP170" s="1617"/>
      <c r="AQ170" s="1617"/>
      <c r="AR170" s="1617"/>
      <c r="AS170" s="1617"/>
      <c r="AT170" s="1617"/>
      <c r="AU170" s="1617"/>
      <c r="AV170" s="1617"/>
      <c r="AW170" s="1617"/>
      <c r="AX170" s="1617"/>
      <c r="AY170" s="1617"/>
      <c r="AZ170" s="1617"/>
      <c r="BA170" s="1617"/>
      <c r="BB170" s="1617"/>
      <c r="BC170" s="1617"/>
      <c r="BD170" s="1617"/>
      <c r="BE170" s="1617"/>
      <c r="BF170" s="1617"/>
      <c r="BG170" s="1617"/>
    </row>
    <row r="171" spans="1:59">
      <c r="A171" s="1617"/>
      <c r="B171" s="1617"/>
      <c r="C171" s="1617"/>
      <c r="D171" s="1617"/>
      <c r="E171" s="1617"/>
      <c r="F171" s="1617"/>
      <c r="G171" s="1617"/>
      <c r="H171" s="1617"/>
      <c r="I171" s="1617"/>
      <c r="J171" s="1617"/>
      <c r="K171" s="1617"/>
      <c r="L171" s="1617"/>
      <c r="M171" s="1617"/>
      <c r="N171" s="1617"/>
      <c r="O171" s="1617"/>
      <c r="P171" s="1617"/>
      <c r="Q171" s="1617"/>
      <c r="R171" s="1617"/>
      <c r="S171" s="1617"/>
      <c r="T171" s="1617"/>
      <c r="U171" s="1617"/>
      <c r="V171" s="1617"/>
      <c r="W171" s="1617"/>
      <c r="X171" s="1617"/>
      <c r="Y171" s="1617"/>
      <c r="Z171" s="1617"/>
      <c r="AA171" s="1617"/>
      <c r="AB171" s="1617"/>
      <c r="AC171" s="1617"/>
      <c r="AD171" s="1617"/>
      <c r="AE171" s="1617"/>
      <c r="AF171" s="1617"/>
      <c r="AG171" s="1617"/>
      <c r="AH171" s="1617"/>
      <c r="AI171" s="1617"/>
      <c r="AJ171" s="1617"/>
      <c r="AK171" s="1617"/>
      <c r="AL171" s="1617"/>
      <c r="AM171" s="1617"/>
      <c r="AN171" s="1617"/>
      <c r="AO171" s="1617"/>
      <c r="AP171" s="1617"/>
      <c r="AQ171" s="1617"/>
      <c r="AR171" s="1617"/>
      <c r="AS171" s="1617"/>
      <c r="AT171" s="1617"/>
      <c r="AU171" s="1617"/>
      <c r="AV171" s="1617"/>
      <c r="AW171" s="1617"/>
      <c r="AX171" s="1617"/>
      <c r="AY171" s="1617"/>
      <c r="AZ171" s="1617"/>
      <c r="BA171" s="1617"/>
      <c r="BB171" s="1617"/>
      <c r="BC171" s="1617"/>
      <c r="BD171" s="1617"/>
      <c r="BE171" s="1617"/>
      <c r="BF171" s="1617"/>
      <c r="BG171" s="1617"/>
    </row>
    <row r="172" spans="1:59">
      <c r="A172" s="1617"/>
      <c r="B172" s="1617"/>
      <c r="C172" s="1617"/>
      <c r="D172" s="1617"/>
      <c r="E172" s="1617"/>
      <c r="F172" s="1617"/>
      <c r="G172" s="1617"/>
      <c r="H172" s="1617"/>
      <c r="I172" s="1617"/>
      <c r="J172" s="1617"/>
      <c r="K172" s="1617"/>
      <c r="L172" s="1617"/>
      <c r="M172" s="1617"/>
      <c r="N172" s="1617"/>
      <c r="O172" s="1617"/>
      <c r="P172" s="1617"/>
      <c r="Q172" s="1617"/>
      <c r="R172" s="1617"/>
      <c r="S172" s="1617"/>
      <c r="T172" s="1617"/>
      <c r="U172" s="1617"/>
      <c r="V172" s="1617"/>
      <c r="W172" s="1617"/>
      <c r="X172" s="1617"/>
      <c r="Y172" s="1617"/>
      <c r="Z172" s="1617"/>
      <c r="AA172" s="1617"/>
      <c r="AB172" s="1617"/>
      <c r="AC172" s="1617"/>
      <c r="AD172" s="1617"/>
      <c r="AE172" s="1617"/>
      <c r="AF172" s="1617"/>
      <c r="AG172" s="1617"/>
      <c r="AH172" s="1617"/>
      <c r="AI172" s="1617"/>
      <c r="AJ172" s="1617"/>
      <c r="AK172" s="1617"/>
      <c r="AL172" s="1617"/>
      <c r="AM172" s="1617"/>
      <c r="AN172" s="1617"/>
      <c r="AO172" s="1617"/>
      <c r="AP172" s="1617"/>
      <c r="AQ172" s="1617"/>
      <c r="AR172" s="1617"/>
      <c r="AS172" s="1617"/>
      <c r="AT172" s="1617"/>
      <c r="AU172" s="1617"/>
      <c r="AV172" s="1617"/>
      <c r="AW172" s="1617"/>
      <c r="AX172" s="1617"/>
      <c r="AY172" s="1617"/>
      <c r="AZ172" s="1617"/>
      <c r="BA172" s="1617"/>
      <c r="BB172" s="1617"/>
      <c r="BC172" s="1617"/>
      <c r="BD172" s="1617"/>
      <c r="BE172" s="1617"/>
      <c r="BF172" s="1617"/>
      <c r="BG172" s="1617"/>
    </row>
    <row r="173" spans="1:59">
      <c r="A173" s="1617"/>
      <c r="B173" s="1617"/>
      <c r="C173" s="1617"/>
      <c r="D173" s="1617"/>
      <c r="E173" s="1617"/>
      <c r="F173" s="1617"/>
      <c r="G173" s="1617"/>
      <c r="H173" s="1617"/>
      <c r="I173" s="1617"/>
      <c r="J173" s="1617"/>
      <c r="K173" s="1617"/>
      <c r="L173" s="1617"/>
      <c r="M173" s="1617"/>
      <c r="N173" s="1617"/>
      <c r="O173" s="1617"/>
      <c r="P173" s="1617"/>
      <c r="Q173" s="1617"/>
      <c r="R173" s="1617"/>
      <c r="S173" s="1617"/>
      <c r="T173" s="1617"/>
      <c r="U173" s="1617"/>
      <c r="V173" s="1617"/>
      <c r="W173" s="1617"/>
      <c r="X173" s="1617"/>
      <c r="Y173" s="1617"/>
      <c r="Z173" s="1617"/>
      <c r="AA173" s="1617"/>
      <c r="AB173" s="1617"/>
      <c r="AC173" s="1617"/>
      <c r="AD173" s="1617"/>
      <c r="AE173" s="1617"/>
      <c r="AF173" s="1617"/>
      <c r="AG173" s="1617"/>
      <c r="AH173" s="1617"/>
      <c r="AI173" s="1617"/>
      <c r="AJ173" s="1617"/>
      <c r="AK173" s="1617"/>
      <c r="AL173" s="1617"/>
      <c r="AM173" s="1617"/>
      <c r="AN173" s="1617"/>
      <c r="AO173" s="1617"/>
      <c r="AP173" s="1617"/>
      <c r="AQ173" s="1617"/>
      <c r="AR173" s="1617"/>
      <c r="AS173" s="1617"/>
      <c r="AT173" s="1617"/>
      <c r="AU173" s="1617"/>
      <c r="AV173" s="1617"/>
      <c r="AW173" s="1617"/>
      <c r="AX173" s="1617"/>
      <c r="AY173" s="1617"/>
      <c r="AZ173" s="1617"/>
      <c r="BA173" s="1617"/>
      <c r="BB173" s="1617"/>
      <c r="BC173" s="1617"/>
      <c r="BD173" s="1617"/>
      <c r="BE173" s="1617"/>
      <c r="BF173" s="1617"/>
      <c r="BG173" s="1617"/>
    </row>
    <row r="174" spans="1:59">
      <c r="A174" s="1617"/>
      <c r="B174" s="1617"/>
      <c r="C174" s="1617"/>
      <c r="D174" s="1617"/>
      <c r="E174" s="1617"/>
      <c r="F174" s="1617"/>
      <c r="G174" s="1617"/>
      <c r="H174" s="1617"/>
      <c r="I174" s="1617"/>
      <c r="J174" s="1617"/>
      <c r="K174" s="1617"/>
      <c r="L174" s="1617"/>
      <c r="M174" s="1617"/>
      <c r="N174" s="1617"/>
      <c r="O174" s="1617"/>
      <c r="P174" s="1617"/>
      <c r="Q174" s="1617"/>
      <c r="R174" s="1617"/>
      <c r="S174" s="1617"/>
      <c r="T174" s="1617"/>
      <c r="U174" s="1617"/>
      <c r="V174" s="1617"/>
      <c r="W174" s="1617"/>
      <c r="X174" s="1617"/>
      <c r="Y174" s="1617"/>
      <c r="Z174" s="1617"/>
      <c r="AA174" s="1617"/>
      <c r="AB174" s="1617"/>
      <c r="AC174" s="1617"/>
      <c r="AD174" s="1617"/>
      <c r="AE174" s="1617"/>
      <c r="AF174" s="1617"/>
      <c r="AG174" s="1617"/>
      <c r="AH174" s="1617"/>
      <c r="AI174" s="1617"/>
      <c r="AJ174" s="1617"/>
      <c r="AK174" s="1617"/>
      <c r="AL174" s="1617"/>
      <c r="AM174" s="1617"/>
      <c r="AN174" s="1617"/>
      <c r="AO174" s="1617"/>
      <c r="AP174" s="1617"/>
      <c r="AQ174" s="1617"/>
      <c r="AR174" s="1617"/>
      <c r="AS174" s="1617"/>
      <c r="AT174" s="1617"/>
      <c r="AU174" s="1617"/>
      <c r="AV174" s="1617"/>
      <c r="AW174" s="1617"/>
      <c r="AX174" s="1617"/>
      <c r="AY174" s="1617"/>
      <c r="AZ174" s="1617"/>
      <c r="BA174" s="1617"/>
      <c r="BB174" s="1617"/>
      <c r="BC174" s="1617"/>
      <c r="BD174" s="1617"/>
      <c r="BE174" s="1617"/>
      <c r="BF174" s="1617"/>
      <c r="BG174" s="1617"/>
    </row>
    <row r="175" spans="1:59">
      <c r="A175" s="1617"/>
      <c r="B175" s="1617"/>
      <c r="C175" s="1617"/>
      <c r="D175" s="1617"/>
      <c r="E175" s="1617"/>
      <c r="F175" s="1617"/>
      <c r="G175" s="1617"/>
      <c r="H175" s="1617"/>
      <c r="I175" s="1617"/>
      <c r="J175" s="1617"/>
      <c r="K175" s="1617"/>
      <c r="L175" s="1617"/>
      <c r="M175" s="1617"/>
      <c r="N175" s="1617"/>
      <c r="O175" s="1617"/>
      <c r="P175" s="1617"/>
      <c r="Q175" s="1617"/>
      <c r="R175" s="1617"/>
      <c r="S175" s="1617"/>
      <c r="T175" s="1617"/>
      <c r="U175" s="1617"/>
      <c r="V175" s="1617"/>
      <c r="W175" s="1617"/>
      <c r="X175" s="1617"/>
      <c r="Y175" s="1617"/>
      <c r="Z175" s="1617"/>
      <c r="AA175" s="1617"/>
      <c r="AB175" s="1617"/>
      <c r="AC175" s="1617"/>
      <c r="AD175" s="1617"/>
      <c r="AE175" s="1617"/>
      <c r="AF175" s="1617"/>
      <c r="AG175" s="1617"/>
      <c r="AH175" s="1617"/>
      <c r="AI175" s="1617"/>
      <c r="AJ175" s="1617"/>
      <c r="AK175" s="1617"/>
      <c r="AL175" s="1617"/>
      <c r="AM175" s="1617"/>
      <c r="AN175" s="1617"/>
      <c r="AO175" s="1617"/>
      <c r="AP175" s="1617"/>
      <c r="AQ175" s="1617"/>
      <c r="AR175" s="1617"/>
      <c r="AS175" s="1617"/>
      <c r="AT175" s="1617"/>
      <c r="AU175" s="1617"/>
      <c r="AV175" s="1617"/>
      <c r="AW175" s="1617"/>
      <c r="AX175" s="1617"/>
      <c r="AY175" s="1617"/>
      <c r="AZ175" s="1617"/>
      <c r="BA175" s="1617"/>
      <c r="BB175" s="1617"/>
      <c r="BC175" s="1617"/>
      <c r="BD175" s="1617"/>
      <c r="BE175" s="1617"/>
      <c r="BF175" s="1617"/>
      <c r="BG175" s="1617"/>
    </row>
    <row r="176" spans="1:59">
      <c r="A176" s="1617"/>
      <c r="B176" s="1617"/>
      <c r="C176" s="1617"/>
      <c r="D176" s="1617"/>
      <c r="E176" s="1617"/>
      <c r="F176" s="1617"/>
      <c r="G176" s="1617"/>
      <c r="H176" s="1617"/>
      <c r="I176" s="1617"/>
      <c r="J176" s="1617"/>
      <c r="K176" s="1617"/>
      <c r="L176" s="1617"/>
      <c r="M176" s="1617"/>
      <c r="N176" s="1617"/>
      <c r="O176" s="1617"/>
      <c r="P176" s="1617"/>
      <c r="Q176" s="1617"/>
      <c r="R176" s="1617"/>
      <c r="S176" s="1617"/>
      <c r="T176" s="1617"/>
      <c r="U176" s="1617"/>
      <c r="V176" s="1617"/>
      <c r="W176" s="1617"/>
      <c r="X176" s="1617"/>
      <c r="Y176" s="1617"/>
      <c r="Z176" s="1617"/>
      <c r="AA176" s="1617"/>
      <c r="AB176" s="1617"/>
      <c r="AC176" s="1617"/>
      <c r="AD176" s="1617"/>
      <c r="AE176" s="1617"/>
      <c r="AF176" s="1617"/>
      <c r="AG176" s="1617"/>
      <c r="AH176" s="1617"/>
      <c r="AI176" s="1617"/>
      <c r="AJ176" s="1617"/>
      <c r="AK176" s="1617"/>
      <c r="AL176" s="1617"/>
      <c r="AM176" s="1617"/>
      <c r="AN176" s="1617"/>
      <c r="AO176" s="1617"/>
      <c r="AP176" s="1617"/>
      <c r="AQ176" s="1617"/>
      <c r="AR176" s="1617"/>
      <c r="AS176" s="1617"/>
      <c r="AT176" s="1617"/>
      <c r="AU176" s="1617"/>
      <c r="AV176" s="1617"/>
      <c r="AW176" s="1617"/>
      <c r="AX176" s="1617"/>
      <c r="AY176" s="1617"/>
      <c r="AZ176" s="1617"/>
      <c r="BA176" s="1617"/>
      <c r="BB176" s="1617"/>
      <c r="BC176" s="1617"/>
      <c r="BD176" s="1617"/>
      <c r="BE176" s="1617"/>
      <c r="BF176" s="1617"/>
      <c r="BG176" s="1617"/>
    </row>
    <row r="177" spans="1:59">
      <c r="A177" s="1617"/>
      <c r="B177" s="1617"/>
      <c r="C177" s="1617"/>
      <c r="D177" s="1617"/>
      <c r="E177" s="1617"/>
      <c r="F177" s="1617"/>
      <c r="G177" s="1617"/>
      <c r="H177" s="1617"/>
      <c r="I177" s="1617"/>
      <c r="J177" s="1617"/>
      <c r="K177" s="1617"/>
      <c r="L177" s="1617"/>
      <c r="M177" s="1617"/>
      <c r="N177" s="1617"/>
      <c r="O177" s="1617"/>
      <c r="P177" s="1617"/>
      <c r="Q177" s="1617"/>
      <c r="R177" s="1617"/>
      <c r="S177" s="1617"/>
      <c r="T177" s="1617"/>
      <c r="U177" s="1617"/>
      <c r="V177" s="1617"/>
      <c r="W177" s="1617"/>
      <c r="X177" s="1617"/>
      <c r="Y177" s="1617"/>
      <c r="Z177" s="1617"/>
      <c r="AA177" s="1617"/>
      <c r="AB177" s="1617"/>
      <c r="AC177" s="1617"/>
      <c r="AD177" s="1617"/>
      <c r="AE177" s="1617"/>
      <c r="AF177" s="1617"/>
      <c r="AG177" s="1617"/>
      <c r="AH177" s="1617"/>
      <c r="AI177" s="1617"/>
      <c r="AJ177" s="1617"/>
      <c r="AK177" s="1617"/>
      <c r="AL177" s="1617"/>
      <c r="AM177" s="1617"/>
      <c r="AN177" s="1617"/>
      <c r="AO177" s="1617"/>
      <c r="AP177" s="1617"/>
      <c r="AQ177" s="1617"/>
      <c r="AR177" s="1617"/>
      <c r="AS177" s="1617"/>
      <c r="AT177" s="1617"/>
      <c r="AU177" s="1617"/>
      <c r="AV177" s="1617"/>
      <c r="AW177" s="1617"/>
      <c r="AX177" s="1617"/>
      <c r="AY177" s="1617"/>
      <c r="AZ177" s="1617"/>
      <c r="BA177" s="1617"/>
      <c r="BB177" s="1617"/>
      <c r="BC177" s="1617"/>
      <c r="BD177" s="1617"/>
      <c r="BE177" s="1617"/>
      <c r="BF177" s="1617"/>
      <c r="BG177" s="1617"/>
    </row>
    <row r="178" spans="1:59">
      <c r="A178" s="1617"/>
      <c r="B178" s="1617"/>
      <c r="C178" s="1617"/>
      <c r="D178" s="1617"/>
      <c r="E178" s="1617"/>
      <c r="F178" s="1617"/>
      <c r="G178" s="1617"/>
      <c r="H178" s="1617"/>
      <c r="I178" s="1617"/>
      <c r="J178" s="1617"/>
      <c r="K178" s="1617"/>
      <c r="L178" s="1617"/>
      <c r="M178" s="1617"/>
      <c r="N178" s="1617"/>
      <c r="O178" s="1617"/>
      <c r="P178" s="1617"/>
      <c r="Q178" s="1617"/>
      <c r="R178" s="1617"/>
      <c r="S178" s="1617"/>
      <c r="T178" s="1617"/>
      <c r="U178" s="1617"/>
      <c r="V178" s="1617"/>
      <c r="W178" s="1617"/>
      <c r="X178" s="1617"/>
      <c r="Y178" s="1617"/>
      <c r="Z178" s="1617"/>
      <c r="AA178" s="1617"/>
      <c r="AB178" s="1617"/>
      <c r="AC178" s="1617"/>
      <c r="AD178" s="1617"/>
      <c r="AE178" s="1617"/>
      <c r="AF178" s="1617"/>
      <c r="AG178" s="1617"/>
      <c r="AH178" s="1617"/>
      <c r="AI178" s="1617"/>
      <c r="AJ178" s="1617"/>
      <c r="AK178" s="1617"/>
      <c r="AL178" s="1617"/>
      <c r="AM178" s="1617"/>
      <c r="AN178" s="1617"/>
      <c r="AO178" s="1617"/>
      <c r="AP178" s="1617"/>
      <c r="AQ178" s="1617"/>
      <c r="AR178" s="1617"/>
      <c r="AS178" s="1617"/>
      <c r="AT178" s="1617"/>
      <c r="AU178" s="1617"/>
      <c r="AV178" s="1617"/>
      <c r="AW178" s="1617"/>
      <c r="AX178" s="1617"/>
      <c r="AY178" s="1617"/>
      <c r="AZ178" s="1617"/>
      <c r="BA178" s="1617"/>
      <c r="BB178" s="1617"/>
      <c r="BC178" s="1617"/>
      <c r="BD178" s="1617"/>
      <c r="BE178" s="1617"/>
      <c r="BF178" s="1617"/>
      <c r="BG178" s="1617"/>
    </row>
    <row r="179" spans="1:59">
      <c r="A179" s="1617"/>
      <c r="B179" s="1617"/>
      <c r="C179" s="1617"/>
      <c r="D179" s="1617"/>
      <c r="E179" s="1617"/>
      <c r="F179" s="1617"/>
      <c r="G179" s="1617"/>
      <c r="H179" s="1617"/>
      <c r="I179" s="1617"/>
      <c r="J179" s="1617"/>
      <c r="K179" s="1617"/>
      <c r="L179" s="1617"/>
      <c r="M179" s="1617"/>
      <c r="N179" s="1617"/>
      <c r="O179" s="1617"/>
      <c r="P179" s="1617"/>
      <c r="Q179" s="1617"/>
      <c r="R179" s="1617"/>
      <c r="S179" s="1617"/>
      <c r="T179" s="1617"/>
      <c r="U179" s="1617"/>
      <c r="V179" s="1617"/>
      <c r="W179" s="1617"/>
      <c r="X179" s="1617"/>
      <c r="Y179" s="1617"/>
      <c r="Z179" s="1617"/>
      <c r="AA179" s="1617"/>
      <c r="AB179" s="1617"/>
      <c r="AC179" s="1617"/>
      <c r="AD179" s="1617"/>
      <c r="AE179" s="1617"/>
      <c r="AF179" s="1617"/>
      <c r="AG179" s="1617"/>
      <c r="AH179" s="1617"/>
      <c r="AI179" s="1617"/>
      <c r="AJ179" s="1617"/>
      <c r="AK179" s="1617"/>
      <c r="AL179" s="1617"/>
      <c r="AM179" s="1617"/>
      <c r="AN179" s="1617"/>
      <c r="AO179" s="1617"/>
      <c r="AP179" s="1617"/>
      <c r="AQ179" s="1617"/>
      <c r="AR179" s="1617"/>
      <c r="AS179" s="1617"/>
      <c r="AT179" s="1617"/>
      <c r="AU179" s="1617"/>
      <c r="AV179" s="1617"/>
      <c r="AW179" s="1617"/>
      <c r="AX179" s="1617"/>
      <c r="AY179" s="1617"/>
      <c r="AZ179" s="1617"/>
      <c r="BA179" s="1617"/>
      <c r="BB179" s="1617"/>
      <c r="BC179" s="1617"/>
      <c r="BD179" s="1617"/>
      <c r="BE179" s="1617"/>
      <c r="BF179" s="1617"/>
      <c r="BG179" s="1617"/>
    </row>
    <row r="180" spans="1:59">
      <c r="A180" s="1617"/>
      <c r="B180" s="1617"/>
      <c r="C180" s="1617"/>
      <c r="D180" s="1617"/>
      <c r="E180" s="1617"/>
      <c r="F180" s="1617"/>
      <c r="G180" s="1617"/>
      <c r="H180" s="1617"/>
      <c r="I180" s="1617"/>
      <c r="J180" s="1617"/>
      <c r="K180" s="1617"/>
      <c r="L180" s="1617"/>
      <c r="M180" s="1617"/>
      <c r="N180" s="1617"/>
      <c r="O180" s="1617"/>
      <c r="P180" s="1617"/>
      <c r="Q180" s="1617"/>
      <c r="R180" s="1617"/>
      <c r="S180" s="1617"/>
      <c r="T180" s="1617"/>
      <c r="U180" s="1617"/>
      <c r="V180" s="1617"/>
      <c r="W180" s="1617"/>
      <c r="X180" s="1617"/>
      <c r="Y180" s="1617"/>
      <c r="Z180" s="1617"/>
      <c r="AA180" s="1617"/>
      <c r="AB180" s="1617"/>
      <c r="AC180" s="1617"/>
      <c r="AD180" s="1617"/>
      <c r="AE180" s="1617"/>
      <c r="AF180" s="1617"/>
      <c r="AG180" s="1617"/>
      <c r="AH180" s="1617"/>
      <c r="AI180" s="1617"/>
      <c r="AJ180" s="1617"/>
      <c r="AK180" s="1617"/>
      <c r="AL180" s="1617"/>
      <c r="AM180" s="1617"/>
      <c r="AN180" s="1617"/>
      <c r="AO180" s="1617"/>
      <c r="AP180" s="1617"/>
      <c r="AQ180" s="1617"/>
      <c r="AR180" s="1617"/>
      <c r="AS180" s="1617"/>
      <c r="AT180" s="1617"/>
      <c r="AU180" s="1617"/>
      <c r="AV180" s="1617"/>
      <c r="AW180" s="1617"/>
      <c r="AX180" s="1617"/>
      <c r="AY180" s="1617"/>
      <c r="AZ180" s="1617"/>
      <c r="BA180" s="1617"/>
      <c r="BB180" s="1617"/>
      <c r="BC180" s="1617"/>
      <c r="BD180" s="1617"/>
      <c r="BE180" s="1617"/>
      <c r="BF180" s="1617"/>
      <c r="BG180" s="1617"/>
    </row>
    <row r="181" spans="1:59">
      <c r="A181" s="1617"/>
      <c r="B181" s="1617"/>
      <c r="C181" s="1617"/>
      <c r="D181" s="1617"/>
      <c r="E181" s="1617"/>
      <c r="F181" s="1617"/>
      <c r="G181" s="1617"/>
      <c r="H181" s="1617"/>
      <c r="I181" s="1617"/>
      <c r="J181" s="1617"/>
      <c r="K181" s="1617"/>
      <c r="L181" s="1617"/>
      <c r="M181" s="1617"/>
      <c r="N181" s="1617"/>
      <c r="O181" s="1617"/>
      <c r="P181" s="1617"/>
      <c r="Q181" s="1617"/>
      <c r="R181" s="1617"/>
      <c r="S181" s="1617"/>
      <c r="T181" s="1617"/>
      <c r="U181" s="1617"/>
      <c r="V181" s="1617"/>
      <c r="W181" s="1617"/>
      <c r="X181" s="1617"/>
      <c r="Y181" s="1617"/>
      <c r="Z181" s="1617"/>
      <c r="AA181" s="1617"/>
      <c r="AB181" s="1617"/>
      <c r="AC181" s="1617"/>
      <c r="AD181" s="1617"/>
      <c r="AE181" s="1617"/>
      <c r="AF181" s="1617"/>
      <c r="AG181" s="1617"/>
      <c r="AH181" s="1617"/>
      <c r="AI181" s="1617"/>
      <c r="AJ181" s="1617"/>
      <c r="AK181" s="1617"/>
      <c r="AL181" s="1617"/>
      <c r="AM181" s="1617"/>
      <c r="AN181" s="1617"/>
      <c r="AO181" s="1617"/>
      <c r="AP181" s="1617"/>
      <c r="AQ181" s="1617"/>
      <c r="AR181" s="1617"/>
      <c r="AS181" s="1617"/>
      <c r="AT181" s="1617"/>
      <c r="AU181" s="1617"/>
      <c r="AV181" s="1617"/>
      <c r="AW181" s="1617"/>
      <c r="AX181" s="1617"/>
      <c r="AY181" s="1617"/>
      <c r="AZ181" s="1617"/>
      <c r="BA181" s="1617"/>
      <c r="BB181" s="1617"/>
      <c r="BC181" s="1617"/>
      <c r="BD181" s="1617"/>
      <c r="BE181" s="1617"/>
      <c r="BF181" s="1617"/>
      <c r="BG181" s="1617"/>
    </row>
    <row r="182" spans="1:59">
      <c r="A182" s="1617"/>
      <c r="B182" s="1617"/>
      <c r="C182" s="1617"/>
      <c r="D182" s="1617"/>
      <c r="E182" s="1617"/>
      <c r="F182" s="1617"/>
      <c r="G182" s="1617"/>
      <c r="H182" s="1617"/>
      <c r="I182" s="1617"/>
      <c r="J182" s="1617"/>
      <c r="K182" s="1617"/>
      <c r="L182" s="1617"/>
      <c r="M182" s="1617"/>
      <c r="N182" s="1617"/>
      <c r="O182" s="1617"/>
      <c r="P182" s="1617"/>
      <c r="Q182" s="1617"/>
      <c r="R182" s="1617"/>
      <c r="S182" s="1617"/>
      <c r="T182" s="1617"/>
      <c r="U182" s="1617"/>
      <c r="V182" s="1617"/>
      <c r="W182" s="1617"/>
      <c r="X182" s="1617"/>
      <c r="Y182" s="1617"/>
      <c r="Z182" s="1617"/>
      <c r="AA182" s="1617"/>
      <c r="AB182" s="1617"/>
      <c r="AC182" s="1617"/>
      <c r="AD182" s="1617"/>
      <c r="AE182" s="1617"/>
      <c r="AF182" s="1617"/>
      <c r="AG182" s="1617"/>
      <c r="AH182" s="1617"/>
      <c r="AI182" s="1617"/>
      <c r="AJ182" s="1617"/>
      <c r="AK182" s="1617"/>
      <c r="AL182" s="1617"/>
      <c r="AM182" s="1617"/>
      <c r="AN182" s="1617"/>
      <c r="AO182" s="1617"/>
      <c r="AP182" s="1617"/>
      <c r="AQ182" s="1617"/>
      <c r="AR182" s="1617"/>
      <c r="AS182" s="1617"/>
      <c r="AT182" s="1617"/>
      <c r="AU182" s="1617"/>
      <c r="AV182" s="1617"/>
      <c r="AW182" s="1617"/>
      <c r="AX182" s="1617"/>
      <c r="AY182" s="1617"/>
      <c r="AZ182" s="1617"/>
      <c r="BA182" s="1617"/>
      <c r="BB182" s="1617"/>
      <c r="BC182" s="1617"/>
      <c r="BD182" s="1617"/>
      <c r="BE182" s="1617"/>
      <c r="BF182" s="1617"/>
      <c r="BG182" s="1617"/>
    </row>
    <row r="183" spans="1:59">
      <c r="A183" s="1617"/>
      <c r="B183" s="1617"/>
      <c r="C183" s="1617"/>
      <c r="D183" s="1617"/>
      <c r="E183" s="1617"/>
      <c r="F183" s="1617"/>
      <c r="G183" s="1617"/>
      <c r="H183" s="1617"/>
      <c r="I183" s="1617"/>
      <c r="J183" s="1617"/>
      <c r="K183" s="1617"/>
      <c r="L183" s="1617"/>
      <c r="M183" s="1617"/>
      <c r="N183" s="1617"/>
      <c r="O183" s="1617"/>
      <c r="P183" s="1617"/>
      <c r="Q183" s="1617"/>
      <c r="R183" s="1617"/>
      <c r="S183" s="1617"/>
      <c r="T183" s="1617"/>
      <c r="U183" s="1617"/>
      <c r="V183" s="1617"/>
      <c r="W183" s="1617"/>
      <c r="X183" s="1617"/>
      <c r="Y183" s="1617"/>
      <c r="Z183" s="1617"/>
      <c r="AA183" s="1617"/>
      <c r="AB183" s="1617"/>
      <c r="AC183" s="1617"/>
      <c r="AD183" s="1617"/>
      <c r="AE183" s="1617"/>
      <c r="AF183" s="1617"/>
      <c r="AG183" s="1617"/>
      <c r="AH183" s="1617"/>
      <c r="AI183" s="1617"/>
      <c r="AJ183" s="1617"/>
      <c r="AK183" s="1617"/>
      <c r="AL183" s="1617"/>
      <c r="AM183" s="1617"/>
      <c r="AN183" s="1617"/>
      <c r="AO183" s="1617"/>
      <c r="AP183" s="1617"/>
      <c r="AQ183" s="1617"/>
      <c r="AR183" s="1617"/>
      <c r="AS183" s="1617"/>
      <c r="AT183" s="1617"/>
      <c r="AU183" s="1617"/>
      <c r="AV183" s="1617"/>
      <c r="AW183" s="1617"/>
      <c r="AX183" s="1617"/>
      <c r="AY183" s="1617"/>
      <c r="AZ183" s="1617"/>
      <c r="BA183" s="1617"/>
      <c r="BB183" s="1617"/>
      <c r="BC183" s="1617"/>
      <c r="BD183" s="1617"/>
      <c r="BE183" s="1617"/>
      <c r="BF183" s="1617"/>
      <c r="BG183" s="1617"/>
    </row>
    <row r="184" spans="1:59">
      <c r="A184" s="1617"/>
      <c r="B184" s="1617"/>
      <c r="C184" s="1617"/>
      <c r="D184" s="1617"/>
      <c r="E184" s="1617"/>
      <c r="F184" s="1617"/>
      <c r="G184" s="1617"/>
      <c r="H184" s="1617"/>
      <c r="I184" s="1617"/>
      <c r="J184" s="1617"/>
      <c r="K184" s="1617"/>
      <c r="L184" s="1617"/>
      <c r="M184" s="1617"/>
      <c r="N184" s="1617"/>
      <c r="O184" s="1617"/>
      <c r="P184" s="1617"/>
      <c r="Q184" s="1617"/>
      <c r="R184" s="1617"/>
      <c r="S184" s="1617"/>
      <c r="T184" s="1617"/>
      <c r="U184" s="1617"/>
      <c r="V184" s="1617"/>
      <c r="W184" s="1617"/>
      <c r="X184" s="1617"/>
      <c r="Y184" s="1617"/>
      <c r="Z184" s="1617"/>
      <c r="AA184" s="1617"/>
      <c r="AB184" s="1617"/>
      <c r="AC184" s="1617"/>
      <c r="AD184" s="1617"/>
      <c r="AE184" s="1617"/>
      <c r="AF184" s="1617"/>
      <c r="AG184" s="1617"/>
      <c r="AH184" s="1617"/>
      <c r="AI184" s="1617"/>
      <c r="AJ184" s="1617"/>
      <c r="AK184" s="1617"/>
      <c r="AL184" s="1617"/>
      <c r="AM184" s="1617"/>
      <c r="AN184" s="1617"/>
      <c r="AO184" s="1617"/>
      <c r="AP184" s="1617"/>
      <c r="AQ184" s="1617"/>
      <c r="AR184" s="1617"/>
      <c r="AS184" s="1617"/>
      <c r="AT184" s="1617"/>
      <c r="AU184" s="1617"/>
      <c r="AV184" s="1617"/>
      <c r="AW184" s="1617"/>
      <c r="AX184" s="1617"/>
      <c r="AY184" s="1617"/>
      <c r="AZ184" s="1617"/>
      <c r="BA184" s="1617"/>
      <c r="BB184" s="1617"/>
      <c r="BC184" s="1617"/>
      <c r="BD184" s="1617"/>
      <c r="BE184" s="1617"/>
      <c r="BF184" s="1617"/>
      <c r="BG184" s="1617"/>
    </row>
    <row r="185" spans="1:59">
      <c r="A185" s="1617"/>
      <c r="B185" s="1617"/>
      <c r="C185" s="1617"/>
      <c r="D185" s="1617"/>
      <c r="E185" s="1617"/>
      <c r="F185" s="1617"/>
      <c r="G185" s="1617"/>
      <c r="H185" s="1617"/>
      <c r="I185" s="1617"/>
      <c r="J185" s="1617"/>
      <c r="K185" s="1617"/>
      <c r="L185" s="1617"/>
      <c r="M185" s="1617"/>
      <c r="N185" s="1617"/>
      <c r="O185" s="1617"/>
      <c r="P185" s="1617"/>
      <c r="Q185" s="1617"/>
      <c r="R185" s="1617"/>
      <c r="S185" s="1617"/>
      <c r="T185" s="1617"/>
      <c r="U185" s="1617"/>
      <c r="V185" s="1617"/>
      <c r="W185" s="1617"/>
      <c r="X185" s="1617"/>
      <c r="Y185" s="1617"/>
      <c r="Z185" s="1617"/>
      <c r="AA185" s="1617"/>
      <c r="AB185" s="1617"/>
      <c r="AC185" s="1617"/>
      <c r="AD185" s="1617"/>
      <c r="AE185" s="1617"/>
      <c r="AF185" s="1617"/>
      <c r="AG185" s="1617"/>
      <c r="AH185" s="1617"/>
      <c r="AI185" s="1617"/>
      <c r="AJ185" s="1617"/>
      <c r="AK185" s="1617"/>
      <c r="AL185" s="1617"/>
      <c r="AM185" s="1617"/>
      <c r="AN185" s="1617"/>
      <c r="AO185" s="1617"/>
      <c r="AP185" s="1617"/>
      <c r="AQ185" s="1617"/>
      <c r="AR185" s="1617"/>
      <c r="AS185" s="1617"/>
      <c r="AT185" s="1617"/>
      <c r="AU185" s="1617"/>
      <c r="AV185" s="1617"/>
      <c r="AW185" s="1617"/>
      <c r="AX185" s="1617"/>
      <c r="AY185" s="1617"/>
      <c r="AZ185" s="1617"/>
      <c r="BA185" s="1617"/>
      <c r="BB185" s="1617"/>
      <c r="BC185" s="1617"/>
      <c r="BD185" s="1617"/>
      <c r="BE185" s="1617"/>
      <c r="BF185" s="1617"/>
      <c r="BG185" s="1617"/>
    </row>
    <row r="186" spans="1:59">
      <c r="A186" s="1617"/>
      <c r="B186" s="1617"/>
      <c r="C186" s="1617"/>
      <c r="D186" s="1617"/>
      <c r="E186" s="1617"/>
      <c r="F186" s="1617"/>
      <c r="G186" s="1617"/>
      <c r="H186" s="1617"/>
      <c r="I186" s="1617"/>
      <c r="J186" s="1617"/>
      <c r="K186" s="1617"/>
      <c r="L186" s="1617"/>
      <c r="M186" s="1617"/>
      <c r="N186" s="1617"/>
      <c r="O186" s="1617"/>
      <c r="P186" s="1617"/>
      <c r="Q186" s="1617"/>
      <c r="R186" s="1617"/>
      <c r="S186" s="1617"/>
      <c r="T186" s="1617"/>
      <c r="U186" s="1617"/>
      <c r="V186" s="1617"/>
      <c r="W186" s="1617"/>
      <c r="X186" s="1617"/>
      <c r="Y186" s="1617"/>
      <c r="Z186" s="1617"/>
      <c r="AA186" s="1617"/>
      <c r="AB186" s="1617"/>
      <c r="AC186" s="1617"/>
      <c r="AD186" s="1617"/>
      <c r="AE186" s="1617"/>
      <c r="AF186" s="1617"/>
      <c r="AG186" s="1617"/>
      <c r="AH186" s="1617"/>
      <c r="AI186" s="1617"/>
      <c r="AJ186" s="1617"/>
      <c r="AK186" s="1617"/>
      <c r="AL186" s="1617"/>
      <c r="AM186" s="1617"/>
      <c r="AN186" s="1617"/>
      <c r="AO186" s="1617"/>
      <c r="AP186" s="1617"/>
      <c r="AQ186" s="1617"/>
      <c r="AR186" s="1617"/>
      <c r="AS186" s="1617"/>
      <c r="AT186" s="1617"/>
      <c r="AU186" s="1617"/>
      <c r="AV186" s="1617"/>
      <c r="AW186" s="1617"/>
      <c r="AX186" s="1617"/>
      <c r="AY186" s="1617"/>
      <c r="AZ186" s="1617"/>
      <c r="BA186" s="1617"/>
      <c r="BB186" s="1617"/>
      <c r="BC186" s="1617"/>
      <c r="BD186" s="1617"/>
      <c r="BE186" s="1617"/>
      <c r="BF186" s="1617"/>
      <c r="BG186" s="1617"/>
    </row>
    <row r="187" spans="1:59">
      <c r="A187" s="1617"/>
      <c r="B187" s="1617"/>
      <c r="C187" s="1617"/>
      <c r="D187" s="1617"/>
      <c r="E187" s="1617"/>
      <c r="F187" s="1617"/>
      <c r="G187" s="1617"/>
      <c r="H187" s="1617"/>
      <c r="I187" s="1617"/>
      <c r="J187" s="1617"/>
      <c r="K187" s="1617"/>
      <c r="L187" s="1617"/>
      <c r="M187" s="1617"/>
      <c r="N187" s="1617"/>
      <c r="O187" s="1617"/>
      <c r="P187" s="1617"/>
      <c r="Q187" s="1617"/>
      <c r="R187" s="1617"/>
      <c r="S187" s="1617"/>
      <c r="T187" s="1617"/>
      <c r="U187" s="1617"/>
      <c r="V187" s="1617"/>
      <c r="W187" s="1617"/>
      <c r="X187" s="1617"/>
      <c r="Y187" s="1617"/>
      <c r="Z187" s="1617"/>
      <c r="AA187" s="1617"/>
      <c r="AB187" s="1617"/>
      <c r="AC187" s="1617"/>
      <c r="AD187" s="1617"/>
      <c r="AE187" s="1617"/>
      <c r="AF187" s="1617"/>
      <c r="AG187" s="1617"/>
      <c r="AH187" s="1617"/>
      <c r="AI187" s="1617"/>
      <c r="AJ187" s="1617"/>
      <c r="AK187" s="1617"/>
      <c r="AL187" s="1617"/>
      <c r="AM187" s="1617"/>
      <c r="AN187" s="1617"/>
      <c r="AO187" s="1617"/>
      <c r="AP187" s="1617"/>
      <c r="AQ187" s="1617"/>
      <c r="AR187" s="1617"/>
      <c r="AS187" s="1617"/>
      <c r="AT187" s="1617"/>
      <c r="AU187" s="1617"/>
      <c r="AV187" s="1617"/>
      <c r="AW187" s="1617"/>
      <c r="AX187" s="1617"/>
      <c r="AY187" s="1617"/>
      <c r="AZ187" s="1617"/>
      <c r="BA187" s="1617"/>
      <c r="BB187" s="1617"/>
      <c r="BC187" s="1617"/>
      <c r="BD187" s="1617"/>
      <c r="BE187" s="1617"/>
      <c r="BF187" s="1617"/>
      <c r="BG187" s="1617"/>
    </row>
    <row r="188" spans="1:59">
      <c r="A188" s="1617"/>
      <c r="B188" s="1617"/>
      <c r="C188" s="1617"/>
      <c r="D188" s="1617"/>
      <c r="E188" s="1617"/>
      <c r="F188" s="1617"/>
      <c r="G188" s="1617"/>
      <c r="H188" s="1617"/>
      <c r="I188" s="1617"/>
      <c r="J188" s="1617"/>
      <c r="K188" s="1617"/>
      <c r="L188" s="1617"/>
      <c r="M188" s="1617"/>
      <c r="N188" s="1617"/>
      <c r="O188" s="1617"/>
      <c r="P188" s="1617"/>
      <c r="Q188" s="1617"/>
      <c r="R188" s="1617"/>
      <c r="S188" s="1617"/>
      <c r="T188" s="1617"/>
      <c r="U188" s="1617"/>
      <c r="V188" s="1617"/>
      <c r="W188" s="1617"/>
      <c r="X188" s="1617"/>
      <c r="Y188" s="1617"/>
      <c r="Z188" s="1617"/>
      <c r="AA188" s="1617"/>
      <c r="AB188" s="1617"/>
      <c r="AC188" s="1617"/>
      <c r="AD188" s="1617"/>
      <c r="AE188" s="1617"/>
      <c r="AF188" s="1617"/>
      <c r="AG188" s="1617"/>
      <c r="AH188" s="1617"/>
      <c r="AI188" s="1617"/>
      <c r="AJ188" s="1617"/>
      <c r="AK188" s="1617"/>
      <c r="AL188" s="1617"/>
      <c r="AM188" s="1617"/>
      <c r="AN188" s="1617"/>
      <c r="AO188" s="1617"/>
      <c r="AP188" s="1617"/>
      <c r="AQ188" s="1617"/>
      <c r="AR188" s="1617"/>
      <c r="AS188" s="1617"/>
      <c r="AT188" s="1617"/>
      <c r="AU188" s="1617"/>
      <c r="AV188" s="1617"/>
      <c r="AW188" s="1617"/>
      <c r="AX188" s="1617"/>
      <c r="AY188" s="1617"/>
      <c r="AZ188" s="1617"/>
      <c r="BA188" s="1617"/>
      <c r="BB188" s="1617"/>
      <c r="BC188" s="1617"/>
      <c r="BD188" s="1617"/>
      <c r="BE188" s="1617"/>
      <c r="BF188" s="1617"/>
      <c r="BG188" s="1617"/>
    </row>
    <row r="189" spans="1:59">
      <c r="A189" s="1617"/>
      <c r="B189" s="1617"/>
      <c r="C189" s="1617"/>
      <c r="D189" s="1617"/>
      <c r="E189" s="1617"/>
      <c r="F189" s="1617"/>
      <c r="G189" s="1617"/>
      <c r="H189" s="1617"/>
      <c r="I189" s="1617"/>
      <c r="J189" s="1617"/>
      <c r="K189" s="1617"/>
      <c r="L189" s="1617"/>
      <c r="M189" s="1617"/>
      <c r="N189" s="1617"/>
      <c r="O189" s="1617"/>
      <c r="P189" s="1617"/>
      <c r="Q189" s="1617"/>
      <c r="R189" s="1617"/>
      <c r="S189" s="1617"/>
      <c r="T189" s="1617"/>
      <c r="U189" s="1617"/>
      <c r="V189" s="1617"/>
      <c r="W189" s="1617"/>
      <c r="X189" s="1617"/>
      <c r="Y189" s="1617"/>
      <c r="Z189" s="1617"/>
      <c r="AA189" s="1617"/>
      <c r="AB189" s="1617"/>
      <c r="AC189" s="1617"/>
      <c r="AD189" s="1617"/>
      <c r="AE189" s="1617"/>
      <c r="AF189" s="1617"/>
      <c r="AG189" s="1617"/>
      <c r="AH189" s="1617"/>
      <c r="AI189" s="1617"/>
      <c r="AJ189" s="1617"/>
      <c r="AK189" s="1617"/>
      <c r="AL189" s="1617"/>
      <c r="AM189" s="1617"/>
      <c r="AN189" s="1617"/>
      <c r="AO189" s="1617"/>
      <c r="AP189" s="1617"/>
      <c r="AQ189" s="1617"/>
      <c r="AR189" s="1617"/>
      <c r="AS189" s="1617"/>
      <c r="AT189" s="1617"/>
      <c r="AU189" s="1617"/>
      <c r="AV189" s="1617"/>
      <c r="AW189" s="1617"/>
      <c r="AX189" s="1617"/>
      <c r="AY189" s="1617"/>
      <c r="AZ189" s="1617"/>
      <c r="BA189" s="1617"/>
      <c r="BB189" s="1617"/>
      <c r="BC189" s="1617"/>
      <c r="BD189" s="1617"/>
      <c r="BE189" s="1617"/>
      <c r="BF189" s="1617"/>
      <c r="BG189" s="1617"/>
    </row>
  </sheetData>
  <pageMargins left="0.5" right="0.5" top="0.5" bottom="0.5" header="0.5" footer="0.5"/>
  <pageSetup scale="69" fitToHeight="2"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8">
    <pageSetUpPr fitToPage="1"/>
  </sheetPr>
  <dimension ref="A1:Z139"/>
  <sheetViews>
    <sheetView defaultGridColor="0" view="pageBreakPreview" topLeftCell="A13" colorId="22" zoomScaleNormal="85" zoomScaleSheetLayoutView="100" workbookViewId="0">
      <selection activeCell="M31" sqref="M31"/>
    </sheetView>
  </sheetViews>
  <sheetFormatPr defaultColWidth="9.6640625" defaultRowHeight="15"/>
  <cols>
    <col min="1" max="1" width="4.6640625" style="4" customWidth="1"/>
    <col min="2" max="2" width="2.6640625" style="4" customWidth="1"/>
    <col min="3" max="3" width="32.6640625" style="4" customWidth="1"/>
    <col min="4" max="4" width="22" style="4" customWidth="1"/>
    <col min="5" max="5" width="17.6640625" style="4" customWidth="1"/>
    <col min="6" max="6" width="15.6640625" style="4" customWidth="1"/>
    <col min="7" max="7" width="14.44140625" style="4" bestFit="1" customWidth="1"/>
    <col min="8" max="16384" width="9.6640625" style="4"/>
  </cols>
  <sheetData>
    <row r="1" spans="1:10">
      <c r="A1" s="13" t="s">
        <v>2455</v>
      </c>
      <c r="B1" s="41"/>
      <c r="C1" s="41"/>
      <c r="D1" s="129" t="s">
        <v>3774</v>
      </c>
      <c r="E1" s="129" t="s">
        <v>3775</v>
      </c>
      <c r="F1" s="41" t="s">
        <v>2458</v>
      </c>
      <c r="G1" s="42"/>
      <c r="H1" s="11"/>
      <c r="I1" s="11"/>
      <c r="J1" s="11"/>
    </row>
    <row r="2" spans="1:10">
      <c r="A2" s="47" t="str">
        <f>'Data Sheet'!$C$25</f>
        <v>Orange and Rockland Utilities, Inc</v>
      </c>
      <c r="B2" s="11"/>
      <c r="C2" s="11"/>
      <c r="D2" s="53" t="s">
        <v>4287</v>
      </c>
      <c r="E2" s="53" t="s">
        <v>2941</v>
      </c>
      <c r="F2" s="11"/>
      <c r="G2" s="48"/>
      <c r="H2" s="11"/>
      <c r="I2" s="11"/>
      <c r="J2" s="11"/>
    </row>
    <row r="3" spans="1:10" ht="15" customHeight="1">
      <c r="A3" s="49"/>
      <c r="B3" s="52"/>
      <c r="C3" s="52"/>
      <c r="D3" s="61" t="s">
        <v>3503</v>
      </c>
      <c r="E3" s="1136" t="str">
        <f>'Data Sheet'!$C$40</f>
        <v>4/28/2016</v>
      </c>
      <c r="F3" s="69" t="str">
        <f>'Data Sheet'!$C$38</f>
        <v>12/31/2015</v>
      </c>
      <c r="G3" s="51"/>
      <c r="H3" s="11"/>
      <c r="I3" s="11"/>
      <c r="J3" s="11"/>
    </row>
    <row r="4" spans="1:10" ht="15" customHeight="1">
      <c r="A4" s="131" t="s">
        <v>3504</v>
      </c>
      <c r="B4" s="132"/>
      <c r="C4" s="132"/>
      <c r="D4" s="132"/>
      <c r="E4" s="132"/>
      <c r="F4" s="132"/>
      <c r="G4" s="133"/>
      <c r="H4" s="11"/>
      <c r="I4" s="11"/>
      <c r="J4" s="11"/>
    </row>
    <row r="5" spans="1:10">
      <c r="A5" s="47"/>
      <c r="B5" s="11"/>
      <c r="C5" s="11"/>
      <c r="D5" s="11"/>
      <c r="E5" s="11"/>
      <c r="F5" s="11"/>
      <c r="G5" s="48"/>
      <c r="H5" s="11"/>
      <c r="I5" s="11"/>
      <c r="J5" s="11"/>
    </row>
    <row r="6" spans="1:10">
      <c r="A6" s="3617" t="s">
        <v>3003</v>
      </c>
      <c r="B6" s="3618"/>
      <c r="C6" s="3618"/>
      <c r="D6" s="3618"/>
      <c r="E6" s="3618"/>
      <c r="F6" s="3618"/>
      <c r="G6" s="48"/>
      <c r="H6" s="11"/>
      <c r="I6" s="11"/>
      <c r="J6" s="11"/>
    </row>
    <row r="7" spans="1:10">
      <c r="A7" s="3617" t="s">
        <v>3004</v>
      </c>
      <c r="B7" s="3618"/>
      <c r="C7" s="3618"/>
      <c r="D7" s="3618"/>
      <c r="E7" s="3618"/>
      <c r="F7" s="3618"/>
      <c r="G7" s="3619"/>
      <c r="H7" s="11"/>
      <c r="I7" s="11"/>
      <c r="J7" s="11"/>
    </row>
    <row r="8" spans="1:10">
      <c r="A8" s="3617" t="s">
        <v>3005</v>
      </c>
      <c r="B8" s="3618"/>
      <c r="C8" s="3618"/>
      <c r="D8" s="3618"/>
      <c r="E8" s="3618"/>
      <c r="F8" s="3618"/>
      <c r="G8" s="3619"/>
      <c r="H8" s="11"/>
      <c r="I8" s="11"/>
      <c r="J8" s="11"/>
    </row>
    <row r="9" spans="1:10">
      <c r="A9" s="3617" t="s">
        <v>3006</v>
      </c>
      <c r="B9" s="3618"/>
      <c r="C9" s="3618"/>
      <c r="D9" s="3618"/>
      <c r="E9" s="3618"/>
      <c r="F9" s="3618"/>
      <c r="G9" s="3619"/>
      <c r="H9" s="11"/>
      <c r="I9" s="11"/>
      <c r="J9" s="11"/>
    </row>
    <row r="10" spans="1:10">
      <c r="A10" s="47"/>
      <c r="B10" s="11"/>
      <c r="C10" s="11"/>
      <c r="D10" s="11"/>
      <c r="E10" s="11"/>
      <c r="F10" s="11"/>
      <c r="G10" s="48"/>
      <c r="H10" s="11"/>
      <c r="I10" s="11"/>
      <c r="J10" s="11"/>
    </row>
    <row r="11" spans="1:10">
      <c r="A11" s="3617" t="s">
        <v>3007</v>
      </c>
      <c r="B11" s="3618"/>
      <c r="C11" s="3618"/>
      <c r="D11" s="3618"/>
      <c r="E11" s="3618"/>
      <c r="F11" s="3618"/>
      <c r="G11" s="3619"/>
      <c r="H11" s="11"/>
      <c r="I11" s="11"/>
      <c r="J11" s="11"/>
    </row>
    <row r="12" spans="1:10">
      <c r="A12" s="47"/>
      <c r="B12" s="11"/>
      <c r="C12" s="11"/>
      <c r="D12" s="11"/>
      <c r="E12" s="11"/>
      <c r="F12" s="11"/>
      <c r="G12" s="48"/>
      <c r="H12" s="11"/>
      <c r="I12" s="11"/>
      <c r="J12" s="11"/>
    </row>
    <row r="13" spans="1:10">
      <c r="A13" s="3617" t="s">
        <v>3008</v>
      </c>
      <c r="B13" s="3618"/>
      <c r="C13" s="3618"/>
      <c r="D13" s="3618"/>
      <c r="E13" s="3618"/>
      <c r="F13" s="3618"/>
      <c r="G13" s="3619"/>
      <c r="H13" s="11"/>
      <c r="I13" s="11"/>
      <c r="J13" s="11"/>
    </row>
    <row r="14" spans="1:10">
      <c r="A14" s="3617" t="s">
        <v>1782</v>
      </c>
      <c r="B14" s="3618"/>
      <c r="C14" s="3618"/>
      <c r="D14" s="3618"/>
      <c r="E14" s="3618"/>
      <c r="F14" s="3618"/>
      <c r="G14" s="3619"/>
      <c r="H14" s="11"/>
      <c r="I14" s="11"/>
      <c r="J14" s="11"/>
    </row>
    <row r="15" spans="1:10">
      <c r="A15" s="49"/>
      <c r="B15" s="52"/>
      <c r="C15" s="52"/>
      <c r="D15" s="52"/>
      <c r="E15" s="52"/>
      <c r="F15" s="52"/>
      <c r="G15" s="51"/>
      <c r="H15" s="11"/>
      <c r="I15" s="11"/>
      <c r="J15" s="11"/>
    </row>
    <row r="16" spans="1:10">
      <c r="A16" s="47"/>
      <c r="B16" s="66"/>
      <c r="C16" s="11"/>
      <c r="D16" s="11"/>
      <c r="E16" s="1092" t="s">
        <v>2642</v>
      </c>
      <c r="F16" s="1092" t="s">
        <v>1783</v>
      </c>
      <c r="G16" s="137" t="s">
        <v>2642</v>
      </c>
      <c r="H16" s="11"/>
      <c r="I16" s="11"/>
      <c r="J16" s="11"/>
    </row>
    <row r="17" spans="1:26">
      <c r="A17" s="47" t="s">
        <v>3686</v>
      </c>
      <c r="B17" s="66"/>
      <c r="C17" s="44" t="s">
        <v>1157</v>
      </c>
      <c r="D17" s="44"/>
      <c r="E17" s="1092" t="s">
        <v>2242</v>
      </c>
      <c r="F17" s="1092" t="s">
        <v>1784</v>
      </c>
      <c r="G17" s="137" t="s">
        <v>659</v>
      </c>
      <c r="H17" s="11"/>
      <c r="I17" s="11"/>
      <c r="J17" s="11"/>
    </row>
    <row r="18" spans="1:26">
      <c r="A18" s="49" t="s">
        <v>3689</v>
      </c>
      <c r="B18" s="66"/>
      <c r="C18" s="543" t="s">
        <v>58</v>
      </c>
      <c r="D18" s="543"/>
      <c r="E18" s="215" t="s">
        <v>1827</v>
      </c>
      <c r="F18" s="215" t="s">
        <v>1828</v>
      </c>
      <c r="G18" s="138" t="s">
        <v>1829</v>
      </c>
      <c r="H18" s="11"/>
      <c r="I18" s="11"/>
      <c r="J18" s="11"/>
    </row>
    <row r="19" spans="1:26" ht="16.350000000000001" customHeight="1">
      <c r="A19" s="47">
        <v>1</v>
      </c>
      <c r="B19" s="1654" t="s">
        <v>4241</v>
      </c>
      <c r="C19" s="1655"/>
      <c r="D19" s="1660"/>
      <c r="E19" s="545">
        <v>1457</v>
      </c>
      <c r="F19" s="200"/>
      <c r="G19" s="175">
        <f t="shared" ref="G19:G62" si="0">E19+F19</f>
        <v>1457</v>
      </c>
      <c r="H19" s="11"/>
      <c r="I19" s="11"/>
      <c r="J19" s="11"/>
      <c r="K19" s="11"/>
      <c r="L19" s="11"/>
      <c r="M19" s="11"/>
      <c r="N19" s="11"/>
      <c r="O19" s="11"/>
      <c r="P19" s="11"/>
      <c r="Q19" s="11"/>
      <c r="R19" s="11"/>
      <c r="S19" s="11"/>
      <c r="T19" s="11"/>
      <c r="U19" s="11"/>
      <c r="V19" s="11"/>
      <c r="W19" s="11"/>
      <c r="X19" s="11"/>
      <c r="Y19" s="11"/>
      <c r="Z19" s="11"/>
    </row>
    <row r="20" spans="1:26" ht="16.350000000000001" customHeight="1">
      <c r="A20" s="47">
        <v>2</v>
      </c>
      <c r="B20" s="1656" t="s">
        <v>4242</v>
      </c>
      <c r="C20" s="515"/>
      <c r="D20" s="1661"/>
      <c r="E20" s="544">
        <v>1229.8800000000001</v>
      </c>
      <c r="F20" s="195"/>
      <c r="G20" s="176">
        <f t="shared" si="0"/>
        <v>1229.8800000000001</v>
      </c>
      <c r="H20" s="11"/>
      <c r="I20" s="11"/>
      <c r="J20" s="11"/>
      <c r="K20" s="11"/>
      <c r="L20" s="11"/>
      <c r="M20" s="11"/>
      <c r="N20" s="11"/>
      <c r="O20" s="11"/>
      <c r="P20" s="11"/>
      <c r="Q20" s="11"/>
      <c r="R20" s="11"/>
      <c r="S20" s="11"/>
      <c r="T20" s="11"/>
      <c r="U20" s="11"/>
      <c r="V20" s="11"/>
      <c r="W20" s="11"/>
      <c r="X20" s="11"/>
      <c r="Y20" s="11"/>
      <c r="Z20" s="11"/>
    </row>
    <row r="21" spans="1:26" ht="16.350000000000001" customHeight="1">
      <c r="A21" s="47">
        <v>3</v>
      </c>
      <c r="B21" s="1657" t="s">
        <v>4243</v>
      </c>
      <c r="C21" s="515"/>
      <c r="D21" s="1661"/>
      <c r="E21" s="544">
        <v>1081.6199999999999</v>
      </c>
      <c r="F21" s="195"/>
      <c r="G21" s="176">
        <f t="shared" si="0"/>
        <v>1081.6199999999999</v>
      </c>
      <c r="H21" s="11"/>
      <c r="I21" s="11"/>
      <c r="J21" s="11"/>
      <c r="K21" s="11"/>
      <c r="L21" s="11"/>
      <c r="M21" s="11"/>
      <c r="N21" s="11"/>
      <c r="O21" s="11"/>
      <c r="P21" s="11"/>
      <c r="Q21" s="11"/>
      <c r="R21" s="11"/>
      <c r="S21" s="11"/>
      <c r="T21" s="11"/>
      <c r="U21" s="11"/>
      <c r="V21" s="11"/>
      <c r="W21" s="11"/>
      <c r="X21" s="11"/>
      <c r="Y21" s="11"/>
      <c r="Z21" s="11"/>
    </row>
    <row r="22" spans="1:26" ht="16.350000000000001" customHeight="1">
      <c r="A22" s="47">
        <v>4</v>
      </c>
      <c r="B22" s="1657" t="s">
        <v>4244</v>
      </c>
      <c r="C22" s="515"/>
      <c r="D22" s="1661"/>
      <c r="E22" s="544">
        <v>1104.8599999999999</v>
      </c>
      <c r="F22" s="195"/>
      <c r="G22" s="176">
        <f t="shared" si="0"/>
        <v>1104.8599999999999</v>
      </c>
      <c r="H22" s="11"/>
      <c r="I22" s="11"/>
      <c r="J22" s="11"/>
      <c r="K22" s="11"/>
      <c r="L22" s="11"/>
      <c r="M22" s="11"/>
      <c r="N22" s="11"/>
      <c r="O22" s="11"/>
      <c r="P22" s="11"/>
      <c r="Q22" s="11"/>
      <c r="R22" s="11"/>
      <c r="S22" s="11"/>
      <c r="T22" s="11"/>
      <c r="U22" s="11"/>
      <c r="V22" s="11"/>
      <c r="W22" s="11"/>
      <c r="X22" s="11"/>
      <c r="Y22" s="11"/>
      <c r="Z22" s="11"/>
    </row>
    <row r="23" spans="1:26" ht="16.350000000000001" customHeight="1">
      <c r="A23" s="47">
        <v>5</v>
      </c>
      <c r="B23" s="1657" t="s">
        <v>4245</v>
      </c>
      <c r="C23" s="515"/>
      <c r="D23" s="1661"/>
      <c r="E23" s="544">
        <v>8808.49</v>
      </c>
      <c r="F23" s="195"/>
      <c r="G23" s="176">
        <f t="shared" si="0"/>
        <v>8808.49</v>
      </c>
      <c r="H23" s="11"/>
      <c r="I23" s="11"/>
      <c r="J23" s="11"/>
      <c r="K23" s="11"/>
      <c r="L23" s="11"/>
      <c r="M23" s="11"/>
      <c r="N23" s="11"/>
      <c r="O23" s="11"/>
      <c r="P23" s="11"/>
      <c r="Q23" s="11"/>
      <c r="R23" s="11"/>
      <c r="S23" s="11"/>
      <c r="T23" s="11"/>
      <c r="U23" s="11"/>
      <c r="V23" s="11"/>
      <c r="W23" s="11"/>
      <c r="X23" s="11"/>
      <c r="Y23" s="11"/>
      <c r="Z23" s="11"/>
    </row>
    <row r="24" spans="1:26" ht="16.350000000000001" customHeight="1">
      <c r="A24" s="47">
        <v>6</v>
      </c>
      <c r="B24" s="1657" t="s">
        <v>4305</v>
      </c>
      <c r="C24" s="515"/>
      <c r="D24" s="1661"/>
      <c r="E24" s="544">
        <v>500</v>
      </c>
      <c r="F24" s="195"/>
      <c r="G24" s="176">
        <f t="shared" si="0"/>
        <v>500</v>
      </c>
      <c r="H24" s="11"/>
      <c r="I24" s="11"/>
      <c r="J24" s="11"/>
      <c r="K24" s="11"/>
      <c r="L24" s="11"/>
      <c r="M24" s="11"/>
      <c r="N24" s="11"/>
      <c r="O24" s="11"/>
      <c r="P24" s="11"/>
      <c r="Q24" s="11"/>
      <c r="R24" s="11"/>
      <c r="S24" s="11"/>
      <c r="T24" s="11"/>
      <c r="U24" s="11"/>
      <c r="V24" s="11"/>
      <c r="W24" s="11"/>
      <c r="X24" s="11"/>
      <c r="Y24" s="11"/>
      <c r="Z24" s="11"/>
    </row>
    <row r="25" spans="1:26" s="1715" customFormat="1" ht="16.350000000000001" customHeight="1">
      <c r="A25" s="47"/>
      <c r="B25" s="1657" t="s">
        <v>4306</v>
      </c>
      <c r="C25" s="515"/>
      <c r="D25" s="1661"/>
      <c r="E25" s="544"/>
      <c r="F25" s="195"/>
      <c r="G25" s="176"/>
      <c r="H25" s="11"/>
      <c r="I25" s="11"/>
      <c r="J25" s="11"/>
      <c r="K25" s="11"/>
      <c r="L25" s="11"/>
      <c r="M25" s="11"/>
      <c r="N25" s="11"/>
      <c r="O25" s="11"/>
      <c r="P25" s="11"/>
      <c r="Q25" s="11"/>
      <c r="R25" s="11"/>
      <c r="S25" s="11"/>
      <c r="T25" s="11"/>
      <c r="U25" s="11"/>
      <c r="V25" s="11"/>
      <c r="W25" s="11"/>
      <c r="X25" s="11"/>
      <c r="Y25" s="11"/>
      <c r="Z25" s="11"/>
    </row>
    <row r="26" spans="1:26" ht="16.350000000000001" customHeight="1">
      <c r="A26" s="47">
        <v>7</v>
      </c>
      <c r="B26" s="1657" t="s">
        <v>4246</v>
      </c>
      <c r="C26" s="515"/>
      <c r="D26" s="1661"/>
      <c r="E26" s="544">
        <v>4739.8100000000004</v>
      </c>
      <c r="F26" s="195"/>
      <c r="G26" s="176">
        <f t="shared" si="0"/>
        <v>4739.8100000000004</v>
      </c>
      <c r="H26" s="11"/>
      <c r="I26" s="11"/>
      <c r="J26" s="11"/>
      <c r="K26" s="11"/>
      <c r="L26" s="11"/>
      <c r="M26" s="11"/>
      <c r="N26" s="11"/>
      <c r="O26" s="11"/>
      <c r="P26" s="11"/>
      <c r="Q26" s="11"/>
      <c r="R26" s="11"/>
      <c r="S26" s="11"/>
      <c r="T26" s="11"/>
      <c r="U26" s="11"/>
      <c r="V26" s="11"/>
      <c r="W26" s="11"/>
      <c r="X26" s="11"/>
      <c r="Y26" s="11"/>
      <c r="Z26" s="11"/>
    </row>
    <row r="27" spans="1:26" ht="16.350000000000001" customHeight="1">
      <c r="A27" s="47">
        <v>8</v>
      </c>
      <c r="B27" s="1657" t="s">
        <v>4236</v>
      </c>
      <c r="C27" s="515"/>
      <c r="D27" s="1661"/>
      <c r="E27" s="544"/>
      <c r="F27" s="195"/>
      <c r="G27" s="176"/>
      <c r="H27" s="11"/>
      <c r="I27" s="11"/>
      <c r="J27" s="11"/>
      <c r="K27" s="11"/>
      <c r="L27" s="11"/>
      <c r="M27" s="11"/>
      <c r="N27" s="11"/>
      <c r="O27" s="11"/>
      <c r="P27" s="11"/>
      <c r="Q27" s="11"/>
      <c r="R27" s="11"/>
      <c r="S27" s="11"/>
      <c r="T27" s="11"/>
      <c r="U27" s="11"/>
      <c r="V27" s="11"/>
      <c r="W27" s="11"/>
      <c r="X27" s="11"/>
      <c r="Y27" s="11"/>
      <c r="Z27" s="11"/>
    </row>
    <row r="28" spans="1:26" s="1715" customFormat="1" ht="16.350000000000001" customHeight="1">
      <c r="A28" s="47"/>
      <c r="B28" s="1657" t="s">
        <v>4307</v>
      </c>
      <c r="C28" s="515"/>
      <c r="D28" s="1661"/>
      <c r="E28" s="544">
        <v>1715</v>
      </c>
      <c r="F28" s="195"/>
      <c r="G28" s="176">
        <f t="shared" si="0"/>
        <v>1715</v>
      </c>
      <c r="H28" s="11"/>
      <c r="I28" s="11"/>
      <c r="J28" s="11"/>
      <c r="K28" s="11"/>
      <c r="L28" s="11"/>
      <c r="M28" s="11"/>
      <c r="N28" s="11"/>
      <c r="O28" s="11"/>
      <c r="P28" s="11"/>
      <c r="Q28" s="11"/>
      <c r="R28" s="11"/>
      <c r="S28" s="11"/>
      <c r="T28" s="11"/>
      <c r="U28" s="11"/>
      <c r="V28" s="11"/>
      <c r="W28" s="11"/>
      <c r="X28" s="11"/>
      <c r="Y28" s="11"/>
      <c r="Z28" s="11"/>
    </row>
    <row r="29" spans="1:26" s="1715" customFormat="1" ht="16.350000000000001" customHeight="1">
      <c r="A29" s="47"/>
      <c r="B29" s="1657" t="s">
        <v>4308</v>
      </c>
      <c r="C29" s="515"/>
      <c r="D29" s="1661"/>
      <c r="E29" s="544"/>
      <c r="F29" s="195"/>
      <c r="G29" s="176"/>
      <c r="H29" s="11"/>
      <c r="I29" s="11"/>
      <c r="J29" s="11"/>
      <c r="K29" s="11"/>
      <c r="L29" s="11"/>
      <c r="M29" s="11"/>
      <c r="N29" s="11"/>
      <c r="O29" s="11"/>
      <c r="P29" s="11"/>
      <c r="Q29" s="11"/>
      <c r="R29" s="11"/>
      <c r="S29" s="11"/>
      <c r="T29" s="11"/>
      <c r="U29" s="11"/>
      <c r="V29" s="11"/>
      <c r="W29" s="11"/>
      <c r="X29" s="11"/>
      <c r="Y29" s="11"/>
      <c r="Z29" s="11"/>
    </row>
    <row r="30" spans="1:26" ht="16.350000000000001" customHeight="1">
      <c r="A30" s="47">
        <v>9</v>
      </c>
      <c r="B30" s="1657" t="s">
        <v>4237</v>
      </c>
      <c r="C30" s="515"/>
      <c r="D30" s="1661"/>
      <c r="E30" s="544">
        <v>2370.94</v>
      </c>
      <c r="F30" s="195"/>
      <c r="G30" s="176">
        <f t="shared" si="0"/>
        <v>2370.94</v>
      </c>
      <c r="H30" s="11"/>
      <c r="I30" s="11"/>
      <c r="J30" s="11"/>
      <c r="K30" s="11"/>
      <c r="L30" s="11"/>
      <c r="M30" s="11"/>
      <c r="N30" s="11"/>
      <c r="O30" s="11"/>
      <c r="P30" s="11"/>
      <c r="Q30" s="11"/>
      <c r="R30" s="11"/>
      <c r="S30" s="11"/>
      <c r="T30" s="11"/>
      <c r="U30" s="11"/>
      <c r="V30" s="11"/>
      <c r="W30" s="11"/>
      <c r="X30" s="11"/>
      <c r="Y30" s="11"/>
      <c r="Z30" s="11"/>
    </row>
    <row r="31" spans="1:26" s="1715" customFormat="1" ht="16.350000000000001" customHeight="1">
      <c r="A31" s="47"/>
      <c r="B31" s="1657" t="s">
        <v>4309</v>
      </c>
      <c r="C31" s="515"/>
      <c r="D31" s="1661"/>
      <c r="E31" s="544"/>
      <c r="F31" s="195"/>
      <c r="G31" s="176"/>
      <c r="H31" s="11"/>
      <c r="I31" s="11"/>
      <c r="J31" s="11"/>
      <c r="K31" s="11"/>
      <c r="L31" s="11"/>
      <c r="M31" s="11"/>
      <c r="N31" s="11"/>
      <c r="O31" s="11"/>
      <c r="P31" s="11"/>
      <c r="Q31" s="11"/>
      <c r="R31" s="11"/>
      <c r="S31" s="11"/>
      <c r="T31" s="11"/>
      <c r="U31" s="11"/>
      <c r="V31" s="11"/>
      <c r="W31" s="11"/>
      <c r="X31" s="11"/>
      <c r="Y31" s="11"/>
      <c r="Z31" s="11"/>
    </row>
    <row r="32" spans="1:26" ht="16.350000000000001" customHeight="1">
      <c r="A32" s="47">
        <v>10</v>
      </c>
      <c r="B32" s="1657" t="s">
        <v>4238</v>
      </c>
      <c r="C32" s="515"/>
      <c r="D32" s="1661"/>
      <c r="E32" s="544">
        <v>7321.25</v>
      </c>
      <c r="F32" s="195"/>
      <c r="G32" s="176">
        <f t="shared" si="0"/>
        <v>7321.25</v>
      </c>
      <c r="H32" s="11"/>
      <c r="I32" s="11"/>
      <c r="J32" s="11"/>
      <c r="K32" s="11"/>
      <c r="L32" s="11"/>
      <c r="M32" s="11"/>
      <c r="N32" s="11"/>
      <c r="O32" s="11"/>
      <c r="P32" s="11"/>
      <c r="Q32" s="11"/>
      <c r="R32" s="11"/>
      <c r="S32" s="11"/>
      <c r="T32" s="11"/>
      <c r="U32" s="11"/>
      <c r="V32" s="11"/>
      <c r="W32" s="11"/>
      <c r="X32" s="11"/>
      <c r="Y32" s="11"/>
      <c r="Z32" s="11"/>
    </row>
    <row r="33" spans="1:26" ht="16.350000000000001" customHeight="1">
      <c r="A33" s="47">
        <v>11</v>
      </c>
      <c r="B33" s="1657" t="s">
        <v>4239</v>
      </c>
      <c r="C33" s="515"/>
      <c r="D33" s="1661"/>
      <c r="E33" s="544"/>
      <c r="F33" s="195"/>
      <c r="G33" s="176">
        <f t="shared" si="0"/>
        <v>0</v>
      </c>
      <c r="H33" s="11"/>
      <c r="I33" s="11"/>
      <c r="J33" s="11"/>
      <c r="K33" s="11"/>
      <c r="L33" s="11"/>
      <c r="M33" s="11"/>
      <c r="N33" s="11"/>
      <c r="O33" s="11"/>
      <c r="P33" s="11"/>
      <c r="Q33" s="11"/>
      <c r="R33" s="11"/>
      <c r="S33" s="11"/>
      <c r="T33" s="11"/>
      <c r="U33" s="11"/>
      <c r="V33" s="11"/>
      <c r="W33" s="11"/>
      <c r="X33" s="11"/>
      <c r="Y33" s="11"/>
      <c r="Z33" s="11"/>
    </row>
    <row r="34" spans="1:26" ht="16.350000000000001" customHeight="1">
      <c r="A34" s="47">
        <v>12</v>
      </c>
      <c r="B34" s="1657" t="s">
        <v>4310</v>
      </c>
      <c r="C34" s="515"/>
      <c r="D34" s="1661"/>
      <c r="E34" s="544">
        <v>8</v>
      </c>
      <c r="F34" s="195"/>
      <c r="G34" s="176">
        <f t="shared" ref="G34:G36" si="1">E34+F34</f>
        <v>8</v>
      </c>
      <c r="H34" s="11"/>
      <c r="I34" s="11"/>
      <c r="J34" s="11"/>
      <c r="K34" s="11"/>
      <c r="L34" s="11"/>
      <c r="M34" s="11"/>
      <c r="N34" s="11"/>
      <c r="O34" s="11"/>
      <c r="P34" s="11"/>
      <c r="Q34" s="11"/>
      <c r="R34" s="11"/>
      <c r="S34" s="11"/>
      <c r="T34" s="11"/>
      <c r="U34" s="11"/>
      <c r="V34" s="11"/>
      <c r="W34" s="11"/>
      <c r="X34" s="11"/>
      <c r="Y34" s="11"/>
      <c r="Z34" s="11"/>
    </row>
    <row r="35" spans="1:26" ht="16.350000000000001" customHeight="1">
      <c r="A35" s="47">
        <v>13</v>
      </c>
      <c r="B35" s="1657" t="s">
        <v>4247</v>
      </c>
      <c r="C35" s="1658"/>
      <c r="D35" s="1661"/>
      <c r="E35" s="544">
        <v>12072</v>
      </c>
      <c r="F35" s="195">
        <f>-12072+388</f>
        <v>-11684</v>
      </c>
      <c r="G35" s="176">
        <f t="shared" ref="G35" si="2">E35+F35</f>
        <v>388</v>
      </c>
      <c r="H35" s="11"/>
      <c r="I35" s="11"/>
      <c r="J35" s="11"/>
      <c r="K35" s="11"/>
      <c r="L35" s="11"/>
      <c r="M35" s="11"/>
      <c r="N35" s="11"/>
      <c r="O35" s="11"/>
      <c r="P35" s="11"/>
      <c r="Q35" s="11"/>
      <c r="R35" s="11"/>
      <c r="S35" s="11"/>
      <c r="T35" s="11"/>
      <c r="U35" s="11"/>
      <c r="V35" s="11"/>
      <c r="W35" s="11"/>
      <c r="X35" s="11"/>
      <c r="Y35" s="11"/>
      <c r="Z35" s="11"/>
    </row>
    <row r="36" spans="1:26" ht="16.350000000000001" customHeight="1">
      <c r="A36" s="47">
        <v>14</v>
      </c>
      <c r="B36" s="1657"/>
      <c r="C36" s="1658"/>
      <c r="D36" s="1661"/>
      <c r="E36" s="544"/>
      <c r="F36" s="195"/>
      <c r="G36" s="176">
        <f t="shared" si="1"/>
        <v>0</v>
      </c>
      <c r="H36" s="11"/>
      <c r="I36" s="11"/>
      <c r="J36" s="11"/>
      <c r="K36" s="11"/>
      <c r="L36" s="11"/>
      <c r="M36" s="11"/>
      <c r="N36" s="11"/>
      <c r="O36" s="11"/>
      <c r="P36" s="11"/>
      <c r="Q36" s="11"/>
      <c r="R36" s="11"/>
      <c r="S36" s="11"/>
      <c r="T36" s="11"/>
      <c r="U36" s="11"/>
      <c r="V36" s="11"/>
      <c r="W36" s="11"/>
      <c r="X36" s="11"/>
      <c r="Y36" s="11"/>
      <c r="Z36" s="11"/>
    </row>
    <row r="37" spans="1:26" ht="16.350000000000001" customHeight="1">
      <c r="A37" s="47">
        <v>15</v>
      </c>
      <c r="B37" s="1657"/>
      <c r="C37" s="515"/>
      <c r="D37" s="1661"/>
      <c r="E37" s="544"/>
      <c r="F37" s="195"/>
      <c r="G37" s="176">
        <f t="shared" si="0"/>
        <v>0</v>
      </c>
      <c r="H37" s="11"/>
      <c r="I37" s="11"/>
      <c r="J37" s="11"/>
      <c r="K37" s="11"/>
      <c r="L37" s="11"/>
      <c r="M37" s="11"/>
      <c r="N37" s="11"/>
      <c r="O37" s="11"/>
      <c r="P37" s="11"/>
      <c r="Q37" s="11"/>
      <c r="R37" s="11"/>
      <c r="S37" s="11"/>
      <c r="T37" s="11"/>
      <c r="U37" s="11"/>
      <c r="V37" s="11"/>
      <c r="W37" s="11"/>
      <c r="X37" s="11"/>
      <c r="Y37" s="11"/>
      <c r="Z37" s="11"/>
    </row>
    <row r="38" spans="1:26" ht="16.350000000000001" customHeight="1">
      <c r="A38" s="47">
        <v>16</v>
      </c>
      <c r="B38" s="1657"/>
      <c r="C38" s="1658"/>
      <c r="D38" s="1661"/>
      <c r="E38" s="544"/>
      <c r="F38" s="195"/>
      <c r="G38" s="176">
        <f t="shared" si="0"/>
        <v>0</v>
      </c>
      <c r="H38" s="11"/>
      <c r="I38" s="11"/>
      <c r="J38" s="11"/>
      <c r="K38" s="11"/>
      <c r="L38" s="11"/>
      <c r="M38" s="11"/>
      <c r="N38" s="11"/>
      <c r="O38" s="11"/>
      <c r="P38" s="11"/>
      <c r="Q38" s="11"/>
      <c r="R38" s="11"/>
      <c r="S38" s="11"/>
      <c r="T38" s="11"/>
      <c r="U38" s="11"/>
      <c r="V38" s="11"/>
      <c r="W38" s="11"/>
      <c r="X38" s="11"/>
      <c r="Y38" s="11"/>
      <c r="Z38" s="11"/>
    </row>
    <row r="39" spans="1:26" ht="16.350000000000001" customHeight="1">
      <c r="A39" s="47">
        <v>17</v>
      </c>
      <c r="B39" s="1662"/>
      <c r="C39" s="1653"/>
      <c r="D39" s="1663"/>
      <c r="F39" s="195"/>
      <c r="G39" s="176">
        <f t="shared" si="0"/>
        <v>0</v>
      </c>
      <c r="H39" s="11"/>
      <c r="I39" s="11"/>
      <c r="J39" s="11"/>
      <c r="K39" s="11"/>
      <c r="L39" s="11"/>
      <c r="M39" s="11"/>
      <c r="N39" s="11"/>
      <c r="O39" s="11"/>
      <c r="P39" s="11"/>
      <c r="Q39" s="11"/>
      <c r="R39" s="11"/>
      <c r="S39" s="11"/>
      <c r="T39" s="11"/>
      <c r="U39" s="11"/>
      <c r="V39" s="11"/>
      <c r="W39" s="11"/>
      <c r="X39" s="11"/>
      <c r="Y39" s="11"/>
      <c r="Z39" s="11"/>
    </row>
    <row r="40" spans="1:26" s="1842" customFormat="1" ht="16.350000000000001" customHeight="1">
      <c r="A40" s="47">
        <v>18</v>
      </c>
      <c r="B40" s="1662"/>
      <c r="C40" s="1845"/>
      <c r="D40" s="1663"/>
      <c r="F40" s="195"/>
      <c r="G40" s="176">
        <f t="shared" si="0"/>
        <v>0</v>
      </c>
      <c r="H40" s="11"/>
      <c r="I40" s="11"/>
      <c r="J40" s="11"/>
      <c r="K40" s="11"/>
      <c r="L40" s="11"/>
      <c r="M40" s="11"/>
      <c r="N40" s="11"/>
      <c r="O40" s="11"/>
      <c r="P40" s="11"/>
      <c r="Q40" s="11"/>
      <c r="R40" s="11"/>
      <c r="S40" s="11"/>
      <c r="T40" s="11"/>
      <c r="U40" s="11"/>
      <c r="V40" s="11"/>
      <c r="W40" s="11"/>
      <c r="X40" s="11"/>
      <c r="Y40" s="11"/>
      <c r="Z40" s="11"/>
    </row>
    <row r="41" spans="1:26" s="1842" customFormat="1" ht="16.350000000000001" customHeight="1">
      <c r="A41" s="47">
        <v>19</v>
      </c>
      <c r="B41" s="1662"/>
      <c r="C41" s="1845"/>
      <c r="D41" s="1663"/>
      <c r="F41" s="195"/>
      <c r="G41" s="176">
        <f t="shared" si="0"/>
        <v>0</v>
      </c>
      <c r="H41" s="11"/>
      <c r="I41" s="11"/>
      <c r="J41" s="11"/>
      <c r="K41" s="11"/>
      <c r="L41" s="11"/>
      <c r="M41" s="11"/>
      <c r="N41" s="11"/>
      <c r="O41" s="11"/>
      <c r="P41" s="11"/>
      <c r="Q41" s="11"/>
      <c r="R41" s="11"/>
      <c r="S41" s="11"/>
      <c r="T41" s="11"/>
      <c r="U41" s="11"/>
      <c r="V41" s="11"/>
      <c r="W41" s="11"/>
      <c r="X41" s="11"/>
      <c r="Y41" s="11"/>
      <c r="Z41" s="11"/>
    </row>
    <row r="42" spans="1:26" ht="16.350000000000001" customHeight="1">
      <c r="A42" s="47">
        <v>20</v>
      </c>
      <c r="B42" s="1662"/>
      <c r="C42" s="1653"/>
      <c r="D42" s="1663"/>
      <c r="F42" s="195"/>
      <c r="G42" s="176">
        <f t="shared" si="0"/>
        <v>0</v>
      </c>
      <c r="H42" s="11"/>
      <c r="I42" s="11"/>
      <c r="J42" s="11"/>
      <c r="K42" s="11"/>
      <c r="L42" s="11"/>
      <c r="M42" s="11"/>
      <c r="N42" s="11"/>
      <c r="O42" s="11"/>
      <c r="P42" s="11"/>
      <c r="Q42" s="11"/>
      <c r="R42" s="11"/>
      <c r="S42" s="11"/>
      <c r="T42" s="11"/>
      <c r="U42" s="11"/>
      <c r="V42" s="11"/>
      <c r="W42" s="11"/>
      <c r="X42" s="11"/>
      <c r="Y42" s="11"/>
      <c r="Z42" s="11"/>
    </row>
    <row r="43" spans="1:26" ht="16.350000000000001" customHeight="1">
      <c r="A43" s="47">
        <v>21</v>
      </c>
      <c r="B43" s="1662"/>
      <c r="C43" s="1653"/>
      <c r="D43" s="1663"/>
      <c r="F43" s="195"/>
      <c r="G43" s="176">
        <f t="shared" si="0"/>
        <v>0</v>
      </c>
      <c r="H43" s="11"/>
      <c r="I43" s="11"/>
      <c r="J43" s="11"/>
      <c r="K43" s="11"/>
      <c r="L43" s="11"/>
      <c r="M43" s="11"/>
      <c r="N43" s="11"/>
      <c r="O43" s="11"/>
      <c r="P43" s="11"/>
      <c r="Q43" s="11"/>
      <c r="R43" s="11"/>
      <c r="S43" s="11"/>
      <c r="T43" s="11"/>
      <c r="U43" s="11"/>
      <c r="V43" s="11"/>
      <c r="W43" s="11"/>
      <c r="X43" s="11"/>
      <c r="Y43" s="11"/>
      <c r="Z43" s="11"/>
    </row>
    <row r="44" spans="1:26" ht="16.350000000000001" customHeight="1">
      <c r="A44" s="47">
        <v>22</v>
      </c>
      <c r="B44" s="1662"/>
      <c r="C44" s="1653"/>
      <c r="D44" s="1663"/>
      <c r="F44" s="195"/>
      <c r="G44" s="176">
        <f t="shared" si="0"/>
        <v>0</v>
      </c>
      <c r="H44" s="11"/>
      <c r="I44" s="11"/>
      <c r="J44" s="11"/>
      <c r="K44" s="11"/>
      <c r="L44" s="11"/>
      <c r="M44" s="11"/>
      <c r="N44" s="11"/>
      <c r="O44" s="11"/>
      <c r="P44" s="11"/>
      <c r="Q44" s="11"/>
      <c r="R44" s="11"/>
      <c r="S44" s="11"/>
      <c r="T44" s="11"/>
      <c r="U44" s="11"/>
      <c r="V44" s="11"/>
      <c r="W44" s="11"/>
      <c r="X44" s="11"/>
      <c r="Y44" s="11"/>
      <c r="Z44" s="11"/>
    </row>
    <row r="45" spans="1:26" ht="16.350000000000001" customHeight="1">
      <c r="A45" s="47">
        <v>23</v>
      </c>
      <c r="B45" s="1657"/>
      <c r="C45" s="515"/>
      <c r="D45" s="1661"/>
      <c r="E45" s="544"/>
      <c r="F45" s="195"/>
      <c r="G45" s="176">
        <f t="shared" si="0"/>
        <v>0</v>
      </c>
      <c r="H45" s="11"/>
      <c r="I45" s="11"/>
      <c r="J45" s="11"/>
      <c r="K45" s="11"/>
      <c r="L45" s="11"/>
      <c r="M45" s="11"/>
      <c r="N45" s="11"/>
      <c r="O45" s="11"/>
      <c r="P45" s="11"/>
      <c r="Q45" s="11"/>
      <c r="R45" s="11"/>
      <c r="S45" s="11"/>
      <c r="T45" s="11"/>
      <c r="U45" s="11"/>
      <c r="V45" s="11"/>
      <c r="W45" s="11"/>
      <c r="X45" s="11"/>
      <c r="Y45" s="11"/>
      <c r="Z45" s="11"/>
    </row>
    <row r="46" spans="1:26" ht="16.350000000000001" customHeight="1">
      <c r="A46" s="47">
        <v>24</v>
      </c>
      <c r="B46" s="1657"/>
      <c r="C46" s="515"/>
      <c r="D46" s="1661"/>
      <c r="E46" s="544"/>
      <c r="F46" s="195"/>
      <c r="G46" s="176">
        <f t="shared" si="0"/>
        <v>0</v>
      </c>
      <c r="H46" s="11"/>
      <c r="I46" s="11"/>
      <c r="J46" s="11"/>
      <c r="K46" s="11"/>
      <c r="L46" s="11"/>
      <c r="M46" s="11"/>
      <c r="N46" s="11"/>
      <c r="O46" s="11"/>
      <c r="P46" s="11"/>
      <c r="Q46" s="11"/>
      <c r="R46" s="11"/>
      <c r="S46" s="11"/>
      <c r="T46" s="11"/>
      <c r="U46" s="11"/>
      <c r="V46" s="11"/>
      <c r="W46" s="11"/>
      <c r="X46" s="11"/>
      <c r="Y46" s="11"/>
      <c r="Z46" s="11"/>
    </row>
    <row r="47" spans="1:26" ht="16.350000000000001" customHeight="1">
      <c r="A47" s="47">
        <v>25</v>
      </c>
      <c r="B47" s="1657"/>
      <c r="C47" s="515"/>
      <c r="D47" s="1661"/>
      <c r="E47" s="544"/>
      <c r="F47" s="195"/>
      <c r="G47" s="176">
        <f t="shared" si="0"/>
        <v>0</v>
      </c>
      <c r="H47" s="11"/>
      <c r="I47" s="11"/>
      <c r="J47" s="11"/>
      <c r="K47" s="11"/>
      <c r="L47" s="11"/>
      <c r="M47" s="11"/>
      <c r="N47" s="11"/>
      <c r="O47" s="11"/>
      <c r="P47" s="11"/>
      <c r="Q47" s="11"/>
      <c r="R47" s="11"/>
      <c r="S47" s="11"/>
      <c r="T47" s="11"/>
      <c r="U47" s="11"/>
      <c r="V47" s="11"/>
      <c r="W47" s="11"/>
      <c r="X47" s="11"/>
      <c r="Y47" s="11"/>
      <c r="Z47" s="11"/>
    </row>
    <row r="48" spans="1:26" ht="16.350000000000001" customHeight="1">
      <c r="A48" s="47">
        <v>26</v>
      </c>
      <c r="B48" s="1657"/>
      <c r="C48" s="515"/>
      <c r="D48" s="1661"/>
      <c r="E48" s="544"/>
      <c r="F48" s="195"/>
      <c r="G48" s="176">
        <f t="shared" si="0"/>
        <v>0</v>
      </c>
      <c r="H48" s="11"/>
      <c r="I48" s="11"/>
      <c r="J48" s="11"/>
      <c r="K48" s="11"/>
      <c r="L48" s="11"/>
      <c r="M48" s="11"/>
      <c r="N48" s="11"/>
      <c r="O48" s="11"/>
      <c r="P48" s="11"/>
      <c r="Q48" s="11"/>
      <c r="R48" s="11"/>
      <c r="S48" s="11"/>
      <c r="T48" s="11"/>
      <c r="U48" s="11"/>
      <c r="V48" s="11"/>
      <c r="W48" s="11"/>
      <c r="X48" s="11"/>
      <c r="Y48" s="11"/>
      <c r="Z48" s="11"/>
    </row>
    <row r="49" spans="1:26" ht="16.350000000000001" customHeight="1">
      <c r="A49" s="47">
        <v>27</v>
      </c>
      <c r="B49" s="1657"/>
      <c r="C49" s="515"/>
      <c r="D49" s="1661"/>
      <c r="E49" s="544"/>
      <c r="F49" s="195"/>
      <c r="G49" s="176">
        <f t="shared" si="0"/>
        <v>0</v>
      </c>
      <c r="H49" s="11"/>
      <c r="I49" s="11"/>
      <c r="J49" s="11"/>
      <c r="K49" s="11"/>
      <c r="L49" s="11"/>
      <c r="M49" s="11"/>
      <c r="N49" s="11"/>
      <c r="O49" s="11"/>
      <c r="P49" s="11"/>
      <c r="Q49" s="11"/>
      <c r="R49" s="11"/>
      <c r="S49" s="11"/>
      <c r="T49" s="11"/>
      <c r="U49" s="11"/>
      <c r="V49" s="11"/>
      <c r="W49" s="11"/>
      <c r="X49" s="11"/>
      <c r="Y49" s="11"/>
      <c r="Z49" s="11"/>
    </row>
    <row r="50" spans="1:26" ht="16.350000000000001" customHeight="1">
      <c r="A50" s="47">
        <v>28</v>
      </c>
      <c r="B50" s="1657"/>
      <c r="C50" s="515"/>
      <c r="D50" s="1661"/>
      <c r="E50" s="544"/>
      <c r="F50" s="195"/>
      <c r="G50" s="176">
        <f t="shared" si="0"/>
        <v>0</v>
      </c>
      <c r="H50" s="11"/>
      <c r="I50" s="11"/>
      <c r="J50" s="11"/>
      <c r="K50" s="11"/>
      <c r="L50" s="11"/>
      <c r="M50" s="11"/>
      <c r="N50" s="11"/>
      <c r="O50" s="11"/>
      <c r="P50" s="11"/>
      <c r="Q50" s="11"/>
      <c r="R50" s="11"/>
      <c r="S50" s="11"/>
      <c r="T50" s="11"/>
      <c r="U50" s="11"/>
      <c r="V50" s="11"/>
      <c r="W50" s="11"/>
      <c r="X50" s="11"/>
      <c r="Y50" s="11"/>
      <c r="Z50" s="11"/>
    </row>
    <row r="51" spans="1:26" ht="16.350000000000001" customHeight="1">
      <c r="A51" s="47">
        <v>29</v>
      </c>
      <c r="B51" s="1657"/>
      <c r="C51" s="515"/>
      <c r="D51" s="1661"/>
      <c r="E51" s="544"/>
      <c r="F51" s="195"/>
      <c r="G51" s="176">
        <f t="shared" si="0"/>
        <v>0</v>
      </c>
      <c r="H51" s="11"/>
      <c r="I51" s="11"/>
      <c r="J51" s="11"/>
      <c r="K51" s="11"/>
      <c r="L51" s="11"/>
      <c r="M51" s="11"/>
      <c r="N51" s="11"/>
      <c r="O51" s="11"/>
      <c r="P51" s="11"/>
      <c r="Q51" s="11"/>
      <c r="R51" s="11"/>
      <c r="S51" s="11"/>
      <c r="T51" s="11"/>
      <c r="U51" s="11"/>
      <c r="V51" s="11"/>
      <c r="W51" s="11"/>
      <c r="X51" s="11"/>
      <c r="Y51" s="11"/>
      <c r="Z51" s="11"/>
    </row>
    <row r="52" spans="1:26" ht="16.350000000000001" customHeight="1">
      <c r="A52" s="47">
        <v>30</v>
      </c>
      <c r="B52" s="1657"/>
      <c r="C52" s="515"/>
      <c r="D52" s="1661"/>
      <c r="E52" s="544"/>
      <c r="F52" s="195"/>
      <c r="G52" s="176">
        <f t="shared" si="0"/>
        <v>0</v>
      </c>
      <c r="H52" s="11"/>
      <c r="I52" s="11"/>
      <c r="J52" s="11"/>
      <c r="K52" s="11"/>
    </row>
    <row r="53" spans="1:26" ht="16.350000000000001" customHeight="1">
      <c r="A53" s="47">
        <v>31</v>
      </c>
      <c r="B53" s="1657"/>
      <c r="C53" s="515"/>
      <c r="D53" s="1661"/>
      <c r="E53" s="544"/>
      <c r="F53" s="195"/>
      <c r="G53" s="176">
        <f t="shared" si="0"/>
        <v>0</v>
      </c>
      <c r="H53" s="11"/>
      <c r="I53" s="11"/>
      <c r="J53" s="11"/>
      <c r="K53" s="11"/>
    </row>
    <row r="54" spans="1:26" ht="16.350000000000001" customHeight="1">
      <c r="A54" s="47">
        <v>32</v>
      </c>
      <c r="B54" s="1657"/>
      <c r="C54" s="515"/>
      <c r="D54" s="1661"/>
      <c r="E54" s="544"/>
      <c r="F54" s="195"/>
      <c r="G54" s="176">
        <f t="shared" si="0"/>
        <v>0</v>
      </c>
      <c r="H54" s="11"/>
      <c r="I54" s="11"/>
      <c r="J54" s="11"/>
      <c r="K54" s="11"/>
    </row>
    <row r="55" spans="1:26" ht="16.350000000000001" customHeight="1">
      <c r="A55" s="47">
        <v>33</v>
      </c>
      <c r="B55" s="1657"/>
      <c r="C55" s="515"/>
      <c r="D55" s="1661"/>
      <c r="E55" s="544"/>
      <c r="F55" s="195"/>
      <c r="G55" s="176">
        <f t="shared" si="0"/>
        <v>0</v>
      </c>
      <c r="H55" s="11"/>
      <c r="I55" s="11"/>
      <c r="J55" s="11"/>
    </row>
    <row r="56" spans="1:26" ht="16.350000000000001" customHeight="1">
      <c r="A56" s="47">
        <v>34</v>
      </c>
      <c r="B56" s="1657"/>
      <c r="C56" s="515"/>
      <c r="D56" s="1661"/>
      <c r="E56" s="544"/>
      <c r="F56" s="195"/>
      <c r="G56" s="176">
        <f t="shared" si="0"/>
        <v>0</v>
      </c>
      <c r="H56" s="11"/>
      <c r="I56" s="11"/>
      <c r="J56" s="11"/>
    </row>
    <row r="57" spans="1:26" ht="16.350000000000001" customHeight="1">
      <c r="A57" s="47">
        <v>35</v>
      </c>
      <c r="B57" s="1657"/>
      <c r="C57" s="515"/>
      <c r="D57" s="1661"/>
      <c r="E57" s="544"/>
      <c r="F57" s="195"/>
      <c r="G57" s="176">
        <f t="shared" si="0"/>
        <v>0</v>
      </c>
      <c r="H57" s="11"/>
      <c r="I57" s="11"/>
      <c r="J57" s="11"/>
    </row>
    <row r="58" spans="1:26" ht="16.350000000000001" customHeight="1">
      <c r="A58" s="47">
        <v>36</v>
      </c>
      <c r="B58" s="1657"/>
      <c r="C58" s="515"/>
      <c r="D58" s="1661"/>
      <c r="E58" s="544"/>
      <c r="F58" s="195"/>
      <c r="G58" s="176">
        <f t="shared" si="0"/>
        <v>0</v>
      </c>
      <c r="H58" s="11"/>
      <c r="I58" s="11"/>
      <c r="J58" s="11"/>
    </row>
    <row r="59" spans="1:26" ht="16.350000000000001" customHeight="1">
      <c r="A59" s="47">
        <v>37</v>
      </c>
      <c r="B59" s="1657"/>
      <c r="C59" s="515"/>
      <c r="D59" s="1661"/>
      <c r="E59" s="544"/>
      <c r="F59" s="195"/>
      <c r="G59" s="176">
        <f t="shared" si="0"/>
        <v>0</v>
      </c>
      <c r="H59" s="11"/>
      <c r="I59" s="11"/>
      <c r="J59" s="11"/>
    </row>
    <row r="60" spans="1:26" ht="16.350000000000001" customHeight="1">
      <c r="A60" s="47">
        <v>38</v>
      </c>
      <c r="B60" s="1657"/>
      <c r="C60" s="515"/>
      <c r="D60" s="1661"/>
      <c r="E60" s="544"/>
      <c r="F60" s="195"/>
      <c r="G60" s="176">
        <f t="shared" si="0"/>
        <v>0</v>
      </c>
      <c r="H60" s="11"/>
      <c r="I60" s="11"/>
      <c r="J60" s="11"/>
    </row>
    <row r="61" spans="1:26" ht="16.350000000000001" customHeight="1">
      <c r="A61" s="47">
        <v>39</v>
      </c>
      <c r="B61" s="1657"/>
      <c r="C61" s="515"/>
      <c r="D61" s="1661"/>
      <c r="E61" s="544"/>
      <c r="F61" s="195"/>
      <c r="G61" s="176">
        <f t="shared" si="0"/>
        <v>0</v>
      </c>
      <c r="H61" s="11"/>
      <c r="I61" s="11"/>
      <c r="J61" s="11"/>
    </row>
    <row r="62" spans="1:26" ht="16.350000000000001" customHeight="1">
      <c r="A62" s="47">
        <v>40</v>
      </c>
      <c r="B62" s="1657"/>
      <c r="C62" s="515"/>
      <c r="D62" s="1661"/>
      <c r="E62" s="544"/>
      <c r="F62" s="195"/>
      <c r="G62" s="176">
        <f t="shared" si="0"/>
        <v>0</v>
      </c>
      <c r="H62" s="11"/>
      <c r="I62" s="11"/>
      <c r="J62" s="11"/>
    </row>
    <row r="63" spans="1:26" ht="16.350000000000001" customHeight="1">
      <c r="A63" s="47">
        <v>41</v>
      </c>
      <c r="B63" s="1657"/>
      <c r="C63" s="515"/>
      <c r="D63" s="1661"/>
      <c r="E63" s="544"/>
      <c r="F63" s="195"/>
      <c r="G63" s="176"/>
      <c r="H63" s="11"/>
      <c r="I63" s="11"/>
      <c r="J63" s="11"/>
    </row>
    <row r="64" spans="1:26" ht="16.350000000000001" customHeight="1">
      <c r="A64" s="47">
        <v>42</v>
      </c>
      <c r="B64" s="1659"/>
      <c r="C64" s="1555"/>
      <c r="D64" s="1664"/>
      <c r="E64" s="544"/>
      <c r="F64" s="195"/>
      <c r="G64" s="176"/>
      <c r="H64" s="11"/>
      <c r="I64" s="11"/>
      <c r="J64" s="11"/>
    </row>
    <row r="65" spans="1:10" ht="16.350000000000001" customHeight="1" thickBot="1">
      <c r="A65" s="185">
        <v>43</v>
      </c>
      <c r="B65" s="212"/>
      <c r="C65" s="73" t="s">
        <v>1067</v>
      </c>
      <c r="D65" s="73"/>
      <c r="E65" s="169">
        <f>SUM(E19:E64)</f>
        <v>42408.85</v>
      </c>
      <c r="F65" s="169">
        <f>SUM(F19:F64)</f>
        <v>-11684</v>
      </c>
      <c r="G65" s="167">
        <f>SUM(G19:G64)</f>
        <v>30724.85</v>
      </c>
      <c r="H65" s="11"/>
      <c r="I65" s="11"/>
      <c r="J65" s="11"/>
    </row>
    <row r="66" spans="1:10">
      <c r="A66" s="11"/>
      <c r="B66" s="11"/>
      <c r="C66" s="11"/>
      <c r="D66" s="11"/>
      <c r="E66" s="11"/>
      <c r="F66" s="11"/>
      <c r="G66" s="11"/>
      <c r="H66" s="11"/>
      <c r="I66" s="11"/>
      <c r="J66" s="11"/>
    </row>
    <row r="67" spans="1:10">
      <c r="A67" s="11" t="s">
        <v>1068</v>
      </c>
      <c r="B67" s="11"/>
      <c r="C67" s="11"/>
      <c r="D67" s="11"/>
      <c r="E67" s="11"/>
      <c r="F67" s="11"/>
      <c r="G67" s="172" t="s">
        <v>4240</v>
      </c>
      <c r="H67" s="11"/>
      <c r="I67" s="11"/>
      <c r="J67" s="11"/>
    </row>
    <row r="68" spans="1:10">
      <c r="A68" s="44" t="s">
        <v>1069</v>
      </c>
      <c r="B68" s="44"/>
      <c r="C68" s="44"/>
      <c r="D68" s="44"/>
      <c r="E68" s="44"/>
      <c r="F68" s="44"/>
      <c r="G68" s="44"/>
      <c r="H68" s="11"/>
      <c r="I68" s="11"/>
      <c r="J68" s="11"/>
    </row>
    <row r="69" spans="1:10">
      <c r="A69" s="11"/>
      <c r="B69" s="11"/>
      <c r="E69" s="11"/>
      <c r="F69" s="11"/>
      <c r="G69" s="11"/>
      <c r="I69" s="11"/>
      <c r="J69" s="11"/>
    </row>
    <row r="70" spans="1:10" ht="15.75" thickBot="1">
      <c r="A70" s="11" t="str">
        <f>'Data Sheet'!$C$25</f>
        <v>Orange and Rockland Utilities, Inc</v>
      </c>
      <c r="B70" s="11"/>
      <c r="C70" s="11"/>
      <c r="D70" s="11"/>
      <c r="E70" s="11"/>
      <c r="F70" s="448" t="str">
        <f>'Data Sheet'!$C$40</f>
        <v>4/28/2016</v>
      </c>
      <c r="G70" s="11" t="str">
        <f>'Data Sheet'!$C$38</f>
        <v>12/31/2015</v>
      </c>
      <c r="I70" s="11"/>
      <c r="J70" s="11"/>
    </row>
    <row r="71" spans="1:10">
      <c r="A71" s="13"/>
      <c r="B71" s="41"/>
      <c r="C71" s="41"/>
      <c r="D71" s="41"/>
      <c r="E71" s="41"/>
      <c r="F71" s="41"/>
      <c r="G71" s="42"/>
      <c r="I71" s="11"/>
      <c r="J71" s="11"/>
    </row>
    <row r="72" spans="1:10">
      <c r="A72" s="1084"/>
      <c r="G72" s="45"/>
      <c r="I72" s="11"/>
      <c r="J72" s="11"/>
    </row>
    <row r="73" spans="1:10">
      <c r="A73" s="47"/>
      <c r="B73" s="515"/>
      <c r="C73" s="515"/>
      <c r="D73" s="515"/>
      <c r="E73" s="515"/>
      <c r="F73" s="515"/>
      <c r="G73" s="48"/>
      <c r="I73" s="11"/>
      <c r="J73" s="11"/>
    </row>
    <row r="74" spans="1:10">
      <c r="A74" s="47"/>
      <c r="B74" s="515"/>
      <c r="C74" s="515"/>
      <c r="D74" s="515"/>
      <c r="E74" s="515"/>
      <c r="F74" s="515"/>
      <c r="G74" s="48"/>
      <c r="I74" s="11"/>
      <c r="J74" s="11"/>
    </row>
    <row r="75" spans="1:10" ht="15.75">
      <c r="A75" s="1084"/>
      <c r="F75" s="46"/>
      <c r="G75" s="198"/>
      <c r="I75" s="11"/>
      <c r="J75" s="11"/>
    </row>
    <row r="76" spans="1:10" ht="15.75">
      <c r="A76" s="1084"/>
      <c r="F76" s="46"/>
      <c r="G76" s="198"/>
      <c r="I76" s="11"/>
      <c r="J76" s="11"/>
    </row>
    <row r="77" spans="1:10" s="1083" customFormat="1" ht="15.75">
      <c r="A77" s="1084"/>
      <c r="F77" s="516"/>
      <c r="G77" s="48"/>
      <c r="I77" s="515"/>
      <c r="J77" s="515"/>
    </row>
    <row r="78" spans="1:10">
      <c r="A78" s="47"/>
      <c r="B78" s="11"/>
      <c r="C78" s="11"/>
      <c r="D78" s="11"/>
      <c r="E78" s="11"/>
      <c r="F78" s="11"/>
      <c r="G78" s="45"/>
      <c r="I78" s="11"/>
      <c r="J78" s="11"/>
    </row>
    <row r="79" spans="1:10">
      <c r="A79" s="47"/>
      <c r="B79" s="11"/>
      <c r="C79" s="11"/>
      <c r="D79" s="11"/>
      <c r="E79" s="11"/>
      <c r="F79" s="11"/>
      <c r="G79" s="48"/>
      <c r="I79" s="11"/>
      <c r="J79" s="11"/>
    </row>
    <row r="80" spans="1:10">
      <c r="A80" s="47"/>
      <c r="B80" s="11"/>
      <c r="C80" s="11"/>
      <c r="D80" s="11"/>
      <c r="E80" s="11"/>
      <c r="F80" s="11"/>
      <c r="G80" s="48"/>
      <c r="I80" s="11"/>
      <c r="J80" s="11"/>
    </row>
    <row r="81" spans="1:10" ht="15.75">
      <c r="A81" s="47"/>
      <c r="B81" s="11"/>
      <c r="C81" s="11"/>
      <c r="D81" s="11"/>
      <c r="E81" s="11"/>
      <c r="F81" s="11"/>
      <c r="G81" s="198"/>
      <c r="I81" s="11"/>
      <c r="J81" s="11"/>
    </row>
    <row r="82" spans="1:10" ht="15.75">
      <c r="A82" s="47"/>
      <c r="B82" s="11"/>
      <c r="C82" s="11"/>
      <c r="D82" s="11"/>
      <c r="E82" s="11"/>
      <c r="F82" s="11"/>
      <c r="G82" s="198"/>
      <c r="I82" s="11"/>
      <c r="J82" s="11"/>
    </row>
    <row r="83" spans="1:10" ht="15.75">
      <c r="A83" s="47"/>
      <c r="B83" s="11"/>
      <c r="C83" s="11"/>
      <c r="D83" s="11"/>
      <c r="E83" s="11"/>
      <c r="F83" s="11"/>
      <c r="G83" s="198"/>
      <c r="I83" s="11"/>
      <c r="J83" s="11"/>
    </row>
    <row r="84" spans="1:10" s="1083" customFormat="1">
      <c r="A84" s="47"/>
      <c r="B84" s="515"/>
      <c r="C84" s="515"/>
      <c r="D84" s="515"/>
      <c r="E84" s="515"/>
      <c r="F84" s="515"/>
      <c r="G84" s="48"/>
      <c r="I84" s="515"/>
      <c r="J84" s="515"/>
    </row>
    <row r="85" spans="1:10">
      <c r="A85" s="47"/>
      <c r="B85" s="11"/>
      <c r="C85" s="11"/>
      <c r="D85" s="11"/>
      <c r="E85" s="11"/>
      <c r="F85" s="11"/>
      <c r="G85" s="48"/>
      <c r="I85" s="11"/>
      <c r="J85" s="11"/>
    </row>
    <row r="86" spans="1:10">
      <c r="A86" s="47"/>
      <c r="B86" s="11"/>
      <c r="C86" s="1100"/>
      <c r="D86" s="11"/>
      <c r="E86" s="1100"/>
      <c r="F86" s="1100"/>
      <c r="G86" s="48"/>
      <c r="I86" s="11"/>
      <c r="J86" s="11"/>
    </row>
    <row r="87" spans="1:10">
      <c r="A87" s="47"/>
      <c r="B87" s="11"/>
      <c r="C87" s="11"/>
      <c r="D87" s="11"/>
      <c r="E87" s="11"/>
      <c r="F87" s="11"/>
      <c r="G87" s="48"/>
      <c r="I87" s="11"/>
      <c r="J87" s="11"/>
    </row>
    <row r="88" spans="1:10">
      <c r="A88" s="47"/>
      <c r="B88" s="11"/>
      <c r="C88" s="515"/>
      <c r="D88" s="11"/>
      <c r="E88" s="11"/>
      <c r="F88" s="11"/>
      <c r="G88" s="48"/>
      <c r="I88" s="11"/>
      <c r="J88" s="11"/>
    </row>
    <row r="89" spans="1:10">
      <c r="A89" s="47"/>
      <c r="B89" s="11"/>
      <c r="C89" s="11"/>
      <c r="D89" s="11"/>
      <c r="F89" s="11"/>
      <c r="G89" s="48"/>
      <c r="I89" s="11"/>
      <c r="J89" s="11"/>
    </row>
    <row r="90" spans="1:10">
      <c r="A90" s="47"/>
      <c r="B90" s="11"/>
      <c r="C90" s="11"/>
      <c r="D90" s="11"/>
      <c r="E90" s="11"/>
      <c r="F90" s="11"/>
      <c r="G90" s="48"/>
      <c r="I90" s="11"/>
      <c r="J90" s="11"/>
    </row>
    <row r="91" spans="1:10">
      <c r="A91" s="47"/>
      <c r="B91" s="11"/>
      <c r="C91" s="11"/>
      <c r="D91" s="11"/>
      <c r="E91" s="11"/>
      <c r="F91" s="11"/>
      <c r="G91" s="48"/>
      <c r="I91" s="11"/>
      <c r="J91" s="11"/>
    </row>
    <row r="92" spans="1:10">
      <c r="A92" s="47"/>
      <c r="B92" s="11"/>
      <c r="C92" s="11"/>
      <c r="D92" s="11"/>
      <c r="E92" s="11"/>
      <c r="F92" s="11"/>
      <c r="G92" s="48"/>
      <c r="I92" s="11"/>
      <c r="J92" s="11"/>
    </row>
    <row r="93" spans="1:10">
      <c r="A93" s="47"/>
      <c r="B93" s="11"/>
      <c r="C93" s="11"/>
      <c r="D93" s="11"/>
      <c r="E93" s="11"/>
      <c r="F93" s="11"/>
      <c r="G93" s="48"/>
      <c r="I93" s="11"/>
      <c r="J93" s="11"/>
    </row>
    <row r="94" spans="1:10">
      <c r="A94" s="47"/>
      <c r="B94" s="11"/>
      <c r="C94" s="11"/>
      <c r="D94" s="11"/>
      <c r="E94" s="11"/>
      <c r="F94" s="11"/>
      <c r="G94" s="48"/>
      <c r="I94" s="11"/>
      <c r="J94" s="11"/>
    </row>
    <row r="95" spans="1:10">
      <c r="A95" s="47"/>
      <c r="B95" s="11"/>
      <c r="C95" s="11"/>
      <c r="D95" s="11"/>
      <c r="E95" s="11"/>
      <c r="F95" s="11"/>
      <c r="G95" s="48"/>
      <c r="I95" s="11"/>
      <c r="J95" s="11"/>
    </row>
    <row r="96" spans="1:10">
      <c r="A96" s="47"/>
      <c r="B96" s="11"/>
      <c r="C96" s="11"/>
      <c r="D96" s="11"/>
      <c r="E96" s="11"/>
      <c r="F96" s="11"/>
      <c r="G96" s="48"/>
      <c r="I96" s="11"/>
      <c r="J96" s="11"/>
    </row>
    <row r="97" spans="1:10">
      <c r="A97" s="47"/>
      <c r="B97" s="11"/>
      <c r="C97" s="11"/>
      <c r="D97" s="11"/>
      <c r="E97" s="11"/>
      <c r="F97" s="11"/>
      <c r="G97" s="48"/>
      <c r="I97" s="11"/>
      <c r="J97" s="11"/>
    </row>
    <row r="98" spans="1:10">
      <c r="A98" s="47"/>
      <c r="B98" s="11"/>
      <c r="C98" s="11"/>
      <c r="D98" s="11"/>
      <c r="E98" s="11"/>
      <c r="F98" s="11"/>
      <c r="G98" s="48"/>
      <c r="I98" s="11"/>
      <c r="J98" s="11"/>
    </row>
    <row r="99" spans="1:10">
      <c r="A99" s="47"/>
      <c r="B99" s="11"/>
      <c r="C99" s="11"/>
      <c r="D99" s="11"/>
      <c r="E99" s="11"/>
      <c r="F99" s="11"/>
      <c r="G99" s="48"/>
      <c r="I99" s="11"/>
      <c r="J99" s="11"/>
    </row>
    <row r="100" spans="1:10">
      <c r="A100" s="1084"/>
      <c r="G100" s="554"/>
      <c r="I100" s="11"/>
      <c r="J100" s="11"/>
    </row>
    <row r="101" spans="1:10" ht="15.75">
      <c r="A101" s="3620" t="s">
        <v>3009</v>
      </c>
      <c r="B101" s="3621"/>
      <c r="C101" s="3621"/>
      <c r="D101" s="3621"/>
      <c r="E101" s="3621"/>
      <c r="F101" s="3621"/>
      <c r="G101" s="3622"/>
      <c r="I101" s="11"/>
      <c r="J101" s="11"/>
    </row>
    <row r="102" spans="1:10">
      <c r="A102" s="47"/>
      <c r="B102" s="11"/>
      <c r="C102" s="11"/>
      <c r="D102" s="11"/>
      <c r="E102" s="11"/>
      <c r="F102" s="11"/>
      <c r="G102" s="48"/>
      <c r="I102" s="11"/>
      <c r="J102" s="11"/>
    </row>
    <row r="103" spans="1:10">
      <c r="A103" s="47"/>
      <c r="B103" s="11"/>
      <c r="C103" s="11"/>
      <c r="D103" s="11"/>
      <c r="E103" s="11"/>
      <c r="F103" s="11"/>
      <c r="G103" s="554"/>
      <c r="H103" s="1083"/>
      <c r="I103" s="11"/>
      <c r="J103" s="11"/>
    </row>
    <row r="104" spans="1:10">
      <c r="A104" s="47"/>
      <c r="B104" s="11"/>
      <c r="C104" s="11"/>
      <c r="D104" s="11"/>
      <c r="E104" s="11"/>
      <c r="F104" s="11"/>
      <c r="G104" s="48"/>
      <c r="I104" s="11"/>
      <c r="J104" s="11"/>
    </row>
    <row r="105" spans="1:10">
      <c r="A105" s="47"/>
      <c r="B105" s="11"/>
      <c r="C105" s="11"/>
      <c r="D105" s="11"/>
      <c r="E105" s="11"/>
      <c r="F105" s="11"/>
      <c r="G105" s="48"/>
      <c r="I105" s="11"/>
      <c r="J105" s="11"/>
    </row>
    <row r="106" spans="1:10">
      <c r="A106" s="47"/>
      <c r="B106" s="11"/>
      <c r="C106" s="11"/>
      <c r="D106" s="11"/>
      <c r="E106" s="11"/>
      <c r="F106" s="11"/>
      <c r="G106" s="48"/>
      <c r="I106" s="11"/>
      <c r="J106" s="11"/>
    </row>
    <row r="107" spans="1:10">
      <c r="A107" s="47"/>
      <c r="B107" s="11"/>
      <c r="C107" s="11"/>
      <c r="D107" s="11"/>
      <c r="E107" s="11"/>
      <c r="F107" s="11"/>
      <c r="G107" s="48"/>
      <c r="I107" s="11"/>
      <c r="J107" s="11"/>
    </row>
    <row r="108" spans="1:10">
      <c r="A108" s="47"/>
      <c r="B108" s="11"/>
      <c r="C108" s="11"/>
      <c r="D108" s="11"/>
      <c r="E108" s="11"/>
      <c r="F108" s="11"/>
      <c r="G108" s="48"/>
      <c r="I108" s="11"/>
      <c r="J108" s="11"/>
    </row>
    <row r="109" spans="1:10">
      <c r="A109" s="47"/>
      <c r="B109" s="11"/>
      <c r="C109" s="11"/>
      <c r="D109" s="11"/>
      <c r="E109" s="11"/>
      <c r="F109" s="11"/>
      <c r="G109" s="48"/>
      <c r="I109" s="11"/>
      <c r="J109" s="11"/>
    </row>
    <row r="110" spans="1:10">
      <c r="A110" s="47"/>
      <c r="B110" s="11"/>
      <c r="C110" s="11"/>
      <c r="D110" s="11"/>
      <c r="E110" s="11"/>
      <c r="F110" s="11"/>
      <c r="G110" s="48"/>
      <c r="I110" s="11"/>
      <c r="J110" s="11"/>
    </row>
    <row r="111" spans="1:10">
      <c r="A111" s="47"/>
      <c r="B111" s="11"/>
      <c r="C111" s="11"/>
      <c r="D111" s="11"/>
      <c r="E111" s="11"/>
      <c r="F111" s="11"/>
      <c r="G111" s="48"/>
      <c r="I111" s="11"/>
      <c r="J111" s="11"/>
    </row>
    <row r="112" spans="1:10">
      <c r="A112" s="47"/>
      <c r="B112" s="11"/>
      <c r="C112" s="11"/>
      <c r="D112" s="11"/>
      <c r="E112" s="11"/>
      <c r="F112" s="11"/>
      <c r="G112" s="48"/>
      <c r="I112" s="11"/>
      <c r="J112" s="11"/>
    </row>
    <row r="113" spans="1:10">
      <c r="A113" s="47"/>
      <c r="B113" s="11"/>
      <c r="C113" s="11"/>
      <c r="D113" s="11"/>
      <c r="E113" s="11"/>
      <c r="F113" s="11"/>
      <c r="G113" s="48"/>
      <c r="I113" s="11"/>
      <c r="J113" s="11"/>
    </row>
    <row r="114" spans="1:10">
      <c r="A114" s="47"/>
      <c r="B114" s="11"/>
      <c r="C114" s="11"/>
      <c r="D114" s="11"/>
      <c r="E114" s="11"/>
      <c r="F114" s="11"/>
      <c r="G114" s="48"/>
      <c r="I114" s="11"/>
      <c r="J114" s="11"/>
    </row>
    <row r="115" spans="1:10">
      <c r="A115" s="47"/>
      <c r="B115" s="11"/>
      <c r="C115" s="11"/>
      <c r="D115" s="11"/>
      <c r="E115" s="11"/>
      <c r="F115" s="11"/>
      <c r="G115" s="48"/>
      <c r="I115" s="11"/>
      <c r="J115" s="11"/>
    </row>
    <row r="116" spans="1:10">
      <c r="A116" s="47"/>
      <c r="B116" s="11"/>
      <c r="C116" s="11"/>
      <c r="D116" s="11"/>
      <c r="E116" s="11"/>
      <c r="F116" s="11"/>
      <c r="G116" s="48"/>
      <c r="I116" s="11"/>
      <c r="J116" s="11"/>
    </row>
    <row r="117" spans="1:10">
      <c r="A117" s="47"/>
      <c r="B117" s="11"/>
      <c r="C117" s="11"/>
      <c r="D117" s="11"/>
      <c r="E117" s="11"/>
      <c r="F117" s="11"/>
      <c r="G117" s="48"/>
      <c r="I117" s="11"/>
      <c r="J117" s="11"/>
    </row>
    <row r="118" spans="1:10">
      <c r="A118" s="47"/>
      <c r="B118" s="11"/>
      <c r="C118" s="11"/>
      <c r="D118" s="11"/>
      <c r="E118" s="11"/>
      <c r="F118" s="11"/>
      <c r="G118" s="48"/>
      <c r="I118" s="11"/>
      <c r="J118" s="11"/>
    </row>
    <row r="119" spans="1:10">
      <c r="A119" s="47"/>
      <c r="B119" s="11"/>
      <c r="C119" s="11"/>
      <c r="D119" s="11"/>
      <c r="E119" s="11"/>
      <c r="F119" s="11"/>
      <c r="G119" s="199"/>
      <c r="I119" s="11"/>
      <c r="J119" s="11"/>
    </row>
    <row r="120" spans="1:10">
      <c r="A120" s="47"/>
      <c r="B120" s="11"/>
      <c r="C120" s="11"/>
      <c r="D120" s="11"/>
      <c r="E120" s="11"/>
      <c r="F120" s="11"/>
      <c r="G120" s="48"/>
      <c r="I120" s="11"/>
      <c r="J120" s="11"/>
    </row>
    <row r="121" spans="1:10">
      <c r="A121" s="47"/>
      <c r="B121" s="11"/>
      <c r="C121" s="11"/>
      <c r="D121" s="11"/>
      <c r="E121" s="11"/>
      <c r="F121" s="11"/>
      <c r="G121" s="48"/>
      <c r="I121" s="11"/>
      <c r="J121" s="11"/>
    </row>
    <row r="122" spans="1:10">
      <c r="A122" s="47"/>
      <c r="B122" s="11"/>
      <c r="C122" s="11"/>
      <c r="D122" s="11"/>
      <c r="E122" s="11"/>
      <c r="F122" s="11"/>
      <c r="G122" s="48"/>
      <c r="I122" s="11"/>
      <c r="J122" s="11"/>
    </row>
    <row r="123" spans="1:10">
      <c r="A123" s="47"/>
      <c r="B123" s="11"/>
      <c r="C123" s="11"/>
      <c r="D123" s="11"/>
      <c r="E123" s="11"/>
      <c r="F123" s="11"/>
      <c r="G123" s="48"/>
      <c r="I123" s="11"/>
      <c r="J123" s="11"/>
    </row>
    <row r="124" spans="1:10">
      <c r="A124" s="47"/>
      <c r="B124" s="11"/>
      <c r="C124" s="11"/>
      <c r="D124" s="11"/>
      <c r="E124" s="11"/>
      <c r="F124" s="11"/>
      <c r="G124" s="48"/>
      <c r="I124" s="11"/>
      <c r="J124" s="11"/>
    </row>
    <row r="125" spans="1:10">
      <c r="A125" s="47"/>
      <c r="B125" s="11"/>
      <c r="C125" s="11"/>
      <c r="D125" s="11"/>
      <c r="E125" s="11"/>
      <c r="F125" s="11"/>
      <c r="G125" s="48"/>
      <c r="I125" s="11"/>
      <c r="J125" s="11"/>
    </row>
    <row r="126" spans="1:10">
      <c r="A126" s="47"/>
      <c r="B126" s="11"/>
      <c r="C126" s="11"/>
      <c r="D126" s="11"/>
      <c r="E126" s="11"/>
      <c r="F126" s="11"/>
      <c r="G126" s="48"/>
      <c r="I126" s="11"/>
      <c r="J126" s="11"/>
    </row>
    <row r="127" spans="1:10">
      <c r="A127" s="47"/>
      <c r="B127" s="11"/>
      <c r="C127" s="11"/>
      <c r="D127" s="11"/>
      <c r="E127" s="11"/>
      <c r="F127" s="11"/>
      <c r="G127" s="48"/>
      <c r="I127" s="11"/>
      <c r="J127" s="11"/>
    </row>
    <row r="128" spans="1:10">
      <c r="A128" s="47"/>
      <c r="B128" s="11"/>
      <c r="C128" s="11"/>
      <c r="D128" s="11"/>
      <c r="E128" s="11"/>
      <c r="F128" s="11"/>
      <c r="G128" s="48"/>
      <c r="I128" s="11"/>
      <c r="J128" s="11"/>
    </row>
    <row r="129" spans="1:10">
      <c r="A129" s="47"/>
      <c r="B129" s="11"/>
      <c r="C129" s="11"/>
      <c r="D129" s="11"/>
      <c r="E129" s="11"/>
      <c r="F129" s="11"/>
      <c r="G129" s="48"/>
      <c r="I129" s="11"/>
      <c r="J129" s="11"/>
    </row>
    <row r="130" spans="1:10" ht="15.75" thickBot="1">
      <c r="A130" s="72"/>
      <c r="B130" s="73"/>
      <c r="C130" s="1240"/>
      <c r="D130" s="1240"/>
      <c r="E130" s="1240"/>
      <c r="F130" s="73"/>
      <c r="G130" s="74"/>
      <c r="I130" s="11"/>
      <c r="J130" s="11"/>
    </row>
    <row r="131" spans="1:10">
      <c r="G131" s="172"/>
      <c r="I131" s="11"/>
      <c r="J131" s="11"/>
    </row>
    <row r="132" spans="1:10">
      <c r="A132" s="3616"/>
      <c r="B132" s="3616"/>
      <c r="C132" s="3616"/>
      <c r="D132" s="3616"/>
      <c r="E132" s="3616"/>
      <c r="F132" s="3616"/>
      <c r="G132" s="3616"/>
      <c r="I132" s="11"/>
      <c r="J132" s="11"/>
    </row>
    <row r="133" spans="1:10">
      <c r="A133" s="1093"/>
      <c r="B133" s="1093"/>
      <c r="C133" s="1093"/>
      <c r="D133" s="44"/>
      <c r="E133" s="1093"/>
      <c r="F133" s="1093"/>
      <c r="G133" s="1093"/>
      <c r="H133" s="1093"/>
      <c r="I133" s="1093"/>
      <c r="J133" s="1093"/>
    </row>
    <row r="134" spans="1:10">
      <c r="A134" s="11"/>
      <c r="B134" s="11"/>
      <c r="C134" s="11"/>
      <c r="D134" s="11"/>
      <c r="E134" s="11"/>
      <c r="F134" s="11"/>
      <c r="G134" s="11"/>
      <c r="H134" s="11"/>
      <c r="I134" s="11"/>
      <c r="J134" s="11"/>
    </row>
    <row r="135" spans="1:10">
      <c r="A135" s="11"/>
      <c r="B135" s="11"/>
      <c r="C135" s="11"/>
      <c r="D135" s="11"/>
      <c r="E135" s="11"/>
      <c r="F135" s="11"/>
      <c r="G135" s="11"/>
      <c r="H135" s="11"/>
      <c r="I135" s="11"/>
      <c r="J135" s="11"/>
    </row>
    <row r="136" spans="1:10">
      <c r="A136" s="11"/>
      <c r="B136" s="11"/>
      <c r="C136" s="11"/>
      <c r="D136" s="11"/>
      <c r="E136" s="11"/>
      <c r="F136" s="11"/>
      <c r="G136" s="11"/>
      <c r="H136" s="11"/>
      <c r="I136" s="11"/>
      <c r="J136" s="11"/>
    </row>
    <row r="137" spans="1:10">
      <c r="A137" s="11"/>
      <c r="B137" s="11"/>
      <c r="C137" s="11"/>
      <c r="D137" s="11"/>
      <c r="E137" s="11"/>
      <c r="F137" s="11"/>
      <c r="G137" s="11"/>
      <c r="H137" s="11"/>
      <c r="I137" s="11"/>
      <c r="J137" s="11"/>
    </row>
    <row r="138" spans="1:10">
      <c r="A138" s="11"/>
      <c r="B138" s="11"/>
      <c r="C138" s="11"/>
      <c r="D138" s="11"/>
      <c r="E138" s="11"/>
      <c r="F138" s="11"/>
      <c r="G138" s="11"/>
      <c r="H138" s="11"/>
      <c r="I138" s="11"/>
      <c r="J138" s="11"/>
    </row>
    <row r="139" spans="1:10">
      <c r="A139" s="11"/>
      <c r="B139" s="11"/>
      <c r="C139" s="11"/>
      <c r="D139" s="11"/>
      <c r="E139" s="11"/>
      <c r="F139" s="11"/>
      <c r="G139" s="11"/>
      <c r="H139" s="11"/>
      <c r="I139" s="11"/>
      <c r="J139" s="11"/>
    </row>
  </sheetData>
  <mergeCells count="9">
    <mergeCell ref="A132:G132"/>
    <mergeCell ref="A6:F6"/>
    <mergeCell ref="A7:G7"/>
    <mergeCell ref="A8:G8"/>
    <mergeCell ref="A9:G9"/>
    <mergeCell ref="A11:G11"/>
    <mergeCell ref="A13:G13"/>
    <mergeCell ref="A14:G14"/>
    <mergeCell ref="A101:G101"/>
  </mergeCells>
  <phoneticPr fontId="0" type="noConversion"/>
  <printOptions horizontalCentered="1" verticalCentered="1"/>
  <pageMargins left="0.5" right="0.5" top="0.5" bottom="0.5" header="0.5" footer="0.5"/>
  <pageSetup scale="67" orientation="portrait" r:id="rId1"/>
  <headerFooter alignWithMargins="0"/>
  <rowBreaks count="1" manualBreakCount="1">
    <brk id="69"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
    <pageSetUpPr fitToPage="1"/>
  </sheetPr>
  <dimension ref="A1:IO70"/>
  <sheetViews>
    <sheetView defaultGridColor="0" view="pageBreakPreview" colorId="8" zoomScale="60" zoomScaleNormal="75" workbookViewId="0">
      <selection activeCell="N39" sqref="N39"/>
    </sheetView>
  </sheetViews>
  <sheetFormatPr defaultColWidth="9.6640625" defaultRowHeight="15"/>
  <cols>
    <col min="1" max="1" width="35.6640625" style="4" customWidth="1"/>
    <col min="2" max="2" width="3.6640625" style="4" customWidth="1"/>
    <col min="3" max="3" width="39.6640625" style="4" customWidth="1"/>
    <col min="4" max="4" width="2.6640625" style="4" customWidth="1"/>
    <col min="5" max="5" width="24.6640625" style="4" customWidth="1"/>
    <col min="6" max="8" width="9.6640625" style="4"/>
    <col min="9" max="9" width="19.5546875" style="4" bestFit="1" customWidth="1"/>
    <col min="10" max="16384" width="9.6640625" style="4"/>
  </cols>
  <sheetData>
    <row r="1" spans="1:9" ht="40.9" customHeight="1">
      <c r="A1" s="1036" t="s">
        <v>1647</v>
      </c>
      <c r="B1" s="1036"/>
      <c r="C1" s="1036"/>
      <c r="D1" s="1037"/>
      <c r="F1" s="1038"/>
      <c r="G1" s="1037"/>
      <c r="H1" s="1038"/>
      <c r="I1" s="1038"/>
    </row>
    <row r="2" spans="1:9" ht="43.15" customHeight="1">
      <c r="A2" s="1036" t="s">
        <v>1648</v>
      </c>
      <c r="B2" s="1036"/>
      <c r="C2" s="1036"/>
      <c r="D2" s="1037"/>
      <c r="F2" s="1038"/>
      <c r="G2" s="1037"/>
      <c r="H2" s="1038"/>
      <c r="I2" s="1038"/>
    </row>
    <row r="3" spans="1:9" ht="19.899999999999999" customHeight="1">
      <c r="A3" s="1039"/>
      <c r="B3" s="1039"/>
      <c r="C3" s="1037"/>
      <c r="D3" s="1037"/>
      <c r="F3" s="1038"/>
      <c r="G3" s="1038"/>
      <c r="H3" s="1038"/>
      <c r="I3" s="1038"/>
    </row>
    <row r="4" spans="1:9" ht="25.5" customHeight="1">
      <c r="A4" s="1040" t="s">
        <v>1649</v>
      </c>
      <c r="B4" s="1040"/>
      <c r="C4" s="1037"/>
      <c r="D4" s="1037"/>
      <c r="F4" s="1038"/>
      <c r="G4" s="1038"/>
      <c r="H4" s="1038"/>
      <c r="I4" s="1038"/>
    </row>
    <row r="5" spans="1:9" ht="28.9" customHeight="1">
      <c r="A5" s="1040" t="s">
        <v>1650</v>
      </c>
      <c r="B5" s="1040"/>
      <c r="C5" s="1037"/>
      <c r="D5" s="1037"/>
      <c r="F5" s="1038"/>
      <c r="G5" s="1038"/>
      <c r="H5" s="1038"/>
      <c r="I5" s="1038"/>
    </row>
    <row r="6" spans="1:9" ht="29.45" customHeight="1">
      <c r="A6" s="1041" t="str">
        <f>A46</f>
        <v>Year ended 12/31/2015</v>
      </c>
      <c r="B6" s="1041"/>
      <c r="C6" s="1037"/>
      <c r="D6" s="1037"/>
      <c r="F6" s="1038"/>
      <c r="G6" s="1038"/>
      <c r="H6" s="1038"/>
      <c r="I6" s="1038"/>
    </row>
    <row r="7" spans="1:9" ht="14.45" customHeight="1">
      <c r="A7" s="1038"/>
      <c r="B7" s="1038"/>
      <c r="C7" s="1038"/>
      <c r="D7" s="1038"/>
      <c r="F7" s="1038"/>
      <c r="G7" s="1038"/>
      <c r="H7" s="1038"/>
      <c r="I7" s="1038"/>
    </row>
    <row r="8" spans="1:9" ht="22.9" customHeight="1">
      <c r="A8" s="1042" t="s">
        <v>2784</v>
      </c>
      <c r="B8" s="1043"/>
      <c r="C8" s="1038"/>
      <c r="F8" s="1038"/>
      <c r="G8" s="1044"/>
      <c r="H8" s="1038"/>
      <c r="I8" s="1038"/>
    </row>
    <row r="9" spans="1:9" ht="18" customHeight="1">
      <c r="B9" s="444">
        <v>1</v>
      </c>
      <c r="C9" s="1045" t="s">
        <v>2785</v>
      </c>
      <c r="D9" s="1046"/>
      <c r="F9" s="1038"/>
      <c r="G9" s="1038"/>
      <c r="H9" s="1038"/>
      <c r="I9" s="1038"/>
    </row>
    <row r="10" spans="1:9" ht="18" customHeight="1">
      <c r="B10" s="444"/>
      <c r="C10" s="1047" t="s">
        <v>2786</v>
      </c>
      <c r="D10" s="1046"/>
      <c r="F10" s="1037"/>
      <c r="G10" s="1038"/>
      <c r="H10" s="1038"/>
      <c r="I10" s="1038"/>
    </row>
    <row r="11" spans="1:9" ht="18" customHeight="1">
      <c r="B11" s="444"/>
      <c r="C11" s="1048"/>
      <c r="D11" s="1038"/>
      <c r="F11" s="1038"/>
      <c r="G11" s="1038"/>
      <c r="H11" s="1038"/>
      <c r="I11" s="1038"/>
    </row>
    <row r="12" spans="1:9" ht="21.6" customHeight="1">
      <c r="B12" s="444">
        <v>2</v>
      </c>
      <c r="C12" s="1049" t="s">
        <v>520</v>
      </c>
      <c r="D12" s="1037"/>
      <c r="F12" s="1037"/>
      <c r="G12" s="1037"/>
      <c r="H12" s="1040"/>
      <c r="I12" s="1038"/>
    </row>
    <row r="13" spans="1:9" ht="18" customHeight="1">
      <c r="B13" s="444"/>
      <c r="C13" s="1045" t="s">
        <v>3298</v>
      </c>
      <c r="D13" s="1038"/>
      <c r="F13" s="1038"/>
      <c r="G13" s="1038"/>
      <c r="H13" s="1040"/>
      <c r="I13" s="1038"/>
    </row>
    <row r="14" spans="1:9" ht="18" customHeight="1">
      <c r="B14" s="444"/>
      <c r="C14" s="1045" t="s">
        <v>3299</v>
      </c>
      <c r="D14" s="1038"/>
      <c r="F14" s="1038"/>
      <c r="G14" s="1037"/>
      <c r="H14" s="1041"/>
      <c r="I14" s="1038"/>
    </row>
    <row r="15" spans="1:9" ht="13.15" customHeight="1">
      <c r="A15" s="1038"/>
      <c r="B15" s="1038"/>
      <c r="C15" s="1050"/>
      <c r="D15" s="1038"/>
      <c r="F15" s="1038"/>
      <c r="G15" s="1038"/>
      <c r="H15" s="1038"/>
      <c r="I15" s="1038"/>
    </row>
    <row r="16" spans="1:9" ht="23.45" customHeight="1">
      <c r="A16" s="1038"/>
      <c r="B16" s="1038"/>
      <c r="C16" s="1051" t="s">
        <v>3300</v>
      </c>
      <c r="D16" s="1052"/>
      <c r="F16" s="1038"/>
      <c r="G16" s="1038"/>
      <c r="H16" s="1038"/>
      <c r="I16" s="1038"/>
    </row>
    <row r="17" spans="1:249" ht="13.15" customHeight="1">
      <c r="A17" s="1053"/>
      <c r="B17" s="1053"/>
      <c r="C17" s="1054"/>
      <c r="F17" s="1038"/>
      <c r="G17" s="1038"/>
      <c r="H17" s="1038"/>
    </row>
    <row r="18" spans="1:249" ht="13.5" customHeight="1">
      <c r="A18" s="1038"/>
      <c r="B18" s="1038"/>
      <c r="C18" s="1050"/>
      <c r="D18" s="1038"/>
      <c r="F18" s="1038"/>
      <c r="G18" s="1038"/>
      <c r="H18" s="1038"/>
      <c r="I18" s="1038"/>
    </row>
    <row r="19" spans="1:249" ht="13.5" customHeight="1">
      <c r="A19" s="1038"/>
      <c r="B19" s="1038"/>
      <c r="C19" s="1050"/>
      <c r="D19" s="1038"/>
      <c r="F19" s="1038"/>
      <c r="G19" s="1038"/>
      <c r="H19" s="1038"/>
      <c r="I19" s="1038"/>
    </row>
    <row r="20" spans="1:249" ht="13.5" customHeight="1">
      <c r="A20" s="1038"/>
      <c r="B20" s="1038"/>
      <c r="C20" s="1050"/>
      <c r="D20" s="1038"/>
      <c r="F20" s="1038"/>
      <c r="G20" s="1038"/>
      <c r="H20" s="1038"/>
      <c r="I20" s="1038"/>
    </row>
    <row r="21" spans="1:249" ht="13.15" customHeight="1">
      <c r="A21" s="1038"/>
      <c r="B21" s="1038"/>
      <c r="C21" s="1050"/>
      <c r="D21" s="1038"/>
      <c r="F21" s="1038"/>
      <c r="G21" s="1038"/>
      <c r="H21" s="1038"/>
      <c r="I21" s="1038"/>
    </row>
    <row r="22" spans="1:249" ht="15" customHeight="1">
      <c r="A22" s="1055"/>
      <c r="B22" s="1055"/>
      <c r="C22" s="1056" t="s">
        <v>2583</v>
      </c>
      <c r="D22" s="1057"/>
      <c r="F22" s="1048"/>
      <c r="G22" s="1038"/>
      <c r="H22" s="1038"/>
      <c r="I22" s="1038"/>
    </row>
    <row r="23" spans="1:249" ht="15" customHeight="1">
      <c r="A23" s="1058"/>
      <c r="B23" s="1058"/>
      <c r="C23" s="1058"/>
      <c r="D23" s="1058"/>
      <c r="E23" s="1048"/>
      <c r="F23" s="1048"/>
      <c r="G23" s="1038"/>
      <c r="H23" s="1038"/>
      <c r="I23" s="1038"/>
    </row>
    <row r="24" spans="1:249" ht="15" customHeight="1">
      <c r="A24" s="1058"/>
      <c r="B24" s="1058"/>
      <c r="C24" s="1058"/>
      <c r="D24" s="1058"/>
      <c r="E24" s="1048"/>
      <c r="F24" s="1048"/>
      <c r="G24" s="1048"/>
      <c r="H24" s="1048"/>
      <c r="I24" s="1048"/>
      <c r="J24" s="444"/>
      <c r="K24" s="444"/>
      <c r="L24" s="444"/>
      <c r="M24" s="444"/>
      <c r="N24" s="444"/>
      <c r="O24" s="444"/>
      <c r="P24" s="444"/>
      <c r="Q24" s="444"/>
      <c r="R24" s="444"/>
      <c r="S24" s="444"/>
      <c r="T24" s="444"/>
      <c r="U24" s="444"/>
      <c r="V24" s="444"/>
      <c r="W24" s="444"/>
      <c r="X24" s="444"/>
      <c r="Y24" s="444"/>
      <c r="Z24" s="444"/>
      <c r="AA24" s="444"/>
      <c r="AB24" s="444"/>
      <c r="AC24" s="444"/>
      <c r="AD24" s="444"/>
      <c r="AE24" s="444"/>
      <c r="AF24" s="444"/>
      <c r="AG24" s="444"/>
      <c r="AH24" s="444"/>
      <c r="AI24" s="444"/>
      <c r="AJ24" s="444"/>
      <c r="AK24" s="444"/>
      <c r="AL24" s="444"/>
      <c r="AM24" s="444"/>
      <c r="AN24" s="444"/>
      <c r="AO24" s="444"/>
      <c r="AP24" s="444"/>
      <c r="AQ24" s="444"/>
      <c r="AR24" s="444"/>
      <c r="AS24" s="444"/>
      <c r="AT24" s="444"/>
      <c r="AU24" s="444"/>
      <c r="AV24" s="444"/>
      <c r="AW24" s="444"/>
      <c r="AX24" s="444"/>
      <c r="AY24" s="444"/>
      <c r="AZ24" s="444"/>
      <c r="BA24" s="444"/>
      <c r="BB24" s="444"/>
      <c r="BC24" s="444"/>
      <c r="BD24" s="444"/>
      <c r="BE24" s="444"/>
      <c r="BF24" s="444"/>
      <c r="BG24" s="444"/>
      <c r="BH24" s="444"/>
      <c r="BI24" s="444"/>
      <c r="BJ24" s="444"/>
      <c r="BK24" s="444"/>
      <c r="BL24" s="444"/>
      <c r="BM24" s="444"/>
      <c r="BN24" s="444"/>
      <c r="BO24" s="444"/>
      <c r="BP24" s="444"/>
      <c r="BQ24" s="444"/>
      <c r="BR24" s="444"/>
      <c r="BS24" s="444"/>
      <c r="BT24" s="444"/>
      <c r="BU24" s="444"/>
      <c r="BV24" s="444"/>
      <c r="BW24" s="444"/>
      <c r="BX24" s="444"/>
      <c r="BY24" s="444"/>
      <c r="BZ24" s="444"/>
      <c r="CA24" s="444"/>
      <c r="CB24" s="444"/>
      <c r="CC24" s="444"/>
      <c r="CD24" s="444"/>
      <c r="CE24" s="444"/>
      <c r="CF24" s="444"/>
      <c r="CG24" s="444"/>
      <c r="CH24" s="444"/>
      <c r="CI24" s="444"/>
      <c r="CJ24" s="444"/>
      <c r="CK24" s="444"/>
      <c r="CL24" s="444"/>
      <c r="CM24" s="444"/>
      <c r="CN24" s="444"/>
      <c r="CO24" s="444"/>
      <c r="CP24" s="444"/>
      <c r="CQ24" s="444"/>
      <c r="CR24" s="444"/>
      <c r="CS24" s="444"/>
      <c r="CT24" s="444"/>
      <c r="CU24" s="444"/>
      <c r="CV24" s="444"/>
      <c r="CW24" s="444"/>
      <c r="CX24" s="444"/>
      <c r="CY24" s="444"/>
      <c r="CZ24" s="444"/>
      <c r="DA24" s="444"/>
      <c r="DB24" s="444"/>
      <c r="DC24" s="444"/>
      <c r="DD24" s="444"/>
      <c r="DE24" s="444"/>
      <c r="DF24" s="444"/>
      <c r="DG24" s="444"/>
      <c r="DH24" s="444"/>
      <c r="DI24" s="444"/>
      <c r="DJ24" s="444"/>
      <c r="DK24" s="444"/>
      <c r="DL24" s="444"/>
      <c r="DM24" s="444"/>
      <c r="DN24" s="444"/>
      <c r="DO24" s="444"/>
      <c r="DP24" s="444"/>
      <c r="DQ24" s="444"/>
      <c r="DR24" s="444"/>
      <c r="DS24" s="444"/>
      <c r="DT24" s="444"/>
      <c r="DU24" s="444"/>
      <c r="DV24" s="444"/>
      <c r="DW24" s="444"/>
      <c r="DX24" s="444"/>
      <c r="DY24" s="444"/>
      <c r="DZ24" s="444"/>
      <c r="EA24" s="444"/>
      <c r="EB24" s="444"/>
      <c r="EC24" s="444"/>
      <c r="ED24" s="444"/>
      <c r="EE24" s="444"/>
      <c r="EF24" s="444"/>
      <c r="EG24" s="444"/>
      <c r="EH24" s="444"/>
      <c r="EI24" s="444"/>
      <c r="EJ24" s="444"/>
      <c r="EK24" s="444"/>
      <c r="EL24" s="444"/>
      <c r="EM24" s="444"/>
      <c r="EN24" s="444"/>
      <c r="EO24" s="444"/>
      <c r="EP24" s="444"/>
      <c r="EQ24" s="444"/>
      <c r="ER24" s="444"/>
      <c r="ES24" s="444"/>
      <c r="ET24" s="444"/>
      <c r="EU24" s="444"/>
      <c r="EV24" s="444"/>
      <c r="EW24" s="444"/>
      <c r="EX24" s="444"/>
      <c r="EY24" s="444"/>
      <c r="EZ24" s="444"/>
      <c r="FA24" s="444"/>
      <c r="FB24" s="444"/>
      <c r="FC24" s="444"/>
      <c r="FD24" s="444"/>
      <c r="FE24" s="444"/>
      <c r="FF24" s="444"/>
      <c r="FG24" s="444"/>
      <c r="FH24" s="444"/>
      <c r="FI24" s="444"/>
      <c r="FJ24" s="444"/>
      <c r="FK24" s="444"/>
      <c r="FL24" s="444"/>
      <c r="FM24" s="444"/>
      <c r="FN24" s="444"/>
      <c r="FO24" s="444"/>
      <c r="FP24" s="444"/>
      <c r="FQ24" s="444"/>
      <c r="FR24" s="444"/>
      <c r="FS24" s="444"/>
      <c r="FT24" s="444"/>
      <c r="FU24" s="444"/>
      <c r="FV24" s="444"/>
      <c r="FW24" s="444"/>
      <c r="FX24" s="444"/>
      <c r="FY24" s="444"/>
      <c r="FZ24" s="444"/>
      <c r="GA24" s="444"/>
      <c r="GB24" s="444"/>
      <c r="GC24" s="444"/>
      <c r="GD24" s="444"/>
      <c r="GE24" s="444"/>
      <c r="GF24" s="444"/>
      <c r="GG24" s="444"/>
      <c r="GH24" s="444"/>
      <c r="GI24" s="444"/>
      <c r="GJ24" s="444"/>
      <c r="GK24" s="444"/>
      <c r="GL24" s="444"/>
      <c r="GM24" s="444"/>
      <c r="GN24" s="444"/>
      <c r="GO24" s="444"/>
      <c r="GP24" s="444"/>
      <c r="GQ24" s="444"/>
      <c r="GR24" s="444"/>
      <c r="GS24" s="444"/>
      <c r="GT24" s="444"/>
      <c r="GU24" s="444"/>
      <c r="GV24" s="444"/>
      <c r="GW24" s="444"/>
      <c r="GX24" s="444"/>
      <c r="GY24" s="444"/>
      <c r="GZ24" s="444"/>
      <c r="HA24" s="444"/>
      <c r="HB24" s="444"/>
      <c r="HC24" s="444"/>
      <c r="HD24" s="444"/>
      <c r="HE24" s="444"/>
      <c r="HF24" s="444"/>
      <c r="HG24" s="444"/>
      <c r="HH24" s="444"/>
      <c r="HI24" s="444"/>
      <c r="HJ24" s="444"/>
      <c r="HK24" s="444"/>
      <c r="HL24" s="444"/>
      <c r="HM24" s="444"/>
      <c r="HN24" s="444"/>
      <c r="HO24" s="444"/>
      <c r="HP24" s="444"/>
      <c r="HQ24" s="444"/>
      <c r="HR24" s="444"/>
      <c r="HS24" s="444"/>
      <c r="HT24" s="444"/>
      <c r="HU24" s="444"/>
      <c r="HV24" s="444"/>
      <c r="HW24" s="444"/>
      <c r="HX24" s="444"/>
      <c r="HY24" s="444"/>
      <c r="HZ24" s="444"/>
      <c r="IA24" s="444"/>
      <c r="IB24" s="444"/>
      <c r="IC24" s="444"/>
      <c r="ID24" s="444"/>
      <c r="IE24" s="444"/>
      <c r="IF24" s="444"/>
      <c r="IG24" s="444"/>
      <c r="IH24" s="444"/>
      <c r="II24" s="444"/>
      <c r="IJ24" s="444"/>
      <c r="IK24" s="444"/>
      <c r="IL24" s="444"/>
      <c r="IM24" s="444"/>
      <c r="IN24" s="444"/>
      <c r="IO24" s="444"/>
    </row>
    <row r="25" spans="1:249" ht="18" customHeight="1">
      <c r="A25" s="1059" t="s">
        <v>2584</v>
      </c>
      <c r="B25" s="1059"/>
      <c r="C25" s="1057" t="s">
        <v>92</v>
      </c>
      <c r="D25" s="1060"/>
      <c r="E25" s="1048"/>
      <c r="F25" s="1048"/>
      <c r="G25" s="1048"/>
      <c r="H25" s="1048"/>
      <c r="I25" s="1048"/>
      <c r="J25" s="444"/>
      <c r="K25" s="444"/>
      <c r="L25" s="444"/>
      <c r="M25" s="444"/>
      <c r="N25" s="444"/>
      <c r="O25" s="444"/>
      <c r="P25" s="444"/>
      <c r="Q25" s="444"/>
      <c r="R25" s="444"/>
      <c r="S25" s="444"/>
      <c r="T25" s="444"/>
      <c r="U25" s="444"/>
      <c r="V25" s="444"/>
      <c r="W25" s="444"/>
      <c r="X25" s="444"/>
      <c r="Y25" s="444"/>
      <c r="Z25" s="444"/>
      <c r="AA25" s="444"/>
      <c r="AB25" s="444"/>
      <c r="AC25" s="444"/>
      <c r="AD25" s="444"/>
      <c r="AE25" s="444"/>
      <c r="AF25" s="444"/>
      <c r="AG25" s="444"/>
      <c r="AH25" s="444"/>
      <c r="AI25" s="444"/>
      <c r="AJ25" s="444"/>
      <c r="AK25" s="444"/>
      <c r="AL25" s="444"/>
      <c r="AM25" s="444"/>
      <c r="AN25" s="444"/>
      <c r="AO25" s="444"/>
      <c r="AP25" s="444"/>
      <c r="AQ25" s="444"/>
      <c r="AR25" s="444"/>
      <c r="AS25" s="444"/>
      <c r="AT25" s="444"/>
      <c r="AU25" s="444"/>
      <c r="AV25" s="444"/>
      <c r="AW25" s="444"/>
      <c r="AX25" s="444"/>
      <c r="AY25" s="444"/>
      <c r="AZ25" s="444"/>
      <c r="BA25" s="444"/>
      <c r="BB25" s="444"/>
      <c r="BC25" s="444"/>
      <c r="BD25" s="444"/>
      <c r="BE25" s="444"/>
      <c r="BF25" s="444"/>
      <c r="BG25" s="444"/>
      <c r="BH25" s="444"/>
      <c r="BI25" s="444"/>
      <c r="BJ25" s="444"/>
      <c r="BK25" s="444"/>
      <c r="BL25" s="444"/>
      <c r="BM25" s="444"/>
      <c r="BN25" s="444"/>
      <c r="BO25" s="444"/>
      <c r="BP25" s="444"/>
      <c r="BQ25" s="444"/>
      <c r="BR25" s="444"/>
      <c r="BS25" s="444"/>
      <c r="BT25" s="444"/>
      <c r="BU25" s="444"/>
      <c r="BV25" s="444"/>
      <c r="BW25" s="444"/>
      <c r="BX25" s="444"/>
      <c r="BY25" s="444"/>
      <c r="BZ25" s="444"/>
      <c r="CA25" s="444"/>
      <c r="CB25" s="444"/>
      <c r="CC25" s="444"/>
      <c r="CD25" s="444"/>
      <c r="CE25" s="444"/>
      <c r="CF25" s="444"/>
      <c r="CG25" s="444"/>
      <c r="CH25" s="444"/>
      <c r="CI25" s="444"/>
      <c r="CJ25" s="444"/>
      <c r="CK25" s="444"/>
      <c r="CL25" s="444"/>
      <c r="CM25" s="444"/>
      <c r="CN25" s="444"/>
      <c r="CO25" s="444"/>
      <c r="CP25" s="444"/>
      <c r="CQ25" s="444"/>
      <c r="CR25" s="444"/>
      <c r="CS25" s="444"/>
      <c r="CT25" s="444"/>
      <c r="CU25" s="444"/>
      <c r="CV25" s="444"/>
      <c r="CW25" s="444"/>
      <c r="CX25" s="444"/>
      <c r="CY25" s="444"/>
      <c r="CZ25" s="444"/>
      <c r="DA25" s="444"/>
      <c r="DB25" s="444"/>
      <c r="DC25" s="444"/>
      <c r="DD25" s="444"/>
      <c r="DE25" s="444"/>
      <c r="DF25" s="444"/>
      <c r="DG25" s="444"/>
      <c r="DH25" s="444"/>
      <c r="DI25" s="444"/>
      <c r="DJ25" s="444"/>
      <c r="DK25" s="444"/>
      <c r="DL25" s="444"/>
      <c r="DM25" s="444"/>
      <c r="DN25" s="444"/>
      <c r="DO25" s="444"/>
      <c r="DP25" s="444"/>
      <c r="DQ25" s="444"/>
      <c r="DR25" s="444"/>
      <c r="DS25" s="444"/>
      <c r="DT25" s="444"/>
      <c r="DU25" s="444"/>
      <c r="DV25" s="444"/>
      <c r="DW25" s="444"/>
      <c r="DX25" s="444"/>
      <c r="DY25" s="444"/>
      <c r="DZ25" s="444"/>
      <c r="EA25" s="444"/>
      <c r="EB25" s="444"/>
      <c r="EC25" s="444"/>
      <c r="ED25" s="444"/>
      <c r="EE25" s="444"/>
      <c r="EF25" s="444"/>
      <c r="EG25" s="444"/>
      <c r="EH25" s="444"/>
      <c r="EI25" s="444"/>
      <c r="EJ25" s="444"/>
      <c r="EK25" s="444"/>
      <c r="EL25" s="444"/>
      <c r="EM25" s="444"/>
      <c r="EN25" s="444"/>
      <c r="EO25" s="444"/>
      <c r="EP25" s="444"/>
      <c r="EQ25" s="444"/>
      <c r="ER25" s="444"/>
      <c r="ES25" s="444"/>
      <c r="ET25" s="444"/>
      <c r="EU25" s="444"/>
      <c r="EV25" s="444"/>
      <c r="EW25" s="444"/>
      <c r="EX25" s="444"/>
      <c r="EY25" s="444"/>
      <c r="EZ25" s="444"/>
      <c r="FA25" s="444"/>
      <c r="FB25" s="444"/>
      <c r="FC25" s="444"/>
      <c r="FD25" s="444"/>
      <c r="FE25" s="444"/>
      <c r="FF25" s="444"/>
      <c r="FG25" s="444"/>
      <c r="FH25" s="444"/>
      <c r="FI25" s="444"/>
      <c r="FJ25" s="444"/>
      <c r="FK25" s="444"/>
      <c r="FL25" s="444"/>
      <c r="FM25" s="444"/>
      <c r="FN25" s="444"/>
      <c r="FO25" s="444"/>
      <c r="FP25" s="444"/>
      <c r="FQ25" s="444"/>
      <c r="FR25" s="444"/>
      <c r="FS25" s="444"/>
      <c r="FT25" s="444"/>
      <c r="FU25" s="444"/>
      <c r="FV25" s="444"/>
      <c r="FW25" s="444"/>
      <c r="FX25" s="444"/>
      <c r="FY25" s="444"/>
      <c r="FZ25" s="444"/>
      <c r="GA25" s="444"/>
      <c r="GB25" s="444"/>
      <c r="GC25" s="444"/>
      <c r="GD25" s="444"/>
      <c r="GE25" s="444"/>
      <c r="GF25" s="444"/>
      <c r="GG25" s="444"/>
      <c r="GH25" s="444"/>
      <c r="GI25" s="444"/>
      <c r="GJ25" s="444"/>
      <c r="GK25" s="444"/>
      <c r="GL25" s="444"/>
      <c r="GM25" s="444"/>
      <c r="GN25" s="444"/>
      <c r="GO25" s="444"/>
      <c r="GP25" s="444"/>
      <c r="GQ25" s="444"/>
      <c r="GR25" s="444"/>
      <c r="GS25" s="444"/>
      <c r="GT25" s="444"/>
      <c r="GU25" s="444"/>
      <c r="GV25" s="444"/>
      <c r="GW25" s="444"/>
      <c r="GX25" s="444"/>
      <c r="GY25" s="444"/>
      <c r="GZ25" s="444"/>
      <c r="HA25" s="444"/>
      <c r="HB25" s="444"/>
      <c r="HC25" s="444"/>
      <c r="HD25" s="444"/>
      <c r="HE25" s="444"/>
      <c r="HF25" s="444"/>
      <c r="HG25" s="444"/>
      <c r="HH25" s="444"/>
      <c r="HI25" s="444"/>
      <c r="HJ25" s="444"/>
      <c r="HK25" s="444"/>
      <c r="HL25" s="444"/>
      <c r="HM25" s="444"/>
      <c r="HN25" s="444"/>
      <c r="HO25" s="444"/>
      <c r="HP25" s="444"/>
      <c r="HQ25" s="444"/>
      <c r="HR25" s="444"/>
      <c r="HS25" s="444"/>
      <c r="HT25" s="444"/>
      <c r="HU25" s="444"/>
      <c r="HV25" s="444"/>
      <c r="HW25" s="444"/>
      <c r="HX25" s="444"/>
      <c r="HY25" s="444"/>
      <c r="HZ25" s="444"/>
      <c r="IA25" s="444"/>
      <c r="IB25" s="444"/>
      <c r="IC25" s="444"/>
      <c r="ID25" s="444"/>
      <c r="IE25" s="444"/>
      <c r="IF25" s="444"/>
      <c r="IG25" s="444"/>
      <c r="IH25" s="444"/>
      <c r="II25" s="444"/>
      <c r="IJ25" s="444"/>
      <c r="IK25" s="444"/>
      <c r="IL25" s="444"/>
      <c r="IM25" s="444"/>
      <c r="IN25" s="444"/>
      <c r="IO25" s="444"/>
    </row>
    <row r="26" spans="1:249" ht="18" customHeight="1">
      <c r="A26" s="1059"/>
      <c r="B26" s="1059"/>
      <c r="C26" s="1059"/>
      <c r="D26" s="1060"/>
      <c r="E26" s="1048"/>
      <c r="F26" s="1048"/>
      <c r="G26" s="1048"/>
      <c r="H26" s="1048"/>
      <c r="I26" s="1048"/>
      <c r="J26" s="444"/>
      <c r="K26" s="444"/>
      <c r="L26" s="444"/>
      <c r="M26" s="444"/>
      <c r="N26" s="444"/>
      <c r="O26" s="444"/>
      <c r="P26" s="444"/>
      <c r="Q26" s="444"/>
      <c r="R26" s="444"/>
      <c r="S26" s="444"/>
      <c r="T26" s="444"/>
      <c r="U26" s="444"/>
      <c r="V26" s="444"/>
      <c r="W26" s="444"/>
      <c r="X26" s="444"/>
      <c r="Y26" s="444"/>
      <c r="Z26" s="444"/>
      <c r="AA26" s="444"/>
      <c r="AB26" s="444"/>
      <c r="AC26" s="444"/>
      <c r="AD26" s="444"/>
      <c r="AE26" s="444"/>
      <c r="AF26" s="444"/>
      <c r="AG26" s="444"/>
      <c r="AH26" s="444"/>
      <c r="AI26" s="444"/>
      <c r="AJ26" s="444"/>
      <c r="AK26" s="444"/>
      <c r="AL26" s="444"/>
      <c r="AM26" s="444"/>
      <c r="AN26" s="444"/>
      <c r="AO26" s="444"/>
      <c r="AP26" s="444"/>
      <c r="AQ26" s="444"/>
      <c r="AR26" s="444"/>
      <c r="AS26" s="444"/>
      <c r="AT26" s="444"/>
      <c r="AU26" s="444"/>
      <c r="AV26" s="444"/>
      <c r="AW26" s="444"/>
      <c r="AX26" s="444"/>
      <c r="AY26" s="444"/>
      <c r="AZ26" s="444"/>
      <c r="BA26" s="444"/>
      <c r="BB26" s="444"/>
      <c r="BC26" s="444"/>
      <c r="BD26" s="444"/>
      <c r="BE26" s="444"/>
      <c r="BF26" s="444"/>
      <c r="BG26" s="444"/>
      <c r="BH26" s="444"/>
      <c r="BI26" s="444"/>
      <c r="BJ26" s="444"/>
      <c r="BK26" s="444"/>
      <c r="BL26" s="444"/>
      <c r="BM26" s="444"/>
      <c r="BN26" s="444"/>
      <c r="BO26" s="444"/>
      <c r="BP26" s="444"/>
      <c r="BQ26" s="444"/>
      <c r="BR26" s="444"/>
      <c r="BS26" s="444"/>
      <c r="BT26" s="444"/>
      <c r="BU26" s="444"/>
      <c r="BV26" s="444"/>
      <c r="BW26" s="444"/>
      <c r="BX26" s="444"/>
      <c r="BY26" s="444"/>
      <c r="BZ26" s="444"/>
      <c r="CA26" s="444"/>
      <c r="CB26" s="444"/>
      <c r="CC26" s="444"/>
      <c r="CD26" s="444"/>
      <c r="CE26" s="444"/>
      <c r="CF26" s="444"/>
      <c r="CG26" s="444"/>
      <c r="CH26" s="444"/>
      <c r="CI26" s="444"/>
      <c r="CJ26" s="444"/>
      <c r="CK26" s="444"/>
      <c r="CL26" s="444"/>
      <c r="CM26" s="444"/>
      <c r="CN26" s="444"/>
      <c r="CO26" s="444"/>
      <c r="CP26" s="444"/>
      <c r="CQ26" s="444"/>
      <c r="CR26" s="444"/>
      <c r="CS26" s="444"/>
      <c r="CT26" s="444"/>
      <c r="CU26" s="444"/>
      <c r="CV26" s="444"/>
      <c r="CW26" s="444"/>
      <c r="CX26" s="444"/>
      <c r="CY26" s="444"/>
      <c r="CZ26" s="444"/>
      <c r="DA26" s="444"/>
      <c r="DB26" s="444"/>
      <c r="DC26" s="444"/>
      <c r="DD26" s="444"/>
      <c r="DE26" s="444"/>
      <c r="DF26" s="444"/>
      <c r="DG26" s="444"/>
      <c r="DH26" s="444"/>
      <c r="DI26" s="444"/>
      <c r="DJ26" s="444"/>
      <c r="DK26" s="444"/>
      <c r="DL26" s="444"/>
      <c r="DM26" s="444"/>
      <c r="DN26" s="444"/>
      <c r="DO26" s="444"/>
      <c r="DP26" s="444"/>
      <c r="DQ26" s="444"/>
      <c r="DR26" s="444"/>
      <c r="DS26" s="444"/>
      <c r="DT26" s="444"/>
      <c r="DU26" s="444"/>
      <c r="DV26" s="444"/>
      <c r="DW26" s="444"/>
      <c r="DX26" s="444"/>
      <c r="DY26" s="444"/>
      <c r="DZ26" s="444"/>
      <c r="EA26" s="444"/>
      <c r="EB26" s="444"/>
      <c r="EC26" s="444"/>
      <c r="ED26" s="444"/>
      <c r="EE26" s="444"/>
      <c r="EF26" s="444"/>
      <c r="EG26" s="444"/>
      <c r="EH26" s="444"/>
      <c r="EI26" s="444"/>
      <c r="EJ26" s="444"/>
      <c r="EK26" s="444"/>
      <c r="EL26" s="444"/>
      <c r="EM26" s="444"/>
      <c r="EN26" s="444"/>
      <c r="EO26" s="444"/>
      <c r="EP26" s="444"/>
      <c r="EQ26" s="444"/>
      <c r="ER26" s="444"/>
      <c r="ES26" s="444"/>
      <c r="ET26" s="444"/>
      <c r="EU26" s="444"/>
      <c r="EV26" s="444"/>
      <c r="EW26" s="444"/>
      <c r="EX26" s="444"/>
      <c r="EY26" s="444"/>
      <c r="EZ26" s="444"/>
      <c r="FA26" s="444"/>
      <c r="FB26" s="444"/>
      <c r="FC26" s="444"/>
      <c r="FD26" s="444"/>
      <c r="FE26" s="444"/>
      <c r="FF26" s="444"/>
      <c r="FG26" s="444"/>
      <c r="FH26" s="444"/>
      <c r="FI26" s="444"/>
      <c r="FJ26" s="444"/>
      <c r="FK26" s="444"/>
      <c r="FL26" s="444"/>
      <c r="FM26" s="444"/>
      <c r="FN26" s="444"/>
      <c r="FO26" s="444"/>
      <c r="FP26" s="444"/>
      <c r="FQ26" s="444"/>
      <c r="FR26" s="444"/>
      <c r="FS26" s="444"/>
      <c r="FT26" s="444"/>
      <c r="FU26" s="444"/>
      <c r="FV26" s="444"/>
      <c r="FW26" s="444"/>
      <c r="FX26" s="444"/>
      <c r="FY26" s="444"/>
      <c r="FZ26" s="444"/>
      <c r="GA26" s="444"/>
      <c r="GB26" s="444"/>
      <c r="GC26" s="444"/>
      <c r="GD26" s="444"/>
      <c r="GE26" s="444"/>
      <c r="GF26" s="444"/>
      <c r="GG26" s="444"/>
      <c r="GH26" s="444"/>
      <c r="GI26" s="444"/>
      <c r="GJ26" s="444"/>
      <c r="GK26" s="444"/>
      <c r="GL26" s="444"/>
      <c r="GM26" s="444"/>
      <c r="GN26" s="444"/>
      <c r="GO26" s="444"/>
      <c r="GP26" s="444"/>
      <c r="GQ26" s="444"/>
      <c r="GR26" s="444"/>
      <c r="GS26" s="444"/>
      <c r="GT26" s="444"/>
      <c r="GU26" s="444"/>
      <c r="GV26" s="444"/>
      <c r="GW26" s="444"/>
      <c r="GX26" s="444"/>
      <c r="GY26" s="444"/>
      <c r="GZ26" s="444"/>
      <c r="HA26" s="444"/>
      <c r="HB26" s="444"/>
      <c r="HC26" s="444"/>
      <c r="HD26" s="444"/>
      <c r="HE26" s="444"/>
      <c r="HF26" s="444"/>
      <c r="HG26" s="444"/>
      <c r="HH26" s="444"/>
      <c r="HI26" s="444"/>
      <c r="HJ26" s="444"/>
      <c r="HK26" s="444"/>
      <c r="HL26" s="444"/>
      <c r="HM26" s="444"/>
      <c r="HN26" s="444"/>
      <c r="HO26" s="444"/>
      <c r="HP26" s="444"/>
      <c r="HQ26" s="444"/>
      <c r="HR26" s="444"/>
      <c r="HS26" s="444"/>
      <c r="HT26" s="444"/>
      <c r="HU26" s="444"/>
      <c r="HV26" s="444"/>
      <c r="HW26" s="444"/>
      <c r="HX26" s="444"/>
      <c r="HY26" s="444"/>
      <c r="HZ26" s="444"/>
      <c r="IA26" s="444"/>
      <c r="IB26" s="444"/>
      <c r="IC26" s="444"/>
      <c r="ID26" s="444"/>
      <c r="IE26" s="444"/>
      <c r="IF26" s="444"/>
      <c r="IG26" s="444"/>
      <c r="IH26" s="444"/>
      <c r="II26" s="444"/>
      <c r="IJ26" s="444"/>
      <c r="IK26" s="444"/>
      <c r="IL26" s="444"/>
      <c r="IM26" s="444"/>
      <c r="IN26" s="444"/>
      <c r="IO26" s="444"/>
    </row>
    <row r="27" spans="1:249" ht="18" customHeight="1">
      <c r="A27" s="1059" t="s">
        <v>2586</v>
      </c>
      <c r="B27" s="1059"/>
      <c r="C27" s="1057" t="s">
        <v>3253</v>
      </c>
      <c r="D27" s="1060"/>
      <c r="E27" s="1048"/>
      <c r="F27" s="1048"/>
      <c r="G27" s="1048"/>
      <c r="H27" s="1048"/>
      <c r="I27" s="1048"/>
      <c r="J27" s="444"/>
      <c r="K27" s="444"/>
      <c r="L27" s="444"/>
      <c r="M27" s="444"/>
      <c r="N27" s="444"/>
      <c r="O27" s="444"/>
      <c r="P27" s="444"/>
      <c r="Q27" s="444"/>
      <c r="R27" s="444"/>
      <c r="S27" s="444"/>
      <c r="T27" s="444"/>
      <c r="U27" s="444"/>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B27" s="444"/>
      <c r="BC27" s="444"/>
      <c r="BD27" s="444"/>
      <c r="BE27" s="444"/>
      <c r="BF27" s="444"/>
      <c r="BG27" s="444"/>
      <c r="BH27" s="444"/>
      <c r="BI27" s="444"/>
      <c r="BJ27" s="444"/>
      <c r="BK27" s="444"/>
      <c r="BL27" s="444"/>
      <c r="BM27" s="444"/>
      <c r="BN27" s="444"/>
      <c r="BO27" s="444"/>
      <c r="BP27" s="444"/>
      <c r="BQ27" s="444"/>
      <c r="BR27" s="444"/>
      <c r="BS27" s="444"/>
      <c r="BT27" s="444"/>
      <c r="BU27" s="444"/>
      <c r="BV27" s="444"/>
      <c r="BW27" s="444"/>
      <c r="BX27" s="444"/>
      <c r="BY27" s="444"/>
      <c r="BZ27" s="444"/>
      <c r="CA27" s="444"/>
      <c r="CB27" s="444"/>
      <c r="CC27" s="444"/>
      <c r="CD27" s="444"/>
      <c r="CE27" s="444"/>
      <c r="CF27" s="444"/>
      <c r="CG27" s="444"/>
      <c r="CH27" s="444"/>
      <c r="CI27" s="444"/>
      <c r="CJ27" s="444"/>
      <c r="CK27" s="444"/>
      <c r="CL27" s="444"/>
      <c r="CM27" s="444"/>
      <c r="CN27" s="444"/>
      <c r="CO27" s="444"/>
      <c r="CP27" s="444"/>
      <c r="CQ27" s="444"/>
      <c r="CR27" s="444"/>
      <c r="CS27" s="444"/>
      <c r="CT27" s="444"/>
      <c r="CU27" s="444"/>
      <c r="CV27" s="444"/>
      <c r="CW27" s="444"/>
      <c r="CX27" s="444"/>
      <c r="CY27" s="444"/>
      <c r="CZ27" s="444"/>
      <c r="DA27" s="444"/>
      <c r="DB27" s="444"/>
      <c r="DC27" s="444"/>
      <c r="DD27" s="444"/>
      <c r="DE27" s="444"/>
      <c r="DF27" s="444"/>
      <c r="DG27" s="444"/>
      <c r="DH27" s="444"/>
      <c r="DI27" s="444"/>
      <c r="DJ27" s="444"/>
      <c r="DK27" s="444"/>
      <c r="DL27" s="444"/>
      <c r="DM27" s="444"/>
      <c r="DN27" s="444"/>
      <c r="DO27" s="444"/>
      <c r="DP27" s="444"/>
      <c r="DQ27" s="444"/>
      <c r="DR27" s="444"/>
      <c r="DS27" s="444"/>
      <c r="DT27" s="444"/>
      <c r="DU27" s="444"/>
      <c r="DV27" s="444"/>
      <c r="DW27" s="444"/>
      <c r="DX27" s="444"/>
      <c r="DY27" s="444"/>
      <c r="DZ27" s="444"/>
      <c r="EA27" s="444"/>
      <c r="EB27" s="444"/>
      <c r="EC27" s="444"/>
      <c r="ED27" s="444"/>
      <c r="EE27" s="444"/>
      <c r="EF27" s="444"/>
      <c r="EG27" s="444"/>
      <c r="EH27" s="444"/>
      <c r="EI27" s="444"/>
      <c r="EJ27" s="444"/>
      <c r="EK27" s="444"/>
      <c r="EL27" s="444"/>
      <c r="EM27" s="444"/>
      <c r="EN27" s="444"/>
      <c r="EO27" s="444"/>
      <c r="EP27" s="444"/>
      <c r="EQ27" s="444"/>
      <c r="ER27" s="444"/>
      <c r="ES27" s="444"/>
      <c r="ET27" s="444"/>
      <c r="EU27" s="444"/>
      <c r="EV27" s="444"/>
      <c r="EW27" s="444"/>
      <c r="EX27" s="444"/>
      <c r="EY27" s="444"/>
      <c r="EZ27" s="444"/>
      <c r="FA27" s="444"/>
      <c r="FB27" s="444"/>
      <c r="FC27" s="444"/>
      <c r="FD27" s="444"/>
      <c r="FE27" s="444"/>
      <c r="FF27" s="444"/>
      <c r="FG27" s="444"/>
      <c r="FH27" s="444"/>
      <c r="FI27" s="444"/>
      <c r="FJ27" s="444"/>
      <c r="FK27" s="444"/>
      <c r="FL27" s="444"/>
      <c r="FM27" s="444"/>
      <c r="FN27" s="444"/>
      <c r="FO27" s="444"/>
      <c r="FP27" s="444"/>
      <c r="FQ27" s="444"/>
      <c r="FR27" s="444"/>
      <c r="FS27" s="444"/>
      <c r="FT27" s="444"/>
      <c r="FU27" s="444"/>
      <c r="FV27" s="444"/>
      <c r="FW27" s="444"/>
      <c r="FX27" s="444"/>
      <c r="FY27" s="444"/>
      <c r="FZ27" s="444"/>
      <c r="GA27" s="444"/>
      <c r="GB27" s="444"/>
      <c r="GC27" s="444"/>
      <c r="GD27" s="444"/>
      <c r="GE27" s="444"/>
      <c r="GF27" s="444"/>
      <c r="GG27" s="444"/>
      <c r="GH27" s="444"/>
      <c r="GI27" s="444"/>
      <c r="GJ27" s="444"/>
      <c r="GK27" s="444"/>
      <c r="GL27" s="444"/>
      <c r="GM27" s="444"/>
      <c r="GN27" s="444"/>
      <c r="GO27" s="444"/>
      <c r="GP27" s="444"/>
      <c r="GQ27" s="444"/>
      <c r="GR27" s="444"/>
      <c r="GS27" s="444"/>
      <c r="GT27" s="444"/>
      <c r="GU27" s="444"/>
      <c r="GV27" s="444"/>
      <c r="GW27" s="444"/>
      <c r="GX27" s="444"/>
      <c r="GY27" s="444"/>
      <c r="GZ27" s="444"/>
      <c r="HA27" s="444"/>
      <c r="HB27" s="444"/>
      <c r="HC27" s="444"/>
      <c r="HD27" s="444"/>
      <c r="HE27" s="444"/>
      <c r="HF27" s="444"/>
      <c r="HG27" s="444"/>
      <c r="HH27" s="444"/>
      <c r="HI27" s="444"/>
      <c r="HJ27" s="444"/>
      <c r="HK27" s="444"/>
      <c r="HL27" s="444"/>
      <c r="HM27" s="444"/>
      <c r="HN27" s="444"/>
      <c r="HO27" s="444"/>
      <c r="HP27" s="444"/>
      <c r="HQ27" s="444"/>
      <c r="HR27" s="444"/>
      <c r="HS27" s="444"/>
      <c r="HT27" s="444"/>
      <c r="HU27" s="444"/>
      <c r="HV27" s="444"/>
      <c r="HW27" s="444"/>
      <c r="HX27" s="444"/>
      <c r="HY27" s="444"/>
      <c r="HZ27" s="444"/>
      <c r="IA27" s="444"/>
      <c r="IB27" s="444"/>
      <c r="IC27" s="444"/>
      <c r="ID27" s="444"/>
      <c r="IE27" s="444"/>
      <c r="IF27" s="444"/>
      <c r="IG27" s="444"/>
      <c r="IH27" s="444"/>
      <c r="II27" s="444"/>
      <c r="IJ27" s="444"/>
      <c r="IK27" s="444"/>
      <c r="IL27" s="444"/>
      <c r="IM27" s="444"/>
      <c r="IN27" s="444"/>
      <c r="IO27" s="444"/>
    </row>
    <row r="28" spans="1:249" ht="18" customHeight="1">
      <c r="A28" s="1059"/>
      <c r="B28" s="1059"/>
      <c r="C28" s="1059"/>
      <c r="D28" s="1060"/>
      <c r="E28" s="1048"/>
      <c r="F28" s="1048"/>
      <c r="G28" s="1048"/>
      <c r="H28" s="1048"/>
      <c r="I28" s="1048"/>
      <c r="J28" s="444"/>
      <c r="K28" s="444"/>
      <c r="L28" s="444"/>
      <c r="M28" s="444"/>
      <c r="N28" s="444"/>
      <c r="O28" s="444"/>
      <c r="P28" s="444"/>
      <c r="Q28" s="444"/>
      <c r="R28" s="444"/>
      <c r="S28" s="444"/>
      <c r="T28" s="444"/>
      <c r="U28" s="444"/>
      <c r="V28" s="444"/>
      <c r="W28" s="444"/>
      <c r="X28" s="444"/>
      <c r="Y28" s="444"/>
      <c r="Z28" s="444"/>
      <c r="AA28" s="444"/>
      <c r="AB28" s="444"/>
      <c r="AC28" s="444"/>
      <c r="AD28" s="444"/>
      <c r="AE28" s="444"/>
      <c r="AF28" s="444"/>
      <c r="AG28" s="444"/>
      <c r="AH28" s="444"/>
      <c r="AI28" s="444"/>
      <c r="AJ28" s="444"/>
      <c r="AK28" s="444"/>
      <c r="AL28" s="444"/>
      <c r="AM28" s="444"/>
      <c r="AN28" s="444"/>
      <c r="AO28" s="444"/>
      <c r="AP28" s="444"/>
      <c r="AQ28" s="444"/>
      <c r="AR28" s="444"/>
      <c r="AS28" s="444"/>
      <c r="AT28" s="444"/>
      <c r="AU28" s="444"/>
      <c r="AV28" s="444"/>
      <c r="AW28" s="444"/>
      <c r="AX28" s="444"/>
      <c r="AY28" s="444"/>
      <c r="AZ28" s="444"/>
      <c r="BA28" s="444"/>
      <c r="BB28" s="444"/>
      <c r="BC28" s="444"/>
      <c r="BD28" s="444"/>
      <c r="BE28" s="444"/>
      <c r="BF28" s="444"/>
      <c r="BG28" s="444"/>
      <c r="BH28" s="444"/>
      <c r="BI28" s="444"/>
      <c r="BJ28" s="444"/>
      <c r="BK28" s="444"/>
      <c r="BL28" s="444"/>
      <c r="BM28" s="444"/>
      <c r="BN28" s="444"/>
      <c r="BO28" s="444"/>
      <c r="BP28" s="444"/>
      <c r="BQ28" s="444"/>
      <c r="BR28" s="444"/>
      <c r="BS28" s="444"/>
      <c r="BT28" s="444"/>
      <c r="BU28" s="444"/>
      <c r="BV28" s="444"/>
      <c r="BW28" s="444"/>
      <c r="BX28" s="444"/>
      <c r="BY28" s="444"/>
      <c r="BZ28" s="444"/>
      <c r="CA28" s="444"/>
      <c r="CB28" s="444"/>
      <c r="CC28" s="444"/>
      <c r="CD28" s="444"/>
      <c r="CE28" s="444"/>
      <c r="CF28" s="444"/>
      <c r="CG28" s="444"/>
      <c r="CH28" s="444"/>
      <c r="CI28" s="444"/>
      <c r="CJ28" s="444"/>
      <c r="CK28" s="444"/>
      <c r="CL28" s="444"/>
      <c r="CM28" s="444"/>
      <c r="CN28" s="444"/>
      <c r="CO28" s="444"/>
      <c r="CP28" s="444"/>
      <c r="CQ28" s="444"/>
      <c r="CR28" s="444"/>
      <c r="CS28" s="444"/>
      <c r="CT28" s="444"/>
      <c r="CU28" s="444"/>
      <c r="CV28" s="444"/>
      <c r="CW28" s="444"/>
      <c r="CX28" s="444"/>
      <c r="CY28" s="444"/>
      <c r="CZ28" s="444"/>
      <c r="DA28" s="444"/>
      <c r="DB28" s="444"/>
      <c r="DC28" s="444"/>
      <c r="DD28" s="444"/>
      <c r="DE28" s="444"/>
      <c r="DF28" s="444"/>
      <c r="DG28" s="444"/>
      <c r="DH28" s="444"/>
      <c r="DI28" s="444"/>
      <c r="DJ28" s="444"/>
      <c r="DK28" s="444"/>
      <c r="DL28" s="444"/>
      <c r="DM28" s="444"/>
      <c r="DN28" s="444"/>
      <c r="DO28" s="444"/>
      <c r="DP28" s="444"/>
      <c r="DQ28" s="444"/>
      <c r="DR28" s="444"/>
      <c r="DS28" s="444"/>
      <c r="DT28" s="444"/>
      <c r="DU28" s="444"/>
      <c r="DV28" s="444"/>
      <c r="DW28" s="444"/>
      <c r="DX28" s="444"/>
      <c r="DY28" s="444"/>
      <c r="DZ28" s="444"/>
      <c r="EA28" s="444"/>
      <c r="EB28" s="444"/>
      <c r="EC28" s="444"/>
      <c r="ED28" s="444"/>
      <c r="EE28" s="444"/>
      <c r="EF28" s="444"/>
      <c r="EG28" s="444"/>
      <c r="EH28" s="444"/>
      <c r="EI28" s="444"/>
      <c r="EJ28" s="444"/>
      <c r="EK28" s="444"/>
      <c r="EL28" s="444"/>
      <c r="EM28" s="444"/>
      <c r="EN28" s="444"/>
      <c r="EO28" s="444"/>
      <c r="EP28" s="444"/>
      <c r="EQ28" s="444"/>
      <c r="ER28" s="444"/>
      <c r="ES28" s="444"/>
      <c r="ET28" s="444"/>
      <c r="EU28" s="444"/>
      <c r="EV28" s="444"/>
      <c r="EW28" s="444"/>
      <c r="EX28" s="444"/>
      <c r="EY28" s="444"/>
      <c r="EZ28" s="444"/>
      <c r="FA28" s="444"/>
      <c r="FB28" s="444"/>
      <c r="FC28" s="444"/>
      <c r="FD28" s="444"/>
      <c r="FE28" s="444"/>
      <c r="FF28" s="444"/>
      <c r="FG28" s="444"/>
      <c r="FH28" s="444"/>
      <c r="FI28" s="444"/>
      <c r="FJ28" s="444"/>
      <c r="FK28" s="444"/>
      <c r="FL28" s="444"/>
      <c r="FM28" s="444"/>
      <c r="FN28" s="444"/>
      <c r="FO28" s="444"/>
      <c r="FP28" s="444"/>
      <c r="FQ28" s="444"/>
      <c r="FR28" s="444"/>
      <c r="FS28" s="444"/>
      <c r="FT28" s="444"/>
      <c r="FU28" s="444"/>
      <c r="FV28" s="444"/>
      <c r="FW28" s="444"/>
      <c r="FX28" s="444"/>
      <c r="FY28" s="444"/>
      <c r="FZ28" s="444"/>
      <c r="GA28" s="444"/>
      <c r="GB28" s="444"/>
      <c r="GC28" s="444"/>
      <c r="GD28" s="444"/>
      <c r="GE28" s="444"/>
      <c r="GF28" s="444"/>
      <c r="GG28" s="444"/>
      <c r="GH28" s="444"/>
      <c r="GI28" s="444"/>
      <c r="GJ28" s="444"/>
      <c r="GK28" s="444"/>
      <c r="GL28" s="444"/>
      <c r="GM28" s="444"/>
      <c r="GN28" s="444"/>
      <c r="GO28" s="444"/>
      <c r="GP28" s="444"/>
      <c r="GQ28" s="444"/>
      <c r="GR28" s="444"/>
      <c r="GS28" s="444"/>
      <c r="GT28" s="444"/>
      <c r="GU28" s="444"/>
      <c r="GV28" s="444"/>
      <c r="GW28" s="444"/>
      <c r="GX28" s="444"/>
      <c r="GY28" s="444"/>
      <c r="GZ28" s="444"/>
      <c r="HA28" s="444"/>
      <c r="HB28" s="444"/>
      <c r="HC28" s="444"/>
      <c r="HD28" s="444"/>
      <c r="HE28" s="444"/>
      <c r="HF28" s="444"/>
      <c r="HG28" s="444"/>
      <c r="HH28" s="444"/>
      <c r="HI28" s="444"/>
      <c r="HJ28" s="444"/>
      <c r="HK28" s="444"/>
      <c r="HL28" s="444"/>
      <c r="HM28" s="444"/>
      <c r="HN28" s="444"/>
      <c r="HO28" s="444"/>
      <c r="HP28" s="444"/>
      <c r="HQ28" s="444"/>
      <c r="HR28" s="444"/>
      <c r="HS28" s="444"/>
      <c r="HT28" s="444"/>
      <c r="HU28" s="444"/>
      <c r="HV28" s="444"/>
      <c r="HW28" s="444"/>
      <c r="HX28" s="444"/>
      <c r="HY28" s="444"/>
      <c r="HZ28" s="444"/>
      <c r="IA28" s="444"/>
      <c r="IB28" s="444"/>
      <c r="IC28" s="444"/>
      <c r="ID28" s="444"/>
      <c r="IE28" s="444"/>
      <c r="IF28" s="444"/>
      <c r="IG28" s="444"/>
      <c r="IH28" s="444"/>
      <c r="II28" s="444"/>
      <c r="IJ28" s="444"/>
      <c r="IK28" s="444"/>
      <c r="IL28" s="444"/>
      <c r="IM28" s="444"/>
      <c r="IN28" s="444"/>
      <c r="IO28" s="444"/>
    </row>
    <row r="29" spans="1:249" ht="18" customHeight="1">
      <c r="A29" s="1059" t="s">
        <v>2587</v>
      </c>
      <c r="B29" s="1059"/>
      <c r="C29" s="1057" t="s">
        <v>3253</v>
      </c>
      <c r="D29" s="1060"/>
      <c r="E29" s="1048"/>
      <c r="F29" s="1048"/>
      <c r="G29" s="1048"/>
      <c r="H29" s="1048"/>
      <c r="I29" s="1048"/>
      <c r="J29" s="444"/>
      <c r="K29" s="444"/>
      <c r="L29" s="444"/>
      <c r="M29" s="444"/>
      <c r="N29" s="444"/>
      <c r="O29" s="444"/>
      <c r="P29" s="444"/>
      <c r="Q29" s="444"/>
      <c r="R29" s="444"/>
      <c r="S29" s="444"/>
      <c r="T29" s="444"/>
      <c r="U29" s="444"/>
      <c r="V29" s="444"/>
      <c r="W29" s="444"/>
      <c r="X29" s="444"/>
      <c r="Y29" s="444"/>
      <c r="Z29" s="444"/>
      <c r="AA29" s="444"/>
      <c r="AB29" s="444"/>
      <c r="AC29" s="444"/>
      <c r="AD29" s="444"/>
      <c r="AE29" s="444"/>
      <c r="AF29" s="444"/>
      <c r="AG29" s="444"/>
      <c r="AH29" s="444"/>
      <c r="AI29" s="444"/>
      <c r="AJ29" s="444"/>
      <c r="AK29" s="444"/>
      <c r="AL29" s="444"/>
      <c r="AM29" s="444"/>
      <c r="AN29" s="444"/>
      <c r="AO29" s="444"/>
      <c r="AP29" s="444"/>
      <c r="AQ29" s="444"/>
      <c r="AR29" s="444"/>
      <c r="AS29" s="444"/>
      <c r="AT29" s="444"/>
      <c r="AU29" s="444"/>
      <c r="AV29" s="444"/>
      <c r="AW29" s="444"/>
      <c r="AX29" s="444"/>
      <c r="AY29" s="444"/>
      <c r="AZ29" s="444"/>
      <c r="BA29" s="444"/>
      <c r="BB29" s="444"/>
      <c r="BC29" s="444"/>
      <c r="BD29" s="444"/>
      <c r="BE29" s="444"/>
      <c r="BF29" s="444"/>
      <c r="BG29" s="444"/>
      <c r="BH29" s="444"/>
      <c r="BI29" s="444"/>
      <c r="BJ29" s="444"/>
      <c r="BK29" s="444"/>
      <c r="BL29" s="444"/>
      <c r="BM29" s="444"/>
      <c r="BN29" s="444"/>
      <c r="BO29" s="444"/>
      <c r="BP29" s="444"/>
      <c r="BQ29" s="444"/>
      <c r="BR29" s="444"/>
      <c r="BS29" s="444"/>
      <c r="BT29" s="444"/>
      <c r="BU29" s="444"/>
      <c r="BV29" s="444"/>
      <c r="BW29" s="444"/>
      <c r="BX29" s="444"/>
      <c r="BY29" s="444"/>
      <c r="BZ29" s="444"/>
      <c r="CA29" s="444"/>
      <c r="CB29" s="444"/>
      <c r="CC29" s="444"/>
      <c r="CD29" s="444"/>
      <c r="CE29" s="444"/>
      <c r="CF29" s="444"/>
      <c r="CG29" s="444"/>
      <c r="CH29" s="444"/>
      <c r="CI29" s="444"/>
      <c r="CJ29" s="444"/>
      <c r="CK29" s="444"/>
      <c r="CL29" s="444"/>
      <c r="CM29" s="444"/>
      <c r="CN29" s="444"/>
      <c r="CO29" s="444"/>
      <c r="CP29" s="444"/>
      <c r="CQ29" s="444"/>
      <c r="CR29" s="444"/>
      <c r="CS29" s="444"/>
      <c r="CT29" s="444"/>
      <c r="CU29" s="444"/>
      <c r="CV29" s="444"/>
      <c r="CW29" s="444"/>
      <c r="CX29" s="444"/>
      <c r="CY29" s="444"/>
      <c r="CZ29" s="444"/>
      <c r="DA29" s="444"/>
      <c r="DB29" s="444"/>
      <c r="DC29" s="444"/>
      <c r="DD29" s="444"/>
      <c r="DE29" s="444"/>
      <c r="DF29" s="444"/>
      <c r="DG29" s="444"/>
      <c r="DH29" s="444"/>
      <c r="DI29" s="444"/>
      <c r="DJ29" s="444"/>
      <c r="DK29" s="444"/>
      <c r="DL29" s="444"/>
      <c r="DM29" s="444"/>
      <c r="DN29" s="444"/>
      <c r="DO29" s="444"/>
      <c r="DP29" s="444"/>
      <c r="DQ29" s="444"/>
      <c r="DR29" s="444"/>
      <c r="DS29" s="444"/>
      <c r="DT29" s="444"/>
      <c r="DU29" s="444"/>
      <c r="DV29" s="444"/>
      <c r="DW29" s="444"/>
      <c r="DX29" s="444"/>
      <c r="DY29" s="444"/>
      <c r="DZ29" s="444"/>
      <c r="EA29" s="444"/>
      <c r="EB29" s="444"/>
      <c r="EC29" s="444"/>
      <c r="ED29" s="444"/>
      <c r="EE29" s="444"/>
      <c r="EF29" s="444"/>
      <c r="EG29" s="444"/>
      <c r="EH29" s="444"/>
      <c r="EI29" s="444"/>
      <c r="EJ29" s="444"/>
      <c r="EK29" s="444"/>
      <c r="EL29" s="444"/>
      <c r="EM29" s="444"/>
      <c r="EN29" s="444"/>
      <c r="EO29" s="444"/>
      <c r="EP29" s="444"/>
      <c r="EQ29" s="444"/>
      <c r="ER29" s="444"/>
      <c r="ES29" s="444"/>
      <c r="ET29" s="444"/>
      <c r="EU29" s="444"/>
      <c r="EV29" s="444"/>
      <c r="EW29" s="444"/>
      <c r="EX29" s="444"/>
      <c r="EY29" s="444"/>
      <c r="EZ29" s="444"/>
      <c r="FA29" s="444"/>
      <c r="FB29" s="444"/>
      <c r="FC29" s="444"/>
      <c r="FD29" s="444"/>
      <c r="FE29" s="444"/>
      <c r="FF29" s="444"/>
      <c r="FG29" s="444"/>
      <c r="FH29" s="444"/>
      <c r="FI29" s="444"/>
      <c r="FJ29" s="444"/>
      <c r="FK29" s="444"/>
      <c r="FL29" s="444"/>
      <c r="FM29" s="444"/>
      <c r="FN29" s="444"/>
      <c r="FO29" s="444"/>
      <c r="FP29" s="444"/>
      <c r="FQ29" s="444"/>
      <c r="FR29" s="444"/>
      <c r="FS29" s="444"/>
      <c r="FT29" s="444"/>
      <c r="FU29" s="444"/>
      <c r="FV29" s="444"/>
      <c r="FW29" s="444"/>
      <c r="FX29" s="444"/>
      <c r="FY29" s="444"/>
      <c r="FZ29" s="444"/>
      <c r="GA29" s="444"/>
      <c r="GB29" s="444"/>
      <c r="GC29" s="444"/>
      <c r="GD29" s="444"/>
      <c r="GE29" s="444"/>
      <c r="GF29" s="444"/>
      <c r="GG29" s="444"/>
      <c r="GH29" s="444"/>
      <c r="GI29" s="444"/>
      <c r="GJ29" s="444"/>
      <c r="GK29" s="444"/>
      <c r="GL29" s="444"/>
      <c r="GM29" s="444"/>
      <c r="GN29" s="444"/>
      <c r="GO29" s="444"/>
      <c r="GP29" s="444"/>
      <c r="GQ29" s="444"/>
      <c r="GR29" s="444"/>
      <c r="GS29" s="444"/>
      <c r="GT29" s="444"/>
      <c r="GU29" s="444"/>
      <c r="GV29" s="444"/>
      <c r="GW29" s="444"/>
      <c r="GX29" s="444"/>
      <c r="GY29" s="444"/>
      <c r="GZ29" s="444"/>
      <c r="HA29" s="444"/>
      <c r="HB29" s="444"/>
      <c r="HC29" s="444"/>
      <c r="HD29" s="444"/>
      <c r="HE29" s="444"/>
      <c r="HF29" s="444"/>
      <c r="HG29" s="444"/>
      <c r="HH29" s="444"/>
      <c r="HI29" s="444"/>
      <c r="HJ29" s="444"/>
      <c r="HK29" s="444"/>
      <c r="HL29" s="444"/>
      <c r="HM29" s="444"/>
      <c r="HN29" s="444"/>
      <c r="HO29" s="444"/>
      <c r="HP29" s="444"/>
      <c r="HQ29" s="444"/>
      <c r="HR29" s="444"/>
      <c r="HS29" s="444"/>
      <c r="HT29" s="444"/>
      <c r="HU29" s="444"/>
      <c r="HV29" s="444"/>
      <c r="HW29" s="444"/>
      <c r="HX29" s="444"/>
      <c r="HY29" s="444"/>
      <c r="HZ29" s="444"/>
      <c r="IA29" s="444"/>
      <c r="IB29" s="444"/>
      <c r="IC29" s="444"/>
      <c r="ID29" s="444"/>
      <c r="IE29" s="444"/>
      <c r="IF29" s="444"/>
      <c r="IG29" s="444"/>
      <c r="IH29" s="444"/>
      <c r="II29" s="444"/>
      <c r="IJ29" s="444"/>
      <c r="IK29" s="444"/>
      <c r="IL29" s="444"/>
      <c r="IM29" s="444"/>
      <c r="IN29" s="444"/>
      <c r="IO29" s="444"/>
    </row>
    <row r="30" spans="1:249" ht="18" customHeight="1">
      <c r="A30" s="1058"/>
      <c r="B30" s="1058"/>
      <c r="C30" s="1058"/>
      <c r="D30" s="1058"/>
      <c r="E30" s="1048"/>
      <c r="F30" s="1048"/>
      <c r="G30" s="1048"/>
      <c r="H30" s="1048"/>
      <c r="I30" s="1048"/>
      <c r="J30" s="444"/>
      <c r="K30" s="444"/>
      <c r="L30" s="444"/>
      <c r="M30" s="444"/>
      <c r="N30" s="444"/>
      <c r="O30" s="444"/>
      <c r="P30" s="444"/>
      <c r="Q30" s="444"/>
      <c r="R30" s="444"/>
      <c r="S30" s="444"/>
      <c r="T30" s="444"/>
      <c r="U30" s="444"/>
      <c r="V30" s="444"/>
      <c r="W30" s="444"/>
      <c r="X30" s="444"/>
      <c r="Y30" s="444"/>
      <c r="Z30" s="444"/>
      <c r="AA30" s="444"/>
      <c r="AB30" s="444"/>
      <c r="AC30" s="444"/>
      <c r="AD30" s="444"/>
      <c r="AE30" s="444"/>
      <c r="AF30" s="444"/>
      <c r="AG30" s="444"/>
      <c r="AH30" s="444"/>
      <c r="AI30" s="444"/>
      <c r="AJ30" s="444"/>
      <c r="AK30" s="444"/>
      <c r="AL30" s="444"/>
      <c r="AM30" s="444"/>
      <c r="AN30" s="444"/>
      <c r="AO30" s="444"/>
      <c r="AP30" s="444"/>
      <c r="AQ30" s="444"/>
      <c r="AR30" s="444"/>
      <c r="AS30" s="444"/>
      <c r="AT30" s="444"/>
      <c r="AU30" s="444"/>
      <c r="AV30" s="444"/>
      <c r="AW30" s="444"/>
      <c r="AX30" s="444"/>
      <c r="AY30" s="444"/>
      <c r="AZ30" s="444"/>
      <c r="BA30" s="444"/>
      <c r="BB30" s="444"/>
      <c r="BC30" s="444"/>
      <c r="BD30" s="444"/>
      <c r="BE30" s="444"/>
      <c r="BF30" s="444"/>
      <c r="BG30" s="444"/>
      <c r="BH30" s="444"/>
      <c r="BI30" s="444"/>
      <c r="BJ30" s="444"/>
      <c r="BK30" s="444"/>
      <c r="BL30" s="444"/>
      <c r="BM30" s="444"/>
      <c r="BN30" s="444"/>
      <c r="BO30" s="444"/>
      <c r="BP30" s="444"/>
      <c r="BQ30" s="444"/>
      <c r="BR30" s="444"/>
      <c r="BS30" s="444"/>
      <c r="BT30" s="444"/>
      <c r="BU30" s="444"/>
      <c r="BV30" s="444"/>
      <c r="BW30" s="444"/>
      <c r="BX30" s="444"/>
      <c r="BY30" s="444"/>
      <c r="BZ30" s="444"/>
      <c r="CA30" s="444"/>
      <c r="CB30" s="444"/>
      <c r="CC30" s="444"/>
      <c r="CD30" s="444"/>
      <c r="CE30" s="444"/>
      <c r="CF30" s="444"/>
      <c r="CG30" s="444"/>
      <c r="CH30" s="444"/>
      <c r="CI30" s="444"/>
      <c r="CJ30" s="444"/>
      <c r="CK30" s="444"/>
      <c r="CL30" s="444"/>
      <c r="CM30" s="444"/>
      <c r="CN30" s="444"/>
      <c r="CO30" s="444"/>
      <c r="CP30" s="444"/>
      <c r="CQ30" s="444"/>
      <c r="CR30" s="444"/>
      <c r="CS30" s="444"/>
      <c r="CT30" s="444"/>
      <c r="CU30" s="444"/>
      <c r="CV30" s="444"/>
      <c r="CW30" s="444"/>
      <c r="CX30" s="444"/>
      <c r="CY30" s="444"/>
      <c r="CZ30" s="444"/>
      <c r="DA30" s="444"/>
      <c r="DB30" s="444"/>
      <c r="DC30" s="444"/>
      <c r="DD30" s="444"/>
      <c r="DE30" s="444"/>
      <c r="DF30" s="444"/>
      <c r="DG30" s="444"/>
      <c r="DH30" s="444"/>
      <c r="DI30" s="444"/>
      <c r="DJ30" s="444"/>
      <c r="DK30" s="444"/>
      <c r="DL30" s="444"/>
      <c r="DM30" s="444"/>
      <c r="DN30" s="444"/>
      <c r="DO30" s="444"/>
      <c r="DP30" s="444"/>
      <c r="DQ30" s="444"/>
      <c r="DR30" s="444"/>
      <c r="DS30" s="444"/>
      <c r="DT30" s="444"/>
      <c r="DU30" s="444"/>
      <c r="DV30" s="444"/>
      <c r="DW30" s="444"/>
      <c r="DX30" s="444"/>
      <c r="DY30" s="444"/>
      <c r="DZ30" s="444"/>
      <c r="EA30" s="444"/>
      <c r="EB30" s="444"/>
      <c r="EC30" s="444"/>
      <c r="ED30" s="444"/>
      <c r="EE30" s="444"/>
      <c r="EF30" s="444"/>
      <c r="EG30" s="444"/>
      <c r="EH30" s="444"/>
      <c r="EI30" s="444"/>
      <c r="EJ30" s="444"/>
      <c r="EK30" s="444"/>
      <c r="EL30" s="444"/>
      <c r="EM30" s="444"/>
      <c r="EN30" s="444"/>
      <c r="EO30" s="444"/>
      <c r="EP30" s="444"/>
      <c r="EQ30" s="444"/>
      <c r="ER30" s="444"/>
      <c r="ES30" s="444"/>
      <c r="ET30" s="444"/>
      <c r="EU30" s="444"/>
      <c r="EV30" s="444"/>
      <c r="EW30" s="444"/>
      <c r="EX30" s="444"/>
      <c r="EY30" s="444"/>
      <c r="EZ30" s="444"/>
      <c r="FA30" s="444"/>
      <c r="FB30" s="444"/>
      <c r="FC30" s="444"/>
      <c r="FD30" s="444"/>
      <c r="FE30" s="444"/>
      <c r="FF30" s="444"/>
      <c r="FG30" s="444"/>
      <c r="FH30" s="444"/>
      <c r="FI30" s="444"/>
      <c r="FJ30" s="444"/>
      <c r="FK30" s="444"/>
      <c r="FL30" s="444"/>
      <c r="FM30" s="444"/>
      <c r="FN30" s="444"/>
      <c r="FO30" s="444"/>
      <c r="FP30" s="444"/>
      <c r="FQ30" s="444"/>
      <c r="FR30" s="444"/>
      <c r="FS30" s="444"/>
      <c r="FT30" s="444"/>
      <c r="FU30" s="444"/>
      <c r="FV30" s="444"/>
      <c r="FW30" s="444"/>
      <c r="FX30" s="444"/>
      <c r="FY30" s="444"/>
      <c r="FZ30" s="444"/>
      <c r="GA30" s="444"/>
      <c r="GB30" s="444"/>
      <c r="GC30" s="444"/>
      <c r="GD30" s="444"/>
      <c r="GE30" s="444"/>
      <c r="GF30" s="444"/>
      <c r="GG30" s="444"/>
      <c r="GH30" s="444"/>
      <c r="GI30" s="444"/>
      <c r="GJ30" s="444"/>
      <c r="GK30" s="444"/>
      <c r="GL30" s="444"/>
      <c r="GM30" s="444"/>
      <c r="GN30" s="444"/>
      <c r="GO30" s="444"/>
      <c r="GP30" s="444"/>
      <c r="GQ30" s="444"/>
      <c r="GR30" s="444"/>
      <c r="GS30" s="444"/>
      <c r="GT30" s="444"/>
      <c r="GU30" s="444"/>
      <c r="GV30" s="444"/>
      <c r="GW30" s="444"/>
      <c r="GX30" s="444"/>
      <c r="GY30" s="444"/>
      <c r="GZ30" s="444"/>
      <c r="HA30" s="444"/>
      <c r="HB30" s="444"/>
      <c r="HC30" s="444"/>
      <c r="HD30" s="444"/>
      <c r="HE30" s="444"/>
      <c r="HF30" s="444"/>
      <c r="HG30" s="444"/>
      <c r="HH30" s="444"/>
      <c r="HI30" s="444"/>
      <c r="HJ30" s="444"/>
      <c r="HK30" s="444"/>
      <c r="HL30" s="444"/>
      <c r="HM30" s="444"/>
      <c r="HN30" s="444"/>
      <c r="HO30" s="444"/>
      <c r="HP30" s="444"/>
      <c r="HQ30" s="444"/>
      <c r="HR30" s="444"/>
      <c r="HS30" s="444"/>
      <c r="HT30" s="444"/>
      <c r="HU30" s="444"/>
      <c r="HV30" s="444"/>
      <c r="HW30" s="444"/>
      <c r="HX30" s="444"/>
      <c r="HY30" s="444"/>
      <c r="HZ30" s="444"/>
      <c r="IA30" s="444"/>
      <c r="IB30" s="444"/>
      <c r="IC30" s="444"/>
      <c r="ID30" s="444"/>
      <c r="IE30" s="444"/>
      <c r="IF30" s="444"/>
      <c r="IG30" s="444"/>
      <c r="IH30" s="444"/>
      <c r="II30" s="444"/>
      <c r="IJ30" s="444"/>
      <c r="IK30" s="444"/>
      <c r="IL30" s="444"/>
      <c r="IM30" s="444"/>
      <c r="IN30" s="444"/>
      <c r="IO30" s="444"/>
    </row>
    <row r="31" spans="1:249" ht="18" customHeight="1">
      <c r="A31" s="1061"/>
      <c r="B31" s="1061"/>
      <c r="C31" s="1061"/>
      <c r="D31" s="1062"/>
      <c r="E31" s="1063"/>
      <c r="F31" s="1063"/>
      <c r="G31" s="1048"/>
      <c r="H31" s="1048"/>
      <c r="I31" s="1048"/>
      <c r="J31" s="444"/>
      <c r="K31" s="444"/>
      <c r="L31" s="444"/>
      <c r="M31" s="444"/>
      <c r="N31" s="444"/>
      <c r="O31" s="444"/>
      <c r="P31" s="444"/>
      <c r="Q31" s="444"/>
      <c r="R31" s="444"/>
      <c r="S31" s="444"/>
      <c r="T31" s="444"/>
      <c r="U31" s="444"/>
      <c r="V31" s="444"/>
      <c r="W31" s="444"/>
      <c r="X31" s="444"/>
      <c r="Y31" s="444"/>
      <c r="Z31" s="444"/>
      <c r="AA31" s="444"/>
      <c r="AB31" s="444"/>
      <c r="AC31" s="444"/>
      <c r="AD31" s="444"/>
      <c r="AE31" s="444"/>
      <c r="AF31" s="444"/>
      <c r="AG31" s="444"/>
      <c r="AH31" s="444"/>
      <c r="AI31" s="444"/>
      <c r="AJ31" s="444"/>
      <c r="AK31" s="444"/>
      <c r="AL31" s="444"/>
      <c r="AM31" s="444"/>
      <c r="AN31" s="444"/>
      <c r="AO31" s="444"/>
      <c r="AP31" s="444"/>
      <c r="AQ31" s="444"/>
      <c r="AR31" s="444"/>
      <c r="AS31" s="444"/>
      <c r="AT31" s="444"/>
      <c r="AU31" s="444"/>
      <c r="AV31" s="444"/>
      <c r="AW31" s="444"/>
      <c r="AX31" s="444"/>
      <c r="AY31" s="444"/>
      <c r="AZ31" s="444"/>
      <c r="BA31" s="444"/>
      <c r="BB31" s="444"/>
      <c r="BC31" s="444"/>
      <c r="BD31" s="444"/>
      <c r="BE31" s="444"/>
      <c r="BF31" s="444"/>
      <c r="BG31" s="444"/>
      <c r="BH31" s="444"/>
      <c r="BI31" s="444"/>
      <c r="BJ31" s="444"/>
      <c r="BK31" s="444"/>
      <c r="BL31" s="444"/>
      <c r="BM31" s="444"/>
      <c r="BN31" s="444"/>
      <c r="BO31" s="444"/>
      <c r="BP31" s="444"/>
      <c r="BQ31" s="444"/>
      <c r="BR31" s="444"/>
      <c r="BS31" s="444"/>
      <c r="BT31" s="444"/>
      <c r="BU31" s="444"/>
      <c r="BV31" s="444"/>
      <c r="BW31" s="444"/>
      <c r="BX31" s="444"/>
      <c r="BY31" s="444"/>
      <c r="BZ31" s="444"/>
      <c r="CA31" s="444"/>
      <c r="CB31" s="444"/>
      <c r="CC31" s="444"/>
      <c r="CD31" s="444"/>
      <c r="CE31" s="444"/>
      <c r="CF31" s="444"/>
      <c r="CG31" s="444"/>
      <c r="CH31" s="444"/>
      <c r="CI31" s="444"/>
      <c r="CJ31" s="444"/>
      <c r="CK31" s="444"/>
      <c r="CL31" s="444"/>
      <c r="CM31" s="444"/>
      <c r="CN31" s="444"/>
      <c r="CO31" s="444"/>
      <c r="CP31" s="444"/>
      <c r="CQ31" s="444"/>
      <c r="CR31" s="444"/>
      <c r="CS31" s="444"/>
      <c r="CT31" s="444"/>
      <c r="CU31" s="444"/>
      <c r="CV31" s="444"/>
      <c r="CW31" s="444"/>
      <c r="CX31" s="444"/>
      <c r="CY31" s="444"/>
      <c r="CZ31" s="444"/>
      <c r="DA31" s="444"/>
      <c r="DB31" s="444"/>
      <c r="DC31" s="444"/>
      <c r="DD31" s="444"/>
      <c r="DE31" s="444"/>
      <c r="DF31" s="444"/>
      <c r="DG31" s="444"/>
      <c r="DH31" s="444"/>
      <c r="DI31" s="444"/>
      <c r="DJ31" s="444"/>
      <c r="DK31" s="444"/>
      <c r="DL31" s="444"/>
      <c r="DM31" s="444"/>
      <c r="DN31" s="444"/>
      <c r="DO31" s="444"/>
      <c r="DP31" s="444"/>
      <c r="DQ31" s="444"/>
      <c r="DR31" s="444"/>
      <c r="DS31" s="444"/>
      <c r="DT31" s="444"/>
      <c r="DU31" s="444"/>
      <c r="DV31" s="444"/>
      <c r="DW31" s="444"/>
      <c r="DX31" s="444"/>
      <c r="DY31" s="444"/>
      <c r="DZ31" s="444"/>
      <c r="EA31" s="444"/>
      <c r="EB31" s="444"/>
      <c r="EC31" s="444"/>
      <c r="ED31" s="444"/>
      <c r="EE31" s="444"/>
      <c r="EF31" s="444"/>
      <c r="EG31" s="444"/>
      <c r="EH31" s="444"/>
      <c r="EI31" s="444"/>
      <c r="EJ31" s="444"/>
      <c r="EK31" s="444"/>
      <c r="EL31" s="444"/>
      <c r="EM31" s="444"/>
      <c r="EN31" s="444"/>
      <c r="EO31" s="444"/>
      <c r="EP31" s="444"/>
      <c r="EQ31" s="444"/>
      <c r="ER31" s="444"/>
      <c r="ES31" s="444"/>
      <c r="ET31" s="444"/>
      <c r="EU31" s="444"/>
      <c r="EV31" s="444"/>
      <c r="EW31" s="444"/>
      <c r="EX31" s="444"/>
      <c r="EY31" s="444"/>
      <c r="EZ31" s="444"/>
      <c r="FA31" s="444"/>
      <c r="FB31" s="444"/>
      <c r="FC31" s="444"/>
      <c r="FD31" s="444"/>
      <c r="FE31" s="444"/>
      <c r="FF31" s="444"/>
      <c r="FG31" s="444"/>
      <c r="FH31" s="444"/>
      <c r="FI31" s="444"/>
      <c r="FJ31" s="444"/>
      <c r="FK31" s="444"/>
      <c r="FL31" s="444"/>
      <c r="FM31" s="444"/>
      <c r="FN31" s="444"/>
      <c r="FO31" s="444"/>
      <c r="FP31" s="444"/>
      <c r="FQ31" s="444"/>
      <c r="FR31" s="444"/>
      <c r="FS31" s="444"/>
      <c r="FT31" s="444"/>
      <c r="FU31" s="444"/>
      <c r="FV31" s="444"/>
      <c r="FW31" s="444"/>
      <c r="FX31" s="444"/>
      <c r="FY31" s="444"/>
      <c r="FZ31" s="444"/>
      <c r="GA31" s="444"/>
      <c r="GB31" s="444"/>
      <c r="GC31" s="444"/>
      <c r="GD31" s="444"/>
      <c r="GE31" s="444"/>
      <c r="GF31" s="444"/>
      <c r="GG31" s="444"/>
      <c r="GH31" s="444"/>
      <c r="GI31" s="444"/>
      <c r="GJ31" s="444"/>
      <c r="GK31" s="444"/>
      <c r="GL31" s="444"/>
      <c r="GM31" s="444"/>
      <c r="GN31" s="444"/>
      <c r="GO31" s="444"/>
      <c r="GP31" s="444"/>
      <c r="GQ31" s="444"/>
      <c r="GR31" s="444"/>
      <c r="GS31" s="444"/>
      <c r="GT31" s="444"/>
      <c r="GU31" s="444"/>
      <c r="GV31" s="444"/>
      <c r="GW31" s="444"/>
      <c r="GX31" s="444"/>
      <c r="GY31" s="444"/>
      <c r="GZ31" s="444"/>
      <c r="HA31" s="444"/>
      <c r="HB31" s="444"/>
      <c r="HC31" s="444"/>
      <c r="HD31" s="444"/>
      <c r="HE31" s="444"/>
      <c r="HF31" s="444"/>
      <c r="HG31" s="444"/>
      <c r="HH31" s="444"/>
      <c r="HI31" s="444"/>
      <c r="HJ31" s="444"/>
      <c r="HK31" s="444"/>
      <c r="HL31" s="444"/>
      <c r="HM31" s="444"/>
      <c r="HN31" s="444"/>
      <c r="HO31" s="444"/>
      <c r="HP31" s="444"/>
      <c r="HQ31" s="444"/>
      <c r="HR31" s="444"/>
      <c r="HS31" s="444"/>
      <c r="HT31" s="444"/>
      <c r="HU31" s="444"/>
      <c r="HV31" s="444"/>
      <c r="HW31" s="444"/>
      <c r="HX31" s="444"/>
      <c r="HY31" s="444"/>
      <c r="HZ31" s="444"/>
      <c r="IA31" s="444"/>
      <c r="IB31" s="444"/>
      <c r="IC31" s="444"/>
      <c r="ID31" s="444"/>
      <c r="IE31" s="444"/>
      <c r="IF31" s="444"/>
      <c r="IG31" s="444"/>
      <c r="IH31" s="444"/>
      <c r="II31" s="444"/>
      <c r="IJ31" s="444"/>
      <c r="IK31" s="444"/>
      <c r="IL31" s="444"/>
      <c r="IM31" s="444"/>
      <c r="IN31" s="444"/>
      <c r="IO31" s="444"/>
    </row>
    <row r="32" spans="1:249" ht="18" customHeight="1">
      <c r="A32" s="1061"/>
      <c r="B32" s="1061"/>
      <c r="C32" s="1061"/>
      <c r="D32" s="1062"/>
      <c r="E32" s="1063"/>
      <c r="F32" s="1063"/>
      <c r="G32" s="1048"/>
      <c r="H32" s="1048"/>
      <c r="I32" s="1048"/>
      <c r="J32" s="444"/>
      <c r="K32" s="444"/>
      <c r="L32" s="444"/>
      <c r="M32" s="444"/>
      <c r="N32" s="444"/>
      <c r="O32" s="444"/>
      <c r="P32" s="444"/>
      <c r="Q32" s="444"/>
      <c r="R32" s="444"/>
      <c r="S32" s="444"/>
      <c r="T32" s="444"/>
      <c r="U32" s="444"/>
      <c r="V32" s="444"/>
      <c r="W32" s="444"/>
      <c r="X32" s="444"/>
      <c r="Y32" s="444"/>
      <c r="Z32" s="444"/>
      <c r="AA32" s="444"/>
      <c r="AB32" s="444"/>
      <c r="AC32" s="444"/>
      <c r="AD32" s="444"/>
      <c r="AE32" s="444"/>
      <c r="AF32" s="444"/>
      <c r="AG32" s="444"/>
      <c r="AH32" s="444"/>
      <c r="AI32" s="444"/>
      <c r="AJ32" s="444"/>
      <c r="AK32" s="444"/>
      <c r="AL32" s="444"/>
      <c r="AM32" s="444"/>
      <c r="AN32" s="444"/>
      <c r="AO32" s="444"/>
      <c r="AP32" s="444"/>
      <c r="AQ32" s="444"/>
      <c r="AR32" s="444"/>
      <c r="AS32" s="444"/>
      <c r="AT32" s="444"/>
      <c r="AU32" s="444"/>
      <c r="AV32" s="444"/>
      <c r="AW32" s="444"/>
      <c r="AX32" s="444"/>
      <c r="AY32" s="444"/>
      <c r="AZ32" s="444"/>
      <c r="BA32" s="444"/>
      <c r="BB32" s="444"/>
      <c r="BC32" s="444"/>
      <c r="BD32" s="444"/>
      <c r="BE32" s="444"/>
      <c r="BF32" s="444"/>
      <c r="BG32" s="444"/>
      <c r="BH32" s="444"/>
      <c r="BI32" s="444"/>
      <c r="BJ32" s="444"/>
      <c r="BK32" s="444"/>
      <c r="BL32" s="444"/>
      <c r="BM32" s="444"/>
      <c r="BN32" s="444"/>
      <c r="BO32" s="444"/>
      <c r="BP32" s="444"/>
      <c r="BQ32" s="444"/>
      <c r="BR32" s="444"/>
      <c r="BS32" s="444"/>
      <c r="BT32" s="444"/>
      <c r="BU32" s="444"/>
      <c r="BV32" s="444"/>
      <c r="BW32" s="444"/>
      <c r="BX32" s="444"/>
      <c r="BY32" s="444"/>
      <c r="BZ32" s="444"/>
      <c r="CA32" s="444"/>
      <c r="CB32" s="444"/>
      <c r="CC32" s="444"/>
      <c r="CD32" s="444"/>
      <c r="CE32" s="444"/>
      <c r="CF32" s="444"/>
      <c r="CG32" s="444"/>
      <c r="CH32" s="444"/>
      <c r="CI32" s="444"/>
      <c r="CJ32" s="444"/>
      <c r="CK32" s="444"/>
      <c r="CL32" s="444"/>
      <c r="CM32" s="444"/>
      <c r="CN32" s="444"/>
      <c r="CO32" s="444"/>
      <c r="CP32" s="444"/>
      <c r="CQ32" s="444"/>
      <c r="CR32" s="444"/>
      <c r="CS32" s="444"/>
      <c r="CT32" s="444"/>
      <c r="CU32" s="444"/>
      <c r="CV32" s="444"/>
      <c r="CW32" s="444"/>
      <c r="CX32" s="444"/>
      <c r="CY32" s="444"/>
      <c r="CZ32" s="444"/>
      <c r="DA32" s="444"/>
      <c r="DB32" s="444"/>
      <c r="DC32" s="444"/>
      <c r="DD32" s="444"/>
      <c r="DE32" s="444"/>
      <c r="DF32" s="444"/>
      <c r="DG32" s="444"/>
      <c r="DH32" s="444"/>
      <c r="DI32" s="444"/>
      <c r="DJ32" s="444"/>
      <c r="DK32" s="444"/>
      <c r="DL32" s="444"/>
      <c r="DM32" s="444"/>
      <c r="DN32" s="444"/>
      <c r="DO32" s="444"/>
      <c r="DP32" s="444"/>
      <c r="DQ32" s="444"/>
      <c r="DR32" s="444"/>
      <c r="DS32" s="444"/>
      <c r="DT32" s="444"/>
      <c r="DU32" s="444"/>
      <c r="DV32" s="444"/>
      <c r="DW32" s="444"/>
      <c r="DX32" s="444"/>
      <c r="DY32" s="444"/>
      <c r="DZ32" s="444"/>
      <c r="EA32" s="444"/>
      <c r="EB32" s="444"/>
      <c r="EC32" s="444"/>
      <c r="ED32" s="444"/>
      <c r="EE32" s="444"/>
      <c r="EF32" s="444"/>
      <c r="EG32" s="444"/>
      <c r="EH32" s="444"/>
      <c r="EI32" s="444"/>
      <c r="EJ32" s="444"/>
      <c r="EK32" s="444"/>
      <c r="EL32" s="444"/>
      <c r="EM32" s="444"/>
      <c r="EN32" s="444"/>
      <c r="EO32" s="444"/>
      <c r="EP32" s="444"/>
      <c r="EQ32" s="444"/>
      <c r="ER32" s="444"/>
      <c r="ES32" s="444"/>
      <c r="ET32" s="444"/>
      <c r="EU32" s="444"/>
      <c r="EV32" s="444"/>
      <c r="EW32" s="444"/>
      <c r="EX32" s="444"/>
      <c r="EY32" s="444"/>
      <c r="EZ32" s="444"/>
      <c r="FA32" s="444"/>
      <c r="FB32" s="444"/>
      <c r="FC32" s="444"/>
      <c r="FD32" s="444"/>
      <c r="FE32" s="444"/>
      <c r="FF32" s="444"/>
      <c r="FG32" s="444"/>
      <c r="FH32" s="444"/>
      <c r="FI32" s="444"/>
      <c r="FJ32" s="444"/>
      <c r="FK32" s="444"/>
      <c r="FL32" s="444"/>
      <c r="FM32" s="444"/>
      <c r="FN32" s="444"/>
      <c r="FO32" s="444"/>
      <c r="FP32" s="444"/>
      <c r="FQ32" s="444"/>
      <c r="FR32" s="444"/>
      <c r="FS32" s="444"/>
      <c r="FT32" s="444"/>
      <c r="FU32" s="444"/>
      <c r="FV32" s="444"/>
      <c r="FW32" s="444"/>
      <c r="FX32" s="444"/>
      <c r="FY32" s="444"/>
      <c r="FZ32" s="444"/>
      <c r="GA32" s="444"/>
      <c r="GB32" s="444"/>
      <c r="GC32" s="444"/>
      <c r="GD32" s="444"/>
      <c r="GE32" s="444"/>
      <c r="GF32" s="444"/>
      <c r="GG32" s="444"/>
      <c r="GH32" s="444"/>
      <c r="GI32" s="444"/>
      <c r="GJ32" s="444"/>
      <c r="GK32" s="444"/>
      <c r="GL32" s="444"/>
      <c r="GM32" s="444"/>
      <c r="GN32" s="444"/>
      <c r="GO32" s="444"/>
      <c r="GP32" s="444"/>
      <c r="GQ32" s="444"/>
      <c r="GR32" s="444"/>
      <c r="GS32" s="444"/>
      <c r="GT32" s="444"/>
      <c r="GU32" s="444"/>
      <c r="GV32" s="444"/>
      <c r="GW32" s="444"/>
      <c r="GX32" s="444"/>
      <c r="GY32" s="444"/>
      <c r="GZ32" s="444"/>
      <c r="HA32" s="444"/>
      <c r="HB32" s="444"/>
      <c r="HC32" s="444"/>
      <c r="HD32" s="444"/>
      <c r="HE32" s="444"/>
      <c r="HF32" s="444"/>
      <c r="HG32" s="444"/>
      <c r="HH32" s="444"/>
      <c r="HI32" s="444"/>
      <c r="HJ32" s="444"/>
      <c r="HK32" s="444"/>
      <c r="HL32" s="444"/>
      <c r="HM32" s="444"/>
      <c r="HN32" s="444"/>
      <c r="HO32" s="444"/>
      <c r="HP32" s="444"/>
      <c r="HQ32" s="444"/>
      <c r="HR32" s="444"/>
      <c r="HS32" s="444"/>
      <c r="HT32" s="444"/>
      <c r="HU32" s="444"/>
      <c r="HV32" s="444"/>
      <c r="HW32" s="444"/>
      <c r="HX32" s="444"/>
      <c r="HY32" s="444"/>
      <c r="HZ32" s="444"/>
      <c r="IA32" s="444"/>
      <c r="IB32" s="444"/>
      <c r="IC32" s="444"/>
      <c r="ID32" s="444"/>
      <c r="IE32" s="444"/>
      <c r="IF32" s="444"/>
      <c r="IG32" s="444"/>
      <c r="IH32" s="444"/>
      <c r="II32" s="444"/>
      <c r="IJ32" s="444"/>
      <c r="IK32" s="444"/>
      <c r="IL32" s="444"/>
      <c r="IM32" s="444"/>
      <c r="IN32" s="444"/>
      <c r="IO32" s="444"/>
    </row>
    <row r="33" spans="1:249" ht="18" customHeight="1">
      <c r="A33" s="1061"/>
      <c r="B33" s="1061"/>
      <c r="C33" s="1061"/>
      <c r="D33" s="1064"/>
      <c r="E33" s="1038"/>
      <c r="F33" s="1038"/>
      <c r="G33" s="1063"/>
      <c r="H33" s="1063"/>
      <c r="I33" s="1063"/>
      <c r="J33" s="445"/>
      <c r="K33" s="445"/>
      <c r="L33" s="445"/>
      <c r="M33" s="445"/>
      <c r="N33" s="445"/>
      <c r="O33" s="445"/>
      <c r="P33" s="445"/>
      <c r="Q33" s="445"/>
      <c r="R33" s="445"/>
      <c r="S33" s="445"/>
      <c r="T33" s="445"/>
      <c r="U33" s="445"/>
      <c r="V33" s="445"/>
      <c r="W33" s="445"/>
      <c r="X33" s="445"/>
      <c r="Y33" s="445"/>
      <c r="Z33" s="445"/>
      <c r="AA33" s="445"/>
      <c r="AB33" s="445"/>
      <c r="AC33" s="445"/>
      <c r="AD33" s="445"/>
      <c r="AE33" s="445"/>
      <c r="AF33" s="445"/>
      <c r="AG33" s="445"/>
      <c r="AH33" s="445"/>
      <c r="AI33" s="445"/>
      <c r="AJ33" s="445"/>
      <c r="AK33" s="445"/>
      <c r="AL33" s="445"/>
      <c r="AM33" s="445"/>
      <c r="AN33" s="445"/>
      <c r="AO33" s="445"/>
      <c r="AP33" s="445"/>
      <c r="AQ33" s="445"/>
      <c r="AR33" s="445"/>
      <c r="AS33" s="445"/>
      <c r="AT33" s="445"/>
      <c r="AU33" s="445"/>
      <c r="AV33" s="445"/>
      <c r="AW33" s="445"/>
      <c r="AX33" s="445"/>
      <c r="AY33" s="445"/>
      <c r="AZ33" s="445"/>
      <c r="BA33" s="445"/>
      <c r="BB33" s="445"/>
      <c r="BC33" s="445"/>
      <c r="BD33" s="445"/>
      <c r="BE33" s="445"/>
      <c r="BF33" s="445"/>
      <c r="BG33" s="445"/>
      <c r="BH33" s="445"/>
      <c r="BI33" s="445"/>
      <c r="BJ33" s="445"/>
      <c r="BK33" s="445"/>
      <c r="BL33" s="445"/>
      <c r="BM33" s="445"/>
      <c r="BN33" s="445"/>
      <c r="BO33" s="445"/>
      <c r="BP33" s="445"/>
      <c r="BQ33" s="445"/>
      <c r="BR33" s="445"/>
      <c r="BS33" s="445"/>
      <c r="BT33" s="445"/>
      <c r="BU33" s="445"/>
      <c r="BV33" s="445"/>
      <c r="BW33" s="445"/>
      <c r="BX33" s="445"/>
      <c r="BY33" s="445"/>
      <c r="BZ33" s="445"/>
      <c r="CA33" s="445"/>
      <c r="CB33" s="445"/>
      <c r="CC33" s="445"/>
      <c r="CD33" s="445"/>
      <c r="CE33" s="445"/>
      <c r="CF33" s="445"/>
      <c r="CG33" s="445"/>
      <c r="CH33" s="445"/>
      <c r="CI33" s="445"/>
      <c r="CJ33" s="445"/>
      <c r="CK33" s="445"/>
      <c r="CL33" s="445"/>
      <c r="CM33" s="445"/>
      <c r="CN33" s="445"/>
      <c r="CO33" s="445"/>
      <c r="CP33" s="445"/>
      <c r="CQ33" s="445"/>
      <c r="CR33" s="445"/>
      <c r="CS33" s="445"/>
      <c r="CT33" s="445"/>
      <c r="CU33" s="445"/>
      <c r="CV33" s="445"/>
      <c r="CW33" s="445"/>
      <c r="CX33" s="445"/>
      <c r="CY33" s="445"/>
      <c r="CZ33" s="445"/>
      <c r="DA33" s="445"/>
      <c r="DB33" s="445"/>
      <c r="DC33" s="445"/>
      <c r="DD33" s="445"/>
      <c r="DE33" s="445"/>
      <c r="DF33" s="445"/>
      <c r="DG33" s="445"/>
      <c r="DH33" s="445"/>
      <c r="DI33" s="445"/>
      <c r="DJ33" s="445"/>
      <c r="DK33" s="445"/>
      <c r="DL33" s="445"/>
      <c r="DM33" s="445"/>
      <c r="DN33" s="445"/>
      <c r="DO33" s="445"/>
      <c r="DP33" s="445"/>
      <c r="DQ33" s="445"/>
      <c r="DR33" s="445"/>
      <c r="DS33" s="445"/>
      <c r="DT33" s="445"/>
      <c r="DU33" s="445"/>
      <c r="DV33" s="445"/>
      <c r="DW33" s="445"/>
      <c r="DX33" s="445"/>
      <c r="DY33" s="445"/>
      <c r="DZ33" s="445"/>
      <c r="EA33" s="445"/>
      <c r="EB33" s="445"/>
      <c r="EC33" s="445"/>
      <c r="ED33" s="445"/>
      <c r="EE33" s="445"/>
      <c r="EF33" s="445"/>
      <c r="EG33" s="445"/>
      <c r="EH33" s="445"/>
      <c r="EI33" s="445"/>
      <c r="EJ33" s="445"/>
      <c r="EK33" s="445"/>
      <c r="EL33" s="445"/>
      <c r="EM33" s="445"/>
      <c r="EN33" s="445"/>
      <c r="EO33" s="445"/>
      <c r="EP33" s="445"/>
      <c r="EQ33" s="445"/>
      <c r="ER33" s="445"/>
      <c r="ES33" s="445"/>
      <c r="ET33" s="445"/>
      <c r="EU33" s="445"/>
      <c r="EV33" s="445"/>
      <c r="EW33" s="445"/>
      <c r="EX33" s="445"/>
      <c r="EY33" s="445"/>
      <c r="EZ33" s="445"/>
      <c r="FA33" s="445"/>
      <c r="FB33" s="445"/>
      <c r="FC33" s="445"/>
      <c r="FD33" s="445"/>
      <c r="FE33" s="445"/>
      <c r="FF33" s="445"/>
      <c r="FG33" s="445"/>
      <c r="FH33" s="445"/>
      <c r="FI33" s="445"/>
      <c r="FJ33" s="445"/>
      <c r="FK33" s="445"/>
      <c r="FL33" s="445"/>
      <c r="FM33" s="445"/>
      <c r="FN33" s="445"/>
      <c r="FO33" s="445"/>
      <c r="FP33" s="445"/>
      <c r="FQ33" s="445"/>
      <c r="FR33" s="445"/>
      <c r="FS33" s="445"/>
      <c r="FT33" s="445"/>
      <c r="FU33" s="445"/>
      <c r="FV33" s="445"/>
      <c r="FW33" s="445"/>
      <c r="FX33" s="445"/>
      <c r="FY33" s="445"/>
      <c r="FZ33" s="445"/>
      <c r="GA33" s="445"/>
      <c r="GB33" s="445"/>
      <c r="GC33" s="445"/>
      <c r="GD33" s="445"/>
      <c r="GE33" s="445"/>
      <c r="GF33" s="445"/>
      <c r="GG33" s="445"/>
      <c r="GH33" s="445"/>
      <c r="GI33" s="445"/>
      <c r="GJ33" s="445"/>
      <c r="GK33" s="445"/>
      <c r="GL33" s="445"/>
      <c r="GM33" s="445"/>
      <c r="GN33" s="445"/>
      <c r="GO33" s="445"/>
      <c r="GP33" s="445"/>
      <c r="GQ33" s="445"/>
      <c r="GR33" s="445"/>
      <c r="GS33" s="445"/>
      <c r="GT33" s="445"/>
      <c r="GU33" s="445"/>
      <c r="GV33" s="445"/>
      <c r="GW33" s="445"/>
      <c r="GX33" s="445"/>
      <c r="GY33" s="445"/>
      <c r="GZ33" s="445"/>
      <c r="HA33" s="445"/>
      <c r="HB33" s="445"/>
      <c r="HC33" s="445"/>
      <c r="HD33" s="445"/>
      <c r="HE33" s="445"/>
      <c r="HF33" s="445"/>
      <c r="HG33" s="445"/>
      <c r="HH33" s="445"/>
      <c r="HI33" s="445"/>
      <c r="HJ33" s="445"/>
      <c r="HK33" s="445"/>
      <c r="HL33" s="445"/>
      <c r="HM33" s="445"/>
      <c r="HN33" s="445"/>
      <c r="HO33" s="445"/>
      <c r="HP33" s="445"/>
      <c r="HQ33" s="445"/>
      <c r="HR33" s="445"/>
      <c r="HS33" s="445"/>
      <c r="HT33" s="445"/>
      <c r="HU33" s="445"/>
      <c r="HV33" s="445"/>
      <c r="HW33" s="445"/>
      <c r="HX33" s="445"/>
      <c r="HY33" s="445"/>
      <c r="HZ33" s="445"/>
      <c r="IA33" s="445"/>
      <c r="IB33" s="445"/>
      <c r="IC33" s="445"/>
      <c r="ID33" s="445"/>
      <c r="IE33" s="445"/>
      <c r="IF33" s="445"/>
      <c r="IG33" s="445"/>
      <c r="IH33" s="445"/>
      <c r="II33" s="445"/>
      <c r="IJ33" s="445"/>
      <c r="IK33" s="445"/>
      <c r="IL33" s="445"/>
      <c r="IM33" s="445"/>
      <c r="IN33" s="445"/>
      <c r="IO33" s="445"/>
    </row>
    <row r="34" spans="1:249" ht="18" customHeight="1">
      <c r="A34" s="1061"/>
      <c r="B34" s="1061"/>
      <c r="C34" s="1061"/>
      <c r="D34" s="1064"/>
      <c r="E34" s="1038"/>
      <c r="F34" s="1038"/>
      <c r="G34" s="1063"/>
      <c r="H34" s="1063"/>
      <c r="I34" s="1063"/>
      <c r="J34" s="445"/>
      <c r="K34" s="445"/>
      <c r="L34" s="445"/>
      <c r="M34" s="445"/>
      <c r="N34" s="445"/>
      <c r="O34" s="445"/>
      <c r="P34" s="445"/>
      <c r="Q34" s="445"/>
      <c r="R34" s="445"/>
      <c r="S34" s="445"/>
      <c r="T34" s="445"/>
      <c r="U34" s="445"/>
      <c r="V34" s="445"/>
      <c r="W34" s="445"/>
      <c r="X34" s="445"/>
      <c r="Y34" s="445"/>
      <c r="Z34" s="445"/>
      <c r="AA34" s="445"/>
      <c r="AB34" s="445"/>
      <c r="AC34" s="445"/>
      <c r="AD34" s="445"/>
      <c r="AE34" s="445"/>
      <c r="AF34" s="445"/>
      <c r="AG34" s="445"/>
      <c r="AH34" s="445"/>
      <c r="AI34" s="445"/>
      <c r="AJ34" s="445"/>
      <c r="AK34" s="445"/>
      <c r="AL34" s="445"/>
      <c r="AM34" s="445"/>
      <c r="AN34" s="445"/>
      <c r="AO34" s="445"/>
      <c r="AP34" s="445"/>
      <c r="AQ34" s="445"/>
      <c r="AR34" s="445"/>
      <c r="AS34" s="445"/>
      <c r="AT34" s="445"/>
      <c r="AU34" s="445"/>
      <c r="AV34" s="445"/>
      <c r="AW34" s="445"/>
      <c r="AX34" s="445"/>
      <c r="AY34" s="445"/>
      <c r="AZ34" s="445"/>
      <c r="BA34" s="445"/>
      <c r="BB34" s="445"/>
      <c r="BC34" s="445"/>
      <c r="BD34" s="445"/>
      <c r="BE34" s="445"/>
      <c r="BF34" s="445"/>
      <c r="BG34" s="445"/>
      <c r="BH34" s="445"/>
      <c r="BI34" s="445"/>
      <c r="BJ34" s="445"/>
      <c r="BK34" s="445"/>
      <c r="BL34" s="445"/>
      <c r="BM34" s="445"/>
      <c r="BN34" s="445"/>
      <c r="BO34" s="445"/>
      <c r="BP34" s="445"/>
      <c r="BQ34" s="445"/>
      <c r="BR34" s="445"/>
      <c r="BS34" s="445"/>
      <c r="BT34" s="445"/>
      <c r="BU34" s="445"/>
      <c r="BV34" s="445"/>
      <c r="BW34" s="445"/>
      <c r="BX34" s="445"/>
      <c r="BY34" s="445"/>
      <c r="BZ34" s="445"/>
      <c r="CA34" s="445"/>
      <c r="CB34" s="445"/>
      <c r="CC34" s="445"/>
      <c r="CD34" s="445"/>
      <c r="CE34" s="445"/>
      <c r="CF34" s="445"/>
      <c r="CG34" s="445"/>
      <c r="CH34" s="445"/>
      <c r="CI34" s="445"/>
      <c r="CJ34" s="445"/>
      <c r="CK34" s="445"/>
      <c r="CL34" s="445"/>
      <c r="CM34" s="445"/>
      <c r="CN34" s="445"/>
      <c r="CO34" s="445"/>
      <c r="CP34" s="445"/>
      <c r="CQ34" s="445"/>
      <c r="CR34" s="445"/>
      <c r="CS34" s="445"/>
      <c r="CT34" s="445"/>
      <c r="CU34" s="445"/>
      <c r="CV34" s="445"/>
      <c r="CW34" s="445"/>
      <c r="CX34" s="445"/>
      <c r="CY34" s="445"/>
      <c r="CZ34" s="445"/>
      <c r="DA34" s="445"/>
      <c r="DB34" s="445"/>
      <c r="DC34" s="445"/>
      <c r="DD34" s="445"/>
      <c r="DE34" s="445"/>
      <c r="DF34" s="445"/>
      <c r="DG34" s="445"/>
      <c r="DH34" s="445"/>
      <c r="DI34" s="445"/>
      <c r="DJ34" s="445"/>
      <c r="DK34" s="445"/>
      <c r="DL34" s="445"/>
      <c r="DM34" s="445"/>
      <c r="DN34" s="445"/>
      <c r="DO34" s="445"/>
      <c r="DP34" s="445"/>
      <c r="DQ34" s="445"/>
      <c r="DR34" s="445"/>
      <c r="DS34" s="445"/>
      <c r="DT34" s="445"/>
      <c r="DU34" s="445"/>
      <c r="DV34" s="445"/>
      <c r="DW34" s="445"/>
      <c r="DX34" s="445"/>
      <c r="DY34" s="445"/>
      <c r="DZ34" s="445"/>
      <c r="EA34" s="445"/>
      <c r="EB34" s="445"/>
      <c r="EC34" s="445"/>
      <c r="ED34" s="445"/>
      <c r="EE34" s="445"/>
      <c r="EF34" s="445"/>
      <c r="EG34" s="445"/>
      <c r="EH34" s="445"/>
      <c r="EI34" s="445"/>
      <c r="EJ34" s="445"/>
      <c r="EK34" s="445"/>
      <c r="EL34" s="445"/>
      <c r="EM34" s="445"/>
      <c r="EN34" s="445"/>
      <c r="EO34" s="445"/>
      <c r="EP34" s="445"/>
      <c r="EQ34" s="445"/>
      <c r="ER34" s="445"/>
      <c r="ES34" s="445"/>
      <c r="ET34" s="445"/>
      <c r="EU34" s="445"/>
      <c r="EV34" s="445"/>
      <c r="EW34" s="445"/>
      <c r="EX34" s="445"/>
      <c r="EY34" s="445"/>
      <c r="EZ34" s="445"/>
      <c r="FA34" s="445"/>
      <c r="FB34" s="445"/>
      <c r="FC34" s="445"/>
      <c r="FD34" s="445"/>
      <c r="FE34" s="445"/>
      <c r="FF34" s="445"/>
      <c r="FG34" s="445"/>
      <c r="FH34" s="445"/>
      <c r="FI34" s="445"/>
      <c r="FJ34" s="445"/>
      <c r="FK34" s="445"/>
      <c r="FL34" s="445"/>
      <c r="FM34" s="445"/>
      <c r="FN34" s="445"/>
      <c r="FO34" s="445"/>
      <c r="FP34" s="445"/>
      <c r="FQ34" s="445"/>
      <c r="FR34" s="445"/>
      <c r="FS34" s="445"/>
      <c r="FT34" s="445"/>
      <c r="FU34" s="445"/>
      <c r="FV34" s="445"/>
      <c r="FW34" s="445"/>
      <c r="FX34" s="445"/>
      <c r="FY34" s="445"/>
      <c r="FZ34" s="445"/>
      <c r="GA34" s="445"/>
      <c r="GB34" s="445"/>
      <c r="GC34" s="445"/>
      <c r="GD34" s="445"/>
      <c r="GE34" s="445"/>
      <c r="GF34" s="445"/>
      <c r="GG34" s="445"/>
      <c r="GH34" s="445"/>
      <c r="GI34" s="445"/>
      <c r="GJ34" s="445"/>
      <c r="GK34" s="445"/>
      <c r="GL34" s="445"/>
      <c r="GM34" s="445"/>
      <c r="GN34" s="445"/>
      <c r="GO34" s="445"/>
      <c r="GP34" s="445"/>
      <c r="GQ34" s="445"/>
      <c r="GR34" s="445"/>
      <c r="GS34" s="445"/>
      <c r="GT34" s="445"/>
      <c r="GU34" s="445"/>
      <c r="GV34" s="445"/>
      <c r="GW34" s="445"/>
      <c r="GX34" s="445"/>
      <c r="GY34" s="445"/>
      <c r="GZ34" s="445"/>
      <c r="HA34" s="445"/>
      <c r="HB34" s="445"/>
      <c r="HC34" s="445"/>
      <c r="HD34" s="445"/>
      <c r="HE34" s="445"/>
      <c r="HF34" s="445"/>
      <c r="HG34" s="445"/>
      <c r="HH34" s="445"/>
      <c r="HI34" s="445"/>
      <c r="HJ34" s="445"/>
      <c r="HK34" s="445"/>
      <c r="HL34" s="445"/>
      <c r="HM34" s="445"/>
      <c r="HN34" s="445"/>
      <c r="HO34" s="445"/>
      <c r="HP34" s="445"/>
      <c r="HQ34" s="445"/>
      <c r="HR34" s="445"/>
      <c r="HS34" s="445"/>
      <c r="HT34" s="445"/>
      <c r="HU34" s="445"/>
      <c r="HV34" s="445"/>
      <c r="HW34" s="445"/>
      <c r="HX34" s="445"/>
      <c r="HY34" s="445"/>
      <c r="HZ34" s="445"/>
      <c r="IA34" s="445"/>
      <c r="IB34" s="445"/>
      <c r="IC34" s="445"/>
      <c r="ID34" s="445"/>
      <c r="IE34" s="445"/>
      <c r="IF34" s="445"/>
      <c r="IG34" s="445"/>
      <c r="IH34" s="445"/>
      <c r="II34" s="445"/>
      <c r="IJ34" s="445"/>
      <c r="IK34" s="445"/>
      <c r="IL34" s="445"/>
      <c r="IM34" s="445"/>
      <c r="IN34" s="445"/>
      <c r="IO34" s="445"/>
    </row>
    <row r="35" spans="1:249" ht="18" customHeight="1">
      <c r="A35" s="1064"/>
      <c r="B35" s="1064"/>
      <c r="C35" s="1064"/>
      <c r="D35" s="1064"/>
      <c r="E35" s="1048" t="s">
        <v>2793</v>
      </c>
      <c r="F35" s="1038"/>
      <c r="G35" s="1038"/>
      <c r="H35" s="1038"/>
      <c r="I35" s="1038"/>
    </row>
    <row r="36" spans="1:249" ht="18" customHeight="1">
      <c r="A36" s="1059" t="s">
        <v>2588</v>
      </c>
      <c r="B36" s="1059"/>
      <c r="C36" s="1065" t="s">
        <v>4426</v>
      </c>
      <c r="D36" s="1060"/>
      <c r="E36" s="1066" t="s">
        <v>2794</v>
      </c>
      <c r="F36" s="1038"/>
      <c r="G36" s="1038"/>
      <c r="H36" s="1038"/>
      <c r="I36" s="1038"/>
    </row>
    <row r="37" spans="1:249" ht="18" customHeight="1">
      <c r="A37" s="1067"/>
      <c r="B37" s="1067"/>
      <c r="C37" s="1067"/>
      <c r="D37" s="1060"/>
      <c r="E37" s="1066"/>
      <c r="F37" s="1038"/>
      <c r="G37" s="1038"/>
      <c r="H37" s="1038"/>
      <c r="I37" s="1038"/>
    </row>
    <row r="38" spans="1:249" ht="18" customHeight="1">
      <c r="A38" s="1059" t="s">
        <v>2589</v>
      </c>
      <c r="B38" s="1059"/>
      <c r="C38" s="1065" t="s">
        <v>4425</v>
      </c>
      <c r="D38" s="1060"/>
      <c r="E38" s="1066" t="s">
        <v>2795</v>
      </c>
      <c r="F38" s="1038"/>
      <c r="G38" s="1038"/>
      <c r="H38" s="1038"/>
      <c r="I38" s="1038"/>
    </row>
    <row r="39" spans="1:249" ht="18" customHeight="1">
      <c r="A39" s="1067"/>
      <c r="B39" s="1067"/>
      <c r="C39" s="1067" t="s">
        <v>3253</v>
      </c>
      <c r="D39" s="1060"/>
      <c r="E39" s="1066"/>
      <c r="F39" s="1038"/>
      <c r="G39" s="1038"/>
      <c r="H39" s="1038"/>
      <c r="I39" s="1038"/>
    </row>
    <row r="40" spans="1:249" ht="18" customHeight="1">
      <c r="A40" s="1059" t="s">
        <v>2590</v>
      </c>
      <c r="B40" s="1059"/>
      <c r="C40" s="1065" t="s">
        <v>4427</v>
      </c>
      <c r="D40" s="1060"/>
      <c r="E40" s="1066" t="s">
        <v>2796</v>
      </c>
      <c r="F40" s="1038"/>
      <c r="G40" s="1038"/>
      <c r="H40" s="1038"/>
      <c r="I40" s="1038"/>
    </row>
    <row r="41" spans="1:249" ht="18" customHeight="1">
      <c r="A41" s="1058"/>
      <c r="B41" s="1058"/>
      <c r="C41" s="1064"/>
      <c r="D41" s="1064"/>
      <c r="E41" s="1038"/>
      <c r="F41" s="1038"/>
      <c r="G41" s="1038"/>
      <c r="H41" s="1038"/>
      <c r="I41" s="1038"/>
    </row>
    <row r="42" spans="1:249" ht="18" customHeight="1">
      <c r="A42" s="1058"/>
      <c r="B42" s="1058"/>
      <c r="C42" s="1064"/>
      <c r="D42" s="1064"/>
      <c r="E42" s="1038"/>
      <c r="F42" s="1038"/>
      <c r="G42" s="1038"/>
      <c r="H42" s="1038"/>
      <c r="I42" s="1038"/>
    </row>
    <row r="43" spans="1:249" ht="18" customHeight="1">
      <c r="A43" s="1058"/>
      <c r="B43" s="1058"/>
      <c r="C43" s="1064"/>
      <c r="D43" s="1064"/>
      <c r="E43" s="1038"/>
      <c r="F43" s="1038"/>
      <c r="G43" s="1038"/>
      <c r="H43" s="1038"/>
      <c r="I43" s="1038"/>
    </row>
    <row r="44" spans="1:249" ht="18" customHeight="1">
      <c r="A44" s="1058"/>
      <c r="B44" s="1058"/>
      <c r="C44" s="1064"/>
      <c r="D44" s="1064"/>
      <c r="E44" s="1038"/>
      <c r="F44" s="1038"/>
      <c r="G44" s="1038"/>
      <c r="H44" s="1038"/>
      <c r="I44" s="1038"/>
    </row>
    <row r="45" spans="1:249" ht="18" customHeight="1">
      <c r="A45" s="1058"/>
      <c r="B45" s="1058"/>
      <c r="C45" s="1064"/>
      <c r="D45" s="1064"/>
      <c r="E45" s="1038"/>
      <c r="F45" s="1038"/>
      <c r="G45" s="1038"/>
      <c r="H45" s="1038"/>
      <c r="I45" s="1038"/>
    </row>
    <row r="46" spans="1:249" ht="18" customHeight="1">
      <c r="A46" s="1058" t="str">
        <f>"Year ended "&amp;C38</f>
        <v>Year ended 12/31/2015</v>
      </c>
      <c r="B46" s="1058"/>
      <c r="C46" s="1064"/>
      <c r="D46" s="1064"/>
      <c r="E46" s="1038"/>
      <c r="F46" s="1038"/>
      <c r="G46" s="1038"/>
      <c r="H46" s="1038"/>
      <c r="I46" s="1038"/>
    </row>
    <row r="47" spans="1:249" ht="18" customHeight="1">
      <c r="A47" s="1058"/>
      <c r="B47" s="1058"/>
      <c r="C47" s="1064"/>
      <c r="D47" s="1064"/>
      <c r="E47" s="1038"/>
      <c r="F47" s="1038"/>
      <c r="G47" s="1038"/>
      <c r="H47" s="1038"/>
      <c r="I47" s="1038"/>
    </row>
    <row r="48" spans="1:249" ht="18" customHeight="1">
      <c r="A48" s="1058"/>
      <c r="B48" s="1058"/>
      <c r="C48" s="1064"/>
      <c r="D48" s="1064"/>
      <c r="E48" s="1038"/>
      <c r="F48" s="1038"/>
      <c r="G48" s="1038"/>
      <c r="H48" s="1038"/>
      <c r="I48" s="1038"/>
    </row>
    <row r="49" spans="1:9" ht="13.5" customHeight="1">
      <c r="A49" s="1048"/>
      <c r="B49" s="1048"/>
      <c r="C49" s="1038"/>
      <c r="D49" s="1038"/>
      <c r="E49" s="1038"/>
      <c r="F49" s="1038"/>
      <c r="G49" s="1038"/>
      <c r="H49" s="1038"/>
      <c r="I49" s="1038"/>
    </row>
    <row r="50" spans="1:9" ht="15" customHeight="1">
      <c r="A50" s="1048" t="str">
        <f>"Annual Report of "&amp;C25</f>
        <v>Annual Report of Orange and Rockland Utilities, Inc</v>
      </c>
      <c r="B50" s="1048"/>
      <c r="C50" s="1038"/>
      <c r="D50" s="1038"/>
      <c r="E50" s="1038"/>
      <c r="F50" s="1038"/>
      <c r="G50" s="1038"/>
      <c r="H50" s="1038"/>
      <c r="I50" s="1038"/>
    </row>
    <row r="51" spans="1:9" ht="13.5" customHeight="1">
      <c r="A51" s="1048"/>
      <c r="B51" s="1048"/>
      <c r="C51" s="1038"/>
      <c r="D51" s="1038"/>
      <c r="E51" s="1038"/>
      <c r="F51" s="1038"/>
      <c r="G51" s="1038"/>
      <c r="H51" s="1038"/>
      <c r="I51" s="1038"/>
    </row>
    <row r="52" spans="1:9" ht="15.6" customHeight="1">
      <c r="A52" s="1048" t="str">
        <f>"Annual Report of "&amp;C25&amp;"                                                       "&amp;A6</f>
        <v>Annual Report of Orange and Rockland Utilities, Inc                                                       Year ended 12/31/2015</v>
      </c>
      <c r="B52" s="1048"/>
      <c r="C52" s="1038"/>
      <c r="D52" s="1038"/>
      <c r="E52" s="1038"/>
      <c r="F52" s="1038"/>
      <c r="G52" s="1038"/>
      <c r="H52" s="1038"/>
      <c r="I52" s="1038"/>
    </row>
    <row r="53" spans="1:9" ht="13.5" customHeight="1">
      <c r="A53" s="1048"/>
      <c r="B53" s="1048"/>
      <c r="C53" s="1038"/>
      <c r="D53" s="1038"/>
      <c r="E53" s="1038"/>
      <c r="F53" s="1038"/>
      <c r="G53" s="1038"/>
      <c r="H53" s="1038"/>
      <c r="I53" s="1038"/>
    </row>
    <row r="54" spans="1:9" ht="15" customHeight="1">
      <c r="A54" s="1048" t="str">
        <f>"Annual Report of "&amp;C25&amp;"                                                                           "&amp;A6</f>
        <v>Annual Report of Orange and Rockland Utilities, Inc                                                                           Year ended 12/31/2015</v>
      </c>
      <c r="B54" s="1048"/>
      <c r="C54" s="1038"/>
      <c r="D54" s="1038"/>
      <c r="E54" s="1038"/>
      <c r="F54" s="1038"/>
      <c r="G54" s="1038"/>
      <c r="H54" s="1038"/>
      <c r="I54" s="1038"/>
    </row>
    <row r="55" spans="1:9" ht="13.5" customHeight="1">
      <c r="A55" s="1048"/>
      <c r="B55" s="1048"/>
      <c r="C55" s="1038"/>
      <c r="D55" s="1038"/>
      <c r="E55" s="1038"/>
      <c r="F55" s="1038"/>
      <c r="G55" s="1038"/>
      <c r="H55" s="1038"/>
      <c r="I55" s="1038"/>
    </row>
    <row r="56" spans="1:9" ht="15" customHeight="1">
      <c r="A56" s="1048" t="str">
        <f>"Annual Report of "&amp;C25&amp;"                                                                                     "&amp;A6</f>
        <v>Annual Report of Orange and Rockland Utilities, Inc                                                                                     Year ended 12/31/2015</v>
      </c>
      <c r="B56" s="1048"/>
      <c r="C56" s="1038"/>
      <c r="D56" s="1038"/>
      <c r="E56" s="1038"/>
      <c r="F56" s="1038"/>
      <c r="G56" s="1038"/>
      <c r="H56" s="1038"/>
      <c r="I56" s="1038"/>
    </row>
    <row r="57" spans="1:9" ht="13.5" customHeight="1">
      <c r="A57" s="1048"/>
      <c r="B57" s="1048"/>
      <c r="C57" s="1038"/>
      <c r="D57" s="1038"/>
      <c r="E57" s="1038"/>
      <c r="F57" s="1038"/>
      <c r="G57" s="1038"/>
      <c r="H57" s="1038"/>
      <c r="I57" s="1038"/>
    </row>
    <row r="58" spans="1:9" ht="15" customHeight="1">
      <c r="A58" s="1048" t="str">
        <f>"Annual Report of "&amp;C25&amp;"                                                                                                 "&amp;A6</f>
        <v>Annual Report of Orange and Rockland Utilities, Inc                                                                                                 Year ended 12/31/2015</v>
      </c>
      <c r="B58" s="1048"/>
      <c r="C58" s="1038"/>
      <c r="D58" s="1038"/>
      <c r="E58" s="1038"/>
      <c r="F58" s="1038"/>
      <c r="G58" s="1038"/>
      <c r="H58" s="1038"/>
      <c r="I58" s="1038"/>
    </row>
    <row r="59" spans="1:9" ht="13.5" customHeight="1">
      <c r="A59" s="1048"/>
      <c r="B59" s="1048"/>
      <c r="C59" s="1038"/>
      <c r="D59" s="1038"/>
      <c r="E59" s="1038"/>
      <c r="F59" s="1038"/>
      <c r="G59" s="1038"/>
      <c r="H59" s="1038"/>
      <c r="I59" s="1038"/>
    </row>
    <row r="60" spans="1:9" ht="15" customHeight="1">
      <c r="A60" s="1048" t="str">
        <f>"Annual Report of "&amp;C25&amp;"                                                                                                              "&amp;A6</f>
        <v>Annual Report of Orange and Rockland Utilities, Inc                                                                                                              Year ended 12/31/2015</v>
      </c>
      <c r="B60" s="1048"/>
      <c r="C60" s="1038"/>
      <c r="D60" s="1038"/>
      <c r="E60" s="1038"/>
      <c r="F60" s="1038"/>
      <c r="G60" s="1038"/>
      <c r="H60" s="1038"/>
      <c r="I60" s="1038"/>
    </row>
    <row r="61" spans="1:9" ht="13.5" customHeight="1">
      <c r="A61" s="1048"/>
      <c r="B61" s="1048"/>
      <c r="C61" s="1038"/>
      <c r="D61" s="1038"/>
      <c r="E61" s="1038"/>
      <c r="F61" s="1038"/>
      <c r="G61" s="1038"/>
      <c r="H61" s="1038"/>
      <c r="I61" s="1038"/>
    </row>
    <row r="62" spans="1:9" ht="15" customHeight="1">
      <c r="A62" s="1048" t="str">
        <f>"Annual Report of "&amp;C25&amp;"                                                                                                                            "&amp;A6</f>
        <v>Annual Report of Orange and Rockland Utilities, Inc                                                                                                                            Year ended 12/31/2015</v>
      </c>
      <c r="B62" s="1048"/>
      <c r="C62" s="1038"/>
      <c r="D62" s="1038"/>
      <c r="E62" s="1038"/>
      <c r="F62" s="1038"/>
      <c r="G62" s="1038"/>
      <c r="H62" s="1038"/>
      <c r="I62" s="1038"/>
    </row>
    <row r="63" spans="1:9" ht="13.5" customHeight="1">
      <c r="A63" s="1048"/>
      <c r="B63" s="1048"/>
      <c r="C63" s="1038"/>
      <c r="D63" s="1038"/>
      <c r="E63" s="1038"/>
      <c r="F63" s="1038"/>
      <c r="G63" s="1038"/>
      <c r="H63" s="1038"/>
      <c r="I63" s="1038"/>
    </row>
    <row r="64" spans="1:9" ht="15.6" customHeight="1">
      <c r="A64" s="1048" t="str">
        <f>"Annual Report of "&amp;C25&amp;"                                                                                                                                       "&amp;A6</f>
        <v>Annual Report of Orange and Rockland Utilities, Inc                                                                                                                                       Year ended 12/31/2015</v>
      </c>
      <c r="B64" s="1048"/>
      <c r="C64" s="1038"/>
      <c r="D64" s="1038"/>
      <c r="E64" s="1038"/>
      <c r="F64" s="1038"/>
      <c r="G64" s="1038"/>
      <c r="H64" s="1038"/>
      <c r="I64" s="1038"/>
    </row>
    <row r="65" spans="1:9" ht="13.5" customHeight="1">
      <c r="A65" s="1048"/>
      <c r="B65" s="1048"/>
      <c r="C65" s="1038"/>
      <c r="D65" s="1038"/>
      <c r="E65" s="1038"/>
      <c r="F65" s="1038"/>
      <c r="G65" s="1038"/>
      <c r="H65" s="1038"/>
      <c r="I65" s="1038"/>
    </row>
    <row r="66" spans="1:9" ht="13.5" customHeight="1">
      <c r="A66" s="1048"/>
      <c r="B66" s="1048"/>
      <c r="C66" s="1038"/>
      <c r="D66" s="1038"/>
      <c r="E66" s="1038"/>
      <c r="F66" s="1038"/>
      <c r="G66" s="1038"/>
      <c r="H66" s="1038"/>
      <c r="I66" s="1038"/>
    </row>
    <row r="67" spans="1:9" ht="13.5" customHeight="1">
      <c r="A67" s="1048"/>
      <c r="B67" s="1048"/>
      <c r="C67" s="1038"/>
      <c r="D67" s="1038"/>
      <c r="E67" s="1038"/>
      <c r="F67" s="1038"/>
      <c r="G67" s="1038"/>
      <c r="H67" s="1038"/>
      <c r="I67" s="1038"/>
    </row>
    <row r="68" spans="1:9" ht="13.5" customHeight="1">
      <c r="A68" s="1048"/>
      <c r="B68" s="1048"/>
      <c r="C68" s="1038"/>
      <c r="D68" s="1038"/>
      <c r="E68" s="1038"/>
      <c r="F68" s="1038"/>
      <c r="G68" s="1038"/>
      <c r="H68" s="1038"/>
      <c r="I68" s="1038"/>
    </row>
    <row r="69" spans="1:9" ht="13.5" customHeight="1">
      <c r="A69" s="1038"/>
      <c r="B69" s="1038"/>
      <c r="C69" s="1038"/>
      <c r="D69" s="1038"/>
      <c r="E69" s="1038"/>
      <c r="F69" s="1038"/>
      <c r="G69" s="1038"/>
      <c r="H69" s="1038"/>
      <c r="I69" s="1038"/>
    </row>
    <row r="70" spans="1:9" ht="13.5" customHeight="1">
      <c r="A70" s="446"/>
      <c r="B70" s="446"/>
      <c r="C70" s="446"/>
      <c r="D70" s="446"/>
      <c r="E70" s="446"/>
    </row>
  </sheetData>
  <phoneticPr fontId="0" type="noConversion"/>
  <pageMargins left="0.5" right="0.5" top="0.5" bottom="0.5" header="0.5" footer="0.5"/>
  <pageSetup scale="63" orientation="portrait" horizontalDpi="300" verticalDpi="300" r:id="rId1"/>
  <headerFooter alignWithMargins="0"/>
  <colBreaks count="1" manualBreakCount="1">
    <brk id="4"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9" enableFormatConditionsCalculation="0"/>
  <dimension ref="A1:M132"/>
  <sheetViews>
    <sheetView defaultGridColor="0" view="pageBreakPreview" topLeftCell="A88" colorId="22" zoomScale="78" zoomScaleNormal="85" zoomScaleSheetLayoutView="78" workbookViewId="0">
      <selection activeCell="M31" sqref="M31"/>
    </sheetView>
  </sheetViews>
  <sheetFormatPr defaultColWidth="12.21875" defaultRowHeight="15"/>
  <cols>
    <col min="1" max="1" width="4.6640625" style="4" customWidth="1"/>
    <col min="2" max="2" width="32.6640625" style="4" customWidth="1"/>
    <col min="3" max="3" width="12.21875" style="4"/>
    <col min="4" max="5" width="14.6640625" style="4" customWidth="1"/>
    <col min="6" max="6" width="20.6640625" style="4" customWidth="1"/>
    <col min="7" max="7" width="2.88671875" style="4" customWidth="1"/>
    <col min="8" max="8" width="25.6640625" style="4" customWidth="1"/>
    <col min="9" max="9" width="6.6640625" style="4" customWidth="1"/>
    <col min="10" max="10" width="14.6640625" style="4" customWidth="1"/>
    <col min="11" max="11" width="21.6640625" style="4" customWidth="1"/>
    <col min="12" max="12" width="22.6640625" style="4" customWidth="1"/>
    <col min="13" max="13" width="4.6640625" style="4" customWidth="1"/>
    <col min="14" max="16384" width="12.21875" style="4"/>
  </cols>
  <sheetData>
    <row r="1" spans="1:13">
      <c r="A1" s="517" t="s">
        <v>2455</v>
      </c>
      <c r="B1" s="518"/>
      <c r="C1" s="519" t="s">
        <v>2368</v>
      </c>
      <c r="D1" s="518"/>
      <c r="E1" s="519" t="s">
        <v>2457</v>
      </c>
      <c r="F1" s="521" t="s">
        <v>2458</v>
      </c>
      <c r="G1" s="517" t="s">
        <v>2455</v>
      </c>
      <c r="H1" s="518"/>
      <c r="I1" s="519" t="s">
        <v>2368</v>
      </c>
      <c r="J1" s="518"/>
      <c r="K1" s="575" t="s">
        <v>2457</v>
      </c>
      <c r="L1" s="520" t="s">
        <v>2458</v>
      </c>
      <c r="M1" s="552"/>
    </row>
    <row r="2" spans="1:13">
      <c r="A2" s="47" t="str">
        <f>'Data Sheet'!$C$25</f>
        <v>Orange and Rockland Utilities, Inc</v>
      </c>
      <c r="B2" s="522"/>
      <c r="C2" s="301" t="s">
        <v>431</v>
      </c>
      <c r="D2" s="522"/>
      <c r="E2" s="301" t="s">
        <v>2459</v>
      </c>
      <c r="F2" s="523"/>
      <c r="G2" s="47" t="str">
        <f>'Data Sheet'!$C$25</f>
        <v>Orange and Rockland Utilities, Inc</v>
      </c>
      <c r="H2" s="522"/>
      <c r="I2" s="301" t="s">
        <v>516</v>
      </c>
      <c r="J2" s="522"/>
      <c r="K2" s="556" t="s">
        <v>2459</v>
      </c>
      <c r="M2" s="554"/>
    </row>
    <row r="3" spans="1:13" ht="15" customHeight="1">
      <c r="A3" s="1085"/>
      <c r="B3" s="524"/>
      <c r="C3" s="355" t="s">
        <v>230</v>
      </c>
      <c r="D3" s="524"/>
      <c r="E3" s="1136" t="str">
        <f>'Data Sheet'!$C$40</f>
        <v>4/28/2016</v>
      </c>
      <c r="F3" s="138" t="str">
        <f>'Data Sheet'!$C$38</f>
        <v>12/31/2015</v>
      </c>
      <c r="G3" s="1085"/>
      <c r="H3" s="524"/>
      <c r="I3" s="355" t="s">
        <v>230</v>
      </c>
      <c r="J3" s="524"/>
      <c r="K3" s="1136" t="str">
        <f>'Data Sheet'!$C$40</f>
        <v>4/28/2016</v>
      </c>
      <c r="L3" s="215" t="str">
        <f>'Data Sheet'!$C$38</f>
        <v>12/31/2015</v>
      </c>
      <c r="M3" s="555"/>
    </row>
    <row r="4" spans="1:13" ht="15" customHeight="1">
      <c r="A4" s="576" t="s">
        <v>1070</v>
      </c>
      <c r="B4" s="577"/>
      <c r="C4" s="577"/>
      <c r="D4" s="577"/>
      <c r="E4" s="577"/>
      <c r="F4" s="578"/>
      <c r="G4" s="600"/>
      <c r="H4" s="577" t="s">
        <v>1071</v>
      </c>
      <c r="I4" s="577"/>
      <c r="J4" s="577"/>
      <c r="K4" s="577"/>
      <c r="L4" s="577"/>
      <c r="M4" s="578"/>
    </row>
    <row r="5" spans="1:13">
      <c r="A5" s="579"/>
      <c r="B5" s="566"/>
      <c r="C5" s="566"/>
      <c r="D5" s="566"/>
      <c r="E5" s="566"/>
      <c r="F5" s="601"/>
      <c r="G5" s="579"/>
      <c r="H5" s="566"/>
      <c r="I5" s="1083"/>
      <c r="J5" s="1083"/>
      <c r="M5" s="554"/>
    </row>
    <row r="6" spans="1:13" ht="15" customHeight="1">
      <c r="A6" s="3623" t="s">
        <v>1137</v>
      </c>
      <c r="B6" s="3512"/>
      <c r="C6" s="3512"/>
      <c r="D6" s="3550" t="s">
        <v>3696</v>
      </c>
      <c r="E6" s="3550"/>
      <c r="F6" s="3513"/>
      <c r="G6" s="3623" t="s">
        <v>1138</v>
      </c>
      <c r="H6" s="3550"/>
      <c r="I6" s="3550"/>
      <c r="J6" s="3550"/>
      <c r="K6" s="4" t="s">
        <v>1078</v>
      </c>
      <c r="M6" s="554"/>
    </row>
    <row r="7" spans="1:13" ht="15" customHeight="1">
      <c r="A7" s="3623"/>
      <c r="B7" s="3512"/>
      <c r="C7" s="3512"/>
      <c r="D7" s="3550"/>
      <c r="E7" s="3550"/>
      <c r="F7" s="3513"/>
      <c r="G7" s="3623"/>
      <c r="H7" s="3550"/>
      <c r="I7" s="3550"/>
      <c r="J7" s="3550"/>
      <c r="K7" s="3512" t="s">
        <v>3697</v>
      </c>
      <c r="L7" s="3512"/>
      <c r="M7" s="3513"/>
    </row>
    <row r="8" spans="1:13" ht="15" customHeight="1">
      <c r="A8" s="3623" t="s">
        <v>3439</v>
      </c>
      <c r="B8" s="3512"/>
      <c r="C8" s="3512"/>
      <c r="D8" s="3550"/>
      <c r="E8" s="3550"/>
      <c r="F8" s="3513"/>
      <c r="G8" s="3623"/>
      <c r="H8" s="3550"/>
      <c r="I8" s="3550"/>
      <c r="J8" s="3550"/>
      <c r="K8" s="3512"/>
      <c r="L8" s="3512"/>
      <c r="M8" s="3513"/>
    </row>
    <row r="9" spans="1:13">
      <c r="A9" s="3623"/>
      <c r="B9" s="3512"/>
      <c r="C9" s="3512"/>
      <c r="D9" s="3550"/>
      <c r="E9" s="3550"/>
      <c r="F9" s="3513"/>
      <c r="G9" s="3623"/>
      <c r="H9" s="3550"/>
      <c r="I9" s="3550"/>
      <c r="J9" s="3550"/>
      <c r="K9" s="3512"/>
      <c r="L9" s="3512"/>
      <c r="M9" s="3513"/>
    </row>
    <row r="10" spans="1:13" ht="15" customHeight="1">
      <c r="A10" s="3623"/>
      <c r="B10" s="3512"/>
      <c r="C10" s="3512"/>
      <c r="D10" s="3550"/>
      <c r="E10" s="3550"/>
      <c r="F10" s="3513"/>
      <c r="G10" s="3623" t="s">
        <v>1922</v>
      </c>
      <c r="H10" s="3550"/>
      <c r="I10" s="3550"/>
      <c r="J10" s="3550"/>
      <c r="K10" s="3512"/>
      <c r="L10" s="3512"/>
      <c r="M10" s="3513"/>
    </row>
    <row r="11" spans="1:13">
      <c r="A11" s="1107"/>
      <c r="B11" s="1089"/>
      <c r="C11" s="1089"/>
      <c r="D11" s="3550"/>
      <c r="E11" s="3550"/>
      <c r="F11" s="3513"/>
      <c r="G11" s="3623"/>
      <c r="H11" s="3550"/>
      <c r="I11" s="3550"/>
      <c r="J11" s="3550"/>
      <c r="K11" s="3512"/>
      <c r="L11" s="3512"/>
      <c r="M11" s="3513"/>
    </row>
    <row r="12" spans="1:13" ht="15" customHeight="1">
      <c r="A12" s="3623" t="s">
        <v>1923</v>
      </c>
      <c r="B12" s="3512"/>
      <c r="C12" s="3512"/>
      <c r="D12" s="3550"/>
      <c r="E12" s="3550"/>
      <c r="F12" s="3513"/>
      <c r="G12" s="3623"/>
      <c r="H12" s="3550"/>
      <c r="I12" s="3550"/>
      <c r="J12" s="3550"/>
      <c r="K12" s="3512"/>
      <c r="L12" s="3512"/>
      <c r="M12" s="3513"/>
    </row>
    <row r="13" spans="1:13" ht="15" customHeight="1">
      <c r="A13" s="3623"/>
      <c r="B13" s="3512"/>
      <c r="C13" s="3512"/>
      <c r="D13" s="3550" t="s">
        <v>152</v>
      </c>
      <c r="E13" s="3550"/>
      <c r="F13" s="3513"/>
      <c r="G13" s="3623"/>
      <c r="H13" s="3550"/>
      <c r="I13" s="3550"/>
      <c r="J13" s="3550"/>
      <c r="K13" s="3512" t="s">
        <v>153</v>
      </c>
      <c r="L13" s="3512"/>
      <c r="M13" s="3513"/>
    </row>
    <row r="14" spans="1:13" ht="15" customHeight="1">
      <c r="A14" s="3623"/>
      <c r="B14" s="3512"/>
      <c r="C14" s="3512"/>
      <c r="D14" s="3550"/>
      <c r="E14" s="3550"/>
      <c r="F14" s="3513"/>
      <c r="G14" s="3623" t="s">
        <v>154</v>
      </c>
      <c r="H14" s="3550"/>
      <c r="I14" s="3550"/>
      <c r="J14" s="3550"/>
      <c r="K14" s="3512"/>
      <c r="L14" s="3512"/>
      <c r="M14" s="3513"/>
    </row>
    <row r="15" spans="1:13">
      <c r="A15" s="1108"/>
      <c r="B15" s="1088"/>
      <c r="C15" s="1088"/>
      <c r="D15" s="3522"/>
      <c r="E15" s="3522"/>
      <c r="F15" s="3601"/>
      <c r="G15" s="3624"/>
      <c r="H15" s="3522"/>
      <c r="I15" s="3522"/>
      <c r="J15" s="3522"/>
      <c r="M15" s="554"/>
    </row>
    <row r="16" spans="1:13">
      <c r="A16" s="580"/>
      <c r="B16" s="567"/>
      <c r="C16" s="559"/>
      <c r="D16" s="566"/>
      <c r="E16" s="581"/>
      <c r="F16" s="561" t="s">
        <v>439</v>
      </c>
      <c r="G16" s="3628" t="s">
        <v>440</v>
      </c>
      <c r="H16" s="3629"/>
      <c r="I16" s="567"/>
      <c r="J16" s="566"/>
      <c r="K16" s="584" t="s">
        <v>439</v>
      </c>
      <c r="L16" s="584" t="s">
        <v>441</v>
      </c>
      <c r="M16" s="585"/>
    </row>
    <row r="17" spans="1:13">
      <c r="A17" s="562" t="s">
        <v>3686</v>
      </c>
      <c r="C17" s="522"/>
      <c r="D17" s="1117" t="s">
        <v>54</v>
      </c>
      <c r="E17" s="564" t="s">
        <v>3619</v>
      </c>
      <c r="F17" s="565" t="s">
        <v>442</v>
      </c>
      <c r="G17" s="3630" t="s">
        <v>443</v>
      </c>
      <c r="H17" s="3577"/>
      <c r="I17" s="3631" t="s">
        <v>444</v>
      </c>
      <c r="J17" s="3577"/>
      <c r="K17" s="1115" t="s">
        <v>442</v>
      </c>
      <c r="L17" s="1115" t="s">
        <v>445</v>
      </c>
      <c r="M17" s="523"/>
    </row>
    <row r="18" spans="1:13">
      <c r="A18" s="562" t="s">
        <v>3689</v>
      </c>
      <c r="B18" s="557" t="s">
        <v>446</v>
      </c>
      <c r="C18" s="586"/>
      <c r="D18" s="1117" t="s">
        <v>447</v>
      </c>
      <c r="E18" s="564" t="s">
        <v>448</v>
      </c>
      <c r="F18" s="565" t="s">
        <v>2242</v>
      </c>
      <c r="G18" s="3630" t="s">
        <v>449</v>
      </c>
      <c r="H18" s="3577"/>
      <c r="I18" s="3631" t="s">
        <v>450</v>
      </c>
      <c r="J18" s="3577"/>
      <c r="K18" s="1115" t="s">
        <v>659</v>
      </c>
      <c r="L18" s="1115" t="s">
        <v>451</v>
      </c>
      <c r="M18" s="563" t="s">
        <v>3686</v>
      </c>
    </row>
    <row r="19" spans="1:13">
      <c r="A19" s="587"/>
      <c r="B19" s="588" t="s">
        <v>58</v>
      </c>
      <c r="C19" s="589"/>
      <c r="D19" s="590" t="s">
        <v>1827</v>
      </c>
      <c r="E19" s="591" t="s">
        <v>1828</v>
      </c>
      <c r="F19" s="612" t="s">
        <v>1829</v>
      </c>
      <c r="G19" s="3625" t="s">
        <v>3535</v>
      </c>
      <c r="H19" s="3626"/>
      <c r="I19" s="3627" t="s">
        <v>3536</v>
      </c>
      <c r="J19" s="3626"/>
      <c r="K19" s="1111" t="s">
        <v>3537</v>
      </c>
      <c r="L19" s="1111" t="s">
        <v>3538</v>
      </c>
      <c r="M19" s="569" t="s">
        <v>3689</v>
      </c>
    </row>
    <row r="20" spans="1:13">
      <c r="A20" s="558">
        <v>1</v>
      </c>
      <c r="B20" s="4" t="s">
        <v>44</v>
      </c>
      <c r="D20" s="759"/>
      <c r="E20" s="1083"/>
      <c r="F20" s="193"/>
      <c r="G20" s="275"/>
      <c r="H20" s="252"/>
      <c r="I20" s="200"/>
      <c r="J20" s="545"/>
      <c r="K20" s="200"/>
      <c r="L20" s="200"/>
      <c r="M20" s="523">
        <v>1</v>
      </c>
    </row>
    <row r="21" spans="1:13">
      <c r="A21" s="558">
        <v>2</v>
      </c>
      <c r="B21" s="4" t="s">
        <v>45</v>
      </c>
      <c r="D21" s="1612">
        <v>715</v>
      </c>
      <c r="E21" s="1083"/>
      <c r="F21" s="1609">
        <v>15000</v>
      </c>
      <c r="G21" s="233"/>
      <c r="H21" s="236"/>
      <c r="I21" s="195"/>
      <c r="J21" s="544"/>
      <c r="K21" s="195">
        <f>+SUM(F21:J21)</f>
        <v>15000</v>
      </c>
      <c r="L21" s="195"/>
      <c r="M21" s="523">
        <v>2</v>
      </c>
    </row>
    <row r="22" spans="1:13">
      <c r="A22" s="558">
        <v>3</v>
      </c>
      <c r="D22" s="1612">
        <v>1371</v>
      </c>
      <c r="E22" s="1083"/>
      <c r="F22" s="1609">
        <v>3000</v>
      </c>
      <c r="G22" s="233"/>
      <c r="H22" s="236"/>
      <c r="I22" s="195"/>
      <c r="J22" s="544"/>
      <c r="K22" s="195">
        <f t="shared" ref="K22:K34" si="0">+SUM(F22:J22)</f>
        <v>3000</v>
      </c>
      <c r="L22" s="195"/>
      <c r="M22" s="523">
        <v>3</v>
      </c>
    </row>
    <row r="23" spans="1:13">
      <c r="A23" s="558">
        <v>4</v>
      </c>
      <c r="D23" s="1612">
        <v>5232</v>
      </c>
      <c r="E23" s="1083"/>
      <c r="F23" s="1609">
        <v>12000</v>
      </c>
      <c r="G23" s="233"/>
      <c r="H23" s="236"/>
      <c r="I23" s="195"/>
      <c r="J23" s="544"/>
      <c r="K23" s="195">
        <f t="shared" si="0"/>
        <v>12000</v>
      </c>
      <c r="L23" s="195"/>
      <c r="M23" s="523">
        <v>4</v>
      </c>
    </row>
    <row r="24" spans="1:13">
      <c r="A24" s="558">
        <v>5</v>
      </c>
      <c r="D24" s="1612">
        <v>5323</v>
      </c>
      <c r="E24" s="1083"/>
      <c r="F24" s="1609">
        <v>70000</v>
      </c>
      <c r="G24" s="233"/>
      <c r="H24" s="236"/>
      <c r="I24" s="195"/>
      <c r="J24" s="544"/>
      <c r="K24" s="195">
        <f t="shared" si="0"/>
        <v>70000</v>
      </c>
      <c r="L24" s="195"/>
      <c r="M24" s="523">
        <v>5</v>
      </c>
    </row>
    <row r="25" spans="1:13">
      <c r="A25" s="558">
        <v>6</v>
      </c>
      <c r="D25" s="1612">
        <v>8481</v>
      </c>
      <c r="E25" s="1083"/>
      <c r="F25" s="1609">
        <v>200000</v>
      </c>
      <c r="G25" s="233"/>
      <c r="H25" s="236"/>
      <c r="I25" s="195"/>
      <c r="J25" s="544"/>
      <c r="K25" s="195">
        <f t="shared" si="0"/>
        <v>200000</v>
      </c>
      <c r="L25" s="195"/>
      <c r="M25" s="523">
        <v>6</v>
      </c>
    </row>
    <row r="26" spans="1:13">
      <c r="A26" s="558">
        <v>7</v>
      </c>
      <c r="D26" s="1612">
        <v>10886</v>
      </c>
      <c r="E26" s="1083"/>
      <c r="F26" s="1609">
        <v>400000</v>
      </c>
      <c r="G26" s="233"/>
      <c r="H26" s="236"/>
      <c r="I26" s="195"/>
      <c r="J26" s="544"/>
      <c r="K26" s="195">
        <f t="shared" si="0"/>
        <v>400000</v>
      </c>
      <c r="L26" s="195"/>
      <c r="M26" s="523">
        <v>7</v>
      </c>
    </row>
    <row r="27" spans="1:13">
      <c r="A27" s="558">
        <v>8</v>
      </c>
      <c r="D27" s="1612">
        <v>18566</v>
      </c>
      <c r="E27" s="1083"/>
      <c r="F27" s="1609">
        <v>450000</v>
      </c>
      <c r="G27" s="233"/>
      <c r="H27" s="236"/>
      <c r="I27" s="195"/>
      <c r="J27" s="544"/>
      <c r="K27" s="195">
        <f t="shared" si="0"/>
        <v>450000</v>
      </c>
      <c r="L27" s="195"/>
      <c r="M27" s="523">
        <v>8</v>
      </c>
    </row>
    <row r="28" spans="1:13">
      <c r="A28" s="558">
        <v>9</v>
      </c>
      <c r="D28" s="1612">
        <v>19951</v>
      </c>
      <c r="E28" s="1083"/>
      <c r="F28" s="1609">
        <v>1050000</v>
      </c>
      <c r="G28" s="233"/>
      <c r="H28" s="236"/>
      <c r="I28" s="195"/>
      <c r="J28" s="544"/>
      <c r="K28" s="195">
        <f t="shared" si="0"/>
        <v>1050000</v>
      </c>
      <c r="L28" s="195"/>
      <c r="M28" s="523">
        <v>9</v>
      </c>
    </row>
    <row r="29" spans="1:13">
      <c r="A29" s="558">
        <v>10</v>
      </c>
      <c r="D29" s="1612">
        <v>21781</v>
      </c>
      <c r="E29" s="1083"/>
      <c r="F29" s="1609">
        <v>2000000</v>
      </c>
      <c r="G29" s="233"/>
      <c r="H29" s="236"/>
      <c r="I29" s="195"/>
      <c r="J29" s="544"/>
      <c r="K29" s="195">
        <f t="shared" si="0"/>
        <v>2000000</v>
      </c>
      <c r="L29" s="195"/>
      <c r="M29" s="523">
        <v>10</v>
      </c>
    </row>
    <row r="30" spans="1:13">
      <c r="A30" s="558">
        <v>11</v>
      </c>
      <c r="D30" s="1612">
        <v>24334</v>
      </c>
      <c r="E30" s="1083"/>
      <c r="F30" s="1609">
        <v>2000000</v>
      </c>
      <c r="G30" s="233"/>
      <c r="H30" s="236"/>
      <c r="I30" s="195"/>
      <c r="J30" s="544"/>
      <c r="K30" s="195">
        <f t="shared" si="0"/>
        <v>2000000</v>
      </c>
      <c r="L30" s="195"/>
      <c r="M30" s="523">
        <v>11</v>
      </c>
    </row>
    <row r="31" spans="1:13">
      <c r="A31" s="558">
        <v>12</v>
      </c>
      <c r="D31" s="1612">
        <v>27719</v>
      </c>
      <c r="E31" s="1083"/>
      <c r="F31" s="1609">
        <v>5000000</v>
      </c>
      <c r="G31" s="233"/>
      <c r="H31" s="236"/>
      <c r="I31" s="195"/>
      <c r="J31" s="544"/>
      <c r="K31" s="195">
        <f t="shared" si="0"/>
        <v>5000000</v>
      </c>
      <c r="L31" s="195"/>
      <c r="M31" s="523">
        <v>12</v>
      </c>
    </row>
    <row r="32" spans="1:13">
      <c r="A32" s="558">
        <v>13</v>
      </c>
      <c r="B32" s="4" t="s">
        <v>46</v>
      </c>
      <c r="D32" s="1612"/>
      <c r="E32" s="1083"/>
      <c r="F32" s="1608">
        <v>-37994000</v>
      </c>
      <c r="G32" s="233"/>
      <c r="H32" s="236"/>
      <c r="I32" s="195"/>
      <c r="J32" s="544"/>
      <c r="K32" s="195">
        <f t="shared" si="0"/>
        <v>-37994000</v>
      </c>
      <c r="L32" s="195"/>
      <c r="M32" s="523">
        <v>13</v>
      </c>
    </row>
    <row r="33" spans="1:13">
      <c r="A33" s="558">
        <v>14</v>
      </c>
      <c r="B33" s="4" t="s">
        <v>47</v>
      </c>
      <c r="D33" s="1612"/>
      <c r="E33" s="1083"/>
      <c r="F33" s="1608">
        <v>247920735</v>
      </c>
      <c r="G33" s="233"/>
      <c r="H33" s="236"/>
      <c r="I33" s="195"/>
      <c r="J33" s="544"/>
      <c r="K33" s="195">
        <f t="shared" si="0"/>
        <v>247920735</v>
      </c>
      <c r="L33" s="195"/>
      <c r="M33" s="523">
        <v>14</v>
      </c>
    </row>
    <row r="34" spans="1:13">
      <c r="A34" s="558">
        <v>15</v>
      </c>
      <c r="B34" s="4" t="s">
        <v>48</v>
      </c>
      <c r="D34" s="1612"/>
      <c r="E34" s="1083"/>
      <c r="F34" s="1608">
        <v>12190251</v>
      </c>
      <c r="G34" s="233"/>
      <c r="H34" s="1610">
        <v>14287616</v>
      </c>
      <c r="I34" s="195"/>
      <c r="J34" s="544"/>
      <c r="K34" s="195">
        <f t="shared" si="0"/>
        <v>26477867</v>
      </c>
      <c r="L34" s="195"/>
      <c r="M34" s="523">
        <v>15</v>
      </c>
    </row>
    <row r="35" spans="1:13" s="762" customFormat="1">
      <c r="A35" s="771">
        <v>16</v>
      </c>
      <c r="B35" s="772" t="s">
        <v>1322</v>
      </c>
      <c r="C35" s="772"/>
      <c r="D35" s="1613"/>
      <c r="E35" s="773"/>
      <c r="F35" s="1608">
        <f>+SUM(F21:F34)</f>
        <v>233316986</v>
      </c>
      <c r="G35" s="774"/>
      <c r="H35" s="1610">
        <v>14287616</v>
      </c>
      <c r="I35" s="776"/>
      <c r="J35" s="777"/>
      <c r="K35" s="776">
        <f>SUM(K21:K34)</f>
        <v>247604602</v>
      </c>
      <c r="L35" s="776"/>
      <c r="M35" s="778">
        <v>16</v>
      </c>
    </row>
    <row r="36" spans="1:13">
      <c r="A36" s="558">
        <v>17</v>
      </c>
      <c r="D36" s="1612"/>
      <c r="E36" s="1083"/>
      <c r="F36" s="1608"/>
      <c r="G36" s="233"/>
      <c r="H36" s="1610"/>
      <c r="I36" s="195"/>
      <c r="J36" s="544"/>
      <c r="K36" s="195"/>
      <c r="L36" s="195"/>
      <c r="M36" s="523">
        <v>17</v>
      </c>
    </row>
    <row r="37" spans="1:13">
      <c r="A37" s="558">
        <v>18</v>
      </c>
      <c r="B37" s="4" t="s">
        <v>49</v>
      </c>
      <c r="D37" s="1612"/>
      <c r="E37" s="1083"/>
      <c r="F37" s="1608"/>
      <c r="G37" s="233"/>
      <c r="H37" s="1610"/>
      <c r="I37" s="195"/>
      <c r="J37" s="544"/>
      <c r="K37" s="195"/>
      <c r="L37" s="195"/>
      <c r="M37" s="523">
        <v>18</v>
      </c>
    </row>
    <row r="38" spans="1:13">
      <c r="A38" s="558">
        <v>19</v>
      </c>
      <c r="B38" s="4" t="s">
        <v>45</v>
      </c>
      <c r="D38" s="1612">
        <v>9523</v>
      </c>
      <c r="E38" s="1083"/>
      <c r="F38" s="1608">
        <v>38230</v>
      </c>
      <c r="G38" s="233"/>
      <c r="H38" s="1610"/>
      <c r="I38" s="195"/>
      <c r="J38" s="544"/>
      <c r="K38" s="195">
        <f t="shared" ref="K38:K44" si="1">+SUM(F38:J38)</f>
        <v>38230</v>
      </c>
      <c r="L38" s="195"/>
      <c r="M38" s="523">
        <v>19</v>
      </c>
    </row>
    <row r="39" spans="1:13">
      <c r="A39" s="558">
        <v>20</v>
      </c>
      <c r="D39" s="1612">
        <v>9941</v>
      </c>
      <c r="E39" s="1083"/>
      <c r="F39" s="1608">
        <v>90500</v>
      </c>
      <c r="G39" s="233"/>
      <c r="H39" s="1610"/>
      <c r="I39" s="195"/>
      <c r="J39" s="544"/>
      <c r="K39" s="195">
        <f t="shared" si="1"/>
        <v>90500</v>
      </c>
      <c r="L39" s="195"/>
      <c r="M39" s="523">
        <v>20</v>
      </c>
    </row>
    <row r="40" spans="1:13">
      <c r="A40" s="558">
        <v>21</v>
      </c>
      <c r="B40" s="4" t="s">
        <v>2776</v>
      </c>
      <c r="D40" s="1612"/>
      <c r="E40" s="1083"/>
      <c r="F40" s="1608"/>
      <c r="G40" s="233"/>
      <c r="H40" s="1610"/>
      <c r="I40" s="195"/>
      <c r="J40" s="544"/>
      <c r="K40" s="195">
        <f t="shared" si="1"/>
        <v>0</v>
      </c>
      <c r="L40" s="195"/>
      <c r="M40" s="523">
        <v>21</v>
      </c>
    </row>
    <row r="41" spans="1:13">
      <c r="A41" s="558">
        <v>22</v>
      </c>
      <c r="B41" s="4" t="s">
        <v>2777</v>
      </c>
      <c r="D41" s="1612"/>
      <c r="E41" s="1083"/>
      <c r="F41" s="1608"/>
      <c r="G41" s="233"/>
      <c r="H41" s="1610">
        <v>-5104789</v>
      </c>
      <c r="I41" s="195"/>
      <c r="J41" s="544"/>
      <c r="K41" s="195">
        <f t="shared" si="1"/>
        <v>-5104789</v>
      </c>
      <c r="L41" s="195"/>
      <c r="M41" s="523">
        <v>22</v>
      </c>
    </row>
    <row r="42" spans="1:13">
      <c r="A42" s="558">
        <v>23</v>
      </c>
      <c r="B42" s="4" t="s">
        <v>46</v>
      </c>
      <c r="D42" s="1612">
        <v>28122</v>
      </c>
      <c r="E42" s="1083"/>
      <c r="F42" s="1608">
        <v>500000</v>
      </c>
      <c r="G42" s="233"/>
      <c r="H42" s="1610"/>
      <c r="I42" s="195"/>
      <c r="J42" s="544"/>
      <c r="K42" s="195">
        <f t="shared" si="1"/>
        <v>500000</v>
      </c>
      <c r="L42" s="195"/>
      <c r="M42" s="523">
        <v>23</v>
      </c>
    </row>
    <row r="43" spans="1:13">
      <c r="A43" s="558">
        <v>24</v>
      </c>
      <c r="B43" s="4" t="s">
        <v>47</v>
      </c>
      <c r="D43" s="1612"/>
      <c r="E43" s="1083"/>
      <c r="F43" s="1608">
        <v>4507718</v>
      </c>
      <c r="G43" s="233"/>
      <c r="H43" s="1610"/>
      <c r="I43" s="195"/>
      <c r="J43" s="544"/>
      <c r="K43" s="195">
        <f t="shared" si="1"/>
        <v>4507718</v>
      </c>
      <c r="L43" s="195"/>
      <c r="M43" s="523">
        <v>24</v>
      </c>
    </row>
    <row r="44" spans="1:13">
      <c r="A44" s="558">
        <v>25</v>
      </c>
      <c r="B44" s="4" t="s">
        <v>48</v>
      </c>
      <c r="D44" s="1612"/>
      <c r="E44" s="1083"/>
      <c r="F44" s="1608">
        <v>113309</v>
      </c>
      <c r="G44" s="233"/>
      <c r="H44" s="1610">
        <v>527514</v>
      </c>
      <c r="I44" s="195"/>
      <c r="J44" s="544"/>
      <c r="K44" s="195">
        <f t="shared" si="1"/>
        <v>640823</v>
      </c>
      <c r="L44" s="195"/>
      <c r="M44" s="523">
        <v>25</v>
      </c>
    </row>
    <row r="45" spans="1:13" s="762" customFormat="1">
      <c r="A45" s="771">
        <v>26</v>
      </c>
      <c r="B45" s="772" t="s">
        <v>1322</v>
      </c>
      <c r="C45" s="772"/>
      <c r="D45" s="1613"/>
      <c r="E45" s="773"/>
      <c r="F45" s="1608">
        <f>+SUM(F38:F44)</f>
        <v>5249757</v>
      </c>
      <c r="G45" s="774"/>
      <c r="H45" s="1610">
        <f>+SUM(H38:H44)</f>
        <v>-4577275</v>
      </c>
      <c r="I45" s="776"/>
      <c r="J45" s="777"/>
      <c r="K45" s="776">
        <f>SUM(K38:K44)</f>
        <v>672482</v>
      </c>
      <c r="L45" s="776"/>
      <c r="M45" s="778">
        <v>26</v>
      </c>
    </row>
    <row r="46" spans="1:13">
      <c r="A46" s="558">
        <v>27</v>
      </c>
      <c r="D46" s="1612"/>
      <c r="E46" s="1083"/>
      <c r="F46" s="1608"/>
      <c r="G46" s="233"/>
      <c r="H46" s="1610"/>
      <c r="I46" s="195"/>
      <c r="J46" s="544"/>
      <c r="K46" s="195"/>
      <c r="L46" s="195"/>
      <c r="M46" s="523">
        <v>27</v>
      </c>
    </row>
    <row r="47" spans="1:13">
      <c r="A47" s="558">
        <v>28</v>
      </c>
      <c r="B47" s="4" t="s">
        <v>2778</v>
      </c>
      <c r="D47" s="1612"/>
      <c r="E47" s="1083"/>
      <c r="F47" s="1608"/>
      <c r="G47" s="233"/>
      <c r="H47" s="1610"/>
      <c r="I47" s="195"/>
      <c r="J47" s="544"/>
      <c r="K47" s="195"/>
      <c r="L47" s="195"/>
      <c r="M47" s="523">
        <v>28</v>
      </c>
    </row>
    <row r="48" spans="1:13">
      <c r="A48" s="558">
        <v>29</v>
      </c>
      <c r="B48" s="4" t="s">
        <v>45</v>
      </c>
      <c r="D48" s="1614" t="s">
        <v>4038</v>
      </c>
      <c r="E48" s="1083"/>
      <c r="F48" s="1608">
        <v>25000</v>
      </c>
      <c r="G48" s="233"/>
      <c r="H48" s="1610"/>
      <c r="I48" s="195"/>
      <c r="J48" s="544"/>
      <c r="K48" s="195">
        <f t="shared" ref="K48:K52" si="2">+SUM(F48:J48)</f>
        <v>25000</v>
      </c>
      <c r="L48" s="195"/>
      <c r="M48" s="523">
        <v>29</v>
      </c>
    </row>
    <row r="49" spans="1:13">
      <c r="A49" s="558">
        <v>30</v>
      </c>
      <c r="B49" s="4" t="s">
        <v>2777</v>
      </c>
      <c r="D49" s="1612"/>
      <c r="E49" s="1083"/>
      <c r="F49" s="1608" t="s">
        <v>3253</v>
      </c>
      <c r="G49" s="233"/>
      <c r="H49" s="1610"/>
      <c r="I49" s="195"/>
      <c r="J49" s="544"/>
      <c r="K49" s="195"/>
      <c r="L49" s="195"/>
      <c r="M49" s="523">
        <v>30</v>
      </c>
    </row>
    <row r="50" spans="1:13">
      <c r="A50" s="558">
        <v>31</v>
      </c>
      <c r="B50" s="4" t="s">
        <v>46</v>
      </c>
      <c r="D50" s="1612"/>
      <c r="E50" s="1083"/>
      <c r="F50" s="1608">
        <v>463251</v>
      </c>
      <c r="G50" s="233"/>
      <c r="H50" s="1610"/>
      <c r="I50" s="195"/>
      <c r="J50" s="544"/>
      <c r="K50" s="195">
        <f t="shared" si="2"/>
        <v>463251</v>
      </c>
      <c r="L50" s="195"/>
      <c r="M50" s="523">
        <v>31</v>
      </c>
    </row>
    <row r="51" spans="1:13">
      <c r="A51" s="558">
        <v>32</v>
      </c>
      <c r="B51" s="4" t="s">
        <v>47</v>
      </c>
      <c r="D51" s="1612"/>
      <c r="E51" s="1083"/>
      <c r="F51" s="1608">
        <v>19671390</v>
      </c>
      <c r="G51" s="233"/>
      <c r="H51" s="1610"/>
      <c r="I51" s="195"/>
      <c r="J51" s="544"/>
      <c r="K51" s="195">
        <f t="shared" si="2"/>
        <v>19671390</v>
      </c>
      <c r="L51" s="195"/>
      <c r="M51" s="523">
        <v>32</v>
      </c>
    </row>
    <row r="52" spans="1:13">
      <c r="A52" s="558">
        <v>33</v>
      </c>
      <c r="B52" s="4" t="s">
        <v>48</v>
      </c>
      <c r="D52" s="1612"/>
      <c r="E52" s="1083"/>
      <c r="F52" s="1608">
        <v>36843</v>
      </c>
      <c r="G52" s="233"/>
      <c r="H52" s="1610">
        <v>-517</v>
      </c>
      <c r="I52" s="195"/>
      <c r="J52" s="544"/>
      <c r="K52" s="195">
        <f t="shared" si="2"/>
        <v>36326</v>
      </c>
      <c r="L52" s="195"/>
      <c r="M52" s="523">
        <v>33</v>
      </c>
    </row>
    <row r="53" spans="1:13" s="762" customFormat="1">
      <c r="A53" s="771">
        <v>34</v>
      </c>
      <c r="B53" s="772" t="s">
        <v>1322</v>
      </c>
      <c r="C53" s="772"/>
      <c r="D53" s="1613"/>
      <c r="E53" s="773"/>
      <c r="F53" s="1609">
        <f>+SUM(F48:F52)</f>
        <v>20196484</v>
      </c>
      <c r="G53" s="774"/>
      <c r="H53" s="775">
        <f>+H52</f>
        <v>-517</v>
      </c>
      <c r="I53" s="776"/>
      <c r="J53" s="777"/>
      <c r="K53" s="776">
        <f>SUM(K48:K52)</f>
        <v>20195967</v>
      </c>
      <c r="L53" s="776"/>
      <c r="M53" s="778">
        <v>34</v>
      </c>
    </row>
    <row r="54" spans="1:13">
      <c r="A54" s="558">
        <v>35</v>
      </c>
      <c r="B54" s="4" t="s">
        <v>3253</v>
      </c>
      <c r="D54" s="1612"/>
      <c r="E54" s="1083"/>
      <c r="F54" s="176"/>
      <c r="G54" s="233"/>
      <c r="H54" s="236"/>
      <c r="I54" s="195"/>
      <c r="J54" s="544"/>
      <c r="K54" s="195"/>
      <c r="L54" s="195"/>
      <c r="M54" s="523">
        <v>35</v>
      </c>
    </row>
    <row r="55" spans="1:13">
      <c r="A55" s="558">
        <v>36</v>
      </c>
      <c r="B55" s="4" t="s">
        <v>2779</v>
      </c>
      <c r="D55" s="1612"/>
      <c r="E55" s="1083"/>
      <c r="F55" s="176"/>
      <c r="G55" s="233"/>
      <c r="H55" s="236"/>
      <c r="I55" s="195"/>
      <c r="J55" s="544"/>
      <c r="K55" s="195"/>
      <c r="L55" s="195"/>
      <c r="M55" s="523">
        <v>36</v>
      </c>
    </row>
    <row r="56" spans="1:13">
      <c r="A56" s="558">
        <v>37</v>
      </c>
      <c r="B56" s="4" t="s">
        <v>45</v>
      </c>
      <c r="D56" s="1612">
        <v>28307</v>
      </c>
      <c r="E56" s="1083"/>
      <c r="F56" s="176"/>
      <c r="G56" s="233"/>
      <c r="H56" s="236"/>
      <c r="I56" s="195"/>
      <c r="J56" s="544"/>
      <c r="K56" s="195"/>
      <c r="L56" s="195"/>
      <c r="M56" s="523">
        <v>37</v>
      </c>
    </row>
    <row r="57" spans="1:13">
      <c r="A57" s="558">
        <v>38</v>
      </c>
      <c r="B57" s="4" t="s">
        <v>46</v>
      </c>
      <c r="D57" s="1612"/>
      <c r="E57" s="1083"/>
      <c r="F57" s="176"/>
      <c r="G57" s="233"/>
      <c r="H57" s="236"/>
      <c r="I57" s="195"/>
      <c r="J57" s="544"/>
      <c r="K57" s="195"/>
      <c r="L57" s="195"/>
      <c r="M57" s="523">
        <v>38</v>
      </c>
    </row>
    <row r="58" spans="1:13">
      <c r="A58" s="558">
        <v>39</v>
      </c>
      <c r="B58" s="4" t="s">
        <v>47</v>
      </c>
      <c r="D58" s="759"/>
      <c r="E58" s="1083"/>
      <c r="F58" s="176"/>
      <c r="G58" s="233"/>
      <c r="H58" s="236"/>
      <c r="I58" s="195"/>
      <c r="J58" s="544"/>
      <c r="K58" s="195"/>
      <c r="L58" s="195"/>
      <c r="M58" s="523">
        <v>39</v>
      </c>
    </row>
    <row r="59" spans="1:13">
      <c r="A59" s="558">
        <v>40</v>
      </c>
      <c r="B59" s="4" t="s">
        <v>48</v>
      </c>
      <c r="D59" s="759"/>
      <c r="E59" s="1083"/>
      <c r="F59" s="176"/>
      <c r="G59" s="233"/>
      <c r="H59" s="236"/>
      <c r="I59" s="195"/>
      <c r="J59" s="544"/>
      <c r="K59" s="195"/>
      <c r="L59" s="195"/>
      <c r="M59" s="523">
        <v>40</v>
      </c>
    </row>
    <row r="60" spans="1:13">
      <c r="A60" s="587">
        <v>41</v>
      </c>
      <c r="B60" s="1086" t="s">
        <v>1322</v>
      </c>
      <c r="C60" s="1086"/>
      <c r="D60" s="760"/>
      <c r="E60" s="1086"/>
      <c r="F60" s="177"/>
      <c r="G60" s="233"/>
      <c r="H60" s="236"/>
      <c r="I60" s="195"/>
      <c r="J60" s="544"/>
      <c r="K60" s="195"/>
      <c r="L60" s="195"/>
      <c r="M60" s="592">
        <v>41</v>
      </c>
    </row>
    <row r="61" spans="1:13">
      <c r="A61" s="579">
        <v>42</v>
      </c>
      <c r="B61" s="567" t="s">
        <v>452</v>
      </c>
      <c r="C61" s="566"/>
      <c r="D61" s="566"/>
      <c r="E61" s="566"/>
      <c r="F61" s="585"/>
      <c r="G61" s="579"/>
      <c r="H61" s="458"/>
      <c r="I61" s="191"/>
      <c r="J61" s="155"/>
      <c r="K61" s="191"/>
      <c r="L61" s="191"/>
      <c r="M61" s="523">
        <v>42</v>
      </c>
    </row>
    <row r="62" spans="1:13" ht="15.75" thickBot="1">
      <c r="A62" s="529"/>
      <c r="B62" s="593"/>
      <c r="C62" s="530"/>
      <c r="D62" s="530"/>
      <c r="E62" s="594" t="s">
        <v>1526</v>
      </c>
      <c r="F62" s="779">
        <f>SUM(F35+F45+F53)</f>
        <v>258763227</v>
      </c>
      <c r="G62" s="529"/>
      <c r="H62" s="302">
        <f>SUM(H35+H45+H53+H41)</f>
        <v>4605035</v>
      </c>
      <c r="I62" s="459"/>
      <c r="J62" s="302">
        <f>SUM(J20:J60)</f>
        <v>0</v>
      </c>
      <c r="K62" s="302">
        <f>SUM(K35+K45+K53)</f>
        <v>268473051</v>
      </c>
      <c r="L62" s="280">
        <f>SUM(L20:L60)</f>
        <v>0</v>
      </c>
      <c r="M62" s="595"/>
    </row>
    <row r="63" spans="1:13">
      <c r="A63" s="4" t="s">
        <v>453</v>
      </c>
      <c r="F63" s="4" t="s">
        <v>3253</v>
      </c>
      <c r="G63" s="4" t="s">
        <v>454</v>
      </c>
      <c r="M63" s="551"/>
    </row>
    <row r="64" spans="1:13">
      <c r="A64" s="7" t="s">
        <v>135</v>
      </c>
      <c r="B64" s="7"/>
      <c r="C64" s="7"/>
      <c r="D64" s="7"/>
      <c r="E64" s="7"/>
      <c r="F64" s="7"/>
      <c r="G64" s="7" t="s">
        <v>136</v>
      </c>
      <c r="H64" s="7"/>
      <c r="I64" s="7"/>
      <c r="J64" s="7"/>
      <c r="K64" s="7"/>
      <c r="L64" s="7"/>
      <c r="M64" s="7"/>
    </row>
    <row r="65" spans="1:13" ht="15.75">
      <c r="A65" s="553" t="s">
        <v>1324</v>
      </c>
      <c r="B65" s="7"/>
      <c r="C65" s="7"/>
      <c r="D65" s="7"/>
      <c r="E65" s="7"/>
      <c r="F65" s="7"/>
    </row>
    <row r="66" spans="1:13" ht="15.75" thickBot="1">
      <c r="A66" s="4" t="str">
        <f>'[31]Data Sheet'!$C$25</f>
        <v xml:space="preserve"> </v>
      </c>
      <c r="E66" s="550" t="s">
        <v>3253</v>
      </c>
      <c r="F66" s="686" t="str">
        <f>'[31]Data Sheet'!$C$38</f>
        <v xml:space="preserve"> </v>
      </c>
      <c r="G66" s="4" t="str">
        <f>'[31]Data Sheet'!$C$25</f>
        <v xml:space="preserve"> </v>
      </c>
      <c r="K66" s="550" t="s">
        <v>3253</v>
      </c>
      <c r="L66" s="686" t="str">
        <f>'[31]Data Sheet'!$C$38</f>
        <v xml:space="preserve"> </v>
      </c>
    </row>
    <row r="67" spans="1:13">
      <c r="A67" s="517"/>
      <c r="B67" s="520"/>
      <c r="C67" s="520"/>
      <c r="D67" s="520"/>
      <c r="E67" s="520"/>
      <c r="F67" s="520"/>
      <c r="G67" s="517"/>
      <c r="H67" s="520"/>
      <c r="I67" s="520"/>
      <c r="J67" s="520"/>
      <c r="K67" s="520"/>
      <c r="L67" s="520"/>
      <c r="M67" s="552"/>
    </row>
    <row r="68" spans="1:13">
      <c r="A68" s="597" t="s">
        <v>1070</v>
      </c>
      <c r="B68" s="7"/>
      <c r="C68" s="7"/>
      <c r="D68" s="7"/>
      <c r="E68" s="7"/>
      <c r="F68" s="596"/>
      <c r="G68" s="839" t="s">
        <v>1070</v>
      </c>
      <c r="H68" s="557"/>
      <c r="I68" s="7"/>
      <c r="J68" s="7"/>
      <c r="K68" s="7"/>
      <c r="L68" s="7"/>
      <c r="M68" s="528"/>
    </row>
    <row r="69" spans="1:13">
      <c r="A69" s="525"/>
      <c r="B69" s="526"/>
      <c r="C69" s="526"/>
      <c r="D69" s="526"/>
      <c r="E69" s="526"/>
      <c r="F69" s="526"/>
      <c r="G69" s="1085"/>
      <c r="H69" s="526"/>
      <c r="I69" s="526"/>
      <c r="J69" s="526"/>
      <c r="K69" s="526"/>
      <c r="L69" s="526"/>
      <c r="M69" s="527"/>
    </row>
    <row r="70" spans="1:13">
      <c r="A70" s="580"/>
      <c r="B70" s="567"/>
      <c r="C70" s="559"/>
      <c r="D70" s="566"/>
      <c r="E70" s="581"/>
      <c r="F70" s="582" t="s">
        <v>439</v>
      </c>
      <c r="G70" s="579"/>
      <c r="H70" s="560" t="s">
        <v>440</v>
      </c>
      <c r="I70" s="567"/>
      <c r="J70" s="566"/>
      <c r="K70" s="584" t="s">
        <v>439</v>
      </c>
      <c r="L70" s="584" t="s">
        <v>441</v>
      </c>
      <c r="M70" s="585"/>
    </row>
    <row r="71" spans="1:13">
      <c r="A71" s="562" t="s">
        <v>3686</v>
      </c>
      <c r="C71" s="522"/>
      <c r="D71" s="1093" t="s">
        <v>54</v>
      </c>
      <c r="E71" s="564" t="s">
        <v>3619</v>
      </c>
      <c r="F71" s="1117" t="s">
        <v>442</v>
      </c>
      <c r="G71" s="1084"/>
      <c r="H71" s="564" t="s">
        <v>443</v>
      </c>
      <c r="I71" s="557"/>
      <c r="J71" s="7" t="s">
        <v>444</v>
      </c>
      <c r="K71" s="1115" t="s">
        <v>442</v>
      </c>
      <c r="L71" s="1115" t="s">
        <v>445</v>
      </c>
      <c r="M71" s="523"/>
    </row>
    <row r="72" spans="1:13">
      <c r="A72" s="562" t="s">
        <v>3689</v>
      </c>
      <c r="B72" s="557" t="s">
        <v>446</v>
      </c>
      <c r="C72" s="586"/>
      <c r="D72" s="1093" t="s">
        <v>447</v>
      </c>
      <c r="E72" s="564" t="s">
        <v>448</v>
      </c>
      <c r="F72" s="1117" t="s">
        <v>2242</v>
      </c>
      <c r="G72" s="1084"/>
      <c r="H72" s="564" t="s">
        <v>449</v>
      </c>
      <c r="I72" s="557"/>
      <c r="J72" s="7" t="s">
        <v>450</v>
      </c>
      <c r="K72" s="1115" t="s">
        <v>659</v>
      </c>
      <c r="L72" s="1115" t="s">
        <v>451</v>
      </c>
      <c r="M72" s="563" t="s">
        <v>3686</v>
      </c>
    </row>
    <row r="73" spans="1:13">
      <c r="A73" s="587"/>
      <c r="B73" s="588" t="s">
        <v>58</v>
      </c>
      <c r="C73" s="589"/>
      <c r="D73" s="590" t="s">
        <v>1827</v>
      </c>
      <c r="E73" s="591" t="s">
        <v>1828</v>
      </c>
      <c r="F73" s="590" t="s">
        <v>1829</v>
      </c>
      <c r="G73" s="1085"/>
      <c r="H73" s="591" t="s">
        <v>3535</v>
      </c>
      <c r="I73" s="588"/>
      <c r="J73" s="526" t="s">
        <v>3536</v>
      </c>
      <c r="K73" s="1111" t="s">
        <v>3537</v>
      </c>
      <c r="L73" s="1111" t="s">
        <v>3538</v>
      </c>
      <c r="M73" s="569" t="s">
        <v>3689</v>
      </c>
    </row>
    <row r="74" spans="1:13">
      <c r="A74" s="558">
        <v>1</v>
      </c>
      <c r="D74" s="556"/>
      <c r="F74" s="200"/>
      <c r="G74" s="275"/>
      <c r="H74" s="203"/>
      <c r="I74" s="200"/>
      <c r="J74" s="278"/>
      <c r="K74" s="200"/>
      <c r="L74" s="200"/>
      <c r="M74" s="523">
        <v>1</v>
      </c>
    </row>
    <row r="75" spans="1:13">
      <c r="A75" s="558">
        <v>2</v>
      </c>
      <c r="B75" s="4" t="s">
        <v>2780</v>
      </c>
      <c r="D75" s="556"/>
      <c r="F75" s="195"/>
      <c r="G75" s="233"/>
      <c r="H75" s="205"/>
      <c r="I75" s="195"/>
      <c r="J75" s="194"/>
      <c r="K75" s="195"/>
      <c r="L75" s="195"/>
      <c r="M75" s="523">
        <v>2</v>
      </c>
    </row>
    <row r="76" spans="1:13">
      <c r="A76" s="558">
        <v>3</v>
      </c>
      <c r="B76" s="4" t="s">
        <v>45</v>
      </c>
      <c r="D76" s="556"/>
      <c r="F76" s="1611">
        <v>100</v>
      </c>
      <c r="G76" s="233"/>
      <c r="H76" s="205"/>
      <c r="I76" s="195"/>
      <c r="J76" s="194"/>
      <c r="K76" s="195">
        <f t="shared" ref="K76:K79" si="3">+SUM(F76:J76)</f>
        <v>100</v>
      </c>
      <c r="L76" s="195"/>
      <c r="M76" s="523">
        <v>3</v>
      </c>
    </row>
    <row r="77" spans="1:13">
      <c r="A77" s="558">
        <v>4</v>
      </c>
      <c r="B77" s="4" t="s">
        <v>2781</v>
      </c>
      <c r="D77" s="556"/>
      <c r="F77" s="1611">
        <v>4999900</v>
      </c>
      <c r="G77" s="233"/>
      <c r="H77" s="205"/>
      <c r="I77" s="195"/>
      <c r="J77" s="194"/>
      <c r="K77" s="195">
        <f t="shared" si="3"/>
        <v>4999900</v>
      </c>
      <c r="L77" s="195"/>
      <c r="M77" s="523">
        <v>4</v>
      </c>
    </row>
    <row r="78" spans="1:13">
      <c r="A78" s="558">
        <v>5</v>
      </c>
      <c r="B78" s="4" t="s">
        <v>2782</v>
      </c>
      <c r="D78" s="556"/>
      <c r="F78" s="1611">
        <v>-4559759</v>
      </c>
      <c r="G78" s="233"/>
      <c r="H78" s="205"/>
      <c r="I78" s="195"/>
      <c r="J78" s="194"/>
      <c r="K78" s="195">
        <f t="shared" si="3"/>
        <v>-4559759</v>
      </c>
      <c r="L78" s="195"/>
      <c r="M78" s="523">
        <v>5</v>
      </c>
    </row>
    <row r="79" spans="1:13">
      <c r="A79" s="558">
        <v>6</v>
      </c>
      <c r="B79" s="4" t="s">
        <v>2783</v>
      </c>
      <c r="D79" s="556"/>
      <c r="F79" s="1611">
        <v>-541</v>
      </c>
      <c r="G79" s="233"/>
      <c r="H79" s="205">
        <v>45573</v>
      </c>
      <c r="I79" s="195"/>
      <c r="J79" s="194"/>
      <c r="K79" s="195">
        <f t="shared" si="3"/>
        <v>45032</v>
      </c>
      <c r="L79" s="195"/>
      <c r="M79" s="523">
        <v>6</v>
      </c>
    </row>
    <row r="80" spans="1:13" s="762" customFormat="1">
      <c r="A80" s="771">
        <v>7</v>
      </c>
      <c r="B80" s="772" t="s">
        <v>1322</v>
      </c>
      <c r="C80" s="772"/>
      <c r="D80" s="780"/>
      <c r="E80" s="772"/>
      <c r="F80" s="1611">
        <f>+SUM(F76:F79)</f>
        <v>439700</v>
      </c>
      <c r="G80" s="774"/>
      <c r="H80" s="838">
        <f>+H79</f>
        <v>45573</v>
      </c>
      <c r="I80" s="776"/>
      <c r="J80" s="781"/>
      <c r="K80" s="776">
        <f>SUM(K76:K79)</f>
        <v>485273</v>
      </c>
      <c r="L80" s="776"/>
      <c r="M80" s="778">
        <v>7</v>
      </c>
    </row>
    <row r="81" spans="1:13">
      <c r="A81" s="558">
        <v>8</v>
      </c>
      <c r="D81" s="556"/>
      <c r="F81" s="195"/>
      <c r="G81" s="233"/>
      <c r="H81" s="205"/>
      <c r="I81" s="195"/>
      <c r="J81" s="194"/>
      <c r="K81" s="195"/>
      <c r="L81" s="195"/>
      <c r="M81" s="523">
        <v>8</v>
      </c>
    </row>
    <row r="82" spans="1:13">
      <c r="A82" s="558">
        <v>9</v>
      </c>
      <c r="D82" s="556"/>
      <c r="F82" s="195"/>
      <c r="G82" s="233"/>
      <c r="H82" s="205"/>
      <c r="I82" s="195"/>
      <c r="J82" s="194"/>
      <c r="K82" s="195"/>
      <c r="L82" s="195"/>
      <c r="M82" s="523">
        <v>9</v>
      </c>
    </row>
    <row r="83" spans="1:13">
      <c r="A83" s="558">
        <v>10</v>
      </c>
      <c r="D83" s="556"/>
      <c r="F83" s="195"/>
      <c r="G83" s="233"/>
      <c r="H83" s="205"/>
      <c r="I83" s="195"/>
      <c r="J83" s="194"/>
      <c r="K83" s="195"/>
      <c r="L83" s="195"/>
      <c r="M83" s="523">
        <v>10</v>
      </c>
    </row>
    <row r="84" spans="1:13">
      <c r="A84" s="558">
        <v>11</v>
      </c>
      <c r="D84" s="556"/>
      <c r="F84" s="195"/>
      <c r="G84" s="233"/>
      <c r="H84" s="205"/>
      <c r="I84" s="195"/>
      <c r="J84" s="194"/>
      <c r="K84" s="195"/>
      <c r="L84" s="195"/>
      <c r="M84" s="523">
        <v>11</v>
      </c>
    </row>
    <row r="85" spans="1:13">
      <c r="A85" s="558">
        <v>12</v>
      </c>
      <c r="D85" s="556"/>
      <c r="F85" s="195"/>
      <c r="G85" s="233"/>
      <c r="H85" s="205"/>
      <c r="I85" s="195"/>
      <c r="J85" s="194"/>
      <c r="K85" s="195"/>
      <c r="L85" s="195"/>
      <c r="M85" s="523">
        <v>12</v>
      </c>
    </row>
    <row r="86" spans="1:13">
      <c r="A86" s="558">
        <v>13</v>
      </c>
      <c r="D86" s="556"/>
      <c r="F86" s="195"/>
      <c r="G86" s="233"/>
      <c r="H86" s="205"/>
      <c r="I86" s="195"/>
      <c r="J86" s="194"/>
      <c r="K86" s="195"/>
      <c r="L86" s="195"/>
      <c r="M86" s="523">
        <v>13</v>
      </c>
    </row>
    <row r="87" spans="1:13">
      <c r="A87" s="558">
        <v>14</v>
      </c>
      <c r="D87" s="556"/>
      <c r="F87" s="195"/>
      <c r="G87" s="233"/>
      <c r="H87" s="205"/>
      <c r="I87" s="195"/>
      <c r="J87" s="194"/>
      <c r="K87" s="195"/>
      <c r="L87" s="195"/>
      <c r="M87" s="523">
        <v>14</v>
      </c>
    </row>
    <row r="88" spans="1:13">
      <c r="A88" s="558">
        <v>15</v>
      </c>
      <c r="D88" s="556"/>
      <c r="F88" s="195"/>
      <c r="G88" s="233"/>
      <c r="H88" s="205"/>
      <c r="I88" s="195"/>
      <c r="J88" s="194"/>
      <c r="K88" s="195"/>
      <c r="L88" s="195"/>
      <c r="M88" s="523">
        <v>15</v>
      </c>
    </row>
    <row r="89" spans="1:13">
      <c r="A89" s="558">
        <v>16</v>
      </c>
      <c r="D89" s="556"/>
      <c r="F89" s="195"/>
      <c r="G89" s="233"/>
      <c r="H89" s="205"/>
      <c r="I89" s="195"/>
      <c r="J89" s="194"/>
      <c r="K89" s="195"/>
      <c r="L89" s="195"/>
      <c r="M89" s="523">
        <v>16</v>
      </c>
    </row>
    <row r="90" spans="1:13">
      <c r="A90" s="558">
        <v>17</v>
      </c>
      <c r="D90" s="556"/>
      <c r="F90" s="195"/>
      <c r="G90" s="233"/>
      <c r="H90" s="205"/>
      <c r="I90" s="195"/>
      <c r="J90" s="194"/>
      <c r="K90" s="195"/>
      <c r="L90" s="195"/>
      <c r="M90" s="523">
        <v>17</v>
      </c>
    </row>
    <row r="91" spans="1:13">
      <c r="A91" s="558">
        <v>18</v>
      </c>
      <c r="D91" s="556"/>
      <c r="F91" s="195"/>
      <c r="G91" s="233"/>
      <c r="H91" s="205"/>
      <c r="I91" s="195"/>
      <c r="J91" s="194"/>
      <c r="K91" s="195"/>
      <c r="L91" s="195"/>
      <c r="M91" s="523">
        <v>18</v>
      </c>
    </row>
    <row r="92" spans="1:13">
      <c r="A92" s="558">
        <v>19</v>
      </c>
      <c r="D92" s="556"/>
      <c r="F92" s="195"/>
      <c r="G92" s="233"/>
      <c r="H92" s="205"/>
      <c r="I92" s="195"/>
      <c r="J92" s="194"/>
      <c r="K92" s="195"/>
      <c r="L92" s="195"/>
      <c r="M92" s="523">
        <v>19</v>
      </c>
    </row>
    <row r="93" spans="1:13">
      <c r="A93" s="558">
        <v>20</v>
      </c>
      <c r="D93" s="556"/>
      <c r="F93" s="195"/>
      <c r="G93" s="233"/>
      <c r="H93" s="205"/>
      <c r="I93" s="195"/>
      <c r="J93" s="194"/>
      <c r="K93" s="195"/>
      <c r="L93" s="195"/>
      <c r="M93" s="523">
        <v>20</v>
      </c>
    </row>
    <row r="94" spans="1:13">
      <c r="A94" s="558">
        <v>21</v>
      </c>
      <c r="D94" s="556"/>
      <c r="F94" s="195"/>
      <c r="G94" s="233"/>
      <c r="H94" s="205"/>
      <c r="I94" s="195"/>
      <c r="J94" s="194"/>
      <c r="K94" s="195"/>
      <c r="L94" s="195"/>
      <c r="M94" s="523">
        <v>21</v>
      </c>
    </row>
    <row r="95" spans="1:13">
      <c r="A95" s="558">
        <v>22</v>
      </c>
      <c r="D95" s="556"/>
      <c r="F95" s="195"/>
      <c r="G95" s="233"/>
      <c r="H95" s="205"/>
      <c r="I95" s="195"/>
      <c r="J95" s="194"/>
      <c r="K95" s="195"/>
      <c r="L95" s="195"/>
      <c r="M95" s="523">
        <v>22</v>
      </c>
    </row>
    <row r="96" spans="1:13">
      <c r="A96" s="558">
        <v>23</v>
      </c>
      <c r="D96" s="556"/>
      <c r="F96" s="195"/>
      <c r="G96" s="233"/>
      <c r="H96" s="205"/>
      <c r="I96" s="195"/>
      <c r="J96" s="194"/>
      <c r="K96" s="195"/>
      <c r="L96" s="195"/>
      <c r="M96" s="523">
        <v>23</v>
      </c>
    </row>
    <row r="97" spans="1:13">
      <c r="A97" s="558">
        <v>24</v>
      </c>
      <c r="D97" s="556"/>
      <c r="F97" s="195"/>
      <c r="G97" s="233"/>
      <c r="H97" s="205"/>
      <c r="I97" s="195"/>
      <c r="J97" s="194"/>
      <c r="K97" s="195"/>
      <c r="L97" s="195"/>
      <c r="M97" s="523">
        <v>24</v>
      </c>
    </row>
    <row r="98" spans="1:13">
      <c r="A98" s="558">
        <v>25</v>
      </c>
      <c r="D98" s="556"/>
      <c r="F98" s="195"/>
      <c r="G98" s="233"/>
      <c r="H98" s="205"/>
      <c r="I98" s="195"/>
      <c r="J98" s="194"/>
      <c r="K98" s="195"/>
      <c r="L98" s="195"/>
      <c r="M98" s="523">
        <v>25</v>
      </c>
    </row>
    <row r="99" spans="1:13">
      <c r="A99" s="558">
        <v>26</v>
      </c>
      <c r="D99" s="556"/>
      <c r="F99" s="195"/>
      <c r="G99" s="233"/>
      <c r="H99" s="205"/>
      <c r="I99" s="195"/>
      <c r="J99" s="194"/>
      <c r="K99" s="195"/>
      <c r="L99" s="195"/>
      <c r="M99" s="523">
        <v>26</v>
      </c>
    </row>
    <row r="100" spans="1:13">
      <c r="A100" s="558">
        <v>27</v>
      </c>
      <c r="D100" s="556"/>
      <c r="F100" s="195"/>
      <c r="G100" s="233"/>
      <c r="H100" s="205"/>
      <c r="I100" s="195"/>
      <c r="J100" s="194"/>
      <c r="K100" s="195"/>
      <c r="L100" s="195"/>
      <c r="M100" s="523">
        <v>27</v>
      </c>
    </row>
    <row r="101" spans="1:13">
      <c r="A101" s="558">
        <v>28</v>
      </c>
      <c r="D101" s="556"/>
      <c r="F101" s="195"/>
      <c r="G101" s="233"/>
      <c r="H101" s="205"/>
      <c r="I101" s="195"/>
      <c r="J101" s="194"/>
      <c r="K101" s="195"/>
      <c r="L101" s="195"/>
      <c r="M101" s="523">
        <v>28</v>
      </c>
    </row>
    <row r="102" spans="1:13">
      <c r="A102" s="558">
        <v>29</v>
      </c>
      <c r="D102" s="556"/>
      <c r="F102" s="195"/>
      <c r="G102" s="233"/>
      <c r="H102" s="205"/>
      <c r="I102" s="195"/>
      <c r="J102" s="194"/>
      <c r="K102" s="195"/>
      <c r="L102" s="195"/>
      <c r="M102" s="523">
        <v>29</v>
      </c>
    </row>
    <row r="103" spans="1:13">
      <c r="A103" s="558">
        <v>30</v>
      </c>
      <c r="D103" s="556"/>
      <c r="F103" s="195"/>
      <c r="G103" s="233"/>
      <c r="H103" s="205"/>
      <c r="I103" s="195"/>
      <c r="J103" s="194"/>
      <c r="K103" s="195"/>
      <c r="L103" s="195"/>
      <c r="M103" s="523">
        <v>30</v>
      </c>
    </row>
    <row r="104" spans="1:13">
      <c r="A104" s="558">
        <v>31</v>
      </c>
      <c r="D104" s="556"/>
      <c r="F104" s="195"/>
      <c r="G104" s="233"/>
      <c r="H104" s="205"/>
      <c r="I104" s="195"/>
      <c r="J104" s="194"/>
      <c r="K104" s="195"/>
      <c r="L104" s="195"/>
      <c r="M104" s="523">
        <v>31</v>
      </c>
    </row>
    <row r="105" spans="1:13">
      <c r="A105" s="558">
        <v>32</v>
      </c>
      <c r="D105" s="556"/>
      <c r="F105" s="195"/>
      <c r="G105" s="233"/>
      <c r="H105" s="205"/>
      <c r="I105" s="195"/>
      <c r="J105" s="194"/>
      <c r="K105" s="195"/>
      <c r="L105" s="195"/>
      <c r="M105" s="523">
        <v>32</v>
      </c>
    </row>
    <row r="106" spans="1:13">
      <c r="A106" s="558">
        <v>33</v>
      </c>
      <c r="D106" s="556"/>
      <c r="F106" s="195"/>
      <c r="G106" s="233"/>
      <c r="H106" s="205"/>
      <c r="I106" s="195"/>
      <c r="J106" s="194"/>
      <c r="K106" s="195"/>
      <c r="L106" s="195"/>
      <c r="M106" s="523">
        <v>33</v>
      </c>
    </row>
    <row r="107" spans="1:13">
      <c r="A107" s="558">
        <v>34</v>
      </c>
      <c r="D107" s="556"/>
      <c r="F107" s="195"/>
      <c r="G107" s="233"/>
      <c r="H107" s="205"/>
      <c r="I107" s="195"/>
      <c r="J107" s="194"/>
      <c r="K107" s="195"/>
      <c r="L107" s="195"/>
      <c r="M107" s="523">
        <v>34</v>
      </c>
    </row>
    <row r="108" spans="1:13">
      <c r="A108" s="558">
        <v>35</v>
      </c>
      <c r="D108" s="556"/>
      <c r="F108" s="195"/>
      <c r="G108" s="233"/>
      <c r="H108" s="205"/>
      <c r="I108" s="195"/>
      <c r="J108" s="194"/>
      <c r="K108" s="195"/>
      <c r="L108" s="195"/>
      <c r="M108" s="523">
        <v>35</v>
      </c>
    </row>
    <row r="109" spans="1:13">
      <c r="A109" s="558">
        <v>36</v>
      </c>
      <c r="D109" s="556"/>
      <c r="F109" s="195"/>
      <c r="G109" s="233"/>
      <c r="H109" s="205"/>
      <c r="I109" s="195"/>
      <c r="J109" s="194"/>
      <c r="K109" s="195"/>
      <c r="L109" s="195"/>
      <c r="M109" s="523">
        <v>36</v>
      </c>
    </row>
    <row r="110" spans="1:13">
      <c r="A110" s="558">
        <v>37</v>
      </c>
      <c r="D110" s="556"/>
      <c r="F110" s="195"/>
      <c r="G110" s="233"/>
      <c r="H110" s="205"/>
      <c r="I110" s="195"/>
      <c r="J110" s="194"/>
      <c r="K110" s="195"/>
      <c r="L110" s="195"/>
      <c r="M110" s="523">
        <v>37</v>
      </c>
    </row>
    <row r="111" spans="1:13">
      <c r="A111" s="558">
        <v>38</v>
      </c>
      <c r="D111" s="556"/>
      <c r="F111" s="195"/>
      <c r="G111" s="233"/>
      <c r="H111" s="205"/>
      <c r="I111" s="195"/>
      <c r="J111" s="194"/>
      <c r="K111" s="195"/>
      <c r="L111" s="195"/>
      <c r="M111" s="523">
        <v>38</v>
      </c>
    </row>
    <row r="112" spans="1:13">
      <c r="A112" s="558">
        <v>39</v>
      </c>
      <c r="D112" s="556"/>
      <c r="F112" s="195"/>
      <c r="G112" s="233"/>
      <c r="H112" s="205"/>
      <c r="I112" s="195"/>
      <c r="J112" s="194"/>
      <c r="K112" s="195"/>
      <c r="L112" s="195"/>
      <c r="M112" s="523">
        <v>39</v>
      </c>
    </row>
    <row r="113" spans="1:13">
      <c r="A113" s="558">
        <v>40</v>
      </c>
      <c r="D113" s="556"/>
      <c r="F113" s="195"/>
      <c r="G113" s="233"/>
      <c r="H113" s="205"/>
      <c r="I113" s="195"/>
      <c r="J113" s="194"/>
      <c r="K113" s="195"/>
      <c r="L113" s="195"/>
      <c r="M113" s="523">
        <v>40</v>
      </c>
    </row>
    <row r="114" spans="1:13" ht="15.75" thickBot="1">
      <c r="A114" s="598">
        <v>41</v>
      </c>
      <c r="B114" s="530"/>
      <c r="C114" s="530"/>
      <c r="D114" s="599"/>
      <c r="E114" s="530"/>
      <c r="F114" s="1574">
        <f>+F62+F80</f>
        <v>259202927</v>
      </c>
      <c r="G114" s="1423"/>
      <c r="H114" s="1575">
        <f>+H62+H80</f>
        <v>4650608</v>
      </c>
      <c r="I114" s="1574"/>
      <c r="J114" s="1576"/>
      <c r="K114" s="1574">
        <f>+K62+K80</f>
        <v>268958324</v>
      </c>
      <c r="L114" s="837">
        <f>+L62+L80</f>
        <v>0</v>
      </c>
      <c r="M114" s="595">
        <v>41</v>
      </c>
    </row>
    <row r="115" spans="1:13" hidden="1">
      <c r="A115" s="517"/>
      <c r="B115" s="520"/>
      <c r="C115" s="520"/>
      <c r="D115" s="520"/>
      <c r="E115" s="520"/>
      <c r="F115" s="520"/>
      <c r="G115" s="517"/>
      <c r="H115" s="520"/>
      <c r="I115" s="520"/>
      <c r="J115" s="520"/>
      <c r="K115" s="520"/>
      <c r="L115" s="520"/>
      <c r="M115" s="552"/>
    </row>
    <row r="116" spans="1:13" hidden="1">
      <c r="A116" s="1084"/>
      <c r="E116" s="4" t="s">
        <v>3698</v>
      </c>
      <c r="F116" s="763">
        <v>171701899.53999999</v>
      </c>
      <c r="G116" s="1084"/>
      <c r="K116" s="763">
        <v>182432061</v>
      </c>
      <c r="M116" s="554"/>
    </row>
    <row r="117" spans="1:13" hidden="1">
      <c r="A117" s="1084"/>
      <c r="F117" s="1083"/>
      <c r="G117" s="1084"/>
      <c r="K117" s="1083"/>
      <c r="M117" s="554"/>
    </row>
    <row r="118" spans="1:13" hidden="1">
      <c r="A118" s="1084"/>
      <c r="E118" s="4" t="s">
        <v>3699</v>
      </c>
      <c r="F118" s="1014">
        <f>+F114-F116</f>
        <v>87501027.460000008</v>
      </c>
      <c r="G118" s="1084"/>
      <c r="K118" s="1014">
        <f>+K114-K116</f>
        <v>86526263</v>
      </c>
      <c r="M118" s="554"/>
    </row>
    <row r="119" spans="1:13" hidden="1">
      <c r="A119" s="1084"/>
      <c r="F119" s="1083"/>
      <c r="G119" s="1084"/>
      <c r="M119" s="554"/>
    </row>
    <row r="120" spans="1:13" hidden="1">
      <c r="A120" s="1084"/>
      <c r="F120" s="1083"/>
      <c r="G120" s="1084"/>
      <c r="M120" s="554"/>
    </row>
    <row r="121" spans="1:13" hidden="1">
      <c r="A121" s="1084"/>
      <c r="F121" s="1083"/>
      <c r="G121" s="1084"/>
      <c r="M121" s="554"/>
    </row>
    <row r="122" spans="1:13" hidden="1">
      <c r="A122" s="1084"/>
      <c r="F122" s="1083"/>
      <c r="G122" s="1084"/>
      <c r="M122" s="554"/>
    </row>
    <row r="123" spans="1:13" hidden="1">
      <c r="A123" s="1084"/>
      <c r="F123" s="1083"/>
      <c r="G123" s="1084"/>
      <c r="M123" s="554"/>
    </row>
    <row r="124" spans="1:13" hidden="1">
      <c r="A124" s="1084"/>
      <c r="F124" s="1083"/>
      <c r="G124" s="1084"/>
      <c r="M124" s="554"/>
    </row>
    <row r="125" spans="1:13" hidden="1">
      <c r="A125" s="1084"/>
      <c r="F125" s="1083"/>
      <c r="G125" s="1084"/>
      <c r="M125" s="554"/>
    </row>
    <row r="126" spans="1:13" hidden="1">
      <c r="A126" s="1084"/>
      <c r="F126" s="1083"/>
      <c r="G126" s="1084"/>
      <c r="M126" s="554"/>
    </row>
    <row r="127" spans="1:13" ht="15.75" thickBot="1">
      <c r="A127" s="529"/>
      <c r="B127" s="530"/>
      <c r="C127" s="530"/>
      <c r="D127" s="530"/>
      <c r="E127" s="530"/>
      <c r="F127" s="530"/>
      <c r="G127" s="529"/>
      <c r="H127" s="530"/>
      <c r="I127" s="530"/>
      <c r="J127" s="530"/>
      <c r="K127" s="530"/>
      <c r="L127" s="530"/>
      <c r="M127" s="570"/>
    </row>
    <row r="128" spans="1:13">
      <c r="A128" s="4" t="s">
        <v>454</v>
      </c>
      <c r="G128" s="4" t="s">
        <v>454</v>
      </c>
      <c r="M128" s="551" t="s">
        <v>134</v>
      </c>
    </row>
    <row r="129" spans="1:13">
      <c r="A129" s="7" t="s">
        <v>137</v>
      </c>
      <c r="B129" s="7"/>
      <c r="C129" s="7"/>
      <c r="D129" s="7"/>
      <c r="E129" s="7"/>
      <c r="F129" s="7"/>
      <c r="G129" s="7" t="s">
        <v>138</v>
      </c>
      <c r="H129" s="7"/>
      <c r="I129" s="7"/>
      <c r="J129" s="7"/>
      <c r="K129" s="7"/>
      <c r="L129" s="7"/>
      <c r="M129" s="7"/>
    </row>
    <row r="130" spans="1:13">
      <c r="A130" s="1083"/>
      <c r="B130" s="1083"/>
      <c r="C130" s="1083"/>
      <c r="D130" s="1083"/>
      <c r="E130" s="1083"/>
      <c r="F130" s="1083"/>
    </row>
    <row r="131" spans="1:13">
      <c r="A131" s="1083"/>
      <c r="B131" s="1083"/>
      <c r="C131" s="1083"/>
      <c r="D131" s="1083"/>
      <c r="E131" s="1083"/>
      <c r="F131" s="1083"/>
    </row>
    <row r="132" spans="1:13">
      <c r="A132" s="1083"/>
      <c r="B132" s="1083"/>
      <c r="C132" s="1083"/>
      <c r="D132" s="1083"/>
      <c r="E132" s="1083"/>
      <c r="F132" s="1083"/>
      <c r="J132" s="1572"/>
    </row>
  </sheetData>
  <mergeCells count="17">
    <mergeCell ref="G19:H19"/>
    <mergeCell ref="I19:J19"/>
    <mergeCell ref="G16:H16"/>
    <mergeCell ref="G17:H17"/>
    <mergeCell ref="I17:J17"/>
    <mergeCell ref="G18:H18"/>
    <mergeCell ref="I18:J18"/>
    <mergeCell ref="A6:C7"/>
    <mergeCell ref="D6:F12"/>
    <mergeCell ref="G6:J9"/>
    <mergeCell ref="K7:M12"/>
    <mergeCell ref="A8:C10"/>
    <mergeCell ref="G10:J13"/>
    <mergeCell ref="A12:C14"/>
    <mergeCell ref="D13:F15"/>
    <mergeCell ref="K13:M14"/>
    <mergeCell ref="G14:J15"/>
  </mergeCells>
  <phoneticPr fontId="0" type="noConversion"/>
  <printOptions horizontalCentered="1" verticalCentered="1"/>
  <pageMargins left="0.5" right="0.5" top="0.5" bottom="0.5" header="0.5" footer="0.5"/>
  <pageSetup scale="50" fitToWidth="2" fitToHeight="2" pageOrder="overThenDown" orientation="landscape" horizontalDpi="300" verticalDpi="300" r:id="rId1"/>
  <headerFooter alignWithMargins="0"/>
  <rowBreaks count="1" manualBreakCount="1">
    <brk id="65" max="12"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90">
    <pageSetUpPr fitToPage="1"/>
  </sheetPr>
  <dimension ref="A1:F71"/>
  <sheetViews>
    <sheetView defaultGridColor="0" colorId="22" zoomScaleNormal="100" zoomScaleSheetLayoutView="80" workbookViewId="0">
      <selection activeCell="M31" sqref="M31"/>
    </sheetView>
  </sheetViews>
  <sheetFormatPr defaultColWidth="9.6640625" defaultRowHeight="15"/>
  <cols>
    <col min="1" max="1" width="4.6640625" style="904" customWidth="1"/>
    <col min="2" max="2" width="47.6640625" style="904" customWidth="1"/>
    <col min="3" max="3" width="18.6640625" style="904" customWidth="1"/>
    <col min="4" max="4" width="0" style="904" hidden="1" customWidth="1"/>
    <col min="5" max="5" width="18.6640625" style="904" customWidth="1"/>
    <col min="6" max="6" width="17.6640625" style="904" customWidth="1"/>
    <col min="7" max="16384" width="9.6640625" style="904"/>
  </cols>
  <sheetData>
    <row r="1" spans="1:6">
      <c r="A1" s="2425" t="s">
        <v>2455</v>
      </c>
      <c r="B1" s="2426"/>
      <c r="C1" s="2427" t="s">
        <v>2368</v>
      </c>
      <c r="D1" s="2428"/>
      <c r="E1" s="2428" t="s">
        <v>2457</v>
      </c>
      <c r="F1" s="2136" t="s">
        <v>2458</v>
      </c>
    </row>
    <row r="2" spans="1:6">
      <c r="A2" s="1479" t="str">
        <f>+'Data Sheet'!C25</f>
        <v>Orange and Rockland Utilities, Inc</v>
      </c>
      <c r="C2" s="2429" t="s">
        <v>4966</v>
      </c>
      <c r="D2" s="2138"/>
      <c r="E2" s="2138" t="s">
        <v>2459</v>
      </c>
      <c r="F2" s="2430"/>
    </row>
    <row r="3" spans="1:6" ht="15" customHeight="1">
      <c r="A3" s="2431"/>
      <c r="B3" s="2144"/>
      <c r="C3" s="2432" t="s">
        <v>53</v>
      </c>
      <c r="D3" s="2433"/>
      <c r="E3" s="2005" t="str">
        <f>+'Data Sheet'!C40</f>
        <v>4/28/2016</v>
      </c>
      <c r="F3" s="2477" t="str">
        <f>+'Data Sheet'!C38</f>
        <v>12/31/2015</v>
      </c>
    </row>
    <row r="4" spans="1:6" ht="15" customHeight="1">
      <c r="A4" s="2434" t="s">
        <v>139</v>
      </c>
      <c r="B4" s="2435"/>
      <c r="C4" s="2436"/>
      <c r="D4" s="2436"/>
      <c r="E4" s="2436"/>
      <c r="F4" s="2437"/>
    </row>
    <row r="5" spans="1:6" ht="15" customHeight="1">
      <c r="A5" s="3632" t="s">
        <v>2394</v>
      </c>
      <c r="B5" s="3564"/>
      <c r="C5" s="3564"/>
      <c r="D5" s="3564"/>
      <c r="E5" s="3564"/>
      <c r="F5" s="3633"/>
    </row>
    <row r="6" spans="1:6">
      <c r="A6" s="3634"/>
      <c r="B6" s="3566"/>
      <c r="C6" s="3566"/>
      <c r="D6" s="3566"/>
      <c r="E6" s="3566"/>
      <c r="F6" s="3568"/>
    </row>
    <row r="7" spans="1:6">
      <c r="A7" s="3634"/>
      <c r="B7" s="3566"/>
      <c r="C7" s="3566"/>
      <c r="D7" s="3566"/>
      <c r="E7" s="3566"/>
      <c r="F7" s="3568"/>
    </row>
    <row r="8" spans="1:6">
      <c r="A8" s="2438"/>
      <c r="B8" s="2283"/>
      <c r="C8" s="2283"/>
      <c r="D8" s="2283"/>
      <c r="E8" s="2283"/>
      <c r="F8" s="2284"/>
    </row>
    <row r="9" spans="1:6" ht="15" customHeight="1">
      <c r="A9" s="3635" t="s">
        <v>654</v>
      </c>
      <c r="B9" s="3566"/>
      <c r="C9" s="3566"/>
      <c r="D9" s="3566"/>
      <c r="E9" s="3566"/>
      <c r="F9" s="3568"/>
    </row>
    <row r="10" spans="1:6">
      <c r="A10" s="3634"/>
      <c r="B10" s="3566"/>
      <c r="C10" s="3566"/>
      <c r="D10" s="3566"/>
      <c r="E10" s="3566"/>
      <c r="F10" s="3568"/>
    </row>
    <row r="11" spans="1:6">
      <c r="A11" s="3634"/>
      <c r="B11" s="3566"/>
      <c r="C11" s="3566"/>
      <c r="D11" s="3566"/>
      <c r="E11" s="3566"/>
      <c r="F11" s="3568"/>
    </row>
    <row r="12" spans="1:6">
      <c r="A12" s="2439"/>
      <c r="F12" s="2430"/>
    </row>
    <row r="13" spans="1:6">
      <c r="A13" s="2440"/>
      <c r="B13" s="2441"/>
      <c r="C13" s="2442" t="s">
        <v>2239</v>
      </c>
      <c r="D13" s="2443"/>
      <c r="E13" s="2443"/>
      <c r="F13" s="2444" t="s">
        <v>1447</v>
      </c>
    </row>
    <row r="14" spans="1:6">
      <c r="A14" s="2445" t="s">
        <v>3686</v>
      </c>
      <c r="B14" s="2446" t="s">
        <v>1529</v>
      </c>
      <c r="C14" s="2447" t="s">
        <v>1448</v>
      </c>
      <c r="E14" s="2448" t="s">
        <v>2239</v>
      </c>
      <c r="F14" s="2449" t="s">
        <v>2616</v>
      </c>
    </row>
    <row r="15" spans="1:6">
      <c r="A15" s="2445" t="s">
        <v>3689</v>
      </c>
      <c r="B15" s="2450"/>
      <c r="C15" s="2447" t="s">
        <v>3525</v>
      </c>
      <c r="E15" s="2448" t="s">
        <v>659</v>
      </c>
      <c r="F15" s="2449" t="s">
        <v>2617</v>
      </c>
    </row>
    <row r="16" spans="1:6">
      <c r="A16" s="2451"/>
      <c r="B16" s="2446" t="s">
        <v>58</v>
      </c>
      <c r="C16" s="2452" t="s">
        <v>1827</v>
      </c>
      <c r="E16" s="2448" t="s">
        <v>1828</v>
      </c>
      <c r="F16" s="2453" t="s">
        <v>1829</v>
      </c>
    </row>
    <row r="17" spans="1:6">
      <c r="A17" s="2454">
        <v>1</v>
      </c>
      <c r="B17" s="2455" t="s">
        <v>655</v>
      </c>
      <c r="C17" s="2456"/>
      <c r="D17" s="2457"/>
      <c r="E17" s="2456"/>
      <c r="F17" s="2405"/>
    </row>
    <row r="18" spans="1:6">
      <c r="A18" s="2454">
        <v>2</v>
      </c>
      <c r="B18" s="2455" t="s">
        <v>656</v>
      </c>
      <c r="C18" s="2458"/>
      <c r="D18" s="2457"/>
      <c r="E18" s="2458"/>
      <c r="F18" s="2405"/>
    </row>
    <row r="19" spans="1:6">
      <c r="A19" s="2454">
        <v>3</v>
      </c>
      <c r="B19" s="2455" t="s">
        <v>657</v>
      </c>
      <c r="C19" s="2458"/>
      <c r="D19" s="2457"/>
      <c r="E19" s="2458"/>
      <c r="F19" s="2405"/>
    </row>
    <row r="20" spans="1:6">
      <c r="A20" s="2454">
        <v>4</v>
      </c>
      <c r="B20" s="2455" t="s">
        <v>594</v>
      </c>
      <c r="C20" s="984"/>
      <c r="D20" s="2455"/>
      <c r="E20" s="984"/>
      <c r="F20" s="2405"/>
    </row>
    <row r="21" spans="1:6">
      <c r="A21" s="2454">
        <v>5</v>
      </c>
      <c r="B21" s="2455" t="s">
        <v>833</v>
      </c>
      <c r="C21" s="2458">
        <v>11448161</v>
      </c>
      <c r="D21" s="2457"/>
      <c r="E21" s="2458">
        <v>12204487</v>
      </c>
      <c r="F21" s="2405" t="s">
        <v>4077</v>
      </c>
    </row>
    <row r="22" spans="1:6">
      <c r="A22" s="2451">
        <v>6</v>
      </c>
      <c r="B22" s="2459" t="s">
        <v>834</v>
      </c>
      <c r="C22" s="2460"/>
      <c r="D22" s="2461"/>
      <c r="E22" s="2460"/>
      <c r="F22" s="2462"/>
    </row>
    <row r="23" spans="1:6">
      <c r="A23" s="2451">
        <v>7</v>
      </c>
      <c r="B23" s="2459" t="s">
        <v>835</v>
      </c>
      <c r="C23" s="2460"/>
      <c r="D23" s="2461"/>
      <c r="E23" s="2460"/>
      <c r="F23" s="2462"/>
    </row>
    <row r="24" spans="1:6">
      <c r="A24" s="2451">
        <v>8</v>
      </c>
      <c r="B24" s="2459" t="s">
        <v>836</v>
      </c>
      <c r="C24" s="2460">
        <v>88440</v>
      </c>
      <c r="D24" s="2461"/>
      <c r="E24" s="2460">
        <v>98878</v>
      </c>
      <c r="F24" s="2462" t="s">
        <v>4077</v>
      </c>
    </row>
    <row r="25" spans="1:6">
      <c r="A25" s="2451">
        <v>9</v>
      </c>
      <c r="B25" s="2459" t="s">
        <v>837</v>
      </c>
      <c r="C25" s="2460">
        <v>1831050</v>
      </c>
      <c r="D25" s="2461"/>
      <c r="E25" s="2460">
        <v>1417264</v>
      </c>
      <c r="F25" s="2462" t="s">
        <v>4077</v>
      </c>
    </row>
    <row r="26" spans="1:6" ht="30">
      <c r="A26" s="2463">
        <v>10</v>
      </c>
      <c r="B26" s="2464" t="s">
        <v>4969</v>
      </c>
      <c r="C26" s="2465">
        <v>3010259</v>
      </c>
      <c r="D26" s="2466"/>
      <c r="E26" s="2465">
        <v>1974439</v>
      </c>
      <c r="F26" s="2467" t="s">
        <v>4077</v>
      </c>
    </row>
    <row r="27" spans="1:6">
      <c r="A27" s="2451">
        <v>11</v>
      </c>
      <c r="B27" s="2459" t="s">
        <v>838</v>
      </c>
      <c r="C27" s="2460"/>
      <c r="D27" s="2461"/>
      <c r="E27" s="2460"/>
      <c r="F27" s="2462"/>
    </row>
    <row r="28" spans="1:6">
      <c r="A28" s="2454">
        <v>12</v>
      </c>
      <c r="B28" s="2468" t="s">
        <v>4970</v>
      </c>
      <c r="C28" s="980">
        <f>SUM(C21:C27)</f>
        <v>16377910</v>
      </c>
      <c r="D28" s="2455"/>
      <c r="E28" s="980">
        <f>SUM(E21:E27)</f>
        <v>15695068</v>
      </c>
      <c r="F28" s="2405"/>
    </row>
    <row r="29" spans="1:6">
      <c r="A29" s="2454">
        <v>13</v>
      </c>
      <c r="B29" s="2455" t="s">
        <v>1046</v>
      </c>
      <c r="C29" s="2458"/>
      <c r="D29" s="2457"/>
      <c r="E29" s="2458"/>
      <c r="F29" s="2405"/>
    </row>
    <row r="30" spans="1:6">
      <c r="A30" s="2451">
        <v>14</v>
      </c>
      <c r="B30" s="2459" t="s">
        <v>1047</v>
      </c>
      <c r="C30" s="2460"/>
      <c r="D30" s="2461"/>
      <c r="E30" s="2460"/>
      <c r="F30" s="2462"/>
    </row>
    <row r="31" spans="1:6">
      <c r="A31" s="2440">
        <v>15</v>
      </c>
      <c r="B31" s="2469" t="s">
        <v>1048</v>
      </c>
      <c r="C31" s="2470"/>
      <c r="D31" s="2471"/>
      <c r="E31" s="2470"/>
      <c r="F31" s="2472"/>
    </row>
    <row r="32" spans="1:6">
      <c r="A32" s="2451"/>
      <c r="B32" s="2459" t="s">
        <v>839</v>
      </c>
      <c r="C32" s="2473"/>
      <c r="D32" s="2459"/>
      <c r="E32" s="2473"/>
      <c r="F32" s="2462"/>
    </row>
    <row r="33" spans="1:6">
      <c r="A33" s="2454">
        <v>16</v>
      </c>
      <c r="B33" s="2455" t="s">
        <v>1049</v>
      </c>
      <c r="C33" s="2458"/>
      <c r="D33" s="2457"/>
      <c r="E33" s="2458"/>
      <c r="F33" s="2405"/>
    </row>
    <row r="34" spans="1:6">
      <c r="A34" s="2451">
        <v>17</v>
      </c>
      <c r="B34" s="2459"/>
      <c r="C34" s="2460"/>
      <c r="D34" s="2461"/>
      <c r="E34" s="2460"/>
      <c r="F34" s="2462"/>
    </row>
    <row r="35" spans="1:6">
      <c r="A35" s="2451">
        <v>18</v>
      </c>
      <c r="B35" s="2459"/>
      <c r="C35" s="2460"/>
      <c r="D35" s="2461"/>
      <c r="E35" s="2460"/>
      <c r="F35" s="2462"/>
    </row>
    <row r="36" spans="1:6">
      <c r="A36" s="2451">
        <v>19</v>
      </c>
      <c r="B36" s="2459"/>
      <c r="C36" s="2460"/>
      <c r="D36" s="2461"/>
      <c r="E36" s="2460"/>
      <c r="F36" s="2462"/>
    </row>
    <row r="37" spans="1:6">
      <c r="A37" s="2451">
        <v>20</v>
      </c>
      <c r="B37" s="2459"/>
      <c r="C37" s="2460"/>
      <c r="D37" s="2461"/>
      <c r="E37" s="2460"/>
      <c r="F37" s="2462"/>
    </row>
    <row r="38" spans="1:6">
      <c r="A38" s="2454">
        <v>21</v>
      </c>
      <c r="B38" s="2455" t="s">
        <v>1050</v>
      </c>
      <c r="C38" s="980">
        <f>SUM(C17:C19)+SUM(C28:C31)+SUM(C33:C37)</f>
        <v>16377910</v>
      </c>
      <c r="D38" s="2455"/>
      <c r="E38" s="980">
        <f>SUM(E17:E19)+SUM(E28:E31)+SUM(E33:E37)</f>
        <v>15695068</v>
      </c>
      <c r="F38" s="2405"/>
    </row>
    <row r="39" spans="1:6">
      <c r="A39" s="2439"/>
      <c r="F39" s="2430"/>
    </row>
    <row r="40" spans="1:6">
      <c r="A40" s="2439"/>
      <c r="F40" s="2430"/>
    </row>
    <row r="41" spans="1:6">
      <c r="A41" s="2439"/>
      <c r="F41" s="2430"/>
    </row>
    <row r="42" spans="1:6">
      <c r="A42" s="2439"/>
      <c r="F42" s="2430"/>
    </row>
    <row r="43" spans="1:6">
      <c r="A43" s="2439"/>
      <c r="F43" s="2430"/>
    </row>
    <row r="44" spans="1:6">
      <c r="A44" s="2439"/>
      <c r="F44" s="2430"/>
    </row>
    <row r="45" spans="1:6">
      <c r="A45" s="2439"/>
      <c r="F45" s="2430"/>
    </row>
    <row r="46" spans="1:6">
      <c r="A46" s="2439"/>
      <c r="F46" s="2430"/>
    </row>
    <row r="47" spans="1:6">
      <c r="A47" s="2439"/>
      <c r="F47" s="2430"/>
    </row>
    <row r="48" spans="1:6">
      <c r="A48" s="2439"/>
      <c r="F48" s="2430"/>
    </row>
    <row r="49" spans="1:6">
      <c r="A49" s="2439"/>
      <c r="F49" s="2430"/>
    </row>
    <row r="50" spans="1:6">
      <c r="A50" s="2439"/>
      <c r="F50" s="2430"/>
    </row>
    <row r="51" spans="1:6">
      <c r="A51" s="2439"/>
      <c r="F51" s="2430"/>
    </row>
    <row r="52" spans="1:6">
      <c r="A52" s="2439"/>
      <c r="F52" s="2430"/>
    </row>
    <row r="53" spans="1:6">
      <c r="A53" s="2439"/>
      <c r="F53" s="2430"/>
    </row>
    <row r="54" spans="1:6">
      <c r="A54" s="2439"/>
      <c r="F54" s="2430"/>
    </row>
    <row r="55" spans="1:6">
      <c r="A55" s="2439"/>
      <c r="F55" s="2430"/>
    </row>
    <row r="56" spans="1:6">
      <c r="A56" s="2439"/>
      <c r="F56" s="2430"/>
    </row>
    <row r="57" spans="1:6">
      <c r="A57" s="2439"/>
      <c r="F57" s="2430"/>
    </row>
    <row r="58" spans="1:6">
      <c r="A58" s="2439"/>
      <c r="F58" s="2430"/>
    </row>
    <row r="59" spans="1:6">
      <c r="A59" s="2439"/>
      <c r="F59" s="2430"/>
    </row>
    <row r="60" spans="1:6" ht="15.75" thickBot="1">
      <c r="A60" s="2474"/>
      <c r="B60" s="2475"/>
      <c r="C60" s="2475"/>
      <c r="D60" s="2475"/>
      <c r="E60" s="2475"/>
      <c r="F60" s="2476"/>
    </row>
    <row r="61" spans="1:6">
      <c r="A61" s="1013" t="s">
        <v>4856</v>
      </c>
      <c r="B61" s="1013"/>
    </row>
    <row r="62" spans="1:6">
      <c r="A62" s="2187" t="s">
        <v>840</v>
      </c>
      <c r="B62" s="2187"/>
      <c r="C62" s="2187"/>
      <c r="D62" s="2187"/>
      <c r="E62" s="2187"/>
      <c r="F62" s="2187"/>
    </row>
    <row r="64" spans="1:6">
      <c r="A64" s="2124"/>
      <c r="B64" s="2124"/>
      <c r="C64" s="2124"/>
      <c r="D64" s="2124"/>
      <c r="E64" s="2124"/>
      <c r="F64" s="2124"/>
    </row>
    <row r="65" spans="1:6">
      <c r="A65" s="2124"/>
      <c r="B65" s="2124"/>
      <c r="C65" s="2124"/>
      <c r="D65" s="2124"/>
      <c r="E65" s="2124"/>
      <c r="F65" s="2124"/>
    </row>
    <row r="66" spans="1:6">
      <c r="A66" s="2124"/>
      <c r="B66" s="2124"/>
      <c r="C66" s="2124"/>
      <c r="D66" s="2124"/>
      <c r="E66" s="2124"/>
      <c r="F66" s="2124"/>
    </row>
    <row r="67" spans="1:6">
      <c r="A67" s="813"/>
      <c r="B67" s="813"/>
      <c r="C67" s="813"/>
      <c r="D67" s="813"/>
      <c r="E67" s="813"/>
      <c r="F67" s="813"/>
    </row>
    <row r="68" spans="1:6">
      <c r="A68" s="813"/>
      <c r="B68" s="813"/>
      <c r="C68" s="813"/>
      <c r="D68" s="813"/>
      <c r="E68" s="813"/>
      <c r="F68" s="813"/>
    </row>
    <row r="69" spans="1:6">
      <c r="A69" s="813"/>
      <c r="B69" s="813"/>
      <c r="C69" s="813"/>
      <c r="D69" s="813"/>
      <c r="E69" s="813"/>
      <c r="F69" s="813"/>
    </row>
    <row r="70" spans="1:6">
      <c r="A70" s="813"/>
      <c r="B70" s="813"/>
      <c r="C70" s="813"/>
      <c r="D70" s="813"/>
      <c r="E70" s="813"/>
      <c r="F70" s="813"/>
    </row>
    <row r="71" spans="1:6">
      <c r="A71" s="813"/>
      <c r="B71" s="813"/>
      <c r="C71" s="813"/>
      <c r="D71" s="813"/>
      <c r="E71" s="813"/>
      <c r="F71" s="813"/>
    </row>
  </sheetData>
  <mergeCells count="2">
    <mergeCell ref="A5:F7"/>
    <mergeCell ref="A9:F11"/>
  </mergeCells>
  <printOptions horizontalCentered="1" verticalCentered="1"/>
  <pageMargins left="0.5" right="0.5" top="0.5" bottom="0.5" header="0" footer="0"/>
  <pageSetup scale="75" orientation="portrait"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1"/>
  <dimension ref="A1:O72"/>
  <sheetViews>
    <sheetView defaultGridColor="0" view="pageBreakPreview" topLeftCell="A19" colorId="22" zoomScale="60" zoomScaleNormal="85" workbookViewId="0">
      <selection activeCell="M31" sqref="M31"/>
    </sheetView>
  </sheetViews>
  <sheetFormatPr defaultColWidth="9.6640625" defaultRowHeight="15"/>
  <cols>
    <col min="1" max="1" width="4.6640625" style="4" customWidth="1"/>
    <col min="2" max="2" width="31.21875" style="4" customWidth="1"/>
    <col min="3" max="6" width="16.6640625" style="4" customWidth="1"/>
    <col min="7" max="14" width="12.6640625" style="4" customWidth="1"/>
    <col min="15" max="15" width="4.6640625" style="4" customWidth="1"/>
    <col min="16" max="16384" width="9.6640625" style="4"/>
  </cols>
  <sheetData>
    <row r="1" spans="1:15">
      <c r="A1" s="517" t="s">
        <v>2455</v>
      </c>
      <c r="B1" s="518"/>
      <c r="C1" s="520" t="s">
        <v>2368</v>
      </c>
      <c r="D1" s="518"/>
      <c r="E1" s="518" t="s">
        <v>2457</v>
      </c>
      <c r="F1" s="552" t="s">
        <v>2458</v>
      </c>
      <c r="G1" s="517" t="s">
        <v>2455</v>
      </c>
      <c r="H1" s="520"/>
      <c r="I1" s="519" t="s">
        <v>2368</v>
      </c>
      <c r="J1" s="520"/>
      <c r="K1" s="518"/>
      <c r="L1" s="575" t="s">
        <v>2457</v>
      </c>
      <c r="M1" s="519" t="s">
        <v>2458</v>
      </c>
      <c r="N1" s="520"/>
      <c r="O1" s="552"/>
    </row>
    <row r="2" spans="1:15">
      <c r="A2" s="56" t="str">
        <f>'Data Sheet'!$C$25</f>
        <v>Orange and Rockland Utilities, Inc</v>
      </c>
      <c r="B2" s="522"/>
      <c r="C2" s="4" t="s">
        <v>2467</v>
      </c>
      <c r="D2" s="522"/>
      <c r="E2" s="522" t="s">
        <v>2459</v>
      </c>
      <c r="F2" s="554"/>
      <c r="G2" s="1084" t="str">
        <f>'Data Sheet'!$C$25</f>
        <v>Orange and Rockland Utilities, Inc</v>
      </c>
      <c r="I2" s="301" t="s">
        <v>2467</v>
      </c>
      <c r="K2" s="522"/>
      <c r="L2" s="556" t="s">
        <v>2459</v>
      </c>
      <c r="M2" s="301"/>
      <c r="O2" s="554"/>
    </row>
    <row r="3" spans="1:15" ht="15" customHeight="1">
      <c r="A3" s="1085"/>
      <c r="B3" s="524"/>
      <c r="C3" s="1086" t="s">
        <v>53</v>
      </c>
      <c r="D3" s="524"/>
      <c r="E3" s="1136" t="str">
        <f>'Data Sheet'!$C$40</f>
        <v>4/28/2016</v>
      </c>
      <c r="F3" s="681" t="str">
        <f>'Data Sheet'!$C$38</f>
        <v>12/31/2015</v>
      </c>
      <c r="G3" s="1085"/>
      <c r="H3" s="1086"/>
      <c r="I3" s="355" t="s">
        <v>53</v>
      </c>
      <c r="J3" s="1086"/>
      <c r="K3" s="524"/>
      <c r="L3" s="1136" t="str">
        <f>'Data Sheet'!$C$40</f>
        <v>4/28/2016</v>
      </c>
      <c r="M3" s="687" t="str">
        <f>'Data Sheet'!$C$38</f>
        <v>12/31/2015</v>
      </c>
      <c r="N3" s="1086"/>
      <c r="O3" s="555"/>
    </row>
    <row r="4" spans="1:15" ht="15" customHeight="1">
      <c r="A4" s="600"/>
      <c r="B4" s="577" t="s">
        <v>2018</v>
      </c>
      <c r="C4" s="577"/>
      <c r="D4" s="577"/>
      <c r="E4" s="577"/>
      <c r="F4" s="578"/>
      <c r="G4" s="576" t="s">
        <v>2018</v>
      </c>
      <c r="H4" s="577"/>
      <c r="I4" s="577"/>
      <c r="J4" s="577"/>
      <c r="K4" s="577"/>
      <c r="L4" s="577"/>
      <c r="M4" s="577"/>
      <c r="N4" s="577"/>
      <c r="O4" s="578"/>
    </row>
    <row r="5" spans="1:15">
      <c r="A5" s="579"/>
      <c r="B5" s="566"/>
      <c r="C5" s="566"/>
      <c r="D5" s="566"/>
      <c r="E5" s="566"/>
      <c r="F5" s="601"/>
      <c r="G5" s="3642" t="s">
        <v>1051</v>
      </c>
      <c r="H5" s="3510"/>
      <c r="I5" s="3510"/>
      <c r="J5" s="3510"/>
      <c r="O5" s="554"/>
    </row>
    <row r="6" spans="1:15">
      <c r="A6" s="3623" t="s">
        <v>1052</v>
      </c>
      <c r="B6" s="3512"/>
      <c r="C6" s="3512"/>
      <c r="D6" s="3512" t="s">
        <v>304</v>
      </c>
      <c r="E6" s="3512"/>
      <c r="F6" s="3513"/>
      <c r="G6" s="3623"/>
      <c r="H6" s="3512"/>
      <c r="I6" s="3512"/>
      <c r="J6" s="3512"/>
      <c r="K6" s="3512" t="s">
        <v>305</v>
      </c>
      <c r="L6" s="3512"/>
      <c r="M6" s="3512"/>
      <c r="N6" s="3512"/>
      <c r="O6" s="3513"/>
    </row>
    <row r="7" spans="1:15">
      <c r="A7" s="3623"/>
      <c r="B7" s="3512"/>
      <c r="C7" s="3512"/>
      <c r="D7" s="3512"/>
      <c r="E7" s="3512"/>
      <c r="F7" s="3513"/>
      <c r="G7" s="3623"/>
      <c r="H7" s="3512"/>
      <c r="I7" s="3512"/>
      <c r="J7" s="3512"/>
      <c r="K7" s="3512"/>
      <c r="L7" s="3512"/>
      <c r="M7" s="3512"/>
      <c r="N7" s="3512"/>
      <c r="O7" s="3513"/>
    </row>
    <row r="8" spans="1:15">
      <c r="A8" s="1084" t="s">
        <v>2789</v>
      </c>
      <c r="D8" s="3512"/>
      <c r="E8" s="3512"/>
      <c r="F8" s="3513"/>
      <c r="G8" s="3623"/>
      <c r="H8" s="3512"/>
      <c r="I8" s="3512"/>
      <c r="J8" s="3512"/>
      <c r="K8" s="3512" t="s">
        <v>2790</v>
      </c>
      <c r="L8" s="3512"/>
      <c r="M8" s="3512"/>
      <c r="N8" s="3512"/>
      <c r="O8" s="3513"/>
    </row>
    <row r="9" spans="1:15">
      <c r="A9" s="3623" t="s">
        <v>2791</v>
      </c>
      <c r="B9" s="3550"/>
      <c r="C9" s="3550"/>
      <c r="D9" s="3512"/>
      <c r="E9" s="3512"/>
      <c r="F9" s="3513"/>
      <c r="G9" s="3623"/>
      <c r="H9" s="3512"/>
      <c r="I9" s="3512"/>
      <c r="J9" s="3512"/>
      <c r="K9" s="3512"/>
      <c r="L9" s="3512"/>
      <c r="M9" s="3512"/>
      <c r="N9" s="3512"/>
      <c r="O9" s="3513"/>
    </row>
    <row r="10" spans="1:15">
      <c r="A10" s="3623"/>
      <c r="B10" s="3550"/>
      <c r="C10" s="3550"/>
      <c r="D10" s="3512"/>
      <c r="E10" s="3512"/>
      <c r="F10" s="3513"/>
      <c r="G10" s="3623" t="s">
        <v>2792</v>
      </c>
      <c r="H10" s="3512"/>
      <c r="I10" s="3512"/>
      <c r="J10" s="3512"/>
      <c r="K10" s="3512" t="s">
        <v>1079</v>
      </c>
      <c r="L10" s="3512"/>
      <c r="M10" s="3512"/>
      <c r="N10" s="3512"/>
      <c r="O10" s="3513"/>
    </row>
    <row r="11" spans="1:15">
      <c r="A11" s="3623"/>
      <c r="B11" s="3550"/>
      <c r="C11" s="3550"/>
      <c r="D11" s="3512" t="s">
        <v>1080</v>
      </c>
      <c r="E11" s="3512"/>
      <c r="F11" s="3513"/>
      <c r="G11" s="3623"/>
      <c r="H11" s="3512"/>
      <c r="I11" s="3512"/>
      <c r="J11" s="3512"/>
      <c r="K11" s="3512"/>
      <c r="L11" s="3512"/>
      <c r="M11" s="3512"/>
      <c r="N11" s="3512"/>
      <c r="O11" s="3513"/>
    </row>
    <row r="12" spans="1:15">
      <c r="A12" s="3623"/>
      <c r="B12" s="3550"/>
      <c r="C12" s="3550"/>
      <c r="D12" s="3512"/>
      <c r="E12" s="3512"/>
      <c r="F12" s="3513"/>
      <c r="G12" s="3623"/>
      <c r="H12" s="3512"/>
      <c r="I12" s="3512"/>
      <c r="J12" s="3512"/>
      <c r="O12" s="554"/>
    </row>
    <row r="13" spans="1:15">
      <c r="A13" s="1085" t="s">
        <v>1081</v>
      </c>
      <c r="B13" s="1086"/>
      <c r="C13" s="1086"/>
      <c r="D13" s="3522"/>
      <c r="E13" s="3522"/>
      <c r="F13" s="3601"/>
      <c r="G13" s="3624"/>
      <c r="H13" s="3522"/>
      <c r="I13" s="3522"/>
      <c r="J13" s="3522"/>
      <c r="O13" s="554"/>
    </row>
    <row r="14" spans="1:15">
      <c r="A14" s="580" t="s">
        <v>3686</v>
      </c>
      <c r="B14" s="560" t="s">
        <v>2038</v>
      </c>
      <c r="C14" s="602" t="s">
        <v>1530</v>
      </c>
      <c r="D14" s="603"/>
      <c r="E14" s="602" t="s">
        <v>2039</v>
      </c>
      <c r="F14" s="578"/>
      <c r="G14" s="576" t="s">
        <v>2039</v>
      </c>
      <c r="H14" s="603"/>
      <c r="I14" s="602" t="s">
        <v>2039</v>
      </c>
      <c r="J14" s="603"/>
      <c r="K14" s="602" t="s">
        <v>2040</v>
      </c>
      <c r="L14" s="603"/>
      <c r="M14" s="602" t="s">
        <v>2930</v>
      </c>
      <c r="N14" s="603"/>
      <c r="O14" s="585" t="s">
        <v>3686</v>
      </c>
    </row>
    <row r="15" spans="1:15">
      <c r="A15" s="558" t="s">
        <v>3689</v>
      </c>
      <c r="B15" s="564" t="s">
        <v>2859</v>
      </c>
      <c r="C15" s="560" t="s">
        <v>3689</v>
      </c>
      <c r="D15" s="1113" t="s">
        <v>2860</v>
      </c>
      <c r="E15" s="1113" t="s">
        <v>3689</v>
      </c>
      <c r="F15" s="568" t="s">
        <v>2860</v>
      </c>
      <c r="G15" s="604" t="s">
        <v>3689</v>
      </c>
      <c r="H15" s="560" t="s">
        <v>2860</v>
      </c>
      <c r="I15" s="1113" t="s">
        <v>3689</v>
      </c>
      <c r="J15" s="1113" t="s">
        <v>2860</v>
      </c>
      <c r="K15" s="1113" t="s">
        <v>3689</v>
      </c>
      <c r="L15" s="1113" t="s">
        <v>2860</v>
      </c>
      <c r="M15" s="1113" t="s">
        <v>3689</v>
      </c>
      <c r="N15" s="1113" t="s">
        <v>2860</v>
      </c>
      <c r="O15" s="523" t="s">
        <v>3689</v>
      </c>
    </row>
    <row r="16" spans="1:15">
      <c r="A16" s="587"/>
      <c r="B16" s="591" t="s">
        <v>58</v>
      </c>
      <c r="C16" s="1110" t="s">
        <v>1827</v>
      </c>
      <c r="D16" s="1110" t="s">
        <v>1828</v>
      </c>
      <c r="E16" s="1110" t="s">
        <v>1829</v>
      </c>
      <c r="F16" s="569" t="s">
        <v>3535</v>
      </c>
      <c r="G16" s="605" t="s">
        <v>3536</v>
      </c>
      <c r="H16" s="591" t="s">
        <v>3537</v>
      </c>
      <c r="I16" s="1110" t="s">
        <v>3538</v>
      </c>
      <c r="J16" s="1110" t="s">
        <v>3539</v>
      </c>
      <c r="K16" s="1110" t="s">
        <v>3540</v>
      </c>
      <c r="L16" s="1110" t="s">
        <v>3490</v>
      </c>
      <c r="M16" s="1110" t="s">
        <v>3491</v>
      </c>
      <c r="N16" s="1110" t="s">
        <v>1532</v>
      </c>
      <c r="O16" s="592"/>
    </row>
    <row r="17" spans="1:15">
      <c r="A17" s="606" t="s">
        <v>2861</v>
      </c>
      <c r="B17" s="312" t="s">
        <v>2862</v>
      </c>
      <c r="C17" s="141"/>
      <c r="D17" s="144"/>
      <c r="E17" s="144"/>
      <c r="F17" s="160"/>
      <c r="G17" s="143"/>
      <c r="H17" s="141"/>
      <c r="I17" s="144"/>
      <c r="J17" s="144"/>
      <c r="K17" s="144"/>
      <c r="L17" s="144"/>
      <c r="M17" s="144"/>
      <c r="N17" s="144"/>
      <c r="O17" s="607" t="s">
        <v>2861</v>
      </c>
    </row>
    <row r="18" spans="1:15" ht="15.75">
      <c r="A18" s="604" t="s">
        <v>2863</v>
      </c>
      <c r="B18" s="581"/>
      <c r="C18" s="426"/>
      <c r="D18" s="710"/>
      <c r="E18" s="710"/>
      <c r="F18" s="711"/>
      <c r="G18" s="712"/>
      <c r="H18" s="709"/>
      <c r="I18" s="710"/>
      <c r="J18" s="710"/>
      <c r="K18" s="710"/>
      <c r="L18" s="710"/>
      <c r="M18" s="710"/>
      <c r="N18" s="710"/>
      <c r="O18" s="563" t="s">
        <v>2863</v>
      </c>
    </row>
    <row r="19" spans="1:15">
      <c r="A19" s="562" t="s">
        <v>2864</v>
      </c>
      <c r="B19" s="556" t="s">
        <v>2865</v>
      </c>
      <c r="C19" s="710"/>
      <c r="D19" s="710"/>
      <c r="E19" s="710"/>
      <c r="F19" s="711"/>
      <c r="G19" s="712"/>
      <c r="H19" s="709"/>
      <c r="I19" s="710"/>
      <c r="J19" s="710"/>
      <c r="K19" s="710"/>
      <c r="L19" s="710"/>
      <c r="M19" s="710"/>
      <c r="N19" s="710"/>
      <c r="O19" s="563" t="s">
        <v>2864</v>
      </c>
    </row>
    <row r="20" spans="1:15">
      <c r="A20" s="605" t="s">
        <v>2866</v>
      </c>
      <c r="B20" s="338" t="s">
        <v>2867</v>
      </c>
      <c r="C20" s="709"/>
      <c r="D20" s="710"/>
      <c r="E20" s="710"/>
      <c r="F20" s="711"/>
      <c r="G20" s="712"/>
      <c r="H20" s="709"/>
      <c r="I20" s="710"/>
      <c r="J20" s="710"/>
      <c r="K20" s="710"/>
      <c r="L20" s="710"/>
      <c r="M20" s="710"/>
      <c r="N20" s="710"/>
      <c r="O20" s="563" t="s">
        <v>2866</v>
      </c>
    </row>
    <row r="21" spans="1:15">
      <c r="A21" s="606" t="s">
        <v>2868</v>
      </c>
      <c r="B21" s="312" t="s">
        <v>2869</v>
      </c>
      <c r="C21" s="713"/>
      <c r="D21" s="713"/>
      <c r="E21" s="713"/>
      <c r="F21" s="714"/>
      <c r="G21" s="715"/>
      <c r="H21" s="716"/>
      <c r="I21" s="713"/>
      <c r="J21" s="713"/>
      <c r="K21" s="713"/>
      <c r="L21" s="713"/>
      <c r="M21" s="713"/>
      <c r="N21" s="713"/>
      <c r="O21" s="607" t="s">
        <v>2868</v>
      </c>
    </row>
    <row r="22" spans="1:15">
      <c r="A22" s="604" t="s">
        <v>2870</v>
      </c>
      <c r="B22" s="556"/>
      <c r="C22" s="717"/>
      <c r="D22" s="718"/>
      <c r="E22" s="718"/>
      <c r="F22" s="719"/>
      <c r="G22" s="720"/>
      <c r="H22" s="717"/>
      <c r="I22" s="718"/>
      <c r="J22" s="718"/>
      <c r="K22" s="718"/>
      <c r="L22" s="718"/>
      <c r="M22" s="718"/>
      <c r="N22" s="718"/>
      <c r="O22" s="563" t="s">
        <v>2870</v>
      </c>
    </row>
    <row r="23" spans="1:15">
      <c r="A23" s="562" t="s">
        <v>2871</v>
      </c>
      <c r="B23" s="556" t="s">
        <v>2872</v>
      </c>
      <c r="C23" s="710"/>
      <c r="D23" s="710"/>
      <c r="E23" s="710"/>
      <c r="F23" s="711"/>
      <c r="G23" s="712"/>
      <c r="H23" s="709"/>
      <c r="I23" s="710"/>
      <c r="J23" s="710"/>
      <c r="K23" s="710"/>
      <c r="L23" s="710"/>
      <c r="M23" s="710"/>
      <c r="N23" s="710"/>
      <c r="O23" s="563" t="s">
        <v>2871</v>
      </c>
    </row>
    <row r="24" spans="1:15">
      <c r="A24" s="605" t="s">
        <v>2873</v>
      </c>
      <c r="B24" s="556"/>
      <c r="C24" s="721"/>
      <c r="D24" s="722"/>
      <c r="E24" s="722"/>
      <c r="F24" s="723"/>
      <c r="G24" s="724"/>
      <c r="H24" s="721"/>
      <c r="I24" s="722"/>
      <c r="J24" s="722"/>
      <c r="K24" s="722"/>
      <c r="L24" s="722"/>
      <c r="M24" s="722"/>
      <c r="N24" s="722"/>
      <c r="O24" s="563" t="s">
        <v>2873</v>
      </c>
    </row>
    <row r="25" spans="1:15">
      <c r="A25" s="606" t="s">
        <v>2874</v>
      </c>
      <c r="B25" s="312"/>
      <c r="C25" s="713"/>
      <c r="D25" s="3636" t="s">
        <v>1367</v>
      </c>
      <c r="E25" s="3637"/>
      <c r="F25" s="714"/>
      <c r="G25" s="715"/>
      <c r="H25" s="716"/>
      <c r="I25" s="713"/>
      <c r="J25" s="713"/>
      <c r="K25" s="713"/>
      <c r="L25" s="713"/>
      <c r="M25" s="713"/>
      <c r="N25" s="713"/>
      <c r="O25" s="607" t="s">
        <v>2874</v>
      </c>
    </row>
    <row r="26" spans="1:15">
      <c r="A26" s="605" t="s">
        <v>3653</v>
      </c>
      <c r="B26" s="338"/>
      <c r="C26" s="722"/>
      <c r="D26" s="3638"/>
      <c r="E26" s="3639"/>
      <c r="F26" s="723"/>
      <c r="G26" s="724"/>
      <c r="H26" s="721"/>
      <c r="I26" s="722"/>
      <c r="J26" s="722"/>
      <c r="K26" s="722"/>
      <c r="L26" s="722"/>
      <c r="M26" s="722"/>
      <c r="N26" s="722"/>
      <c r="O26" s="569" t="s">
        <v>3653</v>
      </c>
    </row>
    <row r="27" spans="1:15">
      <c r="A27" s="605" t="s">
        <v>3654</v>
      </c>
      <c r="B27" s="338"/>
      <c r="C27" s="722"/>
      <c r="D27" s="3638"/>
      <c r="E27" s="3639"/>
      <c r="F27" s="723"/>
      <c r="G27" s="724"/>
      <c r="H27" s="721"/>
      <c r="I27" s="722"/>
      <c r="J27" s="3636" t="s">
        <v>1367</v>
      </c>
      <c r="K27" s="3637"/>
      <c r="L27" s="722"/>
      <c r="M27" s="722"/>
      <c r="N27" s="722"/>
      <c r="O27" s="569" t="s">
        <v>3654</v>
      </c>
    </row>
    <row r="28" spans="1:15">
      <c r="A28" s="605" t="s">
        <v>3655</v>
      </c>
      <c r="B28" s="338"/>
      <c r="C28" s="722"/>
      <c r="D28" s="3638"/>
      <c r="E28" s="3639"/>
      <c r="F28" s="723"/>
      <c r="G28" s="724"/>
      <c r="H28" s="721"/>
      <c r="I28" s="722"/>
      <c r="J28" s="3638"/>
      <c r="K28" s="3639"/>
      <c r="L28" s="722"/>
      <c r="M28" s="722"/>
      <c r="N28" s="722"/>
      <c r="O28" s="569" t="s">
        <v>3655</v>
      </c>
    </row>
    <row r="29" spans="1:15">
      <c r="A29" s="605" t="s">
        <v>3656</v>
      </c>
      <c r="B29" s="338"/>
      <c r="C29" s="722"/>
      <c r="D29" s="3638"/>
      <c r="E29" s="3639"/>
      <c r="F29" s="723"/>
      <c r="G29" s="724"/>
      <c r="H29" s="721"/>
      <c r="I29" s="722"/>
      <c r="J29" s="3638"/>
      <c r="K29" s="3639"/>
      <c r="L29" s="722"/>
      <c r="M29" s="722"/>
      <c r="N29" s="722"/>
      <c r="O29" s="569" t="s">
        <v>3656</v>
      </c>
    </row>
    <row r="30" spans="1:15">
      <c r="A30" s="605" t="s">
        <v>3657</v>
      </c>
      <c r="B30" s="338"/>
      <c r="C30" s="722"/>
      <c r="D30" s="3638"/>
      <c r="E30" s="3639"/>
      <c r="F30" s="723"/>
      <c r="G30" s="724"/>
      <c r="H30" s="721"/>
      <c r="I30" s="722"/>
      <c r="J30" s="3638"/>
      <c r="K30" s="3639"/>
      <c r="L30" s="722"/>
      <c r="M30" s="722"/>
      <c r="N30" s="722"/>
      <c r="O30" s="569" t="s">
        <v>3657</v>
      </c>
    </row>
    <row r="31" spans="1:15">
      <c r="A31" s="605" t="s">
        <v>3671</v>
      </c>
      <c r="B31" s="338" t="s">
        <v>3520</v>
      </c>
      <c r="C31" s="722"/>
      <c r="D31" s="3638"/>
      <c r="E31" s="3639"/>
      <c r="F31" s="723"/>
      <c r="G31" s="724"/>
      <c r="H31" s="721"/>
      <c r="I31" s="722"/>
      <c r="J31" s="3638"/>
      <c r="K31" s="3639"/>
      <c r="L31" s="722"/>
      <c r="M31" s="722"/>
      <c r="N31" s="722"/>
      <c r="O31" s="569" t="s">
        <v>3671</v>
      </c>
    </row>
    <row r="32" spans="1:15">
      <c r="A32" s="604" t="s">
        <v>3672</v>
      </c>
      <c r="B32" s="556"/>
      <c r="C32" s="710"/>
      <c r="D32" s="3638"/>
      <c r="E32" s="3639"/>
      <c r="F32" s="711"/>
      <c r="G32" s="712"/>
      <c r="H32" s="709"/>
      <c r="I32" s="710"/>
      <c r="J32" s="3638"/>
      <c r="K32" s="3639"/>
      <c r="L32" s="710"/>
      <c r="M32" s="710"/>
      <c r="N32" s="710"/>
      <c r="O32" s="563" t="s">
        <v>3672</v>
      </c>
    </row>
    <row r="33" spans="1:15">
      <c r="A33" s="562" t="s">
        <v>3673</v>
      </c>
      <c r="B33" s="556" t="s">
        <v>2875</v>
      </c>
      <c r="C33" s="710"/>
      <c r="D33" s="3638"/>
      <c r="E33" s="3639"/>
      <c r="F33" s="711"/>
      <c r="G33" s="712"/>
      <c r="H33" s="709"/>
      <c r="I33" s="710"/>
      <c r="J33" s="3638"/>
      <c r="K33" s="3639"/>
      <c r="L33" s="710"/>
      <c r="M33" s="710"/>
      <c r="N33" s="710"/>
      <c r="O33" s="563" t="s">
        <v>3673</v>
      </c>
    </row>
    <row r="34" spans="1:15">
      <c r="A34" s="605" t="s">
        <v>3674</v>
      </c>
      <c r="B34" s="556" t="s">
        <v>2876</v>
      </c>
      <c r="C34" s="710"/>
      <c r="D34" s="3640"/>
      <c r="E34" s="3641"/>
      <c r="F34" s="711"/>
      <c r="G34" s="712"/>
      <c r="H34" s="709"/>
      <c r="I34" s="710"/>
      <c r="J34" s="3638"/>
      <c r="K34" s="3639"/>
      <c r="L34" s="710"/>
      <c r="M34" s="710"/>
      <c r="N34" s="710"/>
      <c r="O34" s="563" t="s">
        <v>3674</v>
      </c>
    </row>
    <row r="35" spans="1:15">
      <c r="A35" s="606" t="s">
        <v>3675</v>
      </c>
      <c r="B35" s="312" t="s">
        <v>2877</v>
      </c>
      <c r="C35" s="713"/>
      <c r="D35" s="713"/>
      <c r="E35" s="713"/>
      <c r="F35" s="714"/>
      <c r="G35" s="715"/>
      <c r="H35" s="716"/>
      <c r="I35" s="713"/>
      <c r="J35" s="3638"/>
      <c r="K35" s="3639"/>
      <c r="L35" s="713"/>
      <c r="M35" s="713"/>
      <c r="N35" s="713"/>
      <c r="O35" s="607" t="s">
        <v>3675</v>
      </c>
    </row>
    <row r="36" spans="1:15">
      <c r="A36" s="605" t="s">
        <v>3658</v>
      </c>
      <c r="B36" s="338"/>
      <c r="C36" s="722"/>
      <c r="D36" s="722"/>
      <c r="E36" s="722"/>
      <c r="F36" s="723"/>
      <c r="G36" s="724"/>
      <c r="H36" s="721"/>
      <c r="I36" s="722"/>
      <c r="J36" s="3640"/>
      <c r="K36" s="3641"/>
      <c r="L36" s="722"/>
      <c r="M36" s="722"/>
      <c r="N36" s="722"/>
      <c r="O36" s="569" t="s">
        <v>3658</v>
      </c>
    </row>
    <row r="37" spans="1:15">
      <c r="A37" s="604" t="s">
        <v>2477</v>
      </c>
      <c r="B37" s="556" t="s">
        <v>2878</v>
      </c>
      <c r="C37" s="710"/>
      <c r="D37" s="710"/>
      <c r="E37" s="710"/>
      <c r="F37" s="711"/>
      <c r="G37" s="712"/>
      <c r="H37" s="709"/>
      <c r="I37" s="710"/>
      <c r="J37" s="710"/>
      <c r="K37" s="710"/>
      <c r="L37" s="710"/>
      <c r="M37" s="710"/>
      <c r="N37" s="710"/>
      <c r="O37" s="563" t="s">
        <v>2477</v>
      </c>
    </row>
    <row r="38" spans="1:15">
      <c r="A38" s="605" t="s">
        <v>2478</v>
      </c>
      <c r="B38" s="556"/>
      <c r="C38" s="710"/>
      <c r="D38" s="710"/>
      <c r="E38" s="710"/>
      <c r="F38" s="711"/>
      <c r="G38" s="712"/>
      <c r="H38" s="709"/>
      <c r="I38" s="710"/>
      <c r="J38" s="710"/>
      <c r="K38" s="710"/>
      <c r="L38" s="710"/>
      <c r="M38" s="710"/>
      <c r="N38" s="710"/>
      <c r="O38" s="563" t="s">
        <v>2478</v>
      </c>
    </row>
    <row r="39" spans="1:15">
      <c r="A39" s="606" t="s">
        <v>2479</v>
      </c>
      <c r="B39" s="312"/>
      <c r="C39" s="713"/>
      <c r="D39" s="713"/>
      <c r="E39" s="713"/>
      <c r="F39" s="714"/>
      <c r="G39" s="715"/>
      <c r="H39" s="716"/>
      <c r="I39" s="713"/>
      <c r="J39" s="713"/>
      <c r="K39" s="713"/>
      <c r="L39" s="713"/>
      <c r="M39" s="713"/>
      <c r="N39" s="713"/>
      <c r="O39" s="607" t="s">
        <v>2479</v>
      </c>
    </row>
    <row r="40" spans="1:15">
      <c r="A40" s="605" t="s">
        <v>2480</v>
      </c>
      <c r="B40" s="338"/>
      <c r="C40" s="722"/>
      <c r="D40" s="722"/>
      <c r="E40" s="722"/>
      <c r="F40" s="723"/>
      <c r="G40" s="724"/>
      <c r="H40" s="721"/>
      <c r="I40" s="722"/>
      <c r="J40" s="722"/>
      <c r="K40" s="722"/>
      <c r="L40" s="722"/>
      <c r="M40" s="722"/>
      <c r="N40" s="722"/>
      <c r="O40" s="569" t="s">
        <v>2480</v>
      </c>
    </row>
    <row r="41" spans="1:15">
      <c r="A41" s="605" t="s">
        <v>2481</v>
      </c>
      <c r="B41" s="338"/>
      <c r="C41" s="722"/>
      <c r="D41" s="722"/>
      <c r="E41" s="722"/>
      <c r="F41" s="723"/>
      <c r="G41" s="724"/>
      <c r="H41" s="721"/>
      <c r="I41" s="722"/>
      <c r="J41" s="722"/>
      <c r="K41" s="722"/>
      <c r="L41" s="722"/>
      <c r="M41" s="722"/>
      <c r="N41" s="722"/>
      <c r="O41" s="569" t="s">
        <v>2481</v>
      </c>
    </row>
    <row r="42" spans="1:15">
      <c r="A42" s="605" t="s">
        <v>2482</v>
      </c>
      <c r="B42" s="338"/>
      <c r="C42" s="722"/>
      <c r="D42" s="722"/>
      <c r="E42" s="722"/>
      <c r="F42" s="723"/>
      <c r="G42" s="724"/>
      <c r="H42" s="721"/>
      <c r="I42" s="722"/>
      <c r="J42" s="722"/>
      <c r="K42" s="722"/>
      <c r="L42" s="722"/>
      <c r="M42" s="722"/>
      <c r="N42" s="722"/>
      <c r="O42" s="569" t="s">
        <v>2482</v>
      </c>
    </row>
    <row r="43" spans="1:15">
      <c r="A43" s="605" t="s">
        <v>2483</v>
      </c>
      <c r="B43" s="338"/>
      <c r="C43" s="722"/>
      <c r="D43" s="722"/>
      <c r="E43" s="722"/>
      <c r="F43" s="723"/>
      <c r="G43" s="724"/>
      <c r="H43" s="721"/>
      <c r="I43" s="722"/>
      <c r="J43" s="722"/>
      <c r="K43" s="722"/>
      <c r="L43" s="722"/>
      <c r="M43" s="722"/>
      <c r="N43" s="722"/>
      <c r="O43" s="569" t="s">
        <v>2483</v>
      </c>
    </row>
    <row r="44" spans="1:15">
      <c r="A44" s="605" t="s">
        <v>2403</v>
      </c>
      <c r="B44" s="338" t="s">
        <v>3520</v>
      </c>
      <c r="C44" s="722"/>
      <c r="D44" s="722"/>
      <c r="E44" s="722"/>
      <c r="F44" s="723"/>
      <c r="G44" s="724"/>
      <c r="H44" s="721"/>
      <c r="I44" s="722"/>
      <c r="J44" s="722"/>
      <c r="K44" s="722"/>
      <c r="L44" s="722"/>
      <c r="M44" s="722"/>
      <c r="N44" s="722"/>
      <c r="O44" s="569" t="s">
        <v>2403</v>
      </c>
    </row>
    <row r="45" spans="1:15">
      <c r="A45" s="606" t="s">
        <v>2404</v>
      </c>
      <c r="B45" s="312" t="s">
        <v>2879</v>
      </c>
      <c r="C45" s="141"/>
      <c r="D45" s="144"/>
      <c r="E45" s="144"/>
      <c r="F45" s="160"/>
      <c r="G45" s="143"/>
      <c r="H45" s="141"/>
      <c r="I45" s="144"/>
      <c r="J45" s="144"/>
      <c r="K45" s="144"/>
      <c r="L45" s="144"/>
      <c r="M45" s="144"/>
      <c r="N45" s="144"/>
      <c r="O45" s="607" t="s">
        <v>2404</v>
      </c>
    </row>
    <row r="46" spans="1:15">
      <c r="A46" s="604" t="s">
        <v>2405</v>
      </c>
      <c r="B46" s="556"/>
      <c r="C46" s="710"/>
      <c r="D46" s="710"/>
      <c r="E46" s="710"/>
      <c r="F46" s="711"/>
      <c r="G46" s="712"/>
      <c r="H46" s="709"/>
      <c r="I46" s="710"/>
      <c r="J46" s="710"/>
      <c r="K46" s="710"/>
      <c r="L46" s="710"/>
      <c r="M46" s="710"/>
      <c r="N46" s="710"/>
      <c r="O46" s="563" t="s">
        <v>2405</v>
      </c>
    </row>
    <row r="47" spans="1:15">
      <c r="A47" s="562" t="s">
        <v>2406</v>
      </c>
      <c r="B47" s="556" t="s">
        <v>2880</v>
      </c>
      <c r="C47" s="710"/>
      <c r="D47" s="710"/>
      <c r="E47" s="710"/>
      <c r="F47" s="711"/>
      <c r="G47" s="712"/>
      <c r="H47" s="709"/>
      <c r="I47" s="710"/>
      <c r="J47" s="710"/>
      <c r="K47" s="710"/>
      <c r="L47" s="710"/>
      <c r="M47" s="710"/>
      <c r="N47" s="710"/>
      <c r="O47" s="563" t="s">
        <v>2406</v>
      </c>
    </row>
    <row r="48" spans="1:15">
      <c r="A48" s="605" t="s">
        <v>2407</v>
      </c>
      <c r="B48" s="556" t="s">
        <v>2881</v>
      </c>
      <c r="C48" s="205"/>
      <c r="D48" s="236"/>
      <c r="E48" s="236"/>
      <c r="F48" s="176"/>
      <c r="G48" s="67"/>
      <c r="H48" s="205"/>
      <c r="I48" s="236"/>
      <c r="J48" s="236"/>
      <c r="K48" s="236"/>
      <c r="L48" s="236"/>
      <c r="M48" s="236"/>
      <c r="N48" s="236"/>
      <c r="O48" s="563" t="s">
        <v>2407</v>
      </c>
    </row>
    <row r="49" spans="1:15">
      <c r="A49" s="606" t="s">
        <v>2408</v>
      </c>
      <c r="B49" s="312" t="s">
        <v>664</v>
      </c>
      <c r="C49" s="713"/>
      <c r="D49" s="713"/>
      <c r="E49" s="713"/>
      <c r="F49" s="714"/>
      <c r="G49" s="715"/>
      <c r="H49" s="716"/>
      <c r="I49" s="713"/>
      <c r="J49" s="713"/>
      <c r="K49" s="713"/>
      <c r="L49" s="713"/>
      <c r="M49" s="713"/>
      <c r="N49" s="713"/>
      <c r="O49" s="607" t="s">
        <v>2408</v>
      </c>
    </row>
    <row r="50" spans="1:15">
      <c r="A50" s="605" t="s">
        <v>2409</v>
      </c>
      <c r="B50" s="338" t="s">
        <v>665</v>
      </c>
      <c r="C50" s="722"/>
      <c r="D50" s="722"/>
      <c r="E50" s="722"/>
      <c r="F50" s="723"/>
      <c r="G50" s="724"/>
      <c r="H50" s="721"/>
      <c r="I50" s="722"/>
      <c r="J50" s="722"/>
      <c r="K50" s="722"/>
      <c r="L50" s="722"/>
      <c r="M50" s="722"/>
      <c r="N50" s="722"/>
      <c r="O50" s="569" t="s">
        <v>2409</v>
      </c>
    </row>
    <row r="51" spans="1:15">
      <c r="A51" s="605" t="s">
        <v>2410</v>
      </c>
      <c r="B51" s="338" t="s">
        <v>666</v>
      </c>
      <c r="C51" s="722"/>
      <c r="D51" s="722"/>
      <c r="E51" s="722"/>
      <c r="F51" s="723"/>
      <c r="G51" s="724"/>
      <c r="H51" s="721"/>
      <c r="I51" s="722"/>
      <c r="J51" s="722"/>
      <c r="K51" s="722"/>
      <c r="L51" s="722"/>
      <c r="M51" s="722"/>
      <c r="N51" s="722"/>
      <c r="O51" s="569" t="s">
        <v>2410</v>
      </c>
    </row>
    <row r="52" spans="1:15">
      <c r="A52" s="1084"/>
      <c r="B52" s="564" t="s">
        <v>667</v>
      </c>
      <c r="C52" s="725"/>
      <c r="D52" s="726"/>
      <c r="E52" s="726"/>
      <c r="F52" s="727"/>
      <c r="G52" s="728"/>
      <c r="H52" s="726"/>
      <c r="I52" s="726"/>
      <c r="J52" s="726"/>
      <c r="K52" s="726"/>
      <c r="L52" s="726"/>
      <c r="M52" s="726"/>
      <c r="N52" s="729"/>
      <c r="O52" s="554"/>
    </row>
    <row r="53" spans="1:15">
      <c r="A53" s="606" t="s">
        <v>2411</v>
      </c>
      <c r="B53" s="312" t="s">
        <v>668</v>
      </c>
      <c r="C53" s="713"/>
      <c r="D53" s="713"/>
      <c r="E53" s="713"/>
      <c r="F53" s="714"/>
      <c r="G53" s="715"/>
      <c r="H53" s="716"/>
      <c r="I53" s="713"/>
      <c r="J53" s="713"/>
      <c r="K53" s="713"/>
      <c r="L53" s="713"/>
      <c r="M53" s="713"/>
      <c r="N53" s="713"/>
      <c r="O53" s="607" t="s">
        <v>2411</v>
      </c>
    </row>
    <row r="54" spans="1:15">
      <c r="A54" s="605" t="s">
        <v>2412</v>
      </c>
      <c r="B54" s="338" t="s">
        <v>669</v>
      </c>
      <c r="C54" s="722"/>
      <c r="D54" s="722"/>
      <c r="E54" s="722"/>
      <c r="F54" s="723"/>
      <c r="G54" s="724"/>
      <c r="H54" s="721"/>
      <c r="I54" s="722"/>
      <c r="J54" s="722"/>
      <c r="K54" s="722"/>
      <c r="L54" s="722"/>
      <c r="M54" s="722"/>
      <c r="N54" s="722"/>
      <c r="O54" s="569" t="s">
        <v>2412</v>
      </c>
    </row>
    <row r="55" spans="1:15">
      <c r="A55" s="605" t="s">
        <v>2413</v>
      </c>
      <c r="B55" s="338" t="s">
        <v>670</v>
      </c>
      <c r="C55" s="722"/>
      <c r="D55" s="722"/>
      <c r="E55" s="722"/>
      <c r="F55" s="723"/>
      <c r="G55" s="724"/>
      <c r="H55" s="721"/>
      <c r="I55" s="722"/>
      <c r="J55" s="722"/>
      <c r="K55" s="722"/>
      <c r="L55" s="722"/>
      <c r="M55" s="722"/>
      <c r="N55" s="722"/>
      <c r="O55" s="569" t="s">
        <v>2413</v>
      </c>
    </row>
    <row r="56" spans="1:15">
      <c r="A56" s="605" t="s">
        <v>2414</v>
      </c>
      <c r="B56" s="338" t="s">
        <v>671</v>
      </c>
      <c r="C56" s="722"/>
      <c r="D56" s="722"/>
      <c r="E56" s="722"/>
      <c r="F56" s="723"/>
      <c r="G56" s="724"/>
      <c r="H56" s="721"/>
      <c r="I56" s="722"/>
      <c r="J56" s="722"/>
      <c r="K56" s="722"/>
      <c r="L56" s="722"/>
      <c r="M56" s="722"/>
      <c r="N56" s="722"/>
      <c r="O56" s="569" t="s">
        <v>2414</v>
      </c>
    </row>
    <row r="57" spans="1:15">
      <c r="A57" s="606" t="s">
        <v>2415</v>
      </c>
      <c r="B57" s="312" t="s">
        <v>2879</v>
      </c>
      <c r="C57" s="147"/>
      <c r="D57" s="146"/>
      <c r="E57" s="146"/>
      <c r="F57" s="163"/>
      <c r="G57" s="145"/>
      <c r="H57" s="147"/>
      <c r="I57" s="146"/>
      <c r="J57" s="146"/>
      <c r="K57" s="146"/>
      <c r="L57" s="146"/>
      <c r="M57" s="146"/>
      <c r="N57" s="146"/>
      <c r="O57" s="607" t="s">
        <v>2415</v>
      </c>
    </row>
    <row r="58" spans="1:15">
      <c r="A58" s="604" t="s">
        <v>2416</v>
      </c>
      <c r="C58" s="709"/>
      <c r="D58" s="710"/>
      <c r="E58" s="710"/>
      <c r="F58" s="711"/>
      <c r="G58" s="712"/>
      <c r="H58" s="709"/>
      <c r="I58" s="710"/>
      <c r="J58" s="710"/>
      <c r="K58" s="710"/>
      <c r="L58" s="710"/>
      <c r="M58" s="710"/>
      <c r="N58" s="710"/>
      <c r="O58" s="563" t="s">
        <v>2416</v>
      </c>
    </row>
    <row r="59" spans="1:15">
      <c r="A59" s="562" t="s">
        <v>2417</v>
      </c>
      <c r="B59" s="556" t="s">
        <v>2880</v>
      </c>
      <c r="C59" s="710"/>
      <c r="D59" s="710"/>
      <c r="E59" s="710"/>
      <c r="F59" s="711"/>
      <c r="G59" s="712"/>
      <c r="H59" s="709"/>
      <c r="I59" s="710"/>
      <c r="J59" s="710"/>
      <c r="K59" s="710"/>
      <c r="L59" s="710"/>
      <c r="M59" s="710"/>
      <c r="N59" s="710"/>
      <c r="O59" s="563" t="s">
        <v>2417</v>
      </c>
    </row>
    <row r="60" spans="1:15">
      <c r="A60" s="605" t="s">
        <v>2418</v>
      </c>
      <c r="B60" s="556" t="s">
        <v>2881</v>
      </c>
      <c r="C60" s="205"/>
      <c r="D60" s="236"/>
      <c r="E60" s="236"/>
      <c r="F60" s="176"/>
      <c r="G60" s="67"/>
      <c r="H60" s="205"/>
      <c r="I60" s="236"/>
      <c r="J60" s="236"/>
      <c r="K60" s="236"/>
      <c r="L60" s="236"/>
      <c r="M60" s="236"/>
      <c r="N60" s="236"/>
      <c r="O60" s="563" t="s">
        <v>2418</v>
      </c>
    </row>
    <row r="61" spans="1:15">
      <c r="A61" s="606" t="s">
        <v>1275</v>
      </c>
      <c r="B61" s="312" t="s">
        <v>664</v>
      </c>
      <c r="C61" s="713"/>
      <c r="D61" s="713"/>
      <c r="E61" s="713"/>
      <c r="F61" s="714"/>
      <c r="G61" s="715"/>
      <c r="H61" s="716"/>
      <c r="I61" s="713"/>
      <c r="J61" s="713"/>
      <c r="K61" s="713"/>
      <c r="L61" s="713"/>
      <c r="M61" s="713"/>
      <c r="N61" s="713"/>
      <c r="O61" s="607" t="s">
        <v>1275</v>
      </c>
    </row>
    <row r="62" spans="1:15">
      <c r="A62" s="605" t="s">
        <v>1276</v>
      </c>
      <c r="B62" s="338" t="s">
        <v>665</v>
      </c>
      <c r="C62" s="722"/>
      <c r="D62" s="722"/>
      <c r="E62" s="722"/>
      <c r="F62" s="723"/>
      <c r="G62" s="724"/>
      <c r="H62" s="721"/>
      <c r="I62" s="722"/>
      <c r="J62" s="722"/>
      <c r="K62" s="722"/>
      <c r="L62" s="722"/>
      <c r="M62" s="722"/>
      <c r="N62" s="722"/>
      <c r="O62" s="569" t="s">
        <v>1276</v>
      </c>
    </row>
    <row r="63" spans="1:15" ht="15.75" thickBot="1">
      <c r="A63" s="608" t="s">
        <v>1277</v>
      </c>
      <c r="B63" s="609" t="s">
        <v>666</v>
      </c>
      <c r="C63" s="361"/>
      <c r="D63" s="708"/>
      <c r="E63" s="708"/>
      <c r="F63" s="359"/>
      <c r="G63" s="707"/>
      <c r="H63" s="361"/>
      <c r="I63" s="708"/>
      <c r="J63" s="708"/>
      <c r="K63" s="708"/>
      <c r="L63" s="708"/>
      <c r="M63" s="708"/>
      <c r="N63" s="708"/>
      <c r="O63" s="610" t="s">
        <v>1277</v>
      </c>
    </row>
    <row r="64" spans="1:15">
      <c r="A64" s="4" t="s">
        <v>2594</v>
      </c>
      <c r="G64" s="4" t="s">
        <v>2594</v>
      </c>
    </row>
    <row r="65" spans="1:15">
      <c r="A65" s="7" t="s">
        <v>2595</v>
      </c>
      <c r="B65" s="7"/>
      <c r="C65" s="7"/>
      <c r="D65" s="7"/>
      <c r="E65" s="7"/>
      <c r="F65" s="7"/>
      <c r="G65" s="7" t="s">
        <v>2596</v>
      </c>
      <c r="H65" s="7"/>
      <c r="I65" s="7"/>
      <c r="J65" s="7"/>
      <c r="K65" s="7"/>
      <c r="L65" s="7"/>
      <c r="M65" s="7"/>
      <c r="N65" s="7"/>
      <c r="O65" s="7"/>
    </row>
    <row r="71" spans="1:15">
      <c r="A71" s="44"/>
      <c r="B71" s="44"/>
      <c r="C71" s="44"/>
      <c r="D71" s="44"/>
      <c r="E71" s="44"/>
      <c r="F71" s="44"/>
      <c r="G71" s="44"/>
      <c r="H71" s="44"/>
      <c r="I71" s="44"/>
      <c r="J71" s="44"/>
      <c r="K71" s="44"/>
      <c r="L71" s="44"/>
      <c r="M71" s="44"/>
      <c r="N71" s="44"/>
      <c r="O71" s="44"/>
    </row>
    <row r="72" spans="1:15">
      <c r="A72" s="44"/>
      <c r="B72" s="44"/>
      <c r="C72" s="44"/>
      <c r="D72" s="44"/>
      <c r="E72" s="44"/>
      <c r="F72" s="44"/>
      <c r="G72" s="44"/>
      <c r="H72" s="44"/>
      <c r="I72" s="44"/>
      <c r="J72" s="44"/>
      <c r="K72" s="44"/>
      <c r="L72" s="44"/>
      <c r="M72" s="44"/>
      <c r="N72" s="44"/>
      <c r="O72" s="44"/>
    </row>
  </sheetData>
  <mergeCells count="11">
    <mergeCell ref="D25:E34"/>
    <mergeCell ref="J27:K36"/>
    <mergeCell ref="G5:J9"/>
    <mergeCell ref="A6:C7"/>
    <mergeCell ref="D6:F10"/>
    <mergeCell ref="K6:O7"/>
    <mergeCell ref="K8:O9"/>
    <mergeCell ref="A9:C12"/>
    <mergeCell ref="G10:J13"/>
    <mergeCell ref="K10:O11"/>
    <mergeCell ref="D11:F13"/>
  </mergeCells>
  <phoneticPr fontId="0" type="noConversion"/>
  <printOptions horizontalCentered="1" verticalCentered="1"/>
  <pageMargins left="0.5" right="0.5" top="0.5" bottom="0.5" header="0.5" footer="0.5"/>
  <pageSetup scale="70" orientation="portrait" horizontalDpi="300" verticalDpi="300" r:id="rId1"/>
  <headerFooter alignWithMargins="0"/>
  <colBreaks count="1" manualBreakCount="1">
    <brk id="6"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2"/>
  <dimension ref="A1:H151"/>
  <sheetViews>
    <sheetView defaultGridColor="0" view="pageBreakPreview" topLeftCell="A10" colorId="22" zoomScale="60" zoomScaleNormal="85" workbookViewId="0">
      <selection activeCell="M31" sqref="M31"/>
    </sheetView>
  </sheetViews>
  <sheetFormatPr defaultColWidth="9.6640625" defaultRowHeight="15"/>
  <cols>
    <col min="1" max="1" width="4.6640625" style="4" customWidth="1"/>
    <col min="2" max="2" width="45.6640625" style="4" customWidth="1"/>
    <col min="3" max="4" width="12.6640625" style="4" customWidth="1"/>
    <col min="5" max="5" width="10.33203125" style="4" customWidth="1"/>
    <col min="6" max="6" width="12.6640625" style="4" customWidth="1"/>
    <col min="7" max="7" width="16.33203125" style="4" customWidth="1"/>
    <col min="8" max="16384" width="9.6640625" style="4"/>
  </cols>
  <sheetData>
    <row r="1" spans="1:8">
      <c r="A1" s="517" t="s">
        <v>2455</v>
      </c>
      <c r="B1" s="518"/>
      <c r="C1" s="520" t="s">
        <v>2368</v>
      </c>
      <c r="D1" s="520"/>
      <c r="E1" s="519" t="s">
        <v>2457</v>
      </c>
      <c r="F1" s="518"/>
      <c r="G1" s="521" t="s">
        <v>2458</v>
      </c>
      <c r="H1" s="11"/>
    </row>
    <row r="2" spans="1:8">
      <c r="A2" s="47" t="str">
        <f>'Data Sheet'!$C$25</f>
        <v>Orange and Rockland Utilities, Inc</v>
      </c>
      <c r="B2" s="522"/>
      <c r="C2" s="4" t="s">
        <v>2467</v>
      </c>
      <c r="E2" s="301" t="s">
        <v>2459</v>
      </c>
      <c r="F2" s="522"/>
      <c r="G2" s="554"/>
      <c r="H2" s="11"/>
    </row>
    <row r="3" spans="1:8" ht="15" customHeight="1">
      <c r="A3" s="1085"/>
      <c r="B3" s="524"/>
      <c r="C3" s="1086" t="s">
        <v>53</v>
      </c>
      <c r="D3" s="1086"/>
      <c r="E3" s="448" t="str">
        <f>'Data Sheet'!$C$40</f>
        <v>4/28/2016</v>
      </c>
      <c r="F3" s="524"/>
      <c r="G3" s="682" t="str">
        <f>'Data Sheet'!$C$38</f>
        <v>12/31/2015</v>
      </c>
      <c r="H3" s="11"/>
    </row>
    <row r="4" spans="1:8" ht="15" customHeight="1">
      <c r="A4" s="576" t="s">
        <v>1084</v>
      </c>
      <c r="B4" s="577"/>
      <c r="C4" s="577"/>
      <c r="D4" s="577"/>
      <c r="E4" s="577"/>
      <c r="F4" s="577"/>
      <c r="G4" s="578"/>
      <c r="H4" s="11"/>
    </row>
    <row r="5" spans="1:8">
      <c r="A5" s="1084"/>
      <c r="B5" s="1115" t="s">
        <v>1085</v>
      </c>
      <c r="C5" s="1115" t="s">
        <v>3520</v>
      </c>
      <c r="D5" s="1115" t="s">
        <v>666</v>
      </c>
      <c r="E5" s="301" t="s">
        <v>1086</v>
      </c>
      <c r="F5" s="522"/>
      <c r="G5" s="554"/>
      <c r="H5" s="11"/>
    </row>
    <row r="6" spans="1:8">
      <c r="A6" s="1084"/>
      <c r="B6" s="3643" t="s">
        <v>1145</v>
      </c>
      <c r="C6" s="1115" t="s">
        <v>2645</v>
      </c>
      <c r="D6" s="1115" t="s">
        <v>1087</v>
      </c>
      <c r="E6" s="588" t="s">
        <v>1088</v>
      </c>
      <c r="F6" s="589"/>
      <c r="G6" s="554"/>
      <c r="H6" s="11"/>
    </row>
    <row r="7" spans="1:8">
      <c r="A7" s="1084"/>
      <c r="B7" s="3643"/>
      <c r="C7" s="1115" t="s">
        <v>1089</v>
      </c>
      <c r="D7" s="1115" t="s">
        <v>1090</v>
      </c>
      <c r="E7" s="1115" t="s">
        <v>1529</v>
      </c>
      <c r="F7" s="556"/>
      <c r="G7" s="565" t="s">
        <v>2642</v>
      </c>
      <c r="H7" s="11"/>
    </row>
    <row r="8" spans="1:8">
      <c r="A8" s="1114" t="s">
        <v>3686</v>
      </c>
      <c r="B8" s="3643"/>
      <c r="C8" s="301"/>
      <c r="D8" s="301"/>
      <c r="E8" s="1115" t="s">
        <v>1091</v>
      </c>
      <c r="F8" s="564" t="s">
        <v>2645</v>
      </c>
      <c r="G8" s="565" t="s">
        <v>659</v>
      </c>
      <c r="H8" s="11"/>
    </row>
    <row r="9" spans="1:8">
      <c r="A9" s="1109" t="s">
        <v>3689</v>
      </c>
      <c r="B9" s="611" t="s">
        <v>58</v>
      </c>
      <c r="C9" s="1111" t="s">
        <v>1827</v>
      </c>
      <c r="D9" s="1111" t="s">
        <v>1828</v>
      </c>
      <c r="E9" s="1111" t="s">
        <v>1829</v>
      </c>
      <c r="F9" s="591" t="s">
        <v>3535</v>
      </c>
      <c r="G9" s="612" t="s">
        <v>3536</v>
      </c>
      <c r="H9" s="11"/>
    </row>
    <row r="10" spans="1:8" ht="15.75" customHeight="1">
      <c r="A10" s="1084">
        <v>1</v>
      </c>
      <c r="B10" s="3644" t="s">
        <v>1367</v>
      </c>
      <c r="C10" s="200"/>
      <c r="D10" s="200"/>
      <c r="E10" s="301"/>
      <c r="F10" s="203"/>
      <c r="G10" s="204"/>
      <c r="H10" s="11"/>
    </row>
    <row r="11" spans="1:8">
      <c r="A11" s="1084">
        <v>2</v>
      </c>
      <c r="B11" s="3645"/>
      <c r="C11" s="195"/>
      <c r="D11" s="195"/>
      <c r="E11" s="301"/>
      <c r="F11" s="205"/>
      <c r="G11" s="199"/>
      <c r="H11" s="11"/>
    </row>
    <row r="12" spans="1:8">
      <c r="A12" s="1084">
        <v>3</v>
      </c>
      <c r="B12" s="3645"/>
      <c r="C12" s="195"/>
      <c r="D12" s="195"/>
      <c r="E12" s="301"/>
      <c r="F12" s="205"/>
      <c r="G12" s="199"/>
      <c r="H12" s="11"/>
    </row>
    <row r="13" spans="1:8">
      <c r="A13" s="1084">
        <v>4</v>
      </c>
      <c r="B13" s="3645"/>
      <c r="C13" s="195"/>
      <c r="D13" s="195"/>
      <c r="E13" s="301"/>
      <c r="F13" s="205"/>
      <c r="G13" s="199"/>
      <c r="H13" s="11"/>
    </row>
    <row r="14" spans="1:8">
      <c r="A14" s="1084">
        <v>5</v>
      </c>
      <c r="B14" s="3645"/>
      <c r="C14" s="195"/>
      <c r="D14" s="195"/>
      <c r="E14" s="301"/>
      <c r="F14" s="205"/>
      <c r="G14" s="199"/>
      <c r="H14" s="11"/>
    </row>
    <row r="15" spans="1:8">
      <c r="A15" s="1084">
        <v>6</v>
      </c>
      <c r="B15" s="3645"/>
      <c r="C15" s="195"/>
      <c r="D15" s="195"/>
      <c r="E15" s="301"/>
      <c r="F15" s="205"/>
      <c r="G15" s="199"/>
      <c r="H15" s="11"/>
    </row>
    <row r="16" spans="1:8">
      <c r="A16" s="1084">
        <v>7</v>
      </c>
      <c r="B16" s="3645"/>
      <c r="C16" s="195"/>
      <c r="D16" s="195"/>
      <c r="E16" s="301"/>
      <c r="F16" s="205"/>
      <c r="G16" s="199"/>
      <c r="H16" s="11"/>
    </row>
    <row r="17" spans="1:8">
      <c r="A17" s="1084">
        <v>8</v>
      </c>
      <c r="B17" s="3645"/>
      <c r="C17" s="195"/>
      <c r="D17" s="195"/>
      <c r="E17" s="301"/>
      <c r="F17" s="205"/>
      <c r="G17" s="199"/>
      <c r="H17" s="11"/>
    </row>
    <row r="18" spans="1:8">
      <c r="A18" s="1084">
        <v>9</v>
      </c>
      <c r="B18" s="3645"/>
      <c r="C18" s="195"/>
      <c r="D18" s="195"/>
      <c r="E18" s="301"/>
      <c r="F18" s="205"/>
      <c r="G18" s="199"/>
      <c r="H18" s="11"/>
    </row>
    <row r="19" spans="1:8">
      <c r="A19" s="1084">
        <v>10</v>
      </c>
      <c r="B19" s="3645"/>
      <c r="C19" s="195"/>
      <c r="D19" s="195"/>
      <c r="E19" s="301"/>
      <c r="F19" s="205"/>
      <c r="G19" s="199"/>
      <c r="H19" s="11"/>
    </row>
    <row r="20" spans="1:8">
      <c r="A20" s="1084">
        <v>11</v>
      </c>
      <c r="B20" s="3645"/>
      <c r="C20" s="195"/>
      <c r="D20" s="195"/>
      <c r="E20" s="301"/>
      <c r="F20" s="205"/>
      <c r="G20" s="199"/>
      <c r="H20" s="11"/>
    </row>
    <row r="21" spans="1:8">
      <c r="A21" s="1084">
        <v>12</v>
      </c>
      <c r="B21" s="301"/>
      <c r="C21" s="195"/>
      <c r="D21" s="195"/>
      <c r="E21" s="301"/>
      <c r="F21" s="205"/>
      <c r="G21" s="199"/>
      <c r="H21" s="11"/>
    </row>
    <row r="22" spans="1:8">
      <c r="A22" s="1084">
        <v>13</v>
      </c>
      <c r="B22" s="301"/>
      <c r="C22" s="195"/>
      <c r="D22" s="195"/>
      <c r="E22" s="301"/>
      <c r="F22" s="205"/>
      <c r="G22" s="199"/>
      <c r="H22" s="11"/>
    </row>
    <row r="23" spans="1:8">
      <c r="A23" s="1084">
        <v>14</v>
      </c>
      <c r="B23" s="301"/>
      <c r="C23" s="195"/>
      <c r="D23" s="195"/>
      <c r="E23" s="301"/>
      <c r="F23" s="205"/>
      <c r="G23" s="199"/>
      <c r="H23" s="11"/>
    </row>
    <row r="24" spans="1:8">
      <c r="A24" s="1084">
        <v>15</v>
      </c>
      <c r="B24" s="301"/>
      <c r="C24" s="195"/>
      <c r="D24" s="195"/>
      <c r="E24" s="301"/>
      <c r="F24" s="205"/>
      <c r="G24" s="199"/>
      <c r="H24" s="11"/>
    </row>
    <row r="25" spans="1:8">
      <c r="A25" s="1084">
        <v>16</v>
      </c>
      <c r="B25" s="301"/>
      <c r="C25" s="195"/>
      <c r="D25" s="195"/>
      <c r="E25" s="301"/>
      <c r="F25" s="205"/>
      <c r="G25" s="199"/>
      <c r="H25" s="11"/>
    </row>
    <row r="26" spans="1:8">
      <c r="A26" s="1084">
        <v>17</v>
      </c>
      <c r="B26" s="301"/>
      <c r="C26" s="195"/>
      <c r="D26" s="195"/>
      <c r="E26" s="301"/>
      <c r="F26" s="205"/>
      <c r="G26" s="199"/>
      <c r="H26" s="11"/>
    </row>
    <row r="27" spans="1:8">
      <c r="A27" s="1084">
        <v>18</v>
      </c>
      <c r="B27" s="301"/>
      <c r="C27" s="195"/>
      <c r="D27" s="195"/>
      <c r="E27" s="301"/>
      <c r="F27" s="205"/>
      <c r="G27" s="199"/>
      <c r="H27" s="11"/>
    </row>
    <row r="28" spans="1:8">
      <c r="A28" s="1085">
        <v>19</v>
      </c>
      <c r="B28" s="355"/>
      <c r="C28" s="192"/>
      <c r="D28" s="192"/>
      <c r="E28" s="355"/>
      <c r="F28" s="206"/>
      <c r="G28" s="207"/>
      <c r="H28" s="11"/>
    </row>
    <row r="29" spans="1:8">
      <c r="A29" s="1085">
        <v>20</v>
      </c>
      <c r="B29" s="355" t="s">
        <v>1526</v>
      </c>
      <c r="C29" s="208">
        <f>SUM(C10:C28)</f>
        <v>0</v>
      </c>
      <c r="D29" s="208">
        <f>SUM(D10:D28)</f>
        <v>0</v>
      </c>
      <c r="E29" s="613"/>
      <c r="F29" s="210">
        <f>SUM(F10:F28)</f>
        <v>0</v>
      </c>
      <c r="G29" s="211">
        <f>SUM(G10:G28)</f>
        <v>0</v>
      </c>
      <c r="H29" s="11"/>
    </row>
    <row r="30" spans="1:8">
      <c r="A30" s="576" t="s">
        <v>1092</v>
      </c>
      <c r="B30" s="577"/>
      <c r="C30" s="577"/>
      <c r="D30" s="577"/>
      <c r="E30" s="577"/>
      <c r="F30" s="577"/>
      <c r="G30" s="578"/>
      <c r="H30" s="11"/>
    </row>
    <row r="31" spans="1:8">
      <c r="A31" s="1084"/>
      <c r="B31" s="614" t="s">
        <v>1093</v>
      </c>
      <c r="C31" s="1115" t="s">
        <v>1094</v>
      </c>
      <c r="D31" s="1115" t="s">
        <v>1095</v>
      </c>
      <c r="E31" s="301" t="s">
        <v>1086</v>
      </c>
      <c r="F31" s="522"/>
      <c r="G31" s="554"/>
      <c r="H31" s="11"/>
    </row>
    <row r="32" spans="1:8">
      <c r="A32" s="1084"/>
      <c r="B32" s="3643" t="s">
        <v>2371</v>
      </c>
      <c r="C32" s="1115" t="s">
        <v>1096</v>
      </c>
      <c r="D32" s="1115" t="s">
        <v>1087</v>
      </c>
      <c r="E32" s="588" t="s">
        <v>1088</v>
      </c>
      <c r="F32" s="589"/>
      <c r="G32" s="554"/>
      <c r="H32" s="11"/>
    </row>
    <row r="33" spans="1:8">
      <c r="A33" s="1114" t="s">
        <v>3686</v>
      </c>
      <c r="B33" s="3643"/>
      <c r="C33" s="1115" t="s">
        <v>1097</v>
      </c>
      <c r="D33" s="1115" t="s">
        <v>1090</v>
      </c>
      <c r="E33" s="1115" t="s">
        <v>1529</v>
      </c>
      <c r="F33" s="556"/>
      <c r="G33" s="565" t="s">
        <v>2642</v>
      </c>
      <c r="H33" s="11"/>
    </row>
    <row r="34" spans="1:8">
      <c r="A34" s="1114" t="s">
        <v>3689</v>
      </c>
      <c r="B34" s="3643"/>
      <c r="C34" s="301"/>
      <c r="D34" s="301"/>
      <c r="E34" s="1115" t="s">
        <v>1091</v>
      </c>
      <c r="F34" s="564" t="s">
        <v>2645</v>
      </c>
      <c r="G34" s="565" t="s">
        <v>659</v>
      </c>
      <c r="H34" s="11"/>
    </row>
    <row r="35" spans="1:8">
      <c r="A35" s="1085"/>
      <c r="B35" s="611" t="s">
        <v>58</v>
      </c>
      <c r="C35" s="1111" t="s">
        <v>1827</v>
      </c>
      <c r="D35" s="1111" t="s">
        <v>1828</v>
      </c>
      <c r="E35" s="1111" t="s">
        <v>1829</v>
      </c>
      <c r="F35" s="591" t="s">
        <v>3535</v>
      </c>
      <c r="G35" s="612" t="s">
        <v>3536</v>
      </c>
      <c r="H35" s="11"/>
    </row>
    <row r="36" spans="1:8">
      <c r="A36" s="1084">
        <v>21</v>
      </c>
      <c r="B36" s="301"/>
      <c r="C36" s="200"/>
      <c r="D36" s="200"/>
      <c r="E36" s="301"/>
      <c r="F36" s="203"/>
      <c r="G36" s="204"/>
      <c r="H36" s="11"/>
    </row>
    <row r="37" spans="1:8">
      <c r="A37" s="1084">
        <v>22</v>
      </c>
      <c r="B37" s="301"/>
      <c r="C37" s="195"/>
      <c r="D37" s="195"/>
      <c r="E37" s="301"/>
      <c r="F37" s="205"/>
      <c r="G37" s="199"/>
      <c r="H37" s="11"/>
    </row>
    <row r="38" spans="1:8">
      <c r="A38" s="1084">
        <v>23</v>
      </c>
      <c r="B38" s="301"/>
      <c r="C38" s="195"/>
      <c r="D38" s="195"/>
      <c r="E38" s="301"/>
      <c r="F38" s="205"/>
      <c r="G38" s="199"/>
      <c r="H38" s="11"/>
    </row>
    <row r="39" spans="1:8">
      <c r="A39" s="1084">
        <v>24</v>
      </c>
      <c r="B39" s="301"/>
      <c r="C39" s="195"/>
      <c r="D39" s="195"/>
      <c r="E39" s="301"/>
      <c r="F39" s="205"/>
      <c r="G39" s="199"/>
      <c r="H39" s="11"/>
    </row>
    <row r="40" spans="1:8">
      <c r="A40" s="1084">
        <v>25</v>
      </c>
      <c r="B40" s="301"/>
      <c r="C40" s="195"/>
      <c r="D40" s="195"/>
      <c r="E40" s="301"/>
      <c r="F40" s="205"/>
      <c r="G40" s="199"/>
      <c r="H40" s="11"/>
    </row>
    <row r="41" spans="1:8">
      <c r="A41" s="1084">
        <v>26</v>
      </c>
      <c r="B41" s="301"/>
      <c r="C41" s="195"/>
      <c r="D41" s="195"/>
      <c r="E41" s="301"/>
      <c r="F41" s="205"/>
      <c r="G41" s="199"/>
      <c r="H41" s="11"/>
    </row>
    <row r="42" spans="1:8">
      <c r="A42" s="1084">
        <v>27</v>
      </c>
      <c r="B42" s="301"/>
      <c r="C42" s="195"/>
      <c r="D42" s="195"/>
      <c r="E42" s="301"/>
      <c r="F42" s="205"/>
      <c r="G42" s="199"/>
      <c r="H42" s="11"/>
    </row>
    <row r="43" spans="1:8">
      <c r="A43" s="1084">
        <v>28</v>
      </c>
      <c r="B43" s="301"/>
      <c r="C43" s="195"/>
      <c r="D43" s="195"/>
      <c r="E43" s="301"/>
      <c r="F43" s="205"/>
      <c r="G43" s="199"/>
      <c r="H43" s="11"/>
    </row>
    <row r="44" spans="1:8">
      <c r="A44" s="1084">
        <v>29</v>
      </c>
      <c r="B44" s="301"/>
      <c r="C44" s="195"/>
      <c r="D44" s="195"/>
      <c r="E44" s="301"/>
      <c r="F44" s="205"/>
      <c r="G44" s="199"/>
      <c r="H44" s="11"/>
    </row>
    <row r="45" spans="1:8">
      <c r="A45" s="1084">
        <v>30</v>
      </c>
      <c r="B45" s="301"/>
      <c r="C45" s="195"/>
      <c r="D45" s="195"/>
      <c r="E45" s="301"/>
      <c r="F45" s="205"/>
      <c r="G45" s="199"/>
      <c r="H45" s="11"/>
    </row>
    <row r="46" spans="1:8">
      <c r="A46" s="1084">
        <v>31</v>
      </c>
      <c r="B46" s="301"/>
      <c r="C46" s="195"/>
      <c r="D46" s="195"/>
      <c r="E46" s="301"/>
      <c r="F46" s="205"/>
      <c r="G46" s="199"/>
      <c r="H46" s="11"/>
    </row>
    <row r="47" spans="1:8">
      <c r="A47" s="1084">
        <v>32</v>
      </c>
      <c r="B47" s="301"/>
      <c r="C47" s="195"/>
      <c r="D47" s="195"/>
      <c r="E47" s="301"/>
      <c r="F47" s="205"/>
      <c r="G47" s="199"/>
      <c r="H47" s="11"/>
    </row>
    <row r="48" spans="1:8">
      <c r="A48" s="1084">
        <v>33</v>
      </c>
      <c r="B48" s="301"/>
      <c r="C48" s="195"/>
      <c r="D48" s="195"/>
      <c r="E48" s="301"/>
      <c r="F48" s="205"/>
      <c r="G48" s="199"/>
      <c r="H48" s="11"/>
    </row>
    <row r="49" spans="1:8">
      <c r="A49" s="1084">
        <v>34</v>
      </c>
      <c r="B49" s="301"/>
      <c r="C49" s="195"/>
      <c r="D49" s="195"/>
      <c r="E49" s="301"/>
      <c r="F49" s="205"/>
      <c r="G49" s="199"/>
      <c r="H49" s="11"/>
    </row>
    <row r="50" spans="1:8">
      <c r="A50" s="1084">
        <v>35</v>
      </c>
      <c r="B50" s="301"/>
      <c r="C50" s="195"/>
      <c r="D50" s="195"/>
      <c r="E50" s="195"/>
      <c r="F50" s="205"/>
      <c r="G50" s="199"/>
      <c r="H50" s="11"/>
    </row>
    <row r="51" spans="1:8">
      <c r="A51" s="1084">
        <v>36</v>
      </c>
      <c r="B51" s="301"/>
      <c r="C51" s="195"/>
      <c r="D51" s="195"/>
      <c r="E51" s="301"/>
      <c r="F51" s="205"/>
      <c r="G51" s="199"/>
      <c r="H51" s="11"/>
    </row>
    <row r="52" spans="1:8">
      <c r="A52" s="1084">
        <v>37</v>
      </c>
      <c r="B52" s="301"/>
      <c r="C52" s="195"/>
      <c r="D52" s="195"/>
      <c r="E52" s="301"/>
      <c r="F52" s="205"/>
      <c r="G52" s="199"/>
      <c r="H52" s="11"/>
    </row>
    <row r="53" spans="1:8">
      <c r="A53" s="1084">
        <v>38</v>
      </c>
      <c r="B53" s="301"/>
      <c r="C53" s="195"/>
      <c r="D53" s="195"/>
      <c r="E53" s="301"/>
      <c r="F53" s="205"/>
      <c r="G53" s="199"/>
      <c r="H53" s="11"/>
    </row>
    <row r="54" spans="1:8">
      <c r="A54" s="1084">
        <v>39</v>
      </c>
      <c r="B54" s="301"/>
      <c r="C54" s="195"/>
      <c r="D54" s="195"/>
      <c r="E54" s="301"/>
      <c r="F54" s="205"/>
      <c r="G54" s="199"/>
      <c r="H54" s="11"/>
    </row>
    <row r="55" spans="1:8">
      <c r="A55" s="1084">
        <v>40</v>
      </c>
      <c r="B55" s="301"/>
      <c r="C55" s="195"/>
      <c r="D55" s="195"/>
      <c r="E55" s="301"/>
      <c r="F55" s="205"/>
      <c r="G55" s="199"/>
      <c r="H55" s="11"/>
    </row>
    <row r="56" spans="1:8">
      <c r="A56" s="1084">
        <v>41</v>
      </c>
      <c r="B56" s="301"/>
      <c r="C56" s="195"/>
      <c r="D56" s="195"/>
      <c r="E56" s="301"/>
      <c r="F56" s="205"/>
      <c r="G56" s="199"/>
      <c r="H56" s="11"/>
    </row>
    <row r="57" spans="1:8">
      <c r="A57" s="1084">
        <v>42</v>
      </c>
      <c r="B57" s="301"/>
      <c r="C57" s="195"/>
      <c r="D57" s="195"/>
      <c r="E57" s="301"/>
      <c r="F57" s="205"/>
      <c r="G57" s="199"/>
      <c r="H57" s="11"/>
    </row>
    <row r="58" spans="1:8">
      <c r="A58" s="1084">
        <v>43</v>
      </c>
      <c r="B58" s="301"/>
      <c r="C58" s="195"/>
      <c r="D58" s="195"/>
      <c r="E58" s="301"/>
      <c r="F58" s="205"/>
      <c r="G58" s="199"/>
      <c r="H58" s="11"/>
    </row>
    <row r="59" spans="1:8">
      <c r="A59" s="1084">
        <v>44</v>
      </c>
      <c r="B59" s="301"/>
      <c r="C59" s="195"/>
      <c r="D59" s="195"/>
      <c r="E59" s="301"/>
      <c r="F59" s="205"/>
      <c r="G59" s="199"/>
      <c r="H59" s="11"/>
    </row>
    <row r="60" spans="1:8">
      <c r="A60" s="1084">
        <v>45</v>
      </c>
      <c r="B60" s="301"/>
      <c r="C60" s="195"/>
      <c r="D60" s="195"/>
      <c r="E60" s="301"/>
      <c r="F60" s="205"/>
      <c r="G60" s="199"/>
      <c r="H60" s="11"/>
    </row>
    <row r="61" spans="1:8">
      <c r="A61" s="1084">
        <v>46</v>
      </c>
      <c r="B61" s="301"/>
      <c r="C61" s="195"/>
      <c r="D61" s="195"/>
      <c r="E61" s="301"/>
      <c r="F61" s="205"/>
      <c r="G61" s="199"/>
      <c r="H61" s="11"/>
    </row>
    <row r="62" spans="1:8">
      <c r="A62" s="1084">
        <v>47</v>
      </c>
      <c r="B62" s="301"/>
      <c r="C62" s="195"/>
      <c r="D62" s="195"/>
      <c r="E62" s="301"/>
      <c r="F62" s="205"/>
      <c r="G62" s="199"/>
      <c r="H62" s="11"/>
    </row>
    <row r="63" spans="1:8">
      <c r="A63" s="1085">
        <v>48</v>
      </c>
      <c r="B63" s="355"/>
      <c r="C63" s="192"/>
      <c r="D63" s="192"/>
      <c r="E63" s="355"/>
      <c r="F63" s="206"/>
      <c r="G63" s="207"/>
      <c r="H63" s="11"/>
    </row>
    <row r="64" spans="1:8" ht="15.75" thickBot="1">
      <c r="A64" s="529">
        <v>49</v>
      </c>
      <c r="B64" s="615" t="s">
        <v>1526</v>
      </c>
      <c r="C64" s="196">
        <f>SUM(C36:C63)</f>
        <v>0</v>
      </c>
      <c r="D64" s="196">
        <f>SUM(D36:D63)</f>
        <v>0</v>
      </c>
      <c r="E64" s="616"/>
      <c r="F64" s="213">
        <f>SUM(F36:F63)</f>
        <v>0</v>
      </c>
      <c r="G64" s="214">
        <f>SUM(G36:G63)</f>
        <v>0</v>
      </c>
      <c r="H64" s="11"/>
    </row>
    <row r="65" spans="1:8">
      <c r="A65" s="4" t="s">
        <v>1098</v>
      </c>
      <c r="G65" s="551" t="s">
        <v>1103</v>
      </c>
      <c r="H65" s="11"/>
    </row>
    <row r="66" spans="1:8">
      <c r="A66" s="7" t="s">
        <v>1104</v>
      </c>
      <c r="B66" s="7"/>
      <c r="C66" s="7"/>
      <c r="D66" s="7"/>
      <c r="E66" s="7"/>
      <c r="F66" s="7"/>
      <c r="G66" s="7"/>
      <c r="H66" s="11"/>
    </row>
    <row r="67" spans="1:8">
      <c r="H67" s="11"/>
    </row>
    <row r="68" spans="1:8">
      <c r="A68" s="44"/>
      <c r="B68" s="44"/>
      <c r="C68" s="44"/>
      <c r="D68" s="44"/>
      <c r="E68" s="44"/>
      <c r="F68" s="44"/>
      <c r="G68" s="44"/>
      <c r="H68" s="11"/>
    </row>
    <row r="69" spans="1:8">
      <c r="A69" s="44"/>
      <c r="B69" s="44"/>
      <c r="C69" s="44"/>
      <c r="D69" s="44"/>
      <c r="E69" s="44"/>
      <c r="F69" s="44"/>
      <c r="G69" s="44"/>
      <c r="H69" s="11"/>
    </row>
    <row r="70" spans="1:8">
      <c r="A70" s="44"/>
      <c r="B70" s="44"/>
      <c r="C70" s="44"/>
      <c r="D70" s="44"/>
      <c r="E70" s="44"/>
      <c r="F70" s="44"/>
      <c r="G70" s="44"/>
      <c r="H70" s="11"/>
    </row>
    <row r="71" spans="1:8">
      <c r="A71" s="44"/>
      <c r="B71" s="44"/>
      <c r="C71" s="44"/>
      <c r="D71" s="44"/>
      <c r="E71" s="44"/>
      <c r="F71" s="44"/>
      <c r="G71" s="44"/>
      <c r="H71" s="11"/>
    </row>
    <row r="72" spans="1:8">
      <c r="A72" s="44"/>
      <c r="B72" s="44"/>
      <c r="C72" s="44"/>
      <c r="D72" s="44"/>
      <c r="E72" s="44"/>
      <c r="F72" s="44"/>
      <c r="G72" s="44"/>
      <c r="H72" s="11"/>
    </row>
    <row r="73" spans="1:8">
      <c r="A73" s="44"/>
      <c r="B73" s="44"/>
      <c r="C73" s="44"/>
      <c r="D73" s="44"/>
      <c r="E73" s="44"/>
      <c r="F73" s="44"/>
      <c r="G73" s="44"/>
      <c r="H73" s="11"/>
    </row>
    <row r="74" spans="1:8">
      <c r="A74" s="11"/>
      <c r="B74" s="11"/>
      <c r="C74" s="11"/>
      <c r="D74" s="11"/>
      <c r="E74" s="11"/>
      <c r="F74" s="11"/>
      <c r="G74" s="11"/>
      <c r="H74" s="11"/>
    </row>
    <row r="75" spans="1:8">
      <c r="A75" s="11"/>
      <c r="B75" s="11"/>
      <c r="C75" s="11"/>
      <c r="D75" s="11"/>
      <c r="E75" s="11"/>
      <c r="F75" s="11"/>
      <c r="G75" s="11"/>
      <c r="H75" s="11"/>
    </row>
    <row r="76" spans="1:8">
      <c r="A76" s="11"/>
      <c r="B76" s="11"/>
      <c r="C76" s="11"/>
      <c r="D76" s="11"/>
      <c r="E76" s="11"/>
      <c r="F76" s="11"/>
      <c r="G76" s="11"/>
      <c r="H76" s="11"/>
    </row>
    <row r="77" spans="1:8">
      <c r="A77" s="11"/>
      <c r="B77" s="11"/>
      <c r="C77" s="11"/>
      <c r="D77" s="11"/>
      <c r="E77" s="11"/>
      <c r="F77" s="11"/>
      <c r="G77" s="11"/>
      <c r="H77" s="11"/>
    </row>
    <row r="78" spans="1:8">
      <c r="A78" s="11"/>
      <c r="B78" s="11"/>
      <c r="C78" s="11"/>
      <c r="D78" s="11"/>
      <c r="E78" s="11"/>
      <c r="F78" s="11"/>
      <c r="G78" s="11"/>
      <c r="H78" s="11"/>
    </row>
    <row r="79" spans="1:8">
      <c r="A79" s="11"/>
      <c r="B79" s="11"/>
      <c r="C79" s="11"/>
      <c r="D79" s="11"/>
      <c r="E79" s="11"/>
      <c r="F79" s="11"/>
      <c r="G79" s="11"/>
      <c r="H79" s="11"/>
    </row>
    <row r="80" spans="1:8">
      <c r="A80" s="11"/>
      <c r="B80" s="11"/>
      <c r="C80" s="11"/>
      <c r="D80" s="11"/>
      <c r="E80" s="11"/>
      <c r="F80" s="11"/>
      <c r="G80" s="11"/>
      <c r="H80" s="11"/>
    </row>
    <row r="81" spans="1:8">
      <c r="A81" s="11"/>
      <c r="B81" s="11"/>
      <c r="C81" s="11"/>
      <c r="D81" s="11"/>
      <c r="E81" s="11"/>
      <c r="F81" s="11"/>
      <c r="G81" s="11"/>
      <c r="H81" s="11"/>
    </row>
    <row r="82" spans="1:8">
      <c r="A82" s="11"/>
      <c r="B82" s="11"/>
      <c r="C82" s="11"/>
      <c r="D82" s="11"/>
      <c r="E82" s="11"/>
      <c r="F82" s="11"/>
      <c r="G82" s="11"/>
      <c r="H82" s="11"/>
    </row>
    <row r="83" spans="1:8">
      <c r="A83" s="11"/>
      <c r="B83" s="11"/>
      <c r="C83" s="11"/>
      <c r="D83" s="11"/>
      <c r="E83" s="11"/>
      <c r="F83" s="11"/>
      <c r="G83" s="11"/>
      <c r="H83" s="11"/>
    </row>
    <row r="84" spans="1:8">
      <c r="A84" s="11"/>
      <c r="B84" s="11"/>
      <c r="C84" s="11"/>
      <c r="D84" s="11"/>
      <c r="E84" s="11"/>
      <c r="F84" s="11"/>
      <c r="G84" s="11"/>
      <c r="H84" s="11"/>
    </row>
    <row r="85" spans="1:8">
      <c r="A85" s="11"/>
      <c r="B85" s="11"/>
      <c r="C85" s="11"/>
      <c r="D85" s="11"/>
      <c r="E85" s="11"/>
      <c r="F85" s="11"/>
      <c r="G85" s="11"/>
      <c r="H85" s="11"/>
    </row>
    <row r="86" spans="1:8">
      <c r="A86" s="11"/>
      <c r="B86" s="11"/>
      <c r="C86" s="11"/>
      <c r="D86" s="11"/>
      <c r="E86" s="11"/>
      <c r="F86" s="11"/>
      <c r="G86" s="11"/>
      <c r="H86" s="11"/>
    </row>
    <row r="87" spans="1:8">
      <c r="A87" s="11"/>
      <c r="B87" s="11"/>
      <c r="C87" s="11"/>
      <c r="D87" s="11"/>
      <c r="E87" s="11"/>
      <c r="F87" s="11"/>
      <c r="G87" s="11"/>
      <c r="H87" s="11"/>
    </row>
    <row r="88" spans="1:8" ht="15.75">
      <c r="A88" s="46"/>
      <c r="B88" s="11"/>
      <c r="C88" s="11"/>
      <c r="D88" s="11"/>
      <c r="E88" s="11"/>
      <c r="F88" s="11"/>
      <c r="G88" s="11"/>
      <c r="H88" s="11"/>
    </row>
    <row r="89" spans="1:8">
      <c r="A89" s="11"/>
      <c r="B89" s="11"/>
      <c r="C89" s="11"/>
      <c r="D89" s="11"/>
      <c r="E89" s="11"/>
      <c r="F89" s="11"/>
      <c r="G89" s="11"/>
      <c r="H89" s="11"/>
    </row>
    <row r="90" spans="1:8">
      <c r="A90" s="11"/>
      <c r="B90" s="11"/>
      <c r="C90" s="11"/>
      <c r="D90" s="11"/>
      <c r="E90" s="11"/>
      <c r="F90" s="11"/>
      <c r="G90" s="11"/>
      <c r="H90" s="11"/>
    </row>
    <row r="91" spans="1:8">
      <c r="A91" s="11"/>
      <c r="B91" s="11"/>
      <c r="C91" s="11"/>
      <c r="D91" s="11"/>
      <c r="E91" s="11"/>
      <c r="F91" s="11"/>
      <c r="G91" s="11"/>
      <c r="H91" s="11"/>
    </row>
    <row r="92" spans="1:8">
      <c r="A92" s="11"/>
      <c r="B92" s="11"/>
      <c r="C92" s="11"/>
      <c r="D92" s="11"/>
      <c r="E92" s="11"/>
      <c r="F92" s="11"/>
      <c r="G92" s="11"/>
      <c r="H92" s="11"/>
    </row>
    <row r="93" spans="1:8">
      <c r="A93" s="11"/>
      <c r="B93" s="11"/>
      <c r="C93" s="11"/>
      <c r="D93" s="11"/>
      <c r="E93" s="11"/>
      <c r="F93" s="11"/>
      <c r="G93" s="11"/>
      <c r="H93" s="11"/>
    </row>
    <row r="94" spans="1:8">
      <c r="A94" s="11"/>
      <c r="B94" s="11"/>
      <c r="C94" s="11"/>
      <c r="D94" s="11"/>
      <c r="E94" s="11"/>
      <c r="F94" s="11"/>
      <c r="G94" s="11"/>
      <c r="H94" s="11"/>
    </row>
    <row r="95" spans="1:8">
      <c r="A95" s="11"/>
      <c r="B95" s="11"/>
      <c r="C95" s="11"/>
      <c r="D95" s="11"/>
      <c r="E95" s="11"/>
      <c r="F95" s="11"/>
      <c r="G95" s="11"/>
      <c r="H95" s="11"/>
    </row>
    <row r="96" spans="1:8">
      <c r="A96" s="11"/>
      <c r="B96" s="11"/>
      <c r="C96" s="11"/>
      <c r="D96" s="11"/>
      <c r="E96" s="11"/>
      <c r="F96" s="11"/>
      <c r="G96" s="11"/>
      <c r="H96" s="11"/>
    </row>
    <row r="97" spans="1:8">
      <c r="A97" s="11"/>
      <c r="B97" s="11"/>
      <c r="C97" s="11"/>
      <c r="D97" s="11"/>
      <c r="E97" s="11"/>
      <c r="F97" s="11"/>
      <c r="G97" s="11"/>
      <c r="H97" s="11"/>
    </row>
    <row r="98" spans="1:8">
      <c r="A98" s="11"/>
      <c r="B98" s="11"/>
      <c r="C98" s="11"/>
      <c r="D98" s="11"/>
      <c r="E98" s="11"/>
      <c r="F98" s="11"/>
      <c r="G98" s="11"/>
      <c r="H98" s="11"/>
    </row>
    <row r="99" spans="1:8">
      <c r="A99" s="11"/>
      <c r="B99" s="11"/>
      <c r="C99" s="11"/>
      <c r="D99" s="11"/>
      <c r="E99" s="11"/>
      <c r="F99" s="11"/>
      <c r="G99" s="11"/>
      <c r="H99" s="11"/>
    </row>
    <row r="100" spans="1:8">
      <c r="A100" s="11"/>
      <c r="B100" s="11"/>
      <c r="C100" s="11"/>
      <c r="D100" s="11"/>
      <c r="E100" s="11"/>
      <c r="F100" s="11"/>
      <c r="G100" s="11"/>
      <c r="H100" s="11"/>
    </row>
    <row r="101" spans="1:8">
      <c r="A101" s="11"/>
      <c r="B101" s="11"/>
      <c r="C101" s="11"/>
      <c r="D101" s="11"/>
      <c r="E101" s="11"/>
      <c r="F101" s="11"/>
      <c r="G101" s="11"/>
      <c r="H101" s="11"/>
    </row>
    <row r="102" spans="1:8">
      <c r="A102" s="11"/>
      <c r="B102" s="11"/>
      <c r="C102" s="11"/>
      <c r="D102" s="11"/>
      <c r="E102" s="11"/>
      <c r="F102" s="11"/>
      <c r="G102" s="11"/>
      <c r="H102" s="11"/>
    </row>
    <row r="103" spans="1:8">
      <c r="A103" s="11"/>
      <c r="B103" s="11"/>
      <c r="C103" s="11"/>
      <c r="D103" s="11"/>
      <c r="E103" s="11"/>
      <c r="F103" s="11"/>
      <c r="G103" s="11"/>
      <c r="H103" s="11"/>
    </row>
    <row r="104" spans="1:8">
      <c r="A104" s="11"/>
      <c r="B104" s="11"/>
      <c r="C104" s="11"/>
      <c r="D104" s="11"/>
      <c r="E104" s="11"/>
      <c r="F104" s="11"/>
      <c r="G104" s="11"/>
      <c r="H104" s="11"/>
    </row>
    <row r="105" spans="1:8">
      <c r="A105" s="11"/>
      <c r="B105" s="11"/>
      <c r="C105" s="11"/>
      <c r="D105" s="11"/>
      <c r="E105" s="11"/>
      <c r="F105" s="11"/>
      <c r="G105" s="11"/>
      <c r="H105" s="11"/>
    </row>
    <row r="106" spans="1:8">
      <c r="A106" s="11"/>
      <c r="B106" s="11"/>
      <c r="C106" s="11"/>
      <c r="D106" s="11"/>
      <c r="E106" s="11"/>
      <c r="F106" s="11"/>
      <c r="G106" s="11"/>
      <c r="H106" s="11"/>
    </row>
    <row r="107" spans="1:8">
      <c r="A107" s="11"/>
      <c r="B107" s="11"/>
      <c r="C107" s="11"/>
      <c r="D107" s="11"/>
      <c r="E107" s="11"/>
      <c r="F107" s="11"/>
      <c r="G107" s="11"/>
      <c r="H107" s="11"/>
    </row>
    <row r="108" spans="1:8">
      <c r="A108" s="11"/>
      <c r="B108" s="11"/>
      <c r="C108" s="11"/>
      <c r="D108" s="11"/>
      <c r="E108" s="11"/>
      <c r="F108" s="11"/>
      <c r="G108" s="11"/>
      <c r="H108" s="11"/>
    </row>
    <row r="109" spans="1:8">
      <c r="A109" s="11"/>
      <c r="B109" s="11"/>
      <c r="C109" s="11"/>
      <c r="D109" s="11"/>
      <c r="E109" s="11"/>
      <c r="F109" s="11"/>
      <c r="G109" s="11"/>
      <c r="H109" s="11"/>
    </row>
    <row r="110" spans="1:8">
      <c r="A110" s="11"/>
      <c r="B110" s="11"/>
      <c r="C110" s="11"/>
      <c r="D110" s="11"/>
      <c r="E110" s="11"/>
      <c r="F110" s="11"/>
      <c r="G110" s="11"/>
      <c r="H110" s="11"/>
    </row>
    <row r="111" spans="1:8">
      <c r="A111" s="11"/>
      <c r="B111" s="11"/>
      <c r="C111" s="11"/>
      <c r="D111" s="11"/>
      <c r="E111" s="11"/>
      <c r="F111" s="11"/>
      <c r="G111" s="11"/>
      <c r="H111" s="11"/>
    </row>
    <row r="112" spans="1:8">
      <c r="A112" s="11"/>
      <c r="B112" s="11"/>
      <c r="C112" s="11"/>
      <c r="D112" s="11"/>
      <c r="E112" s="11"/>
      <c r="F112" s="11"/>
      <c r="G112" s="11"/>
      <c r="H112" s="11"/>
    </row>
    <row r="113" spans="1:8">
      <c r="A113" s="11"/>
      <c r="B113" s="11"/>
      <c r="C113" s="11"/>
      <c r="D113" s="11"/>
      <c r="E113" s="11"/>
      <c r="F113" s="11"/>
      <c r="G113" s="11"/>
      <c r="H113" s="11"/>
    </row>
    <row r="114" spans="1:8">
      <c r="A114" s="11"/>
      <c r="B114" s="11"/>
      <c r="C114" s="11"/>
      <c r="D114" s="11"/>
      <c r="E114" s="11"/>
      <c r="F114" s="11"/>
      <c r="G114" s="11"/>
      <c r="H114" s="11"/>
    </row>
    <row r="115" spans="1:8">
      <c r="A115" s="11"/>
      <c r="B115" s="11"/>
      <c r="C115" s="11"/>
      <c r="D115" s="11"/>
      <c r="E115" s="11"/>
      <c r="F115" s="11"/>
      <c r="G115" s="11"/>
      <c r="H115" s="11"/>
    </row>
    <row r="116" spans="1:8">
      <c r="A116" s="11"/>
      <c r="B116" s="11"/>
      <c r="C116" s="11"/>
      <c r="D116" s="11"/>
      <c r="E116" s="11"/>
      <c r="F116" s="11"/>
      <c r="G116" s="11"/>
      <c r="H116" s="11"/>
    </row>
    <row r="117" spans="1:8">
      <c r="A117" s="11"/>
      <c r="B117" s="11"/>
      <c r="C117" s="11"/>
      <c r="D117" s="11"/>
      <c r="E117" s="11"/>
      <c r="F117" s="11"/>
      <c r="G117" s="11"/>
      <c r="H117" s="11"/>
    </row>
    <row r="118" spans="1:8">
      <c r="A118" s="11"/>
      <c r="B118" s="11"/>
      <c r="C118" s="11"/>
      <c r="D118" s="11"/>
      <c r="E118" s="11"/>
      <c r="F118" s="11"/>
      <c r="G118" s="11"/>
      <c r="H118" s="11"/>
    </row>
    <row r="119" spans="1:8">
      <c r="A119" s="11"/>
      <c r="B119" s="11"/>
      <c r="C119" s="11"/>
      <c r="D119" s="11"/>
      <c r="E119" s="11"/>
      <c r="F119" s="11"/>
      <c r="G119" s="11"/>
      <c r="H119" s="11"/>
    </row>
    <row r="120" spans="1:8">
      <c r="A120" s="11"/>
      <c r="B120" s="11"/>
      <c r="C120" s="11"/>
      <c r="D120" s="11"/>
      <c r="E120" s="11"/>
      <c r="F120" s="11"/>
      <c r="G120" s="11"/>
      <c r="H120" s="11"/>
    </row>
    <row r="121" spans="1:8">
      <c r="A121" s="11"/>
      <c r="B121" s="11"/>
      <c r="C121" s="11"/>
      <c r="D121" s="11"/>
      <c r="E121" s="11"/>
      <c r="F121" s="11"/>
      <c r="G121" s="11"/>
      <c r="H121" s="11"/>
    </row>
    <row r="122" spans="1:8">
      <c r="A122" s="11"/>
      <c r="B122" s="11"/>
      <c r="C122" s="11"/>
      <c r="D122" s="11"/>
      <c r="E122" s="11"/>
      <c r="F122" s="11"/>
      <c r="G122" s="11"/>
      <c r="H122" s="11"/>
    </row>
    <row r="123" spans="1:8">
      <c r="A123" s="11"/>
      <c r="B123" s="11"/>
      <c r="C123" s="11"/>
      <c r="D123" s="11"/>
      <c r="E123" s="11"/>
      <c r="F123" s="11"/>
      <c r="G123" s="11"/>
      <c r="H123" s="11"/>
    </row>
    <row r="124" spans="1:8">
      <c r="A124" s="11"/>
      <c r="B124" s="11"/>
      <c r="C124" s="11"/>
      <c r="D124" s="11"/>
      <c r="E124" s="11"/>
      <c r="F124" s="11"/>
      <c r="G124" s="11"/>
      <c r="H124" s="11"/>
    </row>
    <row r="125" spans="1:8">
      <c r="A125" s="11"/>
      <c r="B125" s="11"/>
      <c r="C125" s="11"/>
      <c r="D125" s="11"/>
      <c r="E125" s="11"/>
      <c r="F125" s="11"/>
      <c r="G125" s="11"/>
      <c r="H125" s="11"/>
    </row>
    <row r="126" spans="1:8">
      <c r="A126" s="11"/>
      <c r="B126" s="11"/>
      <c r="C126" s="11"/>
      <c r="D126" s="11"/>
      <c r="E126" s="11"/>
      <c r="F126" s="11"/>
      <c r="G126" s="11"/>
      <c r="H126" s="11"/>
    </row>
    <row r="127" spans="1:8">
      <c r="A127" s="11"/>
      <c r="B127" s="11"/>
      <c r="C127" s="11"/>
      <c r="D127" s="11"/>
      <c r="E127" s="11"/>
      <c r="F127" s="11"/>
      <c r="G127" s="11"/>
      <c r="H127" s="11"/>
    </row>
    <row r="128" spans="1:8">
      <c r="A128" s="11"/>
      <c r="B128" s="11"/>
      <c r="C128" s="11"/>
      <c r="D128" s="11"/>
      <c r="E128" s="11"/>
      <c r="F128" s="11"/>
      <c r="G128" s="11"/>
      <c r="H128" s="11"/>
    </row>
    <row r="129" spans="1:8">
      <c r="A129" s="11"/>
      <c r="B129" s="11"/>
      <c r="C129" s="11"/>
      <c r="D129" s="11"/>
      <c r="E129" s="11"/>
      <c r="F129" s="11"/>
      <c r="G129" s="11"/>
      <c r="H129" s="11"/>
    </row>
    <row r="130" spans="1:8">
      <c r="A130" s="11"/>
      <c r="B130" s="11"/>
      <c r="C130" s="11"/>
      <c r="D130" s="11"/>
      <c r="E130" s="11"/>
      <c r="F130" s="11"/>
      <c r="G130" s="11"/>
      <c r="H130" s="11"/>
    </row>
    <row r="131" spans="1:8">
      <c r="A131" s="11"/>
      <c r="B131" s="11"/>
      <c r="C131" s="11"/>
      <c r="D131" s="11"/>
      <c r="E131" s="11"/>
      <c r="F131" s="11"/>
      <c r="G131" s="11"/>
      <c r="H131" s="11"/>
    </row>
    <row r="132" spans="1:8">
      <c r="A132" s="11"/>
      <c r="B132" s="11"/>
      <c r="C132" s="11"/>
      <c r="D132" s="11"/>
      <c r="E132" s="11"/>
      <c r="F132" s="11"/>
      <c r="G132" s="11"/>
      <c r="H132" s="11"/>
    </row>
    <row r="133" spans="1:8">
      <c r="A133" s="11"/>
      <c r="B133" s="11"/>
      <c r="C133" s="11"/>
      <c r="D133" s="11"/>
      <c r="E133" s="11"/>
      <c r="F133" s="11"/>
      <c r="G133" s="11"/>
      <c r="H133" s="11"/>
    </row>
    <row r="134" spans="1:8">
      <c r="A134" s="11"/>
      <c r="B134" s="11"/>
      <c r="C134" s="11"/>
      <c r="D134" s="11"/>
      <c r="E134" s="11"/>
      <c r="F134" s="11"/>
      <c r="G134" s="11"/>
      <c r="H134" s="11"/>
    </row>
    <row r="135" spans="1:8">
      <c r="A135" s="11"/>
      <c r="B135" s="11"/>
      <c r="C135" s="11"/>
      <c r="D135" s="11"/>
      <c r="E135" s="11"/>
      <c r="F135" s="11"/>
      <c r="G135" s="11"/>
      <c r="H135" s="11"/>
    </row>
    <row r="136" spans="1:8">
      <c r="A136" s="11"/>
      <c r="B136" s="11"/>
      <c r="C136" s="11"/>
      <c r="D136" s="11"/>
      <c r="E136" s="11"/>
      <c r="F136" s="11"/>
      <c r="G136" s="11"/>
      <c r="H136" s="11"/>
    </row>
    <row r="137" spans="1:8">
      <c r="A137" s="11"/>
      <c r="B137" s="11"/>
      <c r="C137" s="11"/>
      <c r="D137" s="11"/>
      <c r="E137" s="11"/>
      <c r="F137" s="11"/>
      <c r="G137" s="11"/>
      <c r="H137" s="11"/>
    </row>
    <row r="138" spans="1:8">
      <c r="A138" s="11"/>
      <c r="B138" s="11"/>
      <c r="C138" s="11"/>
      <c r="D138" s="11"/>
      <c r="E138" s="11"/>
      <c r="F138" s="11"/>
      <c r="G138" s="11"/>
      <c r="H138" s="11"/>
    </row>
    <row r="139" spans="1:8">
      <c r="A139" s="11"/>
      <c r="B139" s="11"/>
      <c r="C139" s="11"/>
      <c r="D139" s="11"/>
      <c r="E139" s="11"/>
      <c r="F139" s="11"/>
      <c r="G139" s="11"/>
      <c r="H139" s="11"/>
    </row>
    <row r="140" spans="1:8">
      <c r="A140" s="11"/>
      <c r="B140" s="11"/>
      <c r="C140" s="11"/>
      <c r="D140" s="11"/>
      <c r="E140" s="11"/>
      <c r="F140" s="11"/>
      <c r="G140" s="11"/>
      <c r="H140" s="11"/>
    </row>
    <row r="141" spans="1:8">
      <c r="A141" s="11"/>
      <c r="B141" s="11"/>
      <c r="C141" s="11"/>
      <c r="D141" s="11"/>
      <c r="E141" s="11"/>
      <c r="F141" s="11"/>
      <c r="G141" s="11"/>
      <c r="H141" s="11"/>
    </row>
    <row r="142" spans="1:8">
      <c r="A142" s="11"/>
      <c r="B142" s="11"/>
      <c r="C142" s="11"/>
      <c r="D142" s="11"/>
      <c r="E142" s="11"/>
      <c r="F142" s="11"/>
      <c r="G142" s="11"/>
      <c r="H142" s="11"/>
    </row>
    <row r="143" spans="1:8">
      <c r="A143" s="11"/>
      <c r="B143" s="11"/>
      <c r="C143" s="11"/>
      <c r="D143" s="11"/>
      <c r="E143" s="11"/>
      <c r="F143" s="11"/>
      <c r="G143" s="11"/>
      <c r="H143" s="11"/>
    </row>
    <row r="144" spans="1:8">
      <c r="A144" s="11"/>
      <c r="B144" s="11"/>
      <c r="C144" s="11"/>
      <c r="D144" s="11"/>
      <c r="E144" s="11"/>
      <c r="F144" s="11"/>
      <c r="G144" s="11"/>
      <c r="H144" s="11"/>
    </row>
    <row r="145" spans="1:8">
      <c r="A145" s="11"/>
      <c r="B145" s="11"/>
      <c r="C145" s="11"/>
      <c r="D145" s="11"/>
      <c r="E145" s="11"/>
      <c r="F145" s="11"/>
      <c r="G145" s="11"/>
      <c r="H145" s="11"/>
    </row>
    <row r="146" spans="1:8">
      <c r="A146" s="11"/>
      <c r="B146" s="11"/>
      <c r="C146" s="11"/>
      <c r="D146" s="11"/>
      <c r="E146" s="11"/>
      <c r="F146" s="11"/>
      <c r="G146" s="11"/>
      <c r="H146" s="11"/>
    </row>
    <row r="147" spans="1:8">
      <c r="A147" s="11"/>
      <c r="B147" s="11"/>
      <c r="C147" s="11"/>
      <c r="D147" s="11"/>
      <c r="E147" s="11"/>
      <c r="F147" s="11"/>
      <c r="G147" s="11"/>
      <c r="H147" s="11"/>
    </row>
    <row r="148" spans="1:8">
      <c r="A148" s="11"/>
      <c r="B148" s="11"/>
      <c r="C148" s="11"/>
      <c r="D148" s="11"/>
      <c r="E148" s="11"/>
      <c r="F148" s="11"/>
      <c r="G148" s="11"/>
      <c r="H148" s="11"/>
    </row>
    <row r="149" spans="1:8">
      <c r="A149" s="11"/>
      <c r="B149" s="11"/>
      <c r="C149" s="11"/>
      <c r="D149" s="11"/>
      <c r="E149" s="11"/>
      <c r="F149" s="11"/>
      <c r="G149" s="11"/>
      <c r="H149" s="11"/>
    </row>
    <row r="150" spans="1:8">
      <c r="A150" s="11"/>
      <c r="B150" s="11"/>
      <c r="C150" s="11"/>
      <c r="D150" s="11"/>
      <c r="E150" s="11"/>
      <c r="F150" s="11"/>
      <c r="G150" s="11"/>
      <c r="H150" s="11"/>
    </row>
    <row r="151" spans="1:8">
      <c r="A151" s="11"/>
      <c r="B151" s="11"/>
      <c r="C151" s="11"/>
      <c r="D151" s="11"/>
      <c r="E151" s="11"/>
      <c r="F151" s="11"/>
      <c r="G151" s="11"/>
      <c r="H151" s="11"/>
    </row>
  </sheetData>
  <mergeCells count="3">
    <mergeCell ref="B6:B8"/>
    <mergeCell ref="B32:B34"/>
    <mergeCell ref="B10:B20"/>
  </mergeCells>
  <phoneticPr fontId="0" type="noConversion"/>
  <pageMargins left="0.5" right="0.5" top="0.5" bottom="0.5" header="0.5" footer="0.5"/>
  <pageSetup scale="69" orientation="portrait" horizontalDpi="300" verticalDpi="300" r:id="rId1"/>
  <headerFooter alignWithMargins="0"/>
  <rowBreaks count="1" manualBreakCount="1">
    <brk id="66"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enableFormatConditionsCalculation="0"/>
  <dimension ref="A1:L174"/>
  <sheetViews>
    <sheetView defaultGridColor="0" view="pageBreakPreview" topLeftCell="A85" colorId="22" zoomScale="90" zoomScaleNormal="85" zoomScaleSheetLayoutView="90" workbookViewId="0">
      <selection activeCell="M31" sqref="M31"/>
    </sheetView>
  </sheetViews>
  <sheetFormatPr defaultColWidth="9.6640625" defaultRowHeight="15"/>
  <cols>
    <col min="1" max="1" width="4.6640625" style="4" customWidth="1"/>
    <col min="2" max="2" width="50.44140625" style="4" customWidth="1"/>
    <col min="3" max="3" width="20.6640625" style="4" customWidth="1"/>
    <col min="4" max="4" width="15.6640625" style="4" customWidth="1"/>
    <col min="5" max="5" width="9.6640625" style="1093" customWidth="1"/>
    <col min="6" max="6" width="15.6640625" style="4" customWidth="1"/>
    <col min="7" max="7" width="17.21875" style="4" customWidth="1"/>
    <col min="8" max="8" width="17.88671875" style="4" customWidth="1"/>
    <col min="9" max="16384" width="9.6640625" style="4"/>
  </cols>
  <sheetData>
    <row r="1" spans="1:12" ht="18" customHeight="1">
      <c r="A1" s="13" t="s">
        <v>2455</v>
      </c>
      <c r="B1" s="41"/>
      <c r="C1" s="130"/>
      <c r="D1" s="130" t="s">
        <v>3412</v>
      </c>
      <c r="E1" s="424"/>
      <c r="F1" s="130" t="s">
        <v>2457</v>
      </c>
      <c r="G1" s="282" t="s">
        <v>2458</v>
      </c>
      <c r="H1" s="11"/>
      <c r="I1" s="11"/>
      <c r="J1" s="11"/>
    </row>
    <row r="2" spans="1:12" ht="21.75" customHeight="1">
      <c r="A2" s="835" t="str">
        <f>'Data Sheet'!C25</f>
        <v>Orange and Rockland Utilities, Inc</v>
      </c>
      <c r="B2" s="11"/>
      <c r="C2" s="66"/>
      <c r="D2" s="66" t="s">
        <v>2255</v>
      </c>
      <c r="E2" s="1100"/>
      <c r="F2" s="66"/>
      <c r="G2" s="58"/>
      <c r="H2" s="11"/>
      <c r="I2" s="11"/>
      <c r="J2" s="11"/>
    </row>
    <row r="3" spans="1:12" ht="18" customHeight="1" thickBot="1">
      <c r="A3" s="72"/>
      <c r="B3" s="73"/>
      <c r="C3" s="212"/>
      <c r="D3" s="212" t="s">
        <v>2256</v>
      </c>
      <c r="E3" s="842"/>
      <c r="F3" s="843" t="str">
        <f>'Data Sheet'!$C$40</f>
        <v>4/28/2016</v>
      </c>
      <c r="G3" s="690" t="str">
        <f>'Data Sheet'!$C$38</f>
        <v>12/31/2015</v>
      </c>
      <c r="H3" s="11"/>
      <c r="I3" s="11"/>
      <c r="J3" s="11"/>
    </row>
    <row r="4" spans="1:12" ht="18" customHeight="1">
      <c r="A4" s="90" t="s">
        <v>1105</v>
      </c>
      <c r="B4" s="50"/>
      <c r="C4" s="50"/>
      <c r="D4" s="50"/>
      <c r="E4" s="1126"/>
      <c r="F4" s="50"/>
      <c r="G4" s="325"/>
      <c r="H4" s="11"/>
      <c r="I4" s="11"/>
      <c r="J4" s="11"/>
    </row>
    <row r="5" spans="1:12" ht="18" customHeight="1">
      <c r="A5" s="47"/>
      <c r="B5" s="11"/>
      <c r="C5" s="11"/>
      <c r="D5" s="11"/>
      <c r="E5" s="1100"/>
      <c r="F5" s="11"/>
      <c r="G5" s="48"/>
      <c r="H5" s="11"/>
      <c r="I5" s="11"/>
      <c r="J5" s="11"/>
    </row>
    <row r="6" spans="1:12" ht="18" customHeight="1">
      <c r="A6" s="47"/>
      <c r="B6" s="11" t="s">
        <v>1106</v>
      </c>
      <c r="C6" s="11"/>
      <c r="D6" s="11"/>
      <c r="E6" s="1100"/>
      <c r="F6" s="11"/>
      <c r="G6" s="48"/>
      <c r="H6" s="11"/>
      <c r="I6" s="11"/>
      <c r="J6" s="11"/>
    </row>
    <row r="7" spans="1:12" ht="18" customHeight="1">
      <c r="A7" s="47"/>
      <c r="B7" s="11" t="s">
        <v>3010</v>
      </c>
      <c r="C7" s="11"/>
      <c r="D7" s="11"/>
      <c r="E7" s="1100"/>
      <c r="G7" s="48"/>
      <c r="H7" s="11"/>
      <c r="I7" s="11"/>
      <c r="J7" s="11"/>
    </row>
    <row r="8" spans="1:12" ht="18" customHeight="1">
      <c r="A8" s="47"/>
      <c r="B8" s="11" t="s">
        <v>1108</v>
      </c>
      <c r="C8" s="11"/>
      <c r="D8" s="11"/>
      <c r="E8" s="1100"/>
      <c r="F8" s="11"/>
      <c r="G8" s="48"/>
      <c r="H8" s="11"/>
      <c r="I8" s="11"/>
      <c r="J8" s="11"/>
    </row>
    <row r="9" spans="1:12" ht="18" customHeight="1">
      <c r="A9" s="47"/>
      <c r="B9" s="11" t="s">
        <v>1109</v>
      </c>
      <c r="C9" s="11"/>
      <c r="D9" s="11"/>
      <c r="E9" s="1100"/>
      <c r="F9" s="11"/>
      <c r="G9" s="48"/>
      <c r="H9" s="11"/>
      <c r="I9" s="11"/>
      <c r="J9" s="11"/>
    </row>
    <row r="10" spans="1:12" ht="18" customHeight="1">
      <c r="A10" s="49"/>
      <c r="B10" s="52" t="s">
        <v>1110</v>
      </c>
      <c r="C10" s="52"/>
      <c r="D10" s="52"/>
      <c r="E10" s="1126"/>
      <c r="F10" s="52"/>
      <c r="G10" s="51"/>
      <c r="H10" s="11"/>
      <c r="I10" s="11"/>
      <c r="J10" s="11"/>
    </row>
    <row r="11" spans="1:12">
      <c r="A11" s="1118"/>
      <c r="B11" s="64"/>
      <c r="C11" s="64"/>
      <c r="D11" s="64"/>
      <c r="E11" s="3646" t="s">
        <v>1111</v>
      </c>
      <c r="F11" s="3647"/>
      <c r="G11" s="218"/>
      <c r="H11" s="11"/>
      <c r="I11" s="11"/>
      <c r="J11" s="11"/>
    </row>
    <row r="12" spans="1:12">
      <c r="A12" s="1121"/>
      <c r="B12" s="1092" t="s">
        <v>1112</v>
      </c>
      <c r="C12" s="1092" t="s">
        <v>2642</v>
      </c>
      <c r="D12" s="66"/>
      <c r="E12" s="1092" t="s">
        <v>1529</v>
      </c>
      <c r="F12" s="66"/>
      <c r="G12" s="137" t="s">
        <v>2642</v>
      </c>
      <c r="H12" s="11"/>
      <c r="I12" s="11"/>
      <c r="J12" s="11"/>
    </row>
    <row r="13" spans="1:12">
      <c r="A13" s="1121" t="s">
        <v>3686</v>
      </c>
      <c r="B13" s="1092" t="s">
        <v>1113</v>
      </c>
      <c r="C13" s="1092" t="s">
        <v>2487</v>
      </c>
      <c r="D13" s="1092" t="s">
        <v>1114</v>
      </c>
      <c r="E13" s="1092" t="s">
        <v>1091</v>
      </c>
      <c r="F13" s="1092" t="s">
        <v>2645</v>
      </c>
      <c r="G13" s="137" t="s">
        <v>659</v>
      </c>
      <c r="H13" s="11"/>
      <c r="I13" s="11"/>
      <c r="J13" s="11"/>
    </row>
    <row r="14" spans="1:12">
      <c r="A14" s="1125" t="s">
        <v>3689</v>
      </c>
      <c r="B14" s="215" t="s">
        <v>58</v>
      </c>
      <c r="C14" s="215" t="s">
        <v>1116</v>
      </c>
      <c r="D14" s="215" t="s">
        <v>1827</v>
      </c>
      <c r="E14" s="215" t="s">
        <v>1828</v>
      </c>
      <c r="F14" s="215" t="s">
        <v>1115</v>
      </c>
      <c r="G14" s="138" t="s">
        <v>1116</v>
      </c>
      <c r="H14" s="11"/>
      <c r="I14" s="11"/>
      <c r="J14" s="11"/>
    </row>
    <row r="15" spans="1:12">
      <c r="A15" s="1121">
        <v>1</v>
      </c>
      <c r="B15" s="66" t="s">
        <v>4095</v>
      </c>
      <c r="C15" s="200">
        <v>636442</v>
      </c>
      <c r="D15" s="200">
        <v>2213668</v>
      </c>
      <c r="E15" s="740"/>
      <c r="F15" s="200">
        <v>2850110</v>
      </c>
      <c r="G15" s="175">
        <f>+C15+D15-F15</f>
        <v>0</v>
      </c>
      <c r="H15" s="764"/>
      <c r="I15" s="764"/>
      <c r="J15" s="764"/>
      <c r="K15" s="764"/>
      <c r="L15" s="764"/>
    </row>
    <row r="16" spans="1:12">
      <c r="A16" s="1121">
        <v>2</v>
      </c>
      <c r="B16" s="66" t="s">
        <v>4126</v>
      </c>
      <c r="C16" s="195">
        <v>1378</v>
      </c>
      <c r="D16" s="768">
        <v>551</v>
      </c>
      <c r="E16" s="2482"/>
      <c r="F16" s="768">
        <v>1349</v>
      </c>
      <c r="G16" s="176">
        <f t="shared" ref="G16:G23" si="0">+C16+D16-F16</f>
        <v>580</v>
      </c>
      <c r="H16" s="764"/>
      <c r="I16" s="764"/>
      <c r="J16" s="764"/>
      <c r="K16" s="764"/>
      <c r="L16" s="764"/>
    </row>
    <row r="17" spans="1:12">
      <c r="A17" s="1121">
        <v>3</v>
      </c>
      <c r="B17" s="66" t="s">
        <v>4127</v>
      </c>
      <c r="C17" s="195">
        <v>121715</v>
      </c>
      <c r="D17" s="768">
        <v>823215</v>
      </c>
      <c r="E17" s="2482"/>
      <c r="F17" s="768">
        <v>893785</v>
      </c>
      <c r="G17" s="176">
        <f t="shared" si="0"/>
        <v>51145</v>
      </c>
      <c r="H17" s="764"/>
      <c r="I17" s="764"/>
      <c r="J17" s="764"/>
      <c r="K17" s="764"/>
      <c r="L17" s="764"/>
    </row>
    <row r="18" spans="1:12">
      <c r="A18" s="1121">
        <v>4</v>
      </c>
      <c r="B18" s="66" t="s">
        <v>4128</v>
      </c>
      <c r="C18" s="195">
        <v>4991390</v>
      </c>
      <c r="D18" s="768">
        <v>62063720</v>
      </c>
      <c r="E18" s="2482"/>
      <c r="F18" s="768">
        <v>57971296</v>
      </c>
      <c r="G18" s="176">
        <f t="shared" si="0"/>
        <v>9083814</v>
      </c>
      <c r="H18" s="764"/>
      <c r="I18" s="764"/>
      <c r="J18" s="764"/>
      <c r="K18" s="764"/>
      <c r="L18" s="764"/>
    </row>
    <row r="19" spans="1:12">
      <c r="A19" s="1121">
        <v>5</v>
      </c>
      <c r="B19" s="66" t="s">
        <v>4220</v>
      </c>
      <c r="C19" s="195">
        <v>0</v>
      </c>
      <c r="D19" s="768">
        <v>0</v>
      </c>
      <c r="E19" s="2482"/>
      <c r="F19" s="768">
        <v>0</v>
      </c>
      <c r="G19" s="176">
        <f t="shared" si="0"/>
        <v>0</v>
      </c>
      <c r="H19" s="764"/>
      <c r="I19" s="764"/>
      <c r="J19" s="764"/>
      <c r="K19" s="764"/>
      <c r="L19" s="764"/>
    </row>
    <row r="20" spans="1:12">
      <c r="A20" s="1121">
        <v>6</v>
      </c>
      <c r="B20" s="66" t="s">
        <v>4129</v>
      </c>
      <c r="C20" s="195">
        <v>6707403</v>
      </c>
      <c r="D20" s="768">
        <v>9693172</v>
      </c>
      <c r="E20" s="2482"/>
      <c r="F20" s="768">
        <v>12656977</v>
      </c>
      <c r="G20" s="176">
        <f t="shared" si="0"/>
        <v>3743598</v>
      </c>
      <c r="H20" s="764"/>
      <c r="I20" s="764"/>
      <c r="J20" s="764"/>
      <c r="K20" s="764"/>
      <c r="L20" s="764"/>
    </row>
    <row r="21" spans="1:12">
      <c r="A21" s="1121">
        <v>7</v>
      </c>
      <c r="B21" s="66" t="s">
        <v>4130</v>
      </c>
      <c r="C21" s="195">
        <v>230535690</v>
      </c>
      <c r="D21" s="768">
        <v>4775734</v>
      </c>
      <c r="E21" s="2482"/>
      <c r="F21" s="768">
        <v>60154995</v>
      </c>
      <c r="G21" s="176">
        <f t="shared" si="0"/>
        <v>175156429</v>
      </c>
      <c r="H21" s="764"/>
      <c r="I21" s="764"/>
      <c r="J21" s="764"/>
      <c r="K21" s="764"/>
      <c r="L21" s="764"/>
    </row>
    <row r="22" spans="1:12">
      <c r="A22" s="1121">
        <v>8</v>
      </c>
      <c r="B22" s="66" t="s">
        <v>4131</v>
      </c>
      <c r="C22" s="195">
        <v>20787167</v>
      </c>
      <c r="D22" s="768">
        <v>18658339</v>
      </c>
      <c r="E22" s="2482"/>
      <c r="F22" s="768">
        <v>15847252</v>
      </c>
      <c r="G22" s="176">
        <f t="shared" si="0"/>
        <v>23598254</v>
      </c>
      <c r="H22" s="764"/>
      <c r="I22" s="764"/>
      <c r="J22" s="764"/>
      <c r="K22" s="764"/>
      <c r="L22" s="764"/>
    </row>
    <row r="23" spans="1:12">
      <c r="A23" s="1121">
        <v>9</v>
      </c>
      <c r="B23" s="66" t="s">
        <v>4132</v>
      </c>
      <c r="C23" s="195">
        <v>3413327</v>
      </c>
      <c r="D23" s="768">
        <v>4905011</v>
      </c>
      <c r="E23" s="2482"/>
      <c r="F23" s="768">
        <v>4471003</v>
      </c>
      <c r="G23" s="176">
        <f t="shared" si="0"/>
        <v>3847335</v>
      </c>
      <c r="H23" s="764"/>
      <c r="I23" s="764"/>
      <c r="J23" s="764"/>
      <c r="K23" s="764"/>
      <c r="L23" s="764"/>
    </row>
    <row r="24" spans="1:12">
      <c r="A24" s="1121">
        <v>10</v>
      </c>
      <c r="B24" s="66" t="s">
        <v>4133</v>
      </c>
      <c r="C24" s="195">
        <v>88005547</v>
      </c>
      <c r="D24" s="768">
        <v>40242577</v>
      </c>
      <c r="E24" s="2482"/>
      <c r="F24" s="768">
        <v>39122632</v>
      </c>
      <c r="G24" s="176">
        <f t="shared" ref="G24:G45" si="1">+C24+D24-F24</f>
        <v>89125492</v>
      </c>
      <c r="H24" s="764"/>
      <c r="I24" s="764"/>
      <c r="J24" s="764"/>
      <c r="K24" s="764"/>
      <c r="L24" s="764"/>
    </row>
    <row r="25" spans="1:12">
      <c r="A25" s="1121">
        <v>11</v>
      </c>
      <c r="B25" s="66" t="s">
        <v>4134</v>
      </c>
      <c r="C25" s="195">
        <v>12567141</v>
      </c>
      <c r="D25" s="768">
        <v>15371647</v>
      </c>
      <c r="E25" s="2482"/>
      <c r="F25" s="768">
        <v>14657479</v>
      </c>
      <c r="G25" s="176">
        <f t="shared" si="1"/>
        <v>13281309</v>
      </c>
      <c r="H25" s="764"/>
      <c r="I25" s="764"/>
      <c r="J25" s="764"/>
      <c r="K25" s="764"/>
      <c r="L25" s="764"/>
    </row>
    <row r="26" spans="1:12">
      <c r="A26" s="1121">
        <v>12</v>
      </c>
      <c r="B26" s="66" t="s">
        <v>4135</v>
      </c>
      <c r="C26" s="195">
        <v>15784</v>
      </c>
      <c r="D26" s="768">
        <v>0</v>
      </c>
      <c r="E26" s="2482"/>
      <c r="F26" s="768">
        <v>0</v>
      </c>
      <c r="G26" s="176">
        <f t="shared" si="1"/>
        <v>15784</v>
      </c>
      <c r="H26" s="764"/>
      <c r="I26" s="764"/>
      <c r="J26" s="764"/>
      <c r="K26" s="764"/>
      <c r="L26" s="764"/>
    </row>
    <row r="27" spans="1:12">
      <c r="A27" s="1121">
        <v>13</v>
      </c>
      <c r="B27" s="66" t="s">
        <v>4136</v>
      </c>
      <c r="C27" s="195">
        <v>169648</v>
      </c>
      <c r="D27" s="768">
        <v>0</v>
      </c>
      <c r="E27" s="2482"/>
      <c r="F27" s="768">
        <v>0</v>
      </c>
      <c r="G27" s="176">
        <f t="shared" si="1"/>
        <v>169648</v>
      </c>
      <c r="H27" s="764"/>
      <c r="I27" s="764"/>
      <c r="J27" s="764"/>
      <c r="K27" s="764"/>
      <c r="L27" s="764"/>
    </row>
    <row r="28" spans="1:12">
      <c r="A28" s="1121">
        <v>14</v>
      </c>
      <c r="B28" s="66" t="s">
        <v>4137</v>
      </c>
      <c r="C28" s="195">
        <v>2738368</v>
      </c>
      <c r="D28" s="768">
        <v>2255258</v>
      </c>
      <c r="E28" s="2482"/>
      <c r="F28" s="768">
        <v>2916916</v>
      </c>
      <c r="G28" s="176">
        <f t="shared" si="1"/>
        <v>2076710</v>
      </c>
      <c r="H28" s="764"/>
      <c r="I28" s="764"/>
      <c r="J28" s="764"/>
      <c r="K28" s="764"/>
      <c r="L28" s="764"/>
    </row>
    <row r="29" spans="1:12">
      <c r="A29" s="1121">
        <v>15</v>
      </c>
      <c r="B29" s="66" t="s">
        <v>4138</v>
      </c>
      <c r="C29" s="195">
        <v>101828518</v>
      </c>
      <c r="D29" s="768">
        <v>27207965</v>
      </c>
      <c r="E29" s="2482"/>
      <c r="F29" s="768">
        <v>26314043</v>
      </c>
      <c r="G29" s="176">
        <f t="shared" si="1"/>
        <v>102722440</v>
      </c>
      <c r="H29" s="764"/>
      <c r="I29" s="764"/>
      <c r="J29" s="764"/>
      <c r="K29" s="764"/>
      <c r="L29" s="764"/>
    </row>
    <row r="30" spans="1:12">
      <c r="A30" s="1121">
        <v>16</v>
      </c>
      <c r="B30" s="66" t="s">
        <v>4139</v>
      </c>
      <c r="C30" s="195">
        <v>937944</v>
      </c>
      <c r="D30" s="768">
        <v>965832</v>
      </c>
      <c r="E30" s="2482"/>
      <c r="F30" s="768">
        <v>938508</v>
      </c>
      <c r="G30" s="176">
        <f t="shared" si="1"/>
        <v>965268</v>
      </c>
      <c r="H30" s="764"/>
      <c r="I30" s="764"/>
      <c r="J30" s="764"/>
      <c r="K30" s="764"/>
      <c r="L30" s="764"/>
    </row>
    <row r="31" spans="1:12">
      <c r="A31" s="1121">
        <v>17</v>
      </c>
      <c r="B31" s="66" t="s">
        <v>4140</v>
      </c>
      <c r="C31" s="195">
        <v>481778</v>
      </c>
      <c r="D31" s="768">
        <v>2271314</v>
      </c>
      <c r="E31" s="2482"/>
      <c r="F31" s="768">
        <v>2085136</v>
      </c>
      <c r="G31" s="176">
        <f t="shared" si="1"/>
        <v>667956</v>
      </c>
      <c r="H31" s="764"/>
      <c r="I31" s="764"/>
      <c r="J31" s="764"/>
      <c r="K31" s="764"/>
      <c r="L31" s="764"/>
    </row>
    <row r="32" spans="1:12">
      <c r="A32" s="1121">
        <v>18</v>
      </c>
      <c r="B32" s="66" t="s">
        <v>4141</v>
      </c>
      <c r="C32" s="195">
        <v>216833</v>
      </c>
      <c r="D32" s="768">
        <v>481778</v>
      </c>
      <c r="E32" s="2482"/>
      <c r="F32" s="768">
        <v>733953</v>
      </c>
      <c r="G32" s="176">
        <f t="shared" si="1"/>
        <v>-35342</v>
      </c>
      <c r="H32" s="764"/>
      <c r="I32" s="764"/>
      <c r="J32" s="764"/>
      <c r="K32" s="764"/>
      <c r="L32" s="764"/>
    </row>
    <row r="33" spans="1:12">
      <c r="A33" s="1121">
        <v>19</v>
      </c>
      <c r="B33" s="66" t="s">
        <v>4142</v>
      </c>
      <c r="C33" s="195">
        <v>9710133</v>
      </c>
      <c r="D33" s="768">
        <v>8025285</v>
      </c>
      <c r="E33" s="2482"/>
      <c r="F33" s="768">
        <v>6819830</v>
      </c>
      <c r="G33" s="176">
        <f t="shared" si="1"/>
        <v>10915588</v>
      </c>
      <c r="H33" s="764"/>
      <c r="I33" s="764"/>
      <c r="J33" s="764"/>
      <c r="K33" s="764"/>
      <c r="L33" s="764"/>
    </row>
    <row r="34" spans="1:12">
      <c r="A34" s="1121">
        <v>20</v>
      </c>
      <c r="B34" s="66" t="s">
        <v>4143</v>
      </c>
      <c r="C34" s="195">
        <v>428066</v>
      </c>
      <c r="D34" s="768">
        <v>912625</v>
      </c>
      <c r="E34" s="2482"/>
      <c r="F34" s="768">
        <v>865204</v>
      </c>
      <c r="G34" s="176">
        <f t="shared" si="1"/>
        <v>475487</v>
      </c>
      <c r="H34" s="764"/>
      <c r="I34" s="764"/>
      <c r="J34" s="764"/>
      <c r="K34" s="764"/>
      <c r="L34" s="764"/>
    </row>
    <row r="35" spans="1:12">
      <c r="A35" s="1121">
        <v>21</v>
      </c>
      <c r="B35" s="66" t="s">
        <v>4144</v>
      </c>
      <c r="C35" s="195">
        <v>9564</v>
      </c>
      <c r="D35" s="768">
        <v>12113</v>
      </c>
      <c r="E35" s="2482"/>
      <c r="F35" s="768">
        <v>0</v>
      </c>
      <c r="G35" s="176">
        <f t="shared" si="1"/>
        <v>21677</v>
      </c>
      <c r="H35" s="764"/>
      <c r="I35" s="764"/>
      <c r="J35" s="764"/>
      <c r="K35" s="764"/>
      <c r="L35" s="764"/>
    </row>
    <row r="36" spans="1:12">
      <c r="A36" s="1121">
        <v>22</v>
      </c>
      <c r="B36" s="66" t="s">
        <v>4145</v>
      </c>
      <c r="C36" s="195">
        <v>36227064</v>
      </c>
      <c r="D36" s="768">
        <v>62874675</v>
      </c>
      <c r="E36" s="2482"/>
      <c r="F36" s="768">
        <v>52318833</v>
      </c>
      <c r="G36" s="176">
        <f t="shared" si="1"/>
        <v>46782906</v>
      </c>
      <c r="H36" s="764"/>
      <c r="I36" s="764"/>
      <c r="J36" s="764"/>
      <c r="K36" s="764"/>
      <c r="L36" s="764"/>
    </row>
    <row r="37" spans="1:12">
      <c r="A37" s="1121">
        <v>23</v>
      </c>
      <c r="B37" s="66" t="s">
        <v>4352</v>
      </c>
      <c r="C37" s="195">
        <v>954781</v>
      </c>
      <c r="D37" s="768">
        <v>954780</v>
      </c>
      <c r="E37" s="2482"/>
      <c r="F37" s="768">
        <v>1909561</v>
      </c>
      <c r="G37" s="176">
        <f t="shared" si="1"/>
        <v>0</v>
      </c>
      <c r="H37" s="764"/>
      <c r="I37" s="764"/>
      <c r="J37" s="764"/>
      <c r="K37" s="764"/>
      <c r="L37" s="764"/>
    </row>
    <row r="38" spans="1:12">
      <c r="A38" s="1121">
        <v>24</v>
      </c>
      <c r="B38" s="66" t="s">
        <v>4146</v>
      </c>
      <c r="C38" s="195">
        <v>1970072</v>
      </c>
      <c r="D38" s="768">
        <v>48903068</v>
      </c>
      <c r="E38" s="2482"/>
      <c r="F38" s="768">
        <v>47440006</v>
      </c>
      <c r="G38" s="176">
        <f t="shared" si="1"/>
        <v>3433134</v>
      </c>
      <c r="H38" s="764"/>
      <c r="I38" s="764"/>
      <c r="J38" s="764"/>
      <c r="K38" s="764"/>
      <c r="L38" s="764"/>
    </row>
    <row r="39" spans="1:12">
      <c r="A39" s="1121">
        <v>25</v>
      </c>
      <c r="B39" s="66" t="s">
        <v>4147</v>
      </c>
      <c r="C39" s="195">
        <v>6796580</v>
      </c>
      <c r="D39" s="768">
        <v>10757252</v>
      </c>
      <c r="E39" s="2482"/>
      <c r="F39" s="768">
        <v>13593246</v>
      </c>
      <c r="G39" s="176">
        <f t="shared" si="1"/>
        <v>3960586</v>
      </c>
      <c r="H39" s="764"/>
      <c r="I39" s="764"/>
      <c r="J39" s="764"/>
      <c r="K39" s="764"/>
      <c r="L39" s="764"/>
    </row>
    <row r="40" spans="1:12">
      <c r="A40" s="1121">
        <v>26</v>
      </c>
      <c r="B40" s="66" t="s">
        <v>4353</v>
      </c>
      <c r="C40" s="195">
        <v>152281</v>
      </c>
      <c r="D40" s="768">
        <v>348091</v>
      </c>
      <c r="E40" s="2482"/>
      <c r="F40" s="768">
        <v>825387</v>
      </c>
      <c r="G40" s="176">
        <f t="shared" si="1"/>
        <v>-325015</v>
      </c>
      <c r="H40" s="764"/>
      <c r="I40" s="764"/>
      <c r="J40" s="764"/>
      <c r="K40" s="764"/>
      <c r="L40" s="764"/>
    </row>
    <row r="41" spans="1:12">
      <c r="A41" s="1121">
        <v>27</v>
      </c>
      <c r="B41" s="66" t="s">
        <v>4148</v>
      </c>
      <c r="C41" s="195">
        <v>250000</v>
      </c>
      <c r="D41" s="768">
        <v>0</v>
      </c>
      <c r="E41" s="2482"/>
      <c r="F41" s="768">
        <v>0</v>
      </c>
      <c r="G41" s="176">
        <f t="shared" si="1"/>
        <v>250000</v>
      </c>
      <c r="H41" s="764"/>
      <c r="I41" s="764"/>
      <c r="J41" s="764"/>
      <c r="K41" s="764"/>
      <c r="L41" s="764"/>
    </row>
    <row r="42" spans="1:12">
      <c r="A42" s="1121">
        <v>28</v>
      </c>
      <c r="B42" s="66" t="s">
        <v>4149</v>
      </c>
      <c r="C42" s="195">
        <v>12095</v>
      </c>
      <c r="D42" s="768">
        <v>861908</v>
      </c>
      <c r="E42" s="2482"/>
      <c r="F42" s="768">
        <v>874003</v>
      </c>
      <c r="G42" s="176">
        <f t="shared" si="1"/>
        <v>0</v>
      </c>
      <c r="H42" s="764"/>
      <c r="I42" s="764"/>
      <c r="J42" s="764"/>
      <c r="K42" s="764"/>
      <c r="L42" s="764"/>
    </row>
    <row r="43" spans="1:12">
      <c r="A43" s="1121">
        <v>29</v>
      </c>
      <c r="B43" s="66" t="s">
        <v>4150</v>
      </c>
      <c r="C43" s="195">
        <v>51284</v>
      </c>
      <c r="D43" s="768">
        <v>51000</v>
      </c>
      <c r="E43" s="2482"/>
      <c r="F43" s="768">
        <v>53833</v>
      </c>
      <c r="G43" s="176">
        <f t="shared" si="1"/>
        <v>48451</v>
      </c>
      <c r="H43" s="764"/>
      <c r="I43" s="764"/>
      <c r="J43" s="764"/>
      <c r="K43" s="764"/>
      <c r="L43" s="764"/>
    </row>
    <row r="44" spans="1:12">
      <c r="A44" s="1121">
        <v>30</v>
      </c>
      <c r="B44" s="66" t="s">
        <v>4354</v>
      </c>
      <c r="C44" s="195">
        <v>44205</v>
      </c>
      <c r="D44" s="768">
        <v>68735</v>
      </c>
      <c r="E44" s="2482"/>
      <c r="F44" s="768">
        <v>57000</v>
      </c>
      <c r="G44" s="176">
        <f t="shared" si="1"/>
        <v>55940</v>
      </c>
      <c r="H44" s="764"/>
      <c r="I44" s="764"/>
      <c r="J44" s="764"/>
      <c r="K44" s="764"/>
      <c r="L44" s="764"/>
    </row>
    <row r="45" spans="1:12">
      <c r="A45" s="1121">
        <v>31</v>
      </c>
      <c r="B45" s="66" t="s">
        <v>4151</v>
      </c>
      <c r="C45" s="200">
        <v>60344</v>
      </c>
      <c r="D45" s="768">
        <v>60000</v>
      </c>
      <c r="E45" s="2482"/>
      <c r="F45" s="768">
        <v>63333</v>
      </c>
      <c r="G45" s="176">
        <f t="shared" si="1"/>
        <v>57011</v>
      </c>
      <c r="H45" s="764"/>
      <c r="I45" s="764"/>
      <c r="J45" s="764"/>
      <c r="K45" s="764"/>
      <c r="L45" s="764"/>
    </row>
    <row r="46" spans="1:12">
      <c r="A46" s="1121">
        <v>32</v>
      </c>
      <c r="B46" s="66"/>
      <c r="C46" s="195"/>
      <c r="D46" s="768"/>
      <c r="E46" s="1778"/>
      <c r="F46" s="205"/>
      <c r="G46" s="176"/>
      <c r="H46" s="764"/>
      <c r="I46" s="764"/>
      <c r="J46" s="11"/>
    </row>
    <row r="47" spans="1:12">
      <c r="A47" s="1121">
        <v>33</v>
      </c>
      <c r="B47" s="66"/>
      <c r="C47" s="195"/>
      <c r="D47" s="195"/>
      <c r="E47" s="1626"/>
      <c r="F47" s="205"/>
      <c r="G47" s="176"/>
      <c r="H47" s="764"/>
      <c r="I47" s="764"/>
      <c r="J47" s="11"/>
    </row>
    <row r="48" spans="1:12">
      <c r="A48" s="1121">
        <v>34</v>
      </c>
      <c r="B48" s="66"/>
      <c r="C48" s="195"/>
      <c r="D48" s="195"/>
      <c r="E48" s="1626"/>
      <c r="F48" s="205"/>
      <c r="G48" s="176"/>
      <c r="H48" s="764"/>
      <c r="I48" s="764"/>
      <c r="J48" s="11"/>
    </row>
    <row r="49" spans="1:10">
      <c r="A49" s="1121">
        <v>35</v>
      </c>
      <c r="B49" s="66"/>
      <c r="C49" s="195"/>
      <c r="D49" s="195"/>
      <c r="E49" s="1626"/>
      <c r="F49" s="205"/>
      <c r="G49" s="176"/>
      <c r="H49" s="764"/>
      <c r="I49" s="764"/>
      <c r="J49" s="11"/>
    </row>
    <row r="50" spans="1:10">
      <c r="A50" s="1121">
        <v>36</v>
      </c>
      <c r="B50" s="66"/>
      <c r="C50" s="195"/>
      <c r="D50" s="195"/>
      <c r="E50" s="1092"/>
      <c r="F50" s="205"/>
      <c r="G50" s="176"/>
      <c r="H50" s="764"/>
      <c r="I50" s="764"/>
      <c r="J50" s="11"/>
    </row>
    <row r="51" spans="1:10">
      <c r="A51" s="1121">
        <v>37</v>
      </c>
      <c r="B51" s="66"/>
      <c r="C51" s="195"/>
      <c r="D51" s="195"/>
      <c r="E51" s="1092"/>
      <c r="F51" s="205"/>
      <c r="G51" s="176"/>
      <c r="H51" s="764"/>
      <c r="I51" s="764"/>
      <c r="J51" s="11"/>
    </row>
    <row r="52" spans="1:10">
      <c r="A52" s="1121">
        <v>38</v>
      </c>
      <c r="B52" s="66"/>
      <c r="C52" s="195"/>
      <c r="D52" s="195"/>
      <c r="E52" s="1092"/>
      <c r="F52" s="205"/>
      <c r="G52" s="176"/>
      <c r="H52" s="764"/>
      <c r="I52" s="764"/>
      <c r="J52" s="11"/>
    </row>
    <row r="53" spans="1:10">
      <c r="A53" s="1121">
        <v>39</v>
      </c>
      <c r="B53" s="66"/>
      <c r="C53" s="195"/>
      <c r="D53" s="195"/>
      <c r="E53" s="1092"/>
      <c r="F53" s="205"/>
      <c r="G53" s="176"/>
      <c r="H53" s="764"/>
      <c r="I53" s="764"/>
      <c r="J53" s="11"/>
    </row>
    <row r="54" spans="1:10">
      <c r="A54" s="1121">
        <v>40</v>
      </c>
      <c r="B54" s="66"/>
      <c r="C54" s="195"/>
      <c r="D54" s="195"/>
      <c r="E54" s="1092"/>
      <c r="F54" s="205"/>
      <c r="G54" s="176"/>
      <c r="H54" s="764"/>
      <c r="I54" s="764"/>
      <c r="J54" s="11"/>
    </row>
    <row r="55" spans="1:10">
      <c r="A55" s="1121">
        <v>41</v>
      </c>
      <c r="B55" s="66"/>
      <c r="C55" s="195"/>
      <c r="D55" s="195"/>
      <c r="E55" s="1092"/>
      <c r="F55" s="205"/>
      <c r="G55" s="176"/>
      <c r="H55" s="764"/>
      <c r="I55" s="764"/>
      <c r="J55" s="11"/>
    </row>
    <row r="56" spans="1:10">
      <c r="A56" s="1121">
        <v>42</v>
      </c>
      <c r="B56" s="66" t="s">
        <v>4163</v>
      </c>
      <c r="C56" s="195"/>
      <c r="D56" s="195"/>
      <c r="E56" s="1092"/>
      <c r="F56" s="205"/>
      <c r="G56" s="176"/>
      <c r="H56" s="764"/>
      <c r="I56" s="764"/>
      <c r="J56" s="11"/>
    </row>
    <row r="57" spans="1:10">
      <c r="A57" s="1121">
        <v>43</v>
      </c>
      <c r="B57" s="66"/>
      <c r="C57" s="195"/>
      <c r="D57" s="195"/>
      <c r="E57" s="1092"/>
      <c r="F57" s="205"/>
      <c r="G57" s="176"/>
      <c r="H57" s="764"/>
      <c r="I57" s="764"/>
      <c r="J57" s="11"/>
    </row>
    <row r="58" spans="1:10" ht="15.75" thickBot="1">
      <c r="A58" s="216">
        <v>44</v>
      </c>
      <c r="B58" s="150" t="s">
        <v>4018</v>
      </c>
      <c r="C58" s="152">
        <f>SUM(C15:C57)</f>
        <v>530822542</v>
      </c>
      <c r="D58" s="152">
        <f>SUM(D15:D57)</f>
        <v>325759313</v>
      </c>
      <c r="E58" s="766" t="s">
        <v>3253</v>
      </c>
      <c r="F58" s="152">
        <f>SUM(F15:F57)</f>
        <v>366435670</v>
      </c>
      <c r="G58" s="167">
        <f>SUM(G15:G57)</f>
        <v>490146185</v>
      </c>
      <c r="H58" s="764"/>
      <c r="I58" s="764"/>
      <c r="J58" s="11"/>
    </row>
    <row r="59" spans="1:10">
      <c r="A59" s="11"/>
      <c r="B59" s="11" t="s">
        <v>3253</v>
      </c>
      <c r="C59" s="4" t="s">
        <v>3253</v>
      </c>
      <c r="D59" s="4" t="s">
        <v>3253</v>
      </c>
      <c r="E59" s="4" t="s">
        <v>3253</v>
      </c>
      <c r="F59" s="4" t="s">
        <v>3253</v>
      </c>
      <c r="G59" s="4" t="s">
        <v>3253</v>
      </c>
      <c r="H59" s="11"/>
      <c r="I59" s="11"/>
      <c r="J59" s="11"/>
    </row>
    <row r="60" spans="1:10">
      <c r="A60" s="2083" t="s">
        <v>4856</v>
      </c>
      <c r="B60" s="11"/>
      <c r="C60" s="11"/>
      <c r="D60" s="11"/>
      <c r="E60" s="1100"/>
      <c r="F60" s="11"/>
      <c r="G60" s="11"/>
      <c r="H60" s="11"/>
      <c r="I60" s="11"/>
      <c r="J60" s="11"/>
    </row>
    <row r="61" spans="1:10">
      <c r="A61" s="3616" t="s">
        <v>1117</v>
      </c>
      <c r="B61" s="3616"/>
      <c r="C61" s="3616"/>
      <c r="D61" s="3616"/>
      <c r="E61" s="3616"/>
      <c r="F61" s="3616"/>
      <c r="G61" s="3616"/>
      <c r="H61" s="11"/>
      <c r="I61" s="11"/>
      <c r="J61" s="11"/>
    </row>
    <row r="62" spans="1:10">
      <c r="A62" s="11"/>
      <c r="B62" s="11"/>
      <c r="C62" s="11"/>
      <c r="D62" s="11"/>
      <c r="E62" s="1100"/>
      <c r="F62" s="11"/>
      <c r="G62" s="11"/>
      <c r="H62" s="11"/>
      <c r="I62" s="11"/>
      <c r="J62" s="11"/>
    </row>
    <row r="63" spans="1:10" ht="15.75">
      <c r="A63" s="46" t="s">
        <v>1324</v>
      </c>
      <c r="B63" s="44"/>
      <c r="C63" s="44"/>
      <c r="D63" s="44"/>
      <c r="E63" s="1100"/>
      <c r="F63" s="44"/>
      <c r="G63" s="44"/>
      <c r="H63" s="11"/>
      <c r="I63" s="11"/>
      <c r="J63" s="11"/>
    </row>
    <row r="64" spans="1:10">
      <c r="A64" s="62" t="str">
        <f>+_232</f>
        <v>Name of Respondent</v>
      </c>
      <c r="B64" s="63"/>
      <c r="C64" s="63"/>
      <c r="D64" s="63"/>
      <c r="E64" s="1119"/>
      <c r="F64" s="57" t="str">
        <f>F1</f>
        <v>Date of Report</v>
      </c>
      <c r="G64" s="218" t="str">
        <f>G1</f>
        <v>Year of Report</v>
      </c>
      <c r="H64" s="11"/>
      <c r="I64" s="11"/>
      <c r="J64" s="11"/>
    </row>
    <row r="65" spans="1:12" ht="19.5" customHeight="1" thickBot="1">
      <c r="A65" s="844" t="str">
        <f>A2</f>
        <v>Orange and Rockland Utilities, Inc</v>
      </c>
      <c r="B65" s="11"/>
      <c r="C65" s="11"/>
      <c r="D65" s="11"/>
      <c r="E65" s="1100"/>
      <c r="F65" s="841" t="str">
        <f>'Data Sheet'!$C$40</f>
        <v>4/28/2016</v>
      </c>
      <c r="G65" s="840" t="str">
        <f>'Data Sheet'!$C$38</f>
        <v>12/31/2015</v>
      </c>
      <c r="H65" s="11"/>
      <c r="I65" s="11"/>
      <c r="J65" s="11"/>
    </row>
    <row r="66" spans="1:12">
      <c r="A66" s="13"/>
      <c r="B66" s="41"/>
      <c r="C66" s="41"/>
      <c r="D66" s="41"/>
      <c r="E66" s="424"/>
      <c r="F66" s="457"/>
      <c r="G66" s="42"/>
      <c r="H66" s="11"/>
      <c r="I66" s="11"/>
      <c r="J66" s="11"/>
    </row>
    <row r="67" spans="1:12">
      <c r="A67" s="197" t="s">
        <v>1105</v>
      </c>
      <c r="B67" s="44"/>
      <c r="C67" s="44"/>
      <c r="D67" s="44"/>
      <c r="E67" s="1100"/>
      <c r="F67" s="44"/>
      <c r="G67" s="45"/>
      <c r="H67" s="11"/>
      <c r="I67" s="11"/>
      <c r="J67" s="11"/>
    </row>
    <row r="68" spans="1:12">
      <c r="A68" s="197"/>
      <c r="B68" s="44"/>
      <c r="C68" s="44"/>
      <c r="D68" s="44"/>
      <c r="E68" s="1100"/>
      <c r="F68" s="44"/>
      <c r="G68" s="45"/>
      <c r="H68" s="11"/>
      <c r="I68" s="11"/>
      <c r="J68" s="11"/>
    </row>
    <row r="69" spans="1:12">
      <c r="A69" s="1118"/>
      <c r="B69" s="64"/>
      <c r="C69" s="64"/>
      <c r="D69" s="64"/>
      <c r="E69" s="3646" t="s">
        <v>1111</v>
      </c>
      <c r="F69" s="3647"/>
      <c r="G69" s="218"/>
      <c r="H69" s="11"/>
      <c r="I69" s="11"/>
      <c r="J69" s="11"/>
    </row>
    <row r="70" spans="1:12">
      <c r="A70" s="1121"/>
      <c r="B70" s="1092" t="s">
        <v>1112</v>
      </c>
      <c r="C70" s="1092" t="s">
        <v>2642</v>
      </c>
      <c r="D70" s="66"/>
      <c r="E70" s="1092" t="s">
        <v>1529</v>
      </c>
      <c r="F70" s="66"/>
      <c r="G70" s="137" t="s">
        <v>2642</v>
      </c>
      <c r="H70" s="11"/>
      <c r="I70" s="11"/>
      <c r="J70" s="11"/>
    </row>
    <row r="71" spans="1:12">
      <c r="A71" s="1121" t="s">
        <v>3686</v>
      </c>
      <c r="B71" s="1092" t="s">
        <v>1113</v>
      </c>
      <c r="C71" s="1092" t="s">
        <v>2487</v>
      </c>
      <c r="D71" s="1092" t="s">
        <v>1114</v>
      </c>
      <c r="E71" s="1092" t="s">
        <v>1091</v>
      </c>
      <c r="F71" s="1092" t="s">
        <v>2645</v>
      </c>
      <c r="G71" s="137" t="s">
        <v>659</v>
      </c>
      <c r="H71" s="11"/>
      <c r="I71" s="11"/>
      <c r="J71" s="11"/>
    </row>
    <row r="72" spans="1:12">
      <c r="A72" s="1125" t="s">
        <v>3689</v>
      </c>
      <c r="B72" s="215" t="s">
        <v>58</v>
      </c>
      <c r="C72" s="215" t="s">
        <v>1116</v>
      </c>
      <c r="D72" s="215" t="s">
        <v>1827</v>
      </c>
      <c r="E72" s="215" t="s">
        <v>1828</v>
      </c>
      <c r="F72" s="215" t="s">
        <v>1115</v>
      </c>
      <c r="G72" s="138" t="s">
        <v>1116</v>
      </c>
      <c r="H72" s="11"/>
      <c r="I72" s="11"/>
      <c r="J72" s="11"/>
    </row>
    <row r="73" spans="1:12">
      <c r="A73" s="1121">
        <v>1</v>
      </c>
      <c r="B73" s="66" t="s">
        <v>4152</v>
      </c>
      <c r="C73" s="195">
        <v>5008892</v>
      </c>
      <c r="D73" s="768">
        <v>10469044</v>
      </c>
      <c r="E73" s="2482"/>
      <c r="F73" s="768">
        <v>15477936</v>
      </c>
      <c r="G73" s="176">
        <f t="shared" ref="G73:G96" si="2">+C73+D73-F73</f>
        <v>0</v>
      </c>
      <c r="H73" s="764"/>
      <c r="I73" s="764"/>
      <c r="J73" s="764"/>
      <c r="K73" s="764"/>
      <c r="L73" s="764"/>
    </row>
    <row r="74" spans="1:12">
      <c r="A74" s="1121">
        <v>2</v>
      </c>
      <c r="B74" s="66" t="s">
        <v>4153</v>
      </c>
      <c r="C74" s="195">
        <v>1879650</v>
      </c>
      <c r="D74" s="768">
        <v>1414258</v>
      </c>
      <c r="E74" s="2482"/>
      <c r="F74" s="768">
        <v>1569144</v>
      </c>
      <c r="G74" s="176">
        <f t="shared" si="2"/>
        <v>1724764</v>
      </c>
      <c r="H74" s="764"/>
      <c r="I74" s="764"/>
      <c r="J74" s="764"/>
      <c r="K74" s="764"/>
      <c r="L74" s="764"/>
    </row>
    <row r="75" spans="1:12">
      <c r="A75" s="1121">
        <v>3</v>
      </c>
      <c r="B75" s="66" t="s">
        <v>4154</v>
      </c>
      <c r="C75" s="195">
        <v>411606</v>
      </c>
      <c r="D75" s="768">
        <v>345938</v>
      </c>
      <c r="E75" s="2482"/>
      <c r="F75" s="768">
        <v>392443</v>
      </c>
      <c r="G75" s="2483">
        <f t="shared" si="2"/>
        <v>365101</v>
      </c>
      <c r="H75" s="764"/>
      <c r="I75" s="764"/>
      <c r="J75" s="764"/>
      <c r="K75" s="764"/>
      <c r="L75" s="764"/>
    </row>
    <row r="76" spans="1:12">
      <c r="A76" s="1121">
        <v>4</v>
      </c>
      <c r="B76" s="66" t="s">
        <v>4155</v>
      </c>
      <c r="C76" s="195">
        <v>0</v>
      </c>
      <c r="D76" s="768">
        <v>0</v>
      </c>
      <c r="E76" s="2482"/>
      <c r="F76" s="768">
        <v>0</v>
      </c>
      <c r="G76" s="176">
        <f t="shared" si="2"/>
        <v>0</v>
      </c>
      <c r="H76" s="764"/>
      <c r="I76" s="764"/>
      <c r="J76" s="764"/>
      <c r="K76" s="764"/>
      <c r="L76" s="764"/>
    </row>
    <row r="77" spans="1:12">
      <c r="A77" s="1121">
        <v>5</v>
      </c>
      <c r="B77" s="66" t="s">
        <v>4156</v>
      </c>
      <c r="C77" s="195">
        <v>251578</v>
      </c>
      <c r="D77" s="768">
        <v>655049</v>
      </c>
      <c r="E77" s="2482"/>
      <c r="F77" s="768">
        <v>601870</v>
      </c>
      <c r="G77" s="176">
        <f t="shared" si="2"/>
        <v>304757</v>
      </c>
      <c r="H77" s="764"/>
      <c r="I77" s="764"/>
      <c r="J77" s="764"/>
      <c r="K77" s="764"/>
      <c r="L77" s="764"/>
    </row>
    <row r="78" spans="1:12">
      <c r="A78" s="1121">
        <v>6</v>
      </c>
      <c r="B78" s="66" t="s">
        <v>4221</v>
      </c>
      <c r="C78" s="195">
        <v>377374</v>
      </c>
      <c r="D78" s="768">
        <v>193489</v>
      </c>
      <c r="E78" s="2482"/>
      <c r="F78" s="768">
        <v>570863</v>
      </c>
      <c r="G78" s="176">
        <f t="shared" si="2"/>
        <v>0</v>
      </c>
      <c r="H78" s="764"/>
      <c r="I78" s="764"/>
      <c r="J78" s="764"/>
      <c r="K78" s="764"/>
      <c r="L78" s="764"/>
    </row>
    <row r="79" spans="1:12">
      <c r="A79" s="1121">
        <v>7</v>
      </c>
      <c r="B79" s="66" t="s">
        <v>4355</v>
      </c>
      <c r="C79" s="195">
        <v>3100</v>
      </c>
      <c r="D79" s="768">
        <v>0</v>
      </c>
      <c r="E79" s="2482"/>
      <c r="F79" s="768">
        <v>1200</v>
      </c>
      <c r="G79" s="176">
        <f t="shared" si="2"/>
        <v>1900</v>
      </c>
      <c r="H79" s="764"/>
      <c r="I79" s="764"/>
      <c r="J79" s="764"/>
      <c r="K79" s="764"/>
      <c r="L79" s="764"/>
    </row>
    <row r="80" spans="1:12">
      <c r="A80" s="1121">
        <v>8</v>
      </c>
      <c r="B80" s="66" t="s">
        <v>4157</v>
      </c>
      <c r="C80" s="195">
        <v>0</v>
      </c>
      <c r="D80" s="768">
        <v>1389030</v>
      </c>
      <c r="E80" s="2482"/>
      <c r="F80" s="768">
        <v>1389030</v>
      </c>
      <c r="G80" s="176">
        <f t="shared" si="2"/>
        <v>0</v>
      </c>
      <c r="H80" s="764"/>
      <c r="I80" s="764"/>
      <c r="J80" s="764"/>
      <c r="K80" s="764"/>
      <c r="L80" s="764"/>
    </row>
    <row r="81" spans="1:12">
      <c r="A81" s="1121">
        <v>9</v>
      </c>
      <c r="B81" s="66" t="s">
        <v>4158</v>
      </c>
      <c r="C81" s="195">
        <v>69646162</v>
      </c>
      <c r="D81" s="768">
        <v>63023292</v>
      </c>
      <c r="E81" s="2482"/>
      <c r="F81" s="768">
        <v>75768541</v>
      </c>
      <c r="G81" s="176">
        <f t="shared" si="2"/>
        <v>56900913</v>
      </c>
      <c r="H81" s="764"/>
      <c r="I81" s="764"/>
      <c r="J81" s="764"/>
      <c r="K81" s="764"/>
      <c r="L81" s="764"/>
    </row>
    <row r="82" spans="1:12">
      <c r="A82" s="1121">
        <v>10</v>
      </c>
      <c r="B82" s="66" t="s">
        <v>4222</v>
      </c>
      <c r="C82" s="195">
        <v>64803</v>
      </c>
      <c r="D82" s="768">
        <v>264751</v>
      </c>
      <c r="E82" s="2482"/>
      <c r="F82" s="768">
        <v>329554</v>
      </c>
      <c r="G82" s="176">
        <f t="shared" si="2"/>
        <v>0</v>
      </c>
      <c r="H82" s="764"/>
      <c r="I82" s="764"/>
      <c r="J82" s="764"/>
      <c r="K82" s="764"/>
      <c r="L82" s="764"/>
    </row>
    <row r="83" spans="1:12">
      <c r="A83" s="1121">
        <v>11</v>
      </c>
      <c r="B83" s="66" t="s">
        <v>4356</v>
      </c>
      <c r="C83" s="195">
        <v>1822195</v>
      </c>
      <c r="D83" s="768">
        <v>3090925</v>
      </c>
      <c r="E83" s="2482"/>
      <c r="F83" s="768">
        <v>2530167</v>
      </c>
      <c r="G83" s="176">
        <f t="shared" si="2"/>
        <v>2382953</v>
      </c>
      <c r="H83" s="764"/>
      <c r="I83" s="764"/>
      <c r="J83" s="764"/>
      <c r="K83" s="764"/>
      <c r="L83" s="764"/>
    </row>
    <row r="84" spans="1:12">
      <c r="A84" s="1121">
        <v>12</v>
      </c>
      <c r="B84" s="66" t="s">
        <v>4159</v>
      </c>
      <c r="C84" s="195">
        <v>52543</v>
      </c>
      <c r="D84" s="768">
        <v>54000</v>
      </c>
      <c r="E84" s="2482"/>
      <c r="F84" s="768">
        <v>57000</v>
      </c>
      <c r="G84" s="176">
        <f t="shared" si="2"/>
        <v>49543</v>
      </c>
      <c r="H84" s="764"/>
      <c r="I84" s="764"/>
      <c r="J84" s="764"/>
      <c r="K84" s="764"/>
      <c r="L84" s="764"/>
    </row>
    <row r="85" spans="1:12">
      <c r="A85" s="1121">
        <v>13</v>
      </c>
      <c r="B85" s="66" t="s">
        <v>4160</v>
      </c>
      <c r="C85" s="195">
        <v>0</v>
      </c>
      <c r="D85" s="768">
        <v>3584734</v>
      </c>
      <c r="E85" s="2482"/>
      <c r="F85" s="768">
        <v>3584734</v>
      </c>
      <c r="G85" s="176">
        <f t="shared" si="2"/>
        <v>0</v>
      </c>
      <c r="H85" s="764"/>
      <c r="I85" s="764"/>
      <c r="J85" s="764"/>
      <c r="K85" s="764"/>
      <c r="L85" s="764"/>
    </row>
    <row r="86" spans="1:12">
      <c r="A86" s="1121">
        <v>14</v>
      </c>
      <c r="B86" s="66" t="s">
        <v>4161</v>
      </c>
      <c r="C86" s="195">
        <v>-1772</v>
      </c>
      <c r="D86" s="768">
        <v>59142</v>
      </c>
      <c r="E86" s="2482"/>
      <c r="F86" s="768">
        <v>36242</v>
      </c>
      <c r="G86" s="176">
        <f t="shared" si="2"/>
        <v>21128</v>
      </c>
      <c r="H86" s="764"/>
      <c r="I86" s="764"/>
      <c r="J86" s="764"/>
      <c r="K86" s="764"/>
      <c r="L86" s="764"/>
    </row>
    <row r="87" spans="1:12">
      <c r="A87" s="1121">
        <v>15</v>
      </c>
      <c r="B87" s="66" t="s">
        <v>4357</v>
      </c>
      <c r="C87" s="195">
        <v>1381492</v>
      </c>
      <c r="D87" s="768">
        <v>6488862</v>
      </c>
      <c r="E87" s="2482"/>
      <c r="F87" s="768">
        <v>6206997</v>
      </c>
      <c r="G87" s="176">
        <f t="shared" si="2"/>
        <v>1663357</v>
      </c>
      <c r="H87" s="764"/>
      <c r="I87" s="764"/>
      <c r="J87" s="764"/>
      <c r="K87" s="764"/>
      <c r="L87" s="764"/>
    </row>
    <row r="88" spans="1:12">
      <c r="A88" s="1121">
        <v>16</v>
      </c>
      <c r="B88" s="66" t="s">
        <v>4428</v>
      </c>
      <c r="C88" s="195">
        <v>0</v>
      </c>
      <c r="D88" s="768">
        <v>361027</v>
      </c>
      <c r="E88" s="2482"/>
      <c r="F88" s="768">
        <v>180543</v>
      </c>
      <c r="G88" s="176">
        <f t="shared" si="2"/>
        <v>180484</v>
      </c>
      <c r="H88" s="764"/>
      <c r="I88" s="764"/>
      <c r="J88" s="764"/>
      <c r="K88" s="764"/>
      <c r="L88" s="764"/>
    </row>
    <row r="89" spans="1:12">
      <c r="A89" s="1121">
        <v>17</v>
      </c>
      <c r="B89" s="66" t="s">
        <v>4187</v>
      </c>
      <c r="C89" s="195">
        <v>0</v>
      </c>
      <c r="D89" s="768">
        <v>1885275</v>
      </c>
      <c r="E89" s="2482"/>
      <c r="F89" s="768">
        <v>699833</v>
      </c>
      <c r="G89" s="176">
        <f t="shared" si="2"/>
        <v>1185442</v>
      </c>
      <c r="H89" s="764"/>
      <c r="I89" s="764"/>
      <c r="J89" s="764"/>
      <c r="K89" s="764"/>
      <c r="L89" s="764"/>
    </row>
    <row r="90" spans="1:12">
      <c r="A90" s="1121">
        <v>18</v>
      </c>
      <c r="B90" s="66" t="s">
        <v>4429</v>
      </c>
      <c r="C90" s="195">
        <v>0</v>
      </c>
      <c r="D90" s="768">
        <v>670000</v>
      </c>
      <c r="E90" s="2482"/>
      <c r="F90" s="768">
        <v>0</v>
      </c>
      <c r="G90" s="176">
        <f t="shared" si="2"/>
        <v>670000</v>
      </c>
      <c r="H90" s="764"/>
      <c r="I90" s="764"/>
      <c r="J90" s="764"/>
      <c r="K90" s="764"/>
      <c r="L90" s="764"/>
    </row>
    <row r="91" spans="1:12">
      <c r="A91" s="1121">
        <v>19</v>
      </c>
      <c r="B91" s="66" t="s">
        <v>4430</v>
      </c>
      <c r="C91" s="195">
        <v>0</v>
      </c>
      <c r="D91" s="768">
        <v>0</v>
      </c>
      <c r="E91" s="2482"/>
      <c r="F91" s="768">
        <v>63334</v>
      </c>
      <c r="G91" s="176">
        <f t="shared" si="2"/>
        <v>-63334</v>
      </c>
      <c r="H91" s="764"/>
      <c r="I91" s="764"/>
      <c r="J91" s="764"/>
      <c r="K91" s="764"/>
      <c r="L91" s="764"/>
    </row>
    <row r="92" spans="1:12">
      <c r="A92" s="1121">
        <v>20</v>
      </c>
      <c r="B92" s="66" t="s">
        <v>4431</v>
      </c>
      <c r="C92" s="195">
        <v>0</v>
      </c>
      <c r="D92" s="768">
        <v>159219</v>
      </c>
      <c r="E92" s="2482"/>
      <c r="F92" s="768">
        <v>105881</v>
      </c>
      <c r="G92" s="176">
        <f t="shared" si="2"/>
        <v>53338</v>
      </c>
      <c r="H92" s="764"/>
      <c r="I92" s="764"/>
      <c r="J92" s="764"/>
      <c r="K92" s="764"/>
      <c r="L92" s="764"/>
    </row>
    <row r="93" spans="1:12">
      <c r="A93" s="1121">
        <v>21</v>
      </c>
      <c r="B93" s="66" t="s">
        <v>4432</v>
      </c>
      <c r="C93" s="195">
        <v>0</v>
      </c>
      <c r="D93" s="768">
        <v>35097</v>
      </c>
      <c r="E93" s="2482"/>
      <c r="F93" s="768">
        <v>1275</v>
      </c>
      <c r="G93" s="176">
        <f t="shared" si="2"/>
        <v>33822</v>
      </c>
      <c r="H93" s="764"/>
      <c r="I93" s="764"/>
      <c r="J93" s="764"/>
      <c r="K93" s="764"/>
      <c r="L93" s="764"/>
    </row>
    <row r="94" spans="1:12">
      <c r="A94" s="1121">
        <v>22</v>
      </c>
      <c r="B94" s="66" t="s">
        <v>4433</v>
      </c>
      <c r="C94" s="195">
        <v>0</v>
      </c>
      <c r="D94" s="768">
        <v>1330802</v>
      </c>
      <c r="E94" s="2482"/>
      <c r="F94" s="768">
        <v>139120</v>
      </c>
      <c r="G94" s="176">
        <f t="shared" si="2"/>
        <v>1191682</v>
      </c>
      <c r="H94" s="764"/>
      <c r="I94" s="764"/>
      <c r="J94" s="764"/>
      <c r="K94" s="764"/>
      <c r="L94" s="764"/>
    </row>
    <row r="95" spans="1:12">
      <c r="A95" s="1121">
        <v>23</v>
      </c>
      <c r="B95" s="66" t="s">
        <v>4434</v>
      </c>
      <c r="C95" s="195">
        <v>0</v>
      </c>
      <c r="D95" s="768">
        <v>4216114</v>
      </c>
      <c r="E95" s="2482"/>
      <c r="F95" s="768">
        <v>3650878</v>
      </c>
      <c r="G95" s="176">
        <f t="shared" si="2"/>
        <v>565236</v>
      </c>
      <c r="H95" s="764"/>
      <c r="I95" s="764"/>
      <c r="J95" s="764"/>
      <c r="K95" s="764"/>
      <c r="L95" s="764"/>
    </row>
    <row r="96" spans="1:12">
      <c r="A96" s="1121">
        <v>24</v>
      </c>
      <c r="B96" s="66" t="s">
        <v>4435</v>
      </c>
      <c r="C96" s="195">
        <v>0</v>
      </c>
      <c r="D96" s="768">
        <v>1863250</v>
      </c>
      <c r="E96" s="2482"/>
      <c r="F96" s="768">
        <v>0</v>
      </c>
      <c r="G96" s="176">
        <f t="shared" si="2"/>
        <v>1863250</v>
      </c>
      <c r="H96" s="764"/>
      <c r="I96" s="764"/>
      <c r="J96" s="764"/>
      <c r="K96" s="764"/>
      <c r="L96" s="764"/>
    </row>
    <row r="97" spans="1:12">
      <c r="A97" s="1121">
        <v>25</v>
      </c>
      <c r="B97" s="66" t="s">
        <v>4230</v>
      </c>
      <c r="C97" s="195">
        <v>1</v>
      </c>
      <c r="D97" s="195"/>
      <c r="E97" s="1092"/>
      <c r="F97" s="195">
        <v>1</v>
      </c>
      <c r="G97" s="176"/>
      <c r="H97" s="764"/>
      <c r="I97" s="764"/>
      <c r="J97" s="764"/>
      <c r="K97" s="764"/>
      <c r="L97" s="764"/>
    </row>
    <row r="98" spans="1:12">
      <c r="A98" s="1121">
        <v>26</v>
      </c>
      <c r="B98" s="66"/>
      <c r="C98" s="195"/>
      <c r="D98" s="195"/>
      <c r="E98" s="1092"/>
      <c r="F98" s="195"/>
      <c r="G98" s="176"/>
    </row>
    <row r="99" spans="1:12">
      <c r="A99" s="1121">
        <v>27</v>
      </c>
      <c r="B99" s="66"/>
      <c r="C99" s="195"/>
      <c r="D99" s="195"/>
      <c r="E99" s="1092"/>
      <c r="F99" s="195"/>
      <c r="G99" s="176"/>
    </row>
    <row r="100" spans="1:12">
      <c r="A100" s="1121">
        <v>28</v>
      </c>
      <c r="B100" s="66"/>
      <c r="C100" s="195"/>
      <c r="D100" s="195"/>
      <c r="E100" s="1092"/>
      <c r="F100" s="195"/>
      <c r="G100" s="176"/>
    </row>
    <row r="101" spans="1:12">
      <c r="A101" s="1121">
        <v>29</v>
      </c>
      <c r="B101" s="66"/>
      <c r="C101" s="195"/>
      <c r="D101" s="195"/>
      <c r="E101" s="1092"/>
      <c r="F101" s="195"/>
      <c r="G101" s="176"/>
    </row>
    <row r="102" spans="1:12">
      <c r="A102" s="1121">
        <v>30</v>
      </c>
      <c r="B102" s="66"/>
      <c r="C102" s="195"/>
      <c r="D102" s="195"/>
      <c r="E102" s="1092"/>
      <c r="F102" s="195"/>
      <c r="G102" s="176"/>
    </row>
    <row r="103" spans="1:12">
      <c r="A103" s="1121">
        <v>31</v>
      </c>
      <c r="B103" s="66"/>
      <c r="C103" s="195"/>
      <c r="D103" s="195"/>
      <c r="E103" s="1092"/>
      <c r="F103" s="205"/>
      <c r="G103" s="176"/>
    </row>
    <row r="104" spans="1:12">
      <c r="A104" s="1121">
        <v>32</v>
      </c>
      <c r="B104" s="66"/>
      <c r="C104" s="195"/>
      <c r="D104" s="195"/>
      <c r="E104" s="1092"/>
      <c r="F104" s="205"/>
      <c r="G104" s="176"/>
    </row>
    <row r="105" spans="1:12">
      <c r="A105" s="1121">
        <v>33</v>
      </c>
      <c r="B105" s="66"/>
      <c r="C105" s="195"/>
      <c r="D105" s="195"/>
      <c r="E105" s="1092"/>
      <c r="F105" s="205"/>
      <c r="G105" s="176"/>
    </row>
    <row r="106" spans="1:12">
      <c r="A106" s="1121">
        <v>34</v>
      </c>
      <c r="B106" s="66"/>
      <c r="C106" s="195"/>
      <c r="D106" s="195"/>
      <c r="E106" s="1092"/>
      <c r="F106" s="205"/>
      <c r="G106" s="176"/>
    </row>
    <row r="107" spans="1:12">
      <c r="A107" s="1121">
        <v>35</v>
      </c>
      <c r="B107" s="66"/>
      <c r="C107" s="195"/>
      <c r="D107" s="195"/>
      <c r="E107" s="1092"/>
      <c r="F107" s="205"/>
      <c r="G107" s="176"/>
    </row>
    <row r="108" spans="1:12">
      <c r="A108" s="1121">
        <v>36</v>
      </c>
      <c r="B108" s="66"/>
      <c r="C108" s="195"/>
      <c r="D108" s="195"/>
      <c r="E108" s="1092"/>
      <c r="F108" s="205"/>
      <c r="G108" s="176"/>
    </row>
    <row r="109" spans="1:12">
      <c r="A109" s="1121">
        <v>37</v>
      </c>
      <c r="B109" s="66"/>
      <c r="C109" s="195"/>
      <c r="D109" s="195"/>
      <c r="E109" s="1092"/>
      <c r="F109" s="205"/>
      <c r="G109" s="176"/>
    </row>
    <row r="110" spans="1:12">
      <c r="A110" s="1121">
        <v>38</v>
      </c>
      <c r="B110" s="66"/>
      <c r="C110" s="195"/>
      <c r="D110" s="195"/>
      <c r="E110" s="1092"/>
      <c r="F110" s="205"/>
      <c r="G110" s="176"/>
    </row>
    <row r="111" spans="1:12">
      <c r="A111" s="1121">
        <v>39</v>
      </c>
      <c r="B111" s="66"/>
      <c r="C111" s="195"/>
      <c r="D111" s="195"/>
      <c r="E111" s="1092"/>
      <c r="F111" s="205"/>
      <c r="G111" s="176"/>
    </row>
    <row r="112" spans="1:12">
      <c r="A112" s="1121">
        <v>40</v>
      </c>
      <c r="B112" s="66"/>
      <c r="C112" s="195"/>
      <c r="D112" s="195"/>
      <c r="E112" s="1092"/>
      <c r="F112" s="205"/>
      <c r="G112" s="176"/>
    </row>
    <row r="113" spans="1:8">
      <c r="A113" s="1121">
        <v>41</v>
      </c>
      <c r="B113" s="66"/>
      <c r="C113" s="195"/>
      <c r="D113" s="195"/>
      <c r="E113" s="1092"/>
      <c r="F113" s="205"/>
      <c r="G113" s="176"/>
    </row>
    <row r="114" spans="1:8">
      <c r="A114" s="1121">
        <v>42</v>
      </c>
      <c r="B114" s="66"/>
      <c r="C114" s="195"/>
      <c r="D114" s="195"/>
      <c r="E114" s="1092"/>
      <c r="F114" s="205"/>
      <c r="G114" s="176"/>
    </row>
    <row r="115" spans="1:8">
      <c r="A115" s="1121">
        <v>43</v>
      </c>
      <c r="B115" s="66"/>
      <c r="C115" s="195"/>
      <c r="D115" s="195"/>
      <c r="E115" s="1092"/>
      <c r="F115" s="205"/>
      <c r="G115" s="176"/>
    </row>
    <row r="116" spans="1:8" ht="15.75" thickBot="1">
      <c r="A116" s="216">
        <v>44</v>
      </c>
      <c r="B116" s="150" t="s">
        <v>1526</v>
      </c>
      <c r="C116" s="1328">
        <f>SUM(C73:C115)+C58</f>
        <v>611720166</v>
      </c>
      <c r="D116" s="1328">
        <f>SUM(D73:D115)+D58</f>
        <v>427312611</v>
      </c>
      <c r="E116" s="1329"/>
      <c r="F116" s="1328">
        <f>SUM(F73:F115)+F58</f>
        <v>479792256</v>
      </c>
      <c r="G116" s="1330">
        <f>SUM(G73:G115)+G58</f>
        <v>559240521</v>
      </c>
      <c r="H116" s="765"/>
    </row>
    <row r="117" spans="1:8">
      <c r="A117" s="11"/>
      <c r="B117" s="11" t="s">
        <v>3253</v>
      </c>
      <c r="C117" s="11"/>
      <c r="D117" s="764"/>
      <c r="E117" s="1100"/>
      <c r="F117" s="11"/>
      <c r="G117" s="11"/>
    </row>
    <row r="118" spans="1:8">
      <c r="A118" s="2083" t="s">
        <v>4856</v>
      </c>
      <c r="B118" s="11"/>
      <c r="C118" s="11"/>
      <c r="D118" s="278"/>
      <c r="E118" s="1100"/>
      <c r="F118" s="11"/>
      <c r="G118" s="11"/>
    </row>
    <row r="119" spans="1:8">
      <c r="A119" s="3616" t="s">
        <v>1118</v>
      </c>
      <c r="B119" s="3616"/>
      <c r="C119" s="3616"/>
      <c r="D119" s="3616"/>
      <c r="E119" s="3616"/>
      <c r="F119" s="3616"/>
      <c r="G119" s="3616"/>
    </row>
    <row r="120" spans="1:8" ht="15.75" thickBot="1">
      <c r="A120" s="11" t="str">
        <f>'[32]Data Sheet'!$C$25</f>
        <v>ORANGE AND ROCKLAND UTILITIES, INC.</v>
      </c>
      <c r="B120" s="11"/>
      <c r="C120" s="11"/>
      <c r="D120" s="11"/>
      <c r="E120" s="1100"/>
      <c r="F120" s="448" t="str">
        <f>+F65</f>
        <v>4/28/2016</v>
      </c>
      <c r="G120" s="1327" t="str">
        <f>+G65</f>
        <v>12/31/2015</v>
      </c>
    </row>
    <row r="121" spans="1:8">
      <c r="A121" s="13"/>
      <c r="B121" s="41"/>
      <c r="C121" s="41"/>
      <c r="D121" s="41"/>
      <c r="E121" s="424"/>
      <c r="F121" s="457"/>
      <c r="G121" s="42"/>
    </row>
    <row r="122" spans="1:8" ht="15.75">
      <c r="A122" s="43" t="s">
        <v>1105</v>
      </c>
      <c r="B122" s="44"/>
      <c r="C122" s="44"/>
      <c r="D122" s="44"/>
      <c r="E122" s="1100"/>
      <c r="F122" s="44"/>
      <c r="G122" s="45"/>
    </row>
    <row r="123" spans="1:8">
      <c r="A123" s="197"/>
      <c r="B123" s="44"/>
      <c r="C123" s="44"/>
      <c r="D123" s="44"/>
      <c r="E123" s="1100"/>
      <c r="F123" s="44"/>
      <c r="G123" s="45"/>
    </row>
    <row r="124" spans="1:8" ht="18.399999999999999" customHeight="1">
      <c r="A124" s="1118"/>
      <c r="B124" s="64"/>
      <c r="C124" s="64"/>
      <c r="D124" s="64"/>
      <c r="E124" s="1116" t="s">
        <v>1111</v>
      </c>
      <c r="F124" s="132"/>
      <c r="G124" s="218"/>
    </row>
    <row r="125" spans="1:8" ht="18.399999999999999" customHeight="1">
      <c r="A125" s="1121"/>
      <c r="B125" s="1092" t="s">
        <v>1112</v>
      </c>
      <c r="C125" s="66"/>
      <c r="D125" s="66"/>
      <c r="E125" s="1092" t="s">
        <v>1529</v>
      </c>
      <c r="F125" s="66"/>
      <c r="G125" s="137" t="s">
        <v>2642</v>
      </c>
    </row>
    <row r="126" spans="1:8" ht="18.399999999999999" customHeight="1">
      <c r="A126" s="1121" t="s">
        <v>3686</v>
      </c>
      <c r="B126" s="1092" t="s">
        <v>1113</v>
      </c>
      <c r="C126" s="1092"/>
      <c r="D126" s="1092" t="s">
        <v>1114</v>
      </c>
      <c r="E126" s="1092" t="s">
        <v>1091</v>
      </c>
      <c r="F126" s="1092" t="s">
        <v>2645</v>
      </c>
      <c r="G126" s="137" t="s">
        <v>659</v>
      </c>
    </row>
    <row r="127" spans="1:8" ht="18.399999999999999" customHeight="1">
      <c r="A127" s="1125" t="s">
        <v>3689</v>
      </c>
      <c r="B127" s="215" t="s">
        <v>58</v>
      </c>
      <c r="C127" s="215"/>
      <c r="D127" s="215" t="s">
        <v>1827</v>
      </c>
      <c r="E127" s="215" t="s">
        <v>1828</v>
      </c>
      <c r="F127" s="215" t="s">
        <v>1115</v>
      </c>
      <c r="G127" s="138" t="s">
        <v>1116</v>
      </c>
    </row>
    <row r="128" spans="1:8" ht="18.399999999999999" customHeight="1">
      <c r="A128" s="1121">
        <v>1</v>
      </c>
      <c r="B128" s="66"/>
      <c r="C128" s="200"/>
      <c r="D128" s="200"/>
      <c r="E128" s="740"/>
      <c r="F128" s="200"/>
      <c r="G128" s="175"/>
    </row>
    <row r="129" spans="1:7" ht="18.399999999999999" customHeight="1">
      <c r="A129" s="1121">
        <v>2</v>
      </c>
      <c r="B129" s="66"/>
      <c r="C129" s="195"/>
      <c r="D129" s="195"/>
      <c r="E129" s="1092"/>
      <c r="F129" s="195"/>
      <c r="G129" s="176"/>
    </row>
    <row r="130" spans="1:7" ht="18.399999999999999" customHeight="1">
      <c r="A130" s="1121">
        <v>3</v>
      </c>
      <c r="B130" s="66"/>
      <c r="C130" s="195"/>
      <c r="D130" s="195"/>
      <c r="E130" s="1092"/>
      <c r="F130" s="195"/>
      <c r="G130" s="176"/>
    </row>
    <row r="131" spans="1:7" ht="18.399999999999999" customHeight="1">
      <c r="A131" s="1121">
        <v>4</v>
      </c>
      <c r="B131" s="66"/>
      <c r="C131" s="195"/>
      <c r="D131" s="195"/>
      <c r="E131" s="1092"/>
      <c r="F131" s="195"/>
      <c r="G131" s="176"/>
    </row>
    <row r="132" spans="1:7" ht="18.399999999999999" customHeight="1">
      <c r="A132" s="1121">
        <v>5</v>
      </c>
      <c r="B132" s="66"/>
      <c r="C132" s="195"/>
      <c r="D132" s="195"/>
      <c r="E132" s="1092"/>
      <c r="F132" s="195"/>
      <c r="G132" s="176"/>
    </row>
    <row r="133" spans="1:7" ht="18.399999999999999" customHeight="1">
      <c r="A133" s="1121">
        <v>6</v>
      </c>
      <c r="B133" s="66"/>
      <c r="C133" s="195"/>
      <c r="D133" s="195"/>
      <c r="E133" s="1092"/>
      <c r="F133" s="195"/>
      <c r="G133" s="176"/>
    </row>
    <row r="134" spans="1:7" ht="18.399999999999999" customHeight="1">
      <c r="A134" s="1121">
        <v>7</v>
      </c>
      <c r="B134" s="66"/>
      <c r="C134" s="195"/>
      <c r="D134" s="195"/>
      <c r="E134" s="1092"/>
      <c r="F134" s="195"/>
      <c r="G134" s="176"/>
    </row>
    <row r="135" spans="1:7" ht="18.399999999999999" customHeight="1">
      <c r="A135" s="1121">
        <v>8</v>
      </c>
      <c r="B135" s="66"/>
      <c r="C135" s="195"/>
      <c r="D135" s="195"/>
      <c r="E135" s="1092"/>
      <c r="F135" s="195"/>
      <c r="G135" s="176"/>
    </row>
    <row r="136" spans="1:7" ht="18.399999999999999" customHeight="1">
      <c r="A136" s="1121">
        <v>9</v>
      </c>
      <c r="B136" s="66"/>
      <c r="C136" s="195"/>
      <c r="D136" s="195"/>
      <c r="E136" s="1092"/>
      <c r="F136" s="195"/>
      <c r="G136" s="176"/>
    </row>
    <row r="137" spans="1:7" ht="18.399999999999999" customHeight="1">
      <c r="A137" s="1121">
        <v>10</v>
      </c>
      <c r="B137" s="66"/>
      <c r="C137" s="195"/>
      <c r="D137" s="195"/>
      <c r="E137" s="1092"/>
      <c r="F137" s="205"/>
      <c r="G137" s="176"/>
    </row>
    <row r="138" spans="1:7" ht="18.399999999999999" customHeight="1">
      <c r="A138" s="1121">
        <v>11</v>
      </c>
      <c r="B138" s="66"/>
      <c r="C138" s="195"/>
      <c r="D138" s="195"/>
      <c r="E138" s="1092"/>
      <c r="F138" s="195"/>
      <c r="G138" s="176"/>
    </row>
    <row r="139" spans="1:7" ht="18.399999999999999" customHeight="1">
      <c r="A139" s="1121">
        <v>12</v>
      </c>
      <c r="B139" s="66"/>
      <c r="C139" s="195"/>
      <c r="D139" s="195"/>
      <c r="E139" s="1092"/>
      <c r="F139" s="195"/>
      <c r="G139" s="176"/>
    </row>
    <row r="140" spans="1:7" ht="18.399999999999999" customHeight="1">
      <c r="A140" s="1121">
        <v>13</v>
      </c>
      <c r="B140" s="66"/>
      <c r="C140" s="195"/>
      <c r="D140" s="195"/>
      <c r="E140" s="1092"/>
      <c r="F140" s="195"/>
      <c r="G140" s="176"/>
    </row>
    <row r="141" spans="1:7" ht="18.399999999999999" customHeight="1">
      <c r="A141" s="1121">
        <v>14</v>
      </c>
      <c r="B141" s="66"/>
      <c r="C141" s="195"/>
      <c r="D141" s="195"/>
      <c r="E141" s="1092"/>
      <c r="F141" s="195"/>
      <c r="G141" s="176"/>
    </row>
    <row r="142" spans="1:7" ht="18.399999999999999" customHeight="1">
      <c r="A142" s="1121">
        <v>15</v>
      </c>
      <c r="B142" s="66"/>
      <c r="C142" s="195"/>
      <c r="D142" s="195"/>
      <c r="E142" s="1092"/>
      <c r="F142" s="195"/>
      <c r="G142" s="176"/>
    </row>
    <row r="143" spans="1:7" ht="18.399999999999999" customHeight="1">
      <c r="A143" s="1121">
        <v>16</v>
      </c>
      <c r="B143" s="66"/>
      <c r="C143" s="195"/>
      <c r="D143" s="195"/>
      <c r="E143" s="1092"/>
      <c r="F143" s="195"/>
      <c r="G143" s="176"/>
    </row>
    <row r="144" spans="1:7" ht="18.399999999999999" customHeight="1">
      <c r="A144" s="1121">
        <v>17</v>
      </c>
      <c r="B144" s="66"/>
      <c r="C144" s="195"/>
      <c r="D144" s="195"/>
      <c r="E144" s="1092"/>
      <c r="F144" s="195"/>
      <c r="G144" s="176"/>
    </row>
    <row r="145" spans="1:7" ht="18.399999999999999" customHeight="1">
      <c r="A145" s="1121">
        <v>18</v>
      </c>
      <c r="B145" s="66"/>
      <c r="C145" s="195"/>
      <c r="D145" s="195"/>
      <c r="E145" s="1092"/>
      <c r="F145" s="195"/>
      <c r="G145" s="176"/>
    </row>
    <row r="146" spans="1:7" ht="18.399999999999999" customHeight="1">
      <c r="A146" s="1121">
        <v>19</v>
      </c>
      <c r="B146" s="66"/>
      <c r="C146" s="195"/>
      <c r="D146" s="195"/>
      <c r="E146" s="1092"/>
      <c r="F146" s="195"/>
      <c r="G146" s="176"/>
    </row>
    <row r="147" spans="1:7" ht="18.399999999999999" customHeight="1">
      <c r="A147" s="1121">
        <v>20</v>
      </c>
      <c r="B147" s="66"/>
      <c r="C147" s="195"/>
      <c r="D147" s="195"/>
      <c r="E147" s="1092"/>
      <c r="F147" s="195"/>
      <c r="G147" s="176"/>
    </row>
    <row r="148" spans="1:7" ht="18.399999999999999" customHeight="1">
      <c r="A148" s="1121">
        <v>21</v>
      </c>
      <c r="B148" s="66"/>
      <c r="C148" s="195"/>
      <c r="D148" s="195"/>
      <c r="E148" s="1092"/>
      <c r="F148" s="195"/>
      <c r="G148" s="176"/>
    </row>
    <row r="149" spans="1:7" ht="18.399999999999999" customHeight="1">
      <c r="A149" s="1121">
        <v>22</v>
      </c>
      <c r="B149" s="66"/>
      <c r="C149" s="195"/>
      <c r="D149" s="195"/>
      <c r="E149" s="1092"/>
      <c r="F149" s="195"/>
      <c r="G149" s="176"/>
    </row>
    <row r="150" spans="1:7" ht="18.399999999999999" customHeight="1">
      <c r="A150" s="1121">
        <v>23</v>
      </c>
      <c r="B150" s="66"/>
      <c r="C150" s="195"/>
      <c r="D150" s="195"/>
      <c r="E150" s="1092"/>
      <c r="F150" s="195"/>
      <c r="G150" s="176"/>
    </row>
    <row r="151" spans="1:7" ht="18.399999999999999" customHeight="1">
      <c r="A151" s="1121">
        <v>24</v>
      </c>
      <c r="B151" s="66"/>
      <c r="C151" s="195"/>
      <c r="D151" s="195"/>
      <c r="E151" s="1092"/>
      <c r="F151" s="195"/>
      <c r="G151" s="176"/>
    </row>
    <row r="152" spans="1:7" ht="18.399999999999999" customHeight="1">
      <c r="A152" s="1121">
        <v>25</v>
      </c>
      <c r="B152" s="66"/>
      <c r="C152" s="195"/>
      <c r="D152" s="195"/>
      <c r="E152" s="1092"/>
      <c r="F152" s="195"/>
      <c r="G152" s="176"/>
    </row>
    <row r="153" spans="1:7" ht="18.399999999999999" customHeight="1">
      <c r="A153" s="1121">
        <v>26</v>
      </c>
      <c r="B153" s="66"/>
      <c r="C153" s="195"/>
      <c r="D153" s="195"/>
      <c r="E153" s="1092"/>
      <c r="F153" s="195"/>
      <c r="G153" s="176"/>
    </row>
    <row r="154" spans="1:7" ht="18.399999999999999" customHeight="1">
      <c r="A154" s="1121">
        <v>27</v>
      </c>
      <c r="B154" s="66"/>
      <c r="C154" s="195"/>
      <c r="D154" s="195"/>
      <c r="E154" s="1092"/>
      <c r="F154" s="195"/>
      <c r="G154" s="176"/>
    </row>
    <row r="155" spans="1:7" ht="18.399999999999999" customHeight="1">
      <c r="A155" s="1121">
        <v>28</v>
      </c>
      <c r="B155" s="66"/>
      <c r="C155" s="195"/>
      <c r="D155" s="195"/>
      <c r="E155" s="1092"/>
      <c r="F155" s="195"/>
      <c r="G155" s="176"/>
    </row>
    <row r="156" spans="1:7" ht="18.399999999999999" customHeight="1">
      <c r="A156" s="1121">
        <v>29</v>
      </c>
      <c r="B156" s="66"/>
      <c r="C156" s="195"/>
      <c r="D156" s="195"/>
      <c r="E156" s="1092"/>
      <c r="F156" s="195"/>
      <c r="G156" s="176"/>
    </row>
    <row r="157" spans="1:7" ht="18.399999999999999" customHeight="1">
      <c r="A157" s="1121">
        <v>30</v>
      </c>
      <c r="B157" s="66"/>
      <c r="C157" s="195"/>
      <c r="D157" s="195"/>
      <c r="E157" s="1092"/>
      <c r="F157" s="195"/>
      <c r="G157" s="176"/>
    </row>
    <row r="158" spans="1:7" ht="18.399999999999999" customHeight="1">
      <c r="A158" s="1121">
        <v>31</v>
      </c>
      <c r="B158" s="66"/>
      <c r="C158" s="195"/>
      <c r="D158" s="195"/>
      <c r="E158" s="1092"/>
      <c r="F158" s="205"/>
      <c r="G158" s="176"/>
    </row>
    <row r="159" spans="1:7" ht="18.399999999999999" customHeight="1">
      <c r="A159" s="1121">
        <v>32</v>
      </c>
      <c r="B159" s="66"/>
      <c r="C159" s="195"/>
      <c r="D159" s="195"/>
      <c r="E159" s="1092"/>
      <c r="F159" s="205"/>
      <c r="G159" s="176"/>
    </row>
    <row r="160" spans="1:7" ht="18.399999999999999" customHeight="1">
      <c r="A160" s="1121">
        <v>33</v>
      </c>
      <c r="B160" s="66"/>
      <c r="C160" s="195"/>
      <c r="D160" s="195"/>
      <c r="E160" s="1092"/>
      <c r="F160" s="205"/>
      <c r="G160" s="176"/>
    </row>
    <row r="161" spans="1:7" ht="18.399999999999999" customHeight="1">
      <c r="A161" s="1121">
        <v>34</v>
      </c>
      <c r="B161" s="66"/>
      <c r="C161" s="195"/>
      <c r="D161" s="195"/>
      <c r="E161" s="1092"/>
      <c r="F161" s="205"/>
      <c r="G161" s="176"/>
    </row>
    <row r="162" spans="1:7" ht="18.399999999999999" customHeight="1">
      <c r="A162" s="1121">
        <v>35</v>
      </c>
      <c r="B162" s="66"/>
      <c r="C162" s="195"/>
      <c r="D162" s="195"/>
      <c r="E162" s="1092"/>
      <c r="F162" s="205"/>
      <c r="G162" s="176"/>
    </row>
    <row r="163" spans="1:7" ht="18.399999999999999" customHeight="1">
      <c r="A163" s="1121">
        <v>36</v>
      </c>
      <c r="B163" s="66"/>
      <c r="C163" s="195"/>
      <c r="D163" s="195"/>
      <c r="E163" s="1092"/>
      <c r="F163" s="205"/>
      <c r="G163" s="176"/>
    </row>
    <row r="164" spans="1:7" ht="18.399999999999999" customHeight="1">
      <c r="A164" s="1121">
        <v>37</v>
      </c>
      <c r="B164" s="66"/>
      <c r="C164" s="195"/>
      <c r="D164" s="195"/>
      <c r="E164" s="1092"/>
      <c r="F164" s="205"/>
      <c r="G164" s="176"/>
    </row>
    <row r="165" spans="1:7" ht="18.399999999999999" customHeight="1">
      <c r="A165" s="1121">
        <v>38</v>
      </c>
      <c r="B165" s="66"/>
      <c r="C165" s="195"/>
      <c r="D165" s="195"/>
      <c r="E165" s="1092"/>
      <c r="F165" s="205"/>
      <c r="G165" s="176"/>
    </row>
    <row r="166" spans="1:7" ht="18.399999999999999" customHeight="1">
      <c r="A166" s="1121">
        <v>39</v>
      </c>
      <c r="B166" s="66"/>
      <c r="C166" s="195"/>
      <c r="D166" s="195"/>
      <c r="E166" s="1092"/>
      <c r="F166" s="205"/>
      <c r="G166" s="176"/>
    </row>
    <row r="167" spans="1:7" ht="18.399999999999999" customHeight="1">
      <c r="A167" s="1121">
        <v>40</v>
      </c>
      <c r="B167" s="66"/>
      <c r="C167" s="195"/>
      <c r="D167" s="195"/>
      <c r="E167" s="1092"/>
      <c r="F167" s="205"/>
      <c r="G167" s="176"/>
    </row>
    <row r="168" spans="1:7" ht="18.399999999999999" customHeight="1">
      <c r="A168" s="1121">
        <v>41</v>
      </c>
      <c r="B168" s="66"/>
      <c r="C168" s="195"/>
      <c r="D168" s="195"/>
      <c r="E168" s="1092"/>
      <c r="F168" s="205"/>
      <c r="G168" s="176"/>
    </row>
    <row r="169" spans="1:7" ht="18.399999999999999" customHeight="1">
      <c r="A169" s="1121">
        <v>42</v>
      </c>
      <c r="B169" s="66"/>
      <c r="C169" s="195"/>
      <c r="D169" s="195"/>
      <c r="E169" s="1092"/>
      <c r="F169" s="205"/>
      <c r="G169" s="176"/>
    </row>
    <row r="170" spans="1:7" ht="18.399999999999999" customHeight="1">
      <c r="A170" s="1121">
        <v>43</v>
      </c>
      <c r="B170" s="66"/>
      <c r="C170" s="195"/>
      <c r="D170" s="195"/>
      <c r="E170" s="1092"/>
      <c r="F170" s="205"/>
      <c r="G170" s="176"/>
    </row>
    <row r="171" spans="1:7" ht="18.399999999999999" customHeight="1" thickBot="1">
      <c r="A171" s="216">
        <v>44</v>
      </c>
      <c r="B171" s="150" t="s">
        <v>1526</v>
      </c>
      <c r="C171" s="152"/>
      <c r="D171" s="152">
        <f>SUM(D128:D170)</f>
        <v>0</v>
      </c>
      <c r="E171" s="766" t="s">
        <v>3253</v>
      </c>
      <c r="F171" s="152">
        <f>SUM(F128:F170)</f>
        <v>0</v>
      </c>
      <c r="G171" s="167">
        <f>SUM(G128:G170)</f>
        <v>0</v>
      </c>
    </row>
    <row r="172" spans="1:7">
      <c r="A172" s="11"/>
      <c r="B172" s="11" t="s">
        <v>3253</v>
      </c>
      <c r="C172" s="11"/>
      <c r="D172" s="11" t="s">
        <v>3253</v>
      </c>
      <c r="E172" s="1100"/>
      <c r="F172" s="11"/>
      <c r="G172" s="11"/>
    </row>
    <row r="173" spans="1:7">
      <c r="A173" s="11" t="s">
        <v>3383</v>
      </c>
      <c r="B173" s="11"/>
      <c r="C173" s="11"/>
      <c r="D173" s="11"/>
      <c r="E173" s="1100"/>
      <c r="F173" s="11"/>
      <c r="G173" s="11"/>
    </row>
    <row r="174" spans="1:7">
      <c r="A174" s="44" t="s">
        <v>1119</v>
      </c>
      <c r="B174" s="44"/>
      <c r="C174" s="44"/>
      <c r="D174" s="44"/>
      <c r="E174" s="1100"/>
      <c r="F174" s="44"/>
      <c r="G174" s="44"/>
    </row>
  </sheetData>
  <mergeCells count="4">
    <mergeCell ref="A61:G61"/>
    <mergeCell ref="E11:F11"/>
    <mergeCell ref="E69:F69"/>
    <mergeCell ref="A119:G119"/>
  </mergeCells>
  <phoneticPr fontId="0" type="noConversion"/>
  <pageMargins left="0.75" right="0.75" top="0.75" bottom="0.75" header="0.5" footer="0.5"/>
  <pageSetup scale="55" orientation="portrait" horizontalDpi="300" verticalDpi="300" r:id="rId1"/>
  <headerFooter alignWithMargins="0">
    <oddFooter>&amp;R&amp;D</oddFooter>
  </headerFooter>
  <rowBreaks count="2" manualBreakCount="2">
    <brk id="63" max="6" man="1"/>
    <brk id="119"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enableFormatConditionsCalculation="0"/>
  <dimension ref="A1:S129"/>
  <sheetViews>
    <sheetView defaultGridColor="0" view="pageBreakPreview" colorId="22" zoomScale="82" zoomScaleNormal="85" zoomScaleSheetLayoutView="82" workbookViewId="0">
      <selection activeCell="M31" sqref="M31"/>
    </sheetView>
  </sheetViews>
  <sheetFormatPr defaultColWidth="9.6640625" defaultRowHeight="15"/>
  <cols>
    <col min="1" max="1" width="4.6640625" style="4" customWidth="1"/>
    <col min="2" max="2" width="49.5546875" style="4" customWidth="1"/>
    <col min="3" max="3" width="14.77734375" style="4" customWidth="1"/>
    <col min="4" max="4" width="15" style="4" customWidth="1"/>
    <col min="5" max="5" width="9.6640625" style="4"/>
    <col min="6" max="6" width="14.44140625" style="4" customWidth="1"/>
    <col min="7" max="7" width="13.77734375" style="4" customWidth="1"/>
    <col min="8" max="16384" width="9.6640625" style="4"/>
  </cols>
  <sheetData>
    <row r="1" spans="1:19" ht="16.149999999999999" customHeight="1">
      <c r="A1" s="13" t="s">
        <v>2455</v>
      </c>
      <c r="B1" s="41"/>
      <c r="C1" s="130" t="s">
        <v>2368</v>
      </c>
      <c r="D1" s="41"/>
      <c r="E1" s="128"/>
      <c r="F1" s="41" t="s">
        <v>2457</v>
      </c>
      <c r="G1" s="156" t="s">
        <v>2458</v>
      </c>
      <c r="H1" s="11"/>
      <c r="I1" s="11"/>
      <c r="J1" s="11"/>
      <c r="K1" s="11"/>
      <c r="L1" s="11"/>
      <c r="M1" s="11"/>
      <c r="N1" s="11"/>
      <c r="O1" s="11"/>
      <c r="P1" s="11"/>
      <c r="Q1" s="11"/>
      <c r="R1" s="11"/>
      <c r="S1" s="11"/>
    </row>
    <row r="2" spans="1:19" ht="16.149999999999999" customHeight="1">
      <c r="A2" s="47" t="str">
        <f>'Data Sheet'!C25</f>
        <v>Orange and Rockland Utilities, Inc</v>
      </c>
      <c r="B2" s="11"/>
      <c r="C2" s="66" t="s">
        <v>2235</v>
      </c>
      <c r="D2" s="11"/>
      <c r="E2" s="56"/>
      <c r="F2" s="11"/>
      <c r="G2" s="58"/>
      <c r="H2" s="11"/>
      <c r="I2" s="11"/>
      <c r="J2" s="11"/>
      <c r="K2" s="11"/>
      <c r="L2" s="11"/>
      <c r="M2" s="11"/>
      <c r="N2" s="11"/>
      <c r="O2" s="11"/>
      <c r="P2" s="11"/>
      <c r="Q2" s="11"/>
      <c r="R2" s="11"/>
      <c r="S2" s="11"/>
    </row>
    <row r="3" spans="1:19" ht="16.149999999999999" customHeight="1">
      <c r="A3" s="49"/>
      <c r="B3" s="52"/>
      <c r="C3" s="69" t="s">
        <v>1480</v>
      </c>
      <c r="D3" s="52"/>
      <c r="E3" s="56"/>
      <c r="F3" s="1136" t="str">
        <f>'Data Sheet'!C40</f>
        <v>4/28/2016</v>
      </c>
      <c r="G3" s="845" t="str">
        <f>'Data Sheet'!C38</f>
        <v>12/31/2015</v>
      </c>
      <c r="H3" s="11"/>
      <c r="I3" s="11"/>
      <c r="J3" s="11"/>
      <c r="K3" s="11"/>
      <c r="L3" s="11"/>
      <c r="M3" s="11"/>
      <c r="N3" s="11"/>
      <c r="O3" s="11"/>
      <c r="P3" s="11"/>
      <c r="Q3" s="11"/>
      <c r="R3" s="11"/>
      <c r="S3" s="11"/>
    </row>
    <row r="4" spans="1:19" ht="16.149999999999999" customHeight="1">
      <c r="A4" s="131" t="s">
        <v>1120</v>
      </c>
      <c r="B4" s="132"/>
      <c r="C4" s="132"/>
      <c r="D4" s="50"/>
      <c r="E4" s="132"/>
      <c r="F4" s="132"/>
      <c r="G4" s="133"/>
      <c r="H4" s="11"/>
      <c r="I4" s="11"/>
      <c r="J4" s="11"/>
      <c r="K4" s="11"/>
      <c r="L4" s="11"/>
      <c r="M4" s="11"/>
      <c r="N4" s="11"/>
      <c r="O4" s="11"/>
      <c r="P4" s="11"/>
      <c r="Q4" s="11"/>
      <c r="R4" s="11"/>
      <c r="S4" s="11"/>
    </row>
    <row r="5" spans="1:19" ht="16.149999999999999" customHeight="1">
      <c r="A5" s="47"/>
      <c r="B5" s="11"/>
      <c r="C5" s="11"/>
      <c r="D5" s="11"/>
      <c r="E5" s="11"/>
      <c r="F5" s="11"/>
      <c r="G5" s="48"/>
      <c r="H5" s="11"/>
      <c r="I5" s="11"/>
      <c r="J5" s="11"/>
      <c r="K5" s="11"/>
      <c r="L5" s="11"/>
      <c r="M5" s="11"/>
      <c r="N5" s="11"/>
      <c r="O5" s="11"/>
      <c r="P5" s="11"/>
      <c r="Q5" s="11"/>
      <c r="R5" s="11"/>
      <c r="S5" s="11"/>
    </row>
    <row r="6" spans="1:19" ht="16.149999999999999" customHeight="1">
      <c r="A6" s="47"/>
      <c r="B6" s="11" t="s">
        <v>1121</v>
      </c>
      <c r="C6" s="11"/>
      <c r="D6" s="11"/>
      <c r="E6" s="11"/>
      <c r="F6" s="11"/>
      <c r="G6" s="48"/>
      <c r="H6" s="11"/>
      <c r="I6" s="11"/>
      <c r="J6" s="11"/>
      <c r="K6" s="11"/>
      <c r="L6" s="11"/>
      <c r="M6" s="11"/>
      <c r="N6" s="11"/>
      <c r="O6" s="11"/>
      <c r="P6" s="11"/>
      <c r="Q6" s="11"/>
      <c r="R6" s="11"/>
      <c r="S6" s="11"/>
    </row>
    <row r="7" spans="1:19" ht="16.149999999999999" customHeight="1">
      <c r="A7" s="47"/>
      <c r="B7" s="11" t="s">
        <v>1122</v>
      </c>
      <c r="C7" s="11"/>
      <c r="D7" s="11"/>
      <c r="E7" s="11"/>
      <c r="F7" s="11"/>
      <c r="G7" s="48"/>
      <c r="H7" s="11"/>
      <c r="I7" s="11"/>
      <c r="J7" s="11"/>
      <c r="K7" s="11"/>
      <c r="L7" s="11"/>
      <c r="M7" s="11"/>
      <c r="N7" s="11"/>
      <c r="O7" s="11"/>
      <c r="P7" s="11"/>
      <c r="Q7" s="11"/>
      <c r="R7" s="11"/>
      <c r="S7" s="11"/>
    </row>
    <row r="8" spans="1:19" ht="16.149999999999999" customHeight="1">
      <c r="A8" s="47"/>
      <c r="B8" s="11" t="s">
        <v>1123</v>
      </c>
      <c r="C8" s="11"/>
      <c r="D8" s="11"/>
      <c r="E8" s="11"/>
      <c r="F8" s="11"/>
      <c r="G8" s="48"/>
      <c r="H8" s="11"/>
      <c r="I8" s="11"/>
      <c r="J8" s="11"/>
      <c r="K8" s="11"/>
      <c r="L8" s="11"/>
      <c r="M8" s="11"/>
      <c r="N8" s="11"/>
      <c r="O8" s="11"/>
      <c r="P8" s="11"/>
      <c r="Q8" s="11"/>
      <c r="R8" s="11"/>
      <c r="S8" s="11"/>
    </row>
    <row r="9" spans="1:19" ht="16.149999999999999" customHeight="1">
      <c r="A9" s="47"/>
      <c r="B9" s="11" t="s">
        <v>1124</v>
      </c>
      <c r="C9" s="11"/>
      <c r="D9" s="11"/>
      <c r="E9" s="11"/>
      <c r="F9" s="11"/>
      <c r="G9" s="48"/>
      <c r="H9" s="11"/>
      <c r="I9" s="11"/>
      <c r="J9" s="11"/>
      <c r="K9" s="11"/>
      <c r="L9" s="11"/>
      <c r="M9" s="11"/>
      <c r="N9" s="11"/>
      <c r="O9" s="11"/>
      <c r="P9" s="11"/>
      <c r="Q9" s="11"/>
      <c r="R9" s="11"/>
      <c r="S9" s="11"/>
    </row>
    <row r="10" spans="1:19" ht="16.149999999999999" customHeight="1">
      <c r="A10" s="1118"/>
      <c r="B10" s="64"/>
      <c r="C10" s="64"/>
      <c r="D10" s="64"/>
      <c r="E10" s="217" t="s">
        <v>1125</v>
      </c>
      <c r="F10" s="132"/>
      <c r="G10" s="65"/>
      <c r="H10" s="11"/>
      <c r="I10" s="11"/>
      <c r="J10" s="11"/>
      <c r="K10" s="11"/>
      <c r="L10" s="11"/>
      <c r="M10" s="11"/>
      <c r="N10" s="11"/>
      <c r="O10" s="11"/>
      <c r="P10" s="11"/>
      <c r="Q10" s="11"/>
      <c r="R10" s="11"/>
      <c r="S10" s="11"/>
    </row>
    <row r="11" spans="1:19" ht="16.149999999999999" customHeight="1">
      <c r="A11" s="1121"/>
      <c r="B11" s="66"/>
      <c r="C11" s="1092" t="s">
        <v>1126</v>
      </c>
      <c r="D11" s="66"/>
      <c r="E11" s="1092" t="s">
        <v>1529</v>
      </c>
      <c r="F11" s="66"/>
      <c r="G11" s="137" t="s">
        <v>2642</v>
      </c>
      <c r="H11" s="11"/>
      <c r="I11" s="11"/>
      <c r="J11" s="11"/>
      <c r="K11" s="11"/>
      <c r="L11" s="11"/>
      <c r="M11" s="11"/>
      <c r="N11" s="11"/>
      <c r="O11" s="11"/>
      <c r="P11" s="11"/>
      <c r="Q11" s="11"/>
      <c r="R11" s="11"/>
      <c r="S11" s="11"/>
    </row>
    <row r="12" spans="1:19" ht="16.149999999999999" customHeight="1">
      <c r="A12" s="1121" t="s">
        <v>3686</v>
      </c>
      <c r="B12" s="1092" t="s">
        <v>1127</v>
      </c>
      <c r="C12" s="1092" t="s">
        <v>1128</v>
      </c>
      <c r="D12" s="1092" t="s">
        <v>1114</v>
      </c>
      <c r="E12" s="1092" t="s">
        <v>1091</v>
      </c>
      <c r="F12" s="1092" t="s">
        <v>2645</v>
      </c>
      <c r="G12" s="137" t="s">
        <v>659</v>
      </c>
      <c r="H12" s="11"/>
      <c r="I12" s="11"/>
      <c r="J12" s="11"/>
      <c r="K12" s="11"/>
      <c r="L12" s="11"/>
      <c r="M12" s="11"/>
      <c r="N12" s="11"/>
      <c r="O12" s="11"/>
      <c r="P12" s="11"/>
      <c r="Q12" s="11"/>
      <c r="R12" s="11"/>
      <c r="S12" s="11"/>
    </row>
    <row r="13" spans="1:19" ht="16.149999999999999" customHeight="1">
      <c r="A13" s="1125" t="s">
        <v>3689</v>
      </c>
      <c r="B13" s="215" t="s">
        <v>58</v>
      </c>
      <c r="C13" s="215" t="s">
        <v>1129</v>
      </c>
      <c r="D13" s="215" t="s">
        <v>1828</v>
      </c>
      <c r="E13" s="215" t="s">
        <v>1829</v>
      </c>
      <c r="F13" s="215" t="s">
        <v>1116</v>
      </c>
      <c r="G13" s="138" t="s">
        <v>1130</v>
      </c>
      <c r="H13" s="11"/>
      <c r="I13" s="11"/>
      <c r="J13" s="11"/>
      <c r="K13" s="11"/>
      <c r="L13" s="11"/>
      <c r="M13" s="11"/>
      <c r="N13" s="11"/>
      <c r="O13" s="11"/>
      <c r="P13" s="11"/>
      <c r="Q13" s="11"/>
      <c r="R13" s="11"/>
      <c r="S13" s="11"/>
    </row>
    <row r="14" spans="1:19">
      <c r="A14" s="1121">
        <v>1</v>
      </c>
      <c r="B14" s="743"/>
      <c r="C14" s="761"/>
      <c r="D14" s="761"/>
      <c r="E14" s="745"/>
      <c r="F14" s="744"/>
      <c r="G14" s="742"/>
      <c r="H14" s="11"/>
      <c r="I14" s="11"/>
      <c r="J14" s="11"/>
      <c r="K14" s="11"/>
      <c r="L14" s="11"/>
      <c r="M14" s="11"/>
      <c r="N14" s="11"/>
      <c r="O14" s="11"/>
      <c r="P14" s="11"/>
      <c r="Q14" s="11"/>
      <c r="R14" s="11"/>
      <c r="S14" s="11"/>
    </row>
    <row r="15" spans="1:19">
      <c r="A15" s="1121">
        <v>2</v>
      </c>
      <c r="B15" s="743" t="s">
        <v>4096</v>
      </c>
      <c r="C15" s="746">
        <v>6241</v>
      </c>
      <c r="D15" s="746">
        <v>9156</v>
      </c>
      <c r="E15" s="745"/>
      <c r="F15" s="746">
        <v>6241</v>
      </c>
      <c r="G15" s="742">
        <f t="shared" ref="G15:G17" si="0">+C15+D15-F15</f>
        <v>9156</v>
      </c>
      <c r="H15" s="11"/>
      <c r="I15" s="11"/>
      <c r="J15" s="11"/>
      <c r="K15" s="11"/>
      <c r="L15" s="11"/>
      <c r="M15" s="11"/>
      <c r="N15" s="11"/>
      <c r="O15" s="11"/>
      <c r="P15" s="11"/>
      <c r="Q15" s="11"/>
      <c r="R15" s="11"/>
      <c r="S15" s="11"/>
    </row>
    <row r="16" spans="1:19">
      <c r="A16" s="1121">
        <v>3</v>
      </c>
      <c r="B16" s="743" t="s">
        <v>4097</v>
      </c>
      <c r="C16" s="195">
        <v>1370</v>
      </c>
      <c r="D16" s="195">
        <v>9245</v>
      </c>
      <c r="E16" s="745"/>
      <c r="F16" s="736">
        <v>10616</v>
      </c>
      <c r="G16" s="742">
        <f t="shared" si="0"/>
        <v>-1</v>
      </c>
      <c r="H16" s="11"/>
      <c r="I16" s="11"/>
      <c r="J16" s="11"/>
      <c r="K16" s="11"/>
      <c r="L16" s="11"/>
      <c r="M16" s="11"/>
      <c r="N16" s="11"/>
      <c r="O16" s="11"/>
      <c r="P16" s="11"/>
      <c r="Q16" s="11"/>
      <c r="R16" s="11"/>
      <c r="S16" s="11"/>
    </row>
    <row r="17" spans="1:19">
      <c r="A17" s="1121">
        <v>4</v>
      </c>
      <c r="B17" s="743" t="s">
        <v>4098</v>
      </c>
      <c r="C17" s="746">
        <v>301444</v>
      </c>
      <c r="D17" s="746">
        <v>16327</v>
      </c>
      <c r="E17" s="745"/>
      <c r="F17" s="746">
        <v>0</v>
      </c>
      <c r="G17" s="742">
        <f t="shared" si="0"/>
        <v>317771</v>
      </c>
      <c r="H17" s="11"/>
      <c r="I17" s="11"/>
      <c r="J17" s="11"/>
      <c r="K17" s="11"/>
      <c r="L17" s="11"/>
      <c r="M17" s="11"/>
      <c r="N17" s="11"/>
      <c r="O17" s="11"/>
      <c r="P17" s="11"/>
      <c r="Q17" s="11"/>
      <c r="R17" s="11"/>
      <c r="S17" s="11"/>
    </row>
    <row r="18" spans="1:19">
      <c r="A18" s="1121">
        <v>5</v>
      </c>
      <c r="B18" s="743" t="s">
        <v>4099</v>
      </c>
      <c r="C18" s="746">
        <v>10222013</v>
      </c>
      <c r="D18" s="736">
        <v>61245244</v>
      </c>
      <c r="E18" s="745"/>
      <c r="F18" s="746">
        <v>63317862</v>
      </c>
      <c r="G18" s="742">
        <f t="shared" ref="G18:G20" si="1">+C18+D18-F18</f>
        <v>8149395</v>
      </c>
      <c r="H18" s="11"/>
      <c r="I18" s="11"/>
      <c r="J18" s="11"/>
      <c r="K18" s="11"/>
      <c r="L18" s="11"/>
      <c r="M18" s="11"/>
      <c r="N18" s="11"/>
      <c r="O18" s="11"/>
      <c r="P18" s="11"/>
      <c r="Q18" s="11"/>
      <c r="R18" s="11"/>
      <c r="S18" s="11"/>
    </row>
    <row r="19" spans="1:19">
      <c r="A19" s="1121">
        <v>6</v>
      </c>
      <c r="B19" s="743" t="s">
        <v>4455</v>
      </c>
      <c r="C19" s="736"/>
      <c r="D19" s="736">
        <v>22079354</v>
      </c>
      <c r="E19" s="745"/>
      <c r="F19" s="736">
        <v>22015568</v>
      </c>
      <c r="G19" s="742">
        <f t="shared" si="1"/>
        <v>63786</v>
      </c>
      <c r="H19" s="11"/>
      <c r="I19" s="11"/>
      <c r="J19" s="11"/>
      <c r="K19" s="11"/>
      <c r="L19" s="11"/>
      <c r="M19" s="11"/>
      <c r="N19" s="11"/>
      <c r="O19" s="11"/>
      <c r="P19" s="11"/>
      <c r="Q19" s="11"/>
      <c r="R19" s="11"/>
      <c r="S19" s="11"/>
    </row>
    <row r="20" spans="1:19">
      <c r="A20" s="1121">
        <v>7</v>
      </c>
      <c r="B20" s="743" t="s">
        <v>4230</v>
      </c>
      <c r="C20" s="736"/>
      <c r="D20" s="736">
        <v>1</v>
      </c>
      <c r="E20" s="745"/>
      <c r="F20" s="736"/>
      <c r="G20" s="742">
        <f t="shared" si="1"/>
        <v>1</v>
      </c>
      <c r="H20" s="11"/>
      <c r="I20" s="11"/>
      <c r="J20" s="11"/>
      <c r="K20" s="11"/>
      <c r="L20" s="11"/>
      <c r="M20" s="11"/>
      <c r="N20" s="11"/>
      <c r="O20" s="11"/>
      <c r="P20" s="11"/>
      <c r="Q20" s="11"/>
      <c r="R20" s="11"/>
      <c r="S20" s="11"/>
    </row>
    <row r="21" spans="1:19">
      <c r="A21" s="1121">
        <v>8</v>
      </c>
      <c r="B21" s="743"/>
      <c r="C21" s="746"/>
      <c r="D21" s="746"/>
      <c r="E21" s="745"/>
      <c r="F21" s="746"/>
      <c r="G21" s="742"/>
      <c r="H21" s="11"/>
      <c r="I21" s="11"/>
      <c r="J21" s="11"/>
      <c r="K21" s="11"/>
      <c r="L21" s="11"/>
      <c r="M21" s="11"/>
      <c r="N21" s="11"/>
      <c r="O21" s="11"/>
      <c r="P21" s="11"/>
      <c r="Q21" s="11"/>
      <c r="R21" s="11"/>
      <c r="S21" s="11"/>
    </row>
    <row r="22" spans="1:19">
      <c r="A22" s="1121">
        <v>9</v>
      </c>
      <c r="B22" s="743"/>
      <c r="C22" s="746"/>
      <c r="D22" s="736"/>
      <c r="E22" s="745"/>
      <c r="F22" s="746"/>
      <c r="G22" s="742"/>
      <c r="H22" s="11"/>
      <c r="I22" s="11"/>
      <c r="J22" s="11"/>
      <c r="K22" s="11"/>
      <c r="L22" s="11"/>
      <c r="M22" s="11"/>
      <c r="N22" s="11"/>
      <c r="O22" s="11"/>
      <c r="P22" s="11"/>
      <c r="Q22" s="11"/>
      <c r="R22" s="11"/>
      <c r="S22" s="11"/>
    </row>
    <row r="23" spans="1:19">
      <c r="A23" s="1121">
        <v>10</v>
      </c>
      <c r="B23" s="743"/>
      <c r="C23" s="746"/>
      <c r="D23" s="736"/>
      <c r="E23" s="745"/>
      <c r="F23" s="736"/>
      <c r="G23" s="742"/>
      <c r="H23" s="11"/>
      <c r="I23" s="11"/>
      <c r="J23" s="11"/>
      <c r="K23" s="11"/>
      <c r="L23" s="11"/>
      <c r="M23" s="11"/>
      <c r="N23" s="11"/>
      <c r="O23" s="11"/>
      <c r="P23" s="11"/>
      <c r="Q23" s="11"/>
      <c r="R23" s="11"/>
      <c r="S23" s="11"/>
    </row>
    <row r="24" spans="1:19">
      <c r="A24" s="1121">
        <v>11</v>
      </c>
      <c r="B24" s="743"/>
      <c r="C24" s="746"/>
      <c r="D24" s="746"/>
      <c r="E24" s="745"/>
      <c r="F24" s="746"/>
      <c r="G24" s="742"/>
      <c r="H24" s="11"/>
      <c r="I24" s="11"/>
      <c r="J24" s="11"/>
      <c r="K24" s="11"/>
      <c r="L24" s="11"/>
      <c r="M24" s="11"/>
      <c r="N24" s="11"/>
      <c r="O24" s="11"/>
      <c r="P24" s="11"/>
      <c r="Q24" s="11"/>
      <c r="R24" s="11"/>
      <c r="S24" s="11"/>
    </row>
    <row r="25" spans="1:19">
      <c r="A25" s="1121">
        <v>12</v>
      </c>
      <c r="B25" s="743"/>
      <c r="C25" s="746"/>
      <c r="D25" s="746"/>
      <c r="E25" s="745"/>
      <c r="F25" s="746"/>
      <c r="G25" s="742" t="s">
        <v>3253</v>
      </c>
      <c r="H25" s="11"/>
      <c r="I25" s="11"/>
      <c r="J25" s="11"/>
      <c r="K25" s="11"/>
      <c r="L25" s="11"/>
      <c r="M25" s="11"/>
      <c r="N25" s="11"/>
      <c r="O25" s="11"/>
      <c r="P25" s="11"/>
      <c r="Q25" s="11"/>
      <c r="R25" s="11"/>
      <c r="S25" s="11"/>
    </row>
    <row r="26" spans="1:19">
      <c r="A26" s="1121">
        <v>13</v>
      </c>
      <c r="B26" s="743"/>
      <c r="C26" s="746"/>
      <c r="D26" s="746"/>
      <c r="E26" s="745"/>
      <c r="F26" s="746"/>
      <c r="G26" s="742"/>
      <c r="H26" s="11"/>
      <c r="I26" s="11"/>
      <c r="J26" s="11"/>
      <c r="K26" s="11"/>
      <c r="L26" s="11"/>
      <c r="M26" s="11"/>
      <c r="N26" s="11"/>
      <c r="O26" s="11"/>
      <c r="P26" s="11"/>
      <c r="Q26" s="11"/>
      <c r="R26" s="11"/>
      <c r="S26" s="11"/>
    </row>
    <row r="27" spans="1:19">
      <c r="A27" s="1121">
        <v>14</v>
      </c>
      <c r="B27" s="743"/>
      <c r="C27" s="846"/>
      <c r="D27" s="746"/>
      <c r="E27" s="745"/>
      <c r="F27" s="746"/>
      <c r="G27" s="741"/>
      <c r="H27" s="11"/>
      <c r="I27" s="11"/>
      <c r="J27" s="11"/>
      <c r="K27" s="11"/>
      <c r="L27" s="11"/>
      <c r="M27" s="11"/>
      <c r="N27" s="11"/>
      <c r="O27" s="11"/>
      <c r="P27" s="11"/>
      <c r="Q27" s="11"/>
      <c r="R27" s="11"/>
      <c r="S27" s="11"/>
    </row>
    <row r="28" spans="1:19">
      <c r="A28" s="1121">
        <v>15</v>
      </c>
      <c r="B28" s="743"/>
      <c r="C28" s="846"/>
      <c r="D28" s="746"/>
      <c r="E28" s="745"/>
      <c r="F28" s="746"/>
      <c r="G28" s="741"/>
      <c r="H28" s="11"/>
      <c r="I28" s="11"/>
      <c r="J28" s="11"/>
      <c r="K28" s="11"/>
      <c r="L28" s="11"/>
      <c r="M28" s="11"/>
      <c r="N28" s="11"/>
      <c r="O28" s="11"/>
      <c r="P28" s="11"/>
      <c r="Q28" s="11"/>
      <c r="R28" s="11"/>
      <c r="S28" s="11"/>
    </row>
    <row r="29" spans="1:19">
      <c r="A29" s="1121">
        <v>16</v>
      </c>
      <c r="B29" s="743"/>
      <c r="C29" s="846"/>
      <c r="D29" s="746"/>
      <c r="E29" s="745"/>
      <c r="F29" s="746"/>
      <c r="G29" s="741"/>
      <c r="H29" s="11"/>
      <c r="I29" s="11"/>
      <c r="J29" s="11"/>
      <c r="K29" s="11"/>
      <c r="L29" s="11"/>
      <c r="M29" s="11"/>
      <c r="N29" s="11"/>
      <c r="O29" s="11"/>
      <c r="P29" s="11"/>
      <c r="Q29" s="11"/>
      <c r="R29" s="11"/>
      <c r="S29" s="11"/>
    </row>
    <row r="30" spans="1:19">
      <c r="A30" s="1121">
        <v>17</v>
      </c>
      <c r="B30" s="743"/>
      <c r="C30" s="846"/>
      <c r="D30" s="746"/>
      <c r="E30" s="745"/>
      <c r="F30" s="746"/>
      <c r="G30" s="741"/>
      <c r="H30" s="11"/>
      <c r="I30" s="11"/>
      <c r="J30" s="11"/>
      <c r="K30" s="11"/>
      <c r="L30" s="11"/>
      <c r="M30" s="11"/>
      <c r="N30" s="11"/>
      <c r="O30" s="11"/>
      <c r="P30" s="11"/>
      <c r="Q30" s="11"/>
      <c r="R30" s="11"/>
      <c r="S30" s="11"/>
    </row>
    <row r="31" spans="1:19">
      <c r="A31" s="1121">
        <v>18</v>
      </c>
      <c r="B31" s="743"/>
      <c r="C31" s="846"/>
      <c r="D31" s="746"/>
      <c r="E31" s="745"/>
      <c r="F31" s="746"/>
      <c r="G31" s="741"/>
      <c r="H31" s="11"/>
      <c r="I31" s="11"/>
      <c r="J31" s="11"/>
      <c r="K31" s="11"/>
      <c r="L31" s="11"/>
      <c r="M31" s="11"/>
      <c r="N31" s="11"/>
      <c r="O31" s="11"/>
      <c r="P31" s="11"/>
      <c r="Q31" s="11"/>
      <c r="R31" s="11"/>
      <c r="S31" s="11"/>
    </row>
    <row r="32" spans="1:19">
      <c r="A32" s="1121">
        <v>19</v>
      </c>
      <c r="B32" s="743"/>
      <c r="C32" s="846"/>
      <c r="D32" s="746"/>
      <c r="E32" s="745"/>
      <c r="F32" s="746"/>
      <c r="G32" s="741"/>
      <c r="H32" s="11"/>
      <c r="I32" s="11"/>
      <c r="J32" s="11"/>
      <c r="K32" s="11"/>
      <c r="L32" s="11"/>
      <c r="M32" s="11"/>
      <c r="N32" s="11"/>
      <c r="O32" s="11"/>
      <c r="P32" s="11"/>
      <c r="Q32" s="11"/>
      <c r="R32" s="11"/>
      <c r="S32" s="11"/>
    </row>
    <row r="33" spans="1:19">
      <c r="A33" s="1121">
        <v>20</v>
      </c>
      <c r="B33" s="743"/>
      <c r="C33" s="846"/>
      <c r="D33" s="746"/>
      <c r="E33" s="745"/>
      <c r="F33" s="746"/>
      <c r="G33" s="741"/>
      <c r="H33" s="11"/>
      <c r="I33" s="11"/>
      <c r="J33" s="11"/>
      <c r="K33" s="11"/>
      <c r="L33" s="11"/>
      <c r="M33" s="11"/>
      <c r="N33" s="11"/>
      <c r="O33" s="11"/>
      <c r="P33" s="11"/>
      <c r="Q33" s="11"/>
      <c r="R33" s="11"/>
      <c r="S33" s="11"/>
    </row>
    <row r="34" spans="1:19">
      <c r="A34" s="1121">
        <v>21</v>
      </c>
      <c r="B34" s="743"/>
      <c r="C34" s="846"/>
      <c r="D34" s="746"/>
      <c r="E34" s="745"/>
      <c r="F34" s="746"/>
      <c r="G34" s="741"/>
      <c r="H34" s="11"/>
      <c r="I34" s="11"/>
      <c r="J34" s="11"/>
      <c r="K34" s="11"/>
      <c r="L34" s="11"/>
      <c r="M34" s="11"/>
      <c r="N34" s="11"/>
      <c r="O34" s="11"/>
      <c r="P34" s="11"/>
      <c r="Q34" s="11"/>
      <c r="R34" s="11"/>
      <c r="S34" s="11"/>
    </row>
    <row r="35" spans="1:19">
      <c r="A35" s="1121">
        <v>22</v>
      </c>
      <c r="B35" s="743"/>
      <c r="C35" s="846"/>
      <c r="D35" s="746"/>
      <c r="E35" s="745"/>
      <c r="F35" s="746"/>
      <c r="G35" s="741"/>
      <c r="H35" s="11"/>
      <c r="I35" s="11"/>
      <c r="J35" s="11"/>
      <c r="K35" s="11"/>
      <c r="L35" s="11"/>
      <c r="M35" s="11"/>
      <c r="N35" s="11"/>
      <c r="O35" s="11"/>
      <c r="P35" s="11"/>
      <c r="Q35" s="11"/>
      <c r="R35" s="11"/>
      <c r="S35" s="11"/>
    </row>
    <row r="36" spans="1:19">
      <c r="A36" s="1121">
        <v>23</v>
      </c>
      <c r="B36" s="743"/>
      <c r="C36" s="846"/>
      <c r="D36" s="746"/>
      <c r="E36" s="743"/>
      <c r="F36" s="746"/>
      <c r="G36" s="741"/>
      <c r="H36" s="11"/>
      <c r="I36" s="11"/>
      <c r="J36" s="11"/>
      <c r="K36" s="11"/>
      <c r="L36" s="11"/>
      <c r="M36" s="11"/>
      <c r="N36" s="11"/>
      <c r="O36" s="11"/>
      <c r="P36" s="11"/>
      <c r="Q36" s="11"/>
      <c r="R36" s="11"/>
      <c r="S36" s="11"/>
    </row>
    <row r="37" spans="1:19">
      <c r="A37" s="1121">
        <v>24</v>
      </c>
      <c r="B37" s="1241"/>
      <c r="C37" s="846"/>
      <c r="D37" s="746"/>
      <c r="E37" s="743"/>
      <c r="F37" s="746"/>
      <c r="G37" s="741"/>
      <c r="H37" s="11"/>
      <c r="I37" s="11"/>
      <c r="J37" s="11"/>
      <c r="K37" s="11"/>
      <c r="L37" s="11"/>
      <c r="M37" s="11"/>
      <c r="N37" s="11"/>
      <c r="O37" s="11"/>
      <c r="P37" s="11"/>
      <c r="Q37" s="11"/>
      <c r="R37" s="11"/>
      <c r="S37" s="11"/>
    </row>
    <row r="38" spans="1:19">
      <c r="A38" s="1121">
        <v>25</v>
      </c>
      <c r="B38" s="1241"/>
      <c r="C38" s="846"/>
      <c r="D38" s="746"/>
      <c r="E38" s="743"/>
      <c r="F38" s="746"/>
      <c r="G38" s="741"/>
      <c r="H38" s="11"/>
      <c r="I38" s="11"/>
      <c r="J38" s="11"/>
      <c r="K38" s="11"/>
      <c r="L38" s="11"/>
      <c r="M38" s="11"/>
      <c r="N38" s="11"/>
      <c r="O38" s="11"/>
      <c r="P38" s="11"/>
      <c r="Q38" s="11"/>
      <c r="R38" s="11"/>
      <c r="S38" s="11"/>
    </row>
    <row r="39" spans="1:19">
      <c r="A39" s="1121">
        <v>26</v>
      </c>
      <c r="B39" s="1241"/>
      <c r="C39" s="846"/>
      <c r="D39" s="746"/>
      <c r="E39" s="743"/>
      <c r="F39" s="746"/>
      <c r="G39" s="741"/>
      <c r="H39" s="11"/>
      <c r="I39" s="11"/>
      <c r="J39" s="11"/>
      <c r="K39" s="11"/>
      <c r="L39" s="11"/>
      <c r="M39" s="11"/>
      <c r="N39" s="11"/>
      <c r="O39" s="11"/>
      <c r="P39" s="11"/>
      <c r="Q39" s="11"/>
      <c r="R39" s="11"/>
      <c r="S39" s="11"/>
    </row>
    <row r="40" spans="1:19">
      <c r="A40" s="1121">
        <v>27</v>
      </c>
      <c r="B40" s="1241"/>
      <c r="C40" s="846"/>
      <c r="D40" s="746"/>
      <c r="E40" s="743"/>
      <c r="F40" s="746"/>
      <c r="G40" s="741"/>
      <c r="H40" s="11"/>
      <c r="I40" s="11"/>
      <c r="J40" s="11"/>
      <c r="K40" s="11"/>
      <c r="L40" s="11"/>
      <c r="M40" s="11"/>
      <c r="N40" s="11"/>
      <c r="O40" s="11"/>
      <c r="P40" s="11"/>
      <c r="Q40" s="11"/>
      <c r="R40" s="11"/>
      <c r="S40" s="11"/>
    </row>
    <row r="41" spans="1:19">
      <c r="A41" s="1121">
        <v>28</v>
      </c>
      <c r="B41" s="1241"/>
      <c r="C41" s="846"/>
      <c r="D41" s="746"/>
      <c r="E41" s="743"/>
      <c r="F41" s="746"/>
      <c r="G41" s="741"/>
      <c r="H41" s="11"/>
      <c r="I41" s="11"/>
      <c r="J41" s="11"/>
      <c r="K41" s="11"/>
      <c r="L41" s="11"/>
      <c r="M41" s="11"/>
      <c r="N41" s="11"/>
      <c r="O41" s="11"/>
      <c r="P41" s="11"/>
      <c r="Q41" s="11"/>
      <c r="R41" s="11"/>
      <c r="S41" s="11"/>
    </row>
    <row r="42" spans="1:19">
      <c r="A42" s="1121">
        <v>29</v>
      </c>
      <c r="B42" s="1241"/>
      <c r="C42" s="846"/>
      <c r="D42" s="746"/>
      <c r="E42" s="743"/>
      <c r="F42" s="746"/>
      <c r="G42" s="741"/>
      <c r="H42" s="11"/>
      <c r="I42" s="11"/>
      <c r="J42" s="11"/>
      <c r="K42" s="11"/>
      <c r="L42" s="11"/>
      <c r="M42" s="11"/>
      <c r="N42" s="11"/>
      <c r="O42" s="11"/>
      <c r="P42" s="11"/>
      <c r="Q42" s="11"/>
      <c r="R42" s="11"/>
      <c r="S42" s="11"/>
    </row>
    <row r="43" spans="1:19">
      <c r="A43" s="1121">
        <v>30</v>
      </c>
      <c r="B43" s="1241"/>
      <c r="C43" s="846"/>
      <c r="D43" s="746"/>
      <c r="E43" s="743"/>
      <c r="F43" s="746"/>
      <c r="G43" s="741"/>
      <c r="H43" s="11"/>
      <c r="I43" s="11"/>
      <c r="J43" s="11"/>
      <c r="K43" s="11"/>
      <c r="L43" s="11"/>
      <c r="M43" s="11"/>
      <c r="N43" s="11"/>
      <c r="O43" s="11"/>
      <c r="P43" s="11"/>
      <c r="Q43" s="11"/>
      <c r="R43" s="11"/>
      <c r="S43" s="11"/>
    </row>
    <row r="44" spans="1:19">
      <c r="A44" s="1121">
        <v>31</v>
      </c>
      <c r="B44" s="1241"/>
      <c r="C44" s="846"/>
      <c r="D44" s="746"/>
      <c r="E44" s="743"/>
      <c r="F44" s="746"/>
      <c r="G44" s="741"/>
      <c r="H44" s="11"/>
      <c r="I44" s="11"/>
      <c r="J44" s="11"/>
      <c r="K44" s="11"/>
      <c r="L44" s="11"/>
      <c r="M44" s="11"/>
      <c r="N44" s="11"/>
      <c r="O44" s="11"/>
      <c r="P44" s="11"/>
      <c r="Q44" s="11"/>
      <c r="R44" s="11"/>
      <c r="S44" s="11"/>
    </row>
    <row r="45" spans="1:19">
      <c r="A45" s="1121">
        <v>32</v>
      </c>
      <c r="B45" s="1241"/>
      <c r="C45" s="846"/>
      <c r="D45" s="746"/>
      <c r="E45" s="743"/>
      <c r="F45" s="746"/>
      <c r="G45" s="741"/>
      <c r="H45" s="11"/>
      <c r="I45" s="11"/>
      <c r="J45" s="11"/>
      <c r="K45" s="11"/>
      <c r="L45" s="11"/>
      <c r="M45" s="11"/>
      <c r="N45" s="11"/>
      <c r="O45" s="11"/>
      <c r="P45" s="11"/>
      <c r="Q45" s="11"/>
      <c r="R45" s="11"/>
      <c r="S45" s="11"/>
    </row>
    <row r="46" spans="1:19">
      <c r="A46" s="1121">
        <v>33</v>
      </c>
      <c r="B46" s="1241"/>
      <c r="C46" s="846"/>
      <c r="D46" s="746"/>
      <c r="E46" s="743"/>
      <c r="F46" s="746"/>
      <c r="G46" s="741"/>
      <c r="H46" s="11"/>
      <c r="I46" s="11"/>
      <c r="J46" s="11"/>
      <c r="K46" s="11"/>
      <c r="L46" s="11"/>
      <c r="M46" s="11"/>
      <c r="N46" s="11"/>
      <c r="O46" s="11"/>
      <c r="P46" s="11"/>
      <c r="Q46" s="11"/>
      <c r="R46" s="11"/>
      <c r="S46" s="11"/>
    </row>
    <row r="47" spans="1:19">
      <c r="A47" s="1121">
        <v>34</v>
      </c>
      <c r="B47" s="1241"/>
      <c r="C47" s="846"/>
      <c r="D47" s="746"/>
      <c r="E47" s="743"/>
      <c r="F47" s="746"/>
      <c r="G47" s="741"/>
      <c r="H47" s="11"/>
      <c r="I47" s="11"/>
      <c r="J47" s="11"/>
      <c r="K47" s="11"/>
      <c r="L47" s="11"/>
      <c r="M47" s="11"/>
      <c r="N47" s="11"/>
      <c r="O47" s="11"/>
      <c r="P47" s="11"/>
      <c r="Q47" s="11"/>
      <c r="R47" s="11"/>
      <c r="S47" s="11"/>
    </row>
    <row r="48" spans="1:19">
      <c r="A48" s="1121">
        <v>35</v>
      </c>
      <c r="B48" s="1241"/>
      <c r="C48" s="846"/>
      <c r="D48" s="746"/>
      <c r="E48" s="743"/>
      <c r="F48" s="746"/>
      <c r="G48" s="741"/>
      <c r="H48" s="11"/>
      <c r="I48" s="11"/>
      <c r="J48" s="11"/>
      <c r="K48" s="11"/>
      <c r="L48" s="11"/>
      <c r="M48" s="11"/>
      <c r="N48" s="11"/>
      <c r="O48" s="11"/>
      <c r="P48" s="11"/>
      <c r="Q48" s="11"/>
      <c r="R48" s="11"/>
      <c r="S48" s="11"/>
    </row>
    <row r="49" spans="1:19">
      <c r="A49" s="1121">
        <v>36</v>
      </c>
      <c r="B49" s="1241"/>
      <c r="C49" s="846"/>
      <c r="D49" s="746"/>
      <c r="E49" s="743"/>
      <c r="F49" s="746"/>
      <c r="G49" s="741"/>
      <c r="H49" s="11"/>
      <c r="I49" s="11"/>
      <c r="J49" s="11"/>
      <c r="K49" s="11"/>
      <c r="L49" s="11"/>
      <c r="M49" s="11"/>
      <c r="N49" s="11"/>
      <c r="O49" s="11"/>
      <c r="P49" s="11"/>
      <c r="Q49" s="11"/>
      <c r="R49" s="11"/>
      <c r="S49" s="11"/>
    </row>
    <row r="50" spans="1:19">
      <c r="A50" s="1121">
        <v>37</v>
      </c>
      <c r="B50" s="1241"/>
      <c r="C50" s="846"/>
      <c r="D50" s="746"/>
      <c r="E50" s="743"/>
      <c r="F50" s="746"/>
      <c r="G50" s="741"/>
      <c r="H50" s="11"/>
      <c r="I50" s="11"/>
      <c r="J50" s="11"/>
      <c r="K50" s="11"/>
      <c r="L50" s="11"/>
      <c r="M50" s="11"/>
      <c r="N50" s="11"/>
      <c r="O50" s="11"/>
      <c r="P50" s="11"/>
      <c r="Q50" s="11"/>
      <c r="R50" s="11"/>
      <c r="S50" s="11"/>
    </row>
    <row r="51" spans="1:19">
      <c r="A51" s="1121">
        <v>38</v>
      </c>
      <c r="B51" s="1241"/>
      <c r="C51" s="846"/>
      <c r="D51" s="746"/>
      <c r="E51" s="743"/>
      <c r="F51" s="746"/>
      <c r="G51" s="741"/>
      <c r="H51" s="11"/>
      <c r="I51" s="11"/>
      <c r="J51" s="11"/>
      <c r="K51" s="11"/>
      <c r="L51" s="11"/>
      <c r="M51" s="11"/>
      <c r="N51" s="11"/>
      <c r="O51" s="11"/>
      <c r="P51" s="11"/>
      <c r="Q51" s="11"/>
      <c r="R51" s="11"/>
      <c r="S51" s="11"/>
    </row>
    <row r="52" spans="1:19">
      <c r="A52" s="1121">
        <v>39</v>
      </c>
      <c r="B52" s="1241"/>
      <c r="C52" s="846"/>
      <c r="D52" s="746"/>
      <c r="E52" s="743"/>
      <c r="F52" s="746"/>
      <c r="G52" s="741"/>
      <c r="H52" s="11"/>
      <c r="I52" s="11"/>
      <c r="J52" s="11"/>
      <c r="K52" s="11"/>
      <c r="L52" s="11"/>
      <c r="M52" s="11"/>
      <c r="N52" s="11"/>
      <c r="O52" s="11"/>
      <c r="P52" s="11"/>
      <c r="Q52" s="11"/>
      <c r="R52" s="11"/>
      <c r="S52" s="11"/>
    </row>
    <row r="53" spans="1:19">
      <c r="A53" s="1121">
        <v>40</v>
      </c>
      <c r="B53" s="1241"/>
      <c r="C53" s="846"/>
      <c r="D53" s="746"/>
      <c r="E53" s="743"/>
      <c r="F53" s="746"/>
      <c r="G53" s="741"/>
      <c r="H53" s="11"/>
      <c r="I53" s="11"/>
      <c r="J53" s="11"/>
      <c r="K53" s="11"/>
      <c r="L53" s="11"/>
      <c r="M53" s="11"/>
      <c r="N53" s="11"/>
      <c r="O53" s="11"/>
      <c r="P53" s="11"/>
      <c r="Q53" s="11"/>
      <c r="R53" s="11"/>
      <c r="S53" s="11"/>
    </row>
    <row r="54" spans="1:19">
      <c r="A54" s="1121">
        <v>41</v>
      </c>
      <c r="B54" s="1241"/>
      <c r="C54" s="846"/>
      <c r="D54" s="746"/>
      <c r="E54" s="743"/>
      <c r="F54" s="746"/>
      <c r="G54" s="741"/>
      <c r="H54" s="11"/>
      <c r="I54" s="11"/>
      <c r="J54" s="11"/>
      <c r="K54" s="11"/>
      <c r="L54" s="11"/>
      <c r="M54" s="11"/>
      <c r="N54" s="11"/>
      <c r="O54" s="11"/>
      <c r="P54" s="11"/>
      <c r="Q54" s="11"/>
      <c r="R54" s="11"/>
      <c r="S54" s="11"/>
    </row>
    <row r="55" spans="1:19">
      <c r="A55" s="1121">
        <v>42</v>
      </c>
      <c r="B55" s="1241"/>
      <c r="C55" s="846"/>
      <c r="D55" s="746"/>
      <c r="E55" s="743"/>
      <c r="F55" s="746"/>
      <c r="G55" s="741"/>
      <c r="H55" s="11"/>
      <c r="I55" s="11"/>
      <c r="J55" s="11"/>
      <c r="K55" s="11"/>
      <c r="L55" s="11"/>
      <c r="M55" s="11"/>
      <c r="N55" s="11"/>
      <c r="O55" s="11"/>
      <c r="P55" s="11"/>
      <c r="Q55" s="11"/>
      <c r="R55" s="11"/>
      <c r="S55" s="11"/>
    </row>
    <row r="56" spans="1:19">
      <c r="A56" s="1121">
        <v>43</v>
      </c>
      <c r="B56" s="1241"/>
      <c r="C56" s="846"/>
      <c r="D56" s="746"/>
      <c r="E56" s="743"/>
      <c r="F56" s="746"/>
      <c r="G56" s="741"/>
      <c r="H56" s="11"/>
      <c r="I56" s="11"/>
      <c r="J56" s="11"/>
      <c r="K56" s="11"/>
      <c r="L56" s="11"/>
      <c r="M56" s="11"/>
      <c r="N56" s="11"/>
      <c r="O56" s="11"/>
      <c r="P56" s="11"/>
      <c r="Q56" s="11"/>
      <c r="R56" s="11"/>
      <c r="S56" s="11"/>
    </row>
    <row r="57" spans="1:19">
      <c r="A57" s="1121">
        <v>44</v>
      </c>
      <c r="B57" s="1241"/>
      <c r="C57" s="846"/>
      <c r="D57" s="746"/>
      <c r="E57" s="743"/>
      <c r="F57" s="746"/>
      <c r="G57" s="741"/>
      <c r="H57" s="11"/>
      <c r="I57" s="11"/>
      <c r="J57" s="11"/>
      <c r="K57" s="11"/>
      <c r="L57" s="11"/>
      <c r="M57" s="11"/>
      <c r="N57" s="11"/>
      <c r="O57" s="11"/>
      <c r="P57" s="11"/>
      <c r="Q57" s="11"/>
      <c r="R57" s="11"/>
      <c r="S57" s="11"/>
    </row>
    <row r="58" spans="1:19">
      <c r="A58" s="1121" t="s">
        <v>1276</v>
      </c>
      <c r="B58" s="1241"/>
      <c r="C58" s="846"/>
      <c r="D58" s="746"/>
      <c r="E58" s="743"/>
      <c r="F58" s="746"/>
      <c r="G58" s="741"/>
      <c r="H58" s="11"/>
      <c r="I58" s="11"/>
      <c r="J58" s="11"/>
      <c r="K58" s="11"/>
      <c r="L58" s="11"/>
      <c r="M58" s="11"/>
      <c r="N58" s="11"/>
      <c r="O58" s="11"/>
      <c r="P58" s="11"/>
      <c r="Q58" s="11"/>
      <c r="R58" s="11"/>
      <c r="S58" s="11"/>
    </row>
    <row r="59" spans="1:19">
      <c r="A59" s="1121">
        <v>46</v>
      </c>
      <c r="B59" s="1241"/>
      <c r="C59" s="846"/>
      <c r="D59" s="746">
        <f>D126</f>
        <v>0</v>
      </c>
      <c r="E59" s="219"/>
      <c r="F59" s="746">
        <f>F126</f>
        <v>0</v>
      </c>
      <c r="G59" s="741">
        <f>G126</f>
        <v>0</v>
      </c>
      <c r="H59" s="11"/>
      <c r="I59" s="11"/>
      <c r="J59" s="11"/>
      <c r="K59" s="11"/>
      <c r="L59" s="11"/>
      <c r="M59" s="11"/>
      <c r="N59" s="11"/>
      <c r="O59" s="11"/>
      <c r="P59" s="11"/>
      <c r="Q59" s="11"/>
      <c r="R59" s="11"/>
      <c r="S59" s="11"/>
    </row>
    <row r="60" spans="1:19">
      <c r="A60" s="1121">
        <v>47</v>
      </c>
      <c r="B60" s="166" t="s">
        <v>1131</v>
      </c>
      <c r="C60" s="747">
        <v>6585931</v>
      </c>
      <c r="D60" s="1242"/>
      <c r="E60" s="219"/>
      <c r="F60" s="1242"/>
      <c r="G60" s="748">
        <v>6757731</v>
      </c>
      <c r="H60" s="11"/>
      <c r="I60" s="11"/>
      <c r="J60" s="11"/>
      <c r="K60" s="11"/>
      <c r="L60" s="11"/>
      <c r="M60" s="11"/>
      <c r="N60" s="11"/>
      <c r="O60" s="11"/>
      <c r="P60" s="11"/>
      <c r="Q60" s="11"/>
      <c r="R60" s="11"/>
      <c r="S60" s="11"/>
    </row>
    <row r="61" spans="1:19">
      <c r="A61" s="1121">
        <v>48</v>
      </c>
      <c r="B61" s="59" t="s">
        <v>1132</v>
      </c>
      <c r="C61" s="1242"/>
      <c r="D61" s="1242"/>
      <c r="E61" s="743"/>
      <c r="F61" s="1242"/>
      <c r="G61" s="176"/>
      <c r="H61" s="11"/>
      <c r="I61" s="11"/>
      <c r="J61" s="11"/>
      <c r="K61" s="11"/>
      <c r="L61" s="11"/>
      <c r="M61" s="11"/>
      <c r="N61" s="11"/>
      <c r="O61" s="11"/>
      <c r="P61" s="11"/>
      <c r="Q61" s="11"/>
      <c r="R61" s="11"/>
      <c r="S61" s="11"/>
    </row>
    <row r="62" spans="1:19">
      <c r="A62" s="1121"/>
      <c r="B62" s="61" t="s">
        <v>4019</v>
      </c>
      <c r="C62" s="219"/>
      <c r="D62" s="219"/>
      <c r="E62" s="219"/>
      <c r="F62" s="219"/>
      <c r="G62" s="190"/>
      <c r="H62" s="11"/>
      <c r="I62" s="11"/>
      <c r="J62" s="11"/>
      <c r="K62" s="11"/>
      <c r="L62" s="11"/>
      <c r="M62" s="11"/>
      <c r="N62" s="11"/>
      <c r="O62" s="11"/>
      <c r="P62" s="11"/>
      <c r="Q62" s="11"/>
      <c r="R62" s="11"/>
      <c r="S62" s="11"/>
    </row>
    <row r="63" spans="1:19" ht="15.75" thickBot="1">
      <c r="A63" s="220">
        <v>49</v>
      </c>
      <c r="B63" s="221" t="s">
        <v>1526</v>
      </c>
      <c r="C63" s="749">
        <f>C60+SUM(C14:C59)</f>
        <v>17116999</v>
      </c>
      <c r="D63" s="152">
        <f>D60+D61</f>
        <v>0</v>
      </c>
      <c r="E63" s="222"/>
      <c r="F63" s="152">
        <f>F60+F61</f>
        <v>0</v>
      </c>
      <c r="G63" s="737">
        <f>G60+SUM(G14:G59)</f>
        <v>15297839</v>
      </c>
      <c r="H63" s="11"/>
      <c r="I63" s="11"/>
      <c r="J63" s="11"/>
      <c r="K63" s="11"/>
      <c r="L63" s="11"/>
      <c r="M63" s="11"/>
      <c r="N63" s="11"/>
      <c r="O63" s="11"/>
      <c r="P63" s="11"/>
      <c r="Q63" s="11"/>
      <c r="R63" s="11"/>
      <c r="S63" s="11"/>
    </row>
    <row r="64" spans="1:19">
      <c r="A64" s="11"/>
      <c r="B64" s="11"/>
      <c r="C64" s="11"/>
      <c r="D64" s="11"/>
      <c r="E64" s="11"/>
      <c r="F64" s="11"/>
      <c r="G64" s="11"/>
      <c r="H64" s="11"/>
      <c r="I64" s="11"/>
      <c r="J64" s="11"/>
      <c r="K64" s="11"/>
      <c r="L64" s="11"/>
      <c r="M64" s="11"/>
      <c r="N64" s="11"/>
      <c r="O64" s="11"/>
      <c r="P64" s="11"/>
      <c r="Q64" s="11"/>
      <c r="R64" s="11"/>
      <c r="S64" s="11"/>
    </row>
    <row r="65" spans="1:19">
      <c r="A65" s="2083" t="s">
        <v>4976</v>
      </c>
      <c r="B65" s="11"/>
      <c r="C65" s="11"/>
      <c r="D65" s="11"/>
      <c r="E65" s="11"/>
      <c r="F65" s="11"/>
      <c r="G65" s="11"/>
      <c r="H65" s="11"/>
      <c r="I65" s="11"/>
      <c r="J65" s="11"/>
      <c r="K65" s="11"/>
      <c r="L65" s="11"/>
      <c r="M65" s="11"/>
      <c r="N65" s="11"/>
      <c r="O65" s="11"/>
      <c r="P65" s="11"/>
      <c r="Q65" s="11"/>
      <c r="R65" s="11"/>
      <c r="S65" s="11"/>
    </row>
    <row r="66" spans="1:19">
      <c r="A66" s="44" t="s">
        <v>1133</v>
      </c>
      <c r="B66" s="44"/>
      <c r="C66" s="44"/>
      <c r="D66" s="44"/>
      <c r="E66" s="44"/>
      <c r="F66" s="44"/>
      <c r="G66" s="44"/>
      <c r="H66" s="11"/>
      <c r="I66" s="11"/>
      <c r="J66" s="11"/>
      <c r="K66" s="11"/>
      <c r="L66" s="11"/>
      <c r="M66" s="11"/>
      <c r="N66" s="11"/>
      <c r="O66" s="11"/>
      <c r="P66" s="11"/>
      <c r="Q66" s="11"/>
      <c r="R66" s="11"/>
      <c r="S66" s="11"/>
    </row>
    <row r="67" spans="1:19" ht="15.75">
      <c r="A67" s="46" t="s">
        <v>1134</v>
      </c>
      <c r="B67" s="44"/>
      <c r="C67" s="44"/>
      <c r="D67" s="44"/>
      <c r="E67" s="44"/>
      <c r="F67" s="44"/>
      <c r="G67" s="44"/>
      <c r="H67" s="11"/>
      <c r="I67" s="11"/>
      <c r="J67" s="11"/>
      <c r="K67" s="11"/>
      <c r="L67" s="11"/>
      <c r="M67" s="11"/>
      <c r="N67" s="11"/>
      <c r="O67" s="11"/>
      <c r="P67" s="11"/>
      <c r="Q67" s="11"/>
      <c r="R67" s="11"/>
      <c r="S67" s="11"/>
    </row>
    <row r="68" spans="1:19">
      <c r="A68" s="11"/>
      <c r="B68" s="11"/>
      <c r="C68" s="11"/>
      <c r="D68" s="11"/>
      <c r="E68" s="11"/>
      <c r="F68" s="11"/>
      <c r="G68" s="11"/>
      <c r="H68" s="11"/>
      <c r="I68" s="11"/>
      <c r="J68" s="11"/>
      <c r="K68" s="11"/>
      <c r="L68" s="11"/>
      <c r="M68" s="11"/>
      <c r="N68" s="11"/>
      <c r="O68" s="11"/>
      <c r="P68" s="11"/>
      <c r="Q68" s="11"/>
      <c r="R68" s="11"/>
      <c r="S68" s="11"/>
    </row>
    <row r="69" spans="1:19" ht="15.75" thickBot="1">
      <c r="A69" s="11" t="str">
        <f>'[32]Data Sheet'!$C$25</f>
        <v>ORANGE AND ROCKLAND UTILITIES, INC.</v>
      </c>
      <c r="B69" s="11"/>
      <c r="C69" s="11"/>
      <c r="D69" s="11"/>
      <c r="E69" s="11"/>
      <c r="F69" s="448" t="str">
        <f>'[32]Data Sheet'!$C$40</f>
        <v>4/30/2008</v>
      </c>
      <c r="G69" s="11" t="str">
        <f>'[32]Data Sheet'!$C$38</f>
        <v>12/31/2007</v>
      </c>
      <c r="H69" s="11"/>
      <c r="I69" s="11"/>
      <c r="J69" s="11"/>
      <c r="K69" s="11"/>
      <c r="L69" s="11"/>
      <c r="M69" s="11"/>
      <c r="N69" s="11"/>
      <c r="O69" s="11"/>
      <c r="P69" s="11"/>
      <c r="Q69" s="11"/>
      <c r="R69" s="11"/>
      <c r="S69" s="11"/>
    </row>
    <row r="70" spans="1:19">
      <c r="A70" s="13"/>
      <c r="B70" s="41"/>
      <c r="C70" s="41"/>
      <c r="D70" s="41"/>
      <c r="E70" s="41"/>
      <c r="F70" s="41"/>
      <c r="G70" s="42"/>
      <c r="H70" s="11"/>
      <c r="I70" s="11"/>
      <c r="J70" s="11"/>
      <c r="K70" s="11"/>
      <c r="L70" s="11"/>
      <c r="M70" s="11"/>
      <c r="N70" s="11"/>
      <c r="O70" s="11"/>
      <c r="P70" s="11"/>
      <c r="Q70" s="11"/>
      <c r="R70" s="11"/>
      <c r="S70" s="11"/>
    </row>
    <row r="71" spans="1:19">
      <c r="A71" s="197" t="s">
        <v>1120</v>
      </c>
      <c r="B71" s="44"/>
      <c r="C71" s="44"/>
      <c r="D71" s="44"/>
      <c r="E71" s="44"/>
      <c r="F71" s="44"/>
      <c r="G71" s="45"/>
      <c r="H71" s="11"/>
      <c r="I71" s="11"/>
      <c r="J71" s="11"/>
      <c r="K71" s="11"/>
      <c r="L71" s="11"/>
      <c r="M71" s="11"/>
      <c r="N71" s="11"/>
      <c r="O71" s="11"/>
      <c r="P71" s="11"/>
      <c r="Q71" s="11"/>
      <c r="R71" s="11"/>
      <c r="S71" s="11"/>
    </row>
    <row r="72" spans="1:19">
      <c r="A72" s="49"/>
      <c r="B72" s="52"/>
      <c r="C72" s="52"/>
      <c r="D72" s="52"/>
      <c r="E72" s="52"/>
      <c r="F72" s="52"/>
      <c r="G72" s="51"/>
      <c r="H72" s="11"/>
      <c r="I72" s="11"/>
      <c r="J72" s="11"/>
      <c r="K72" s="11"/>
      <c r="L72" s="11"/>
      <c r="M72" s="11"/>
      <c r="N72" s="11"/>
      <c r="O72" s="11"/>
      <c r="P72" s="11"/>
      <c r="Q72" s="11"/>
      <c r="R72" s="11"/>
      <c r="S72" s="11"/>
    </row>
    <row r="73" spans="1:19">
      <c r="A73" s="1118"/>
      <c r="B73" s="64"/>
      <c r="C73" s="64"/>
      <c r="D73" s="64"/>
      <c r="E73" s="217" t="s">
        <v>1125</v>
      </c>
      <c r="F73" s="132"/>
      <c r="G73" s="65"/>
      <c r="H73" s="11"/>
      <c r="I73" s="11"/>
      <c r="J73" s="11"/>
      <c r="K73" s="11"/>
      <c r="L73" s="11"/>
      <c r="M73" s="11"/>
      <c r="N73" s="11"/>
      <c r="O73" s="11"/>
      <c r="P73" s="11"/>
      <c r="Q73" s="11"/>
      <c r="R73" s="11"/>
      <c r="S73" s="11"/>
    </row>
    <row r="74" spans="1:19">
      <c r="A74" s="1121"/>
      <c r="B74" s="66"/>
      <c r="C74" s="1092" t="s">
        <v>1126</v>
      </c>
      <c r="D74" s="66"/>
      <c r="E74" s="1092" t="s">
        <v>1529</v>
      </c>
      <c r="F74" s="66"/>
      <c r="G74" s="137" t="s">
        <v>2642</v>
      </c>
      <c r="H74" s="11"/>
      <c r="I74" s="11"/>
      <c r="J74" s="11"/>
      <c r="K74" s="11"/>
      <c r="L74" s="11"/>
      <c r="M74" s="11"/>
      <c r="N74" s="11"/>
      <c r="O74" s="11"/>
      <c r="P74" s="11"/>
      <c r="Q74" s="11"/>
      <c r="R74" s="11"/>
      <c r="S74" s="11"/>
    </row>
    <row r="75" spans="1:19">
      <c r="A75" s="1121"/>
      <c r="B75" s="1092" t="s">
        <v>1127</v>
      </c>
      <c r="C75" s="1092" t="s">
        <v>1128</v>
      </c>
      <c r="D75" s="1092" t="s">
        <v>1114</v>
      </c>
      <c r="E75" s="1092" t="s">
        <v>1091</v>
      </c>
      <c r="F75" s="1092" t="s">
        <v>2645</v>
      </c>
      <c r="G75" s="137" t="s">
        <v>659</v>
      </c>
      <c r="H75" s="11"/>
      <c r="I75" s="11"/>
      <c r="J75" s="11"/>
      <c r="K75" s="11"/>
      <c r="L75" s="11"/>
      <c r="M75" s="11"/>
      <c r="N75" s="11"/>
      <c r="O75" s="11"/>
      <c r="P75" s="11"/>
      <c r="Q75" s="11"/>
      <c r="R75" s="11"/>
      <c r="S75" s="11"/>
    </row>
    <row r="76" spans="1:19">
      <c r="A76" s="1125"/>
      <c r="B76" s="215" t="s">
        <v>58</v>
      </c>
      <c r="C76" s="215" t="s">
        <v>1129</v>
      </c>
      <c r="D76" s="215" t="s">
        <v>1828</v>
      </c>
      <c r="E76" s="215" t="s">
        <v>1829</v>
      </c>
      <c r="F76" s="215" t="s">
        <v>1116</v>
      </c>
      <c r="G76" s="138" t="s">
        <v>1130</v>
      </c>
      <c r="H76" s="11"/>
      <c r="I76" s="11"/>
      <c r="J76" s="11"/>
      <c r="K76" s="11"/>
      <c r="L76" s="11"/>
      <c r="M76" s="11"/>
      <c r="N76" s="11"/>
      <c r="O76" s="11"/>
      <c r="P76" s="11"/>
      <c r="Q76" s="11"/>
      <c r="R76" s="11"/>
      <c r="S76" s="11"/>
    </row>
    <row r="77" spans="1:19">
      <c r="A77" s="47"/>
      <c r="B77" s="53"/>
      <c r="C77" s="194"/>
      <c r="D77" s="205"/>
      <c r="E77" s="11"/>
      <c r="F77" s="205"/>
      <c r="G77" s="176">
        <f t="shared" ref="G77:G125" si="2">C77+D77-F77</f>
        <v>0</v>
      </c>
      <c r="H77" s="11"/>
      <c r="I77" s="11"/>
      <c r="J77" s="11"/>
      <c r="K77" s="11"/>
      <c r="L77" s="11"/>
      <c r="M77" s="11"/>
      <c r="N77" s="11"/>
      <c r="O77" s="11"/>
      <c r="P77" s="11"/>
      <c r="Q77" s="11"/>
      <c r="R77" s="11"/>
      <c r="S77" s="11"/>
    </row>
    <row r="78" spans="1:19">
      <c r="A78" s="47"/>
      <c r="B78" s="53"/>
      <c r="C78" s="194"/>
      <c r="D78" s="205"/>
      <c r="E78" s="11"/>
      <c r="F78" s="205"/>
      <c r="G78" s="176">
        <f t="shared" si="2"/>
        <v>0</v>
      </c>
      <c r="H78" s="11"/>
      <c r="I78" s="11"/>
      <c r="J78" s="11"/>
      <c r="K78" s="11"/>
      <c r="L78" s="11"/>
      <c r="M78" s="11"/>
      <c r="N78" s="11"/>
      <c r="O78" s="11"/>
      <c r="P78" s="11"/>
      <c r="Q78" s="11"/>
      <c r="R78" s="11"/>
      <c r="S78" s="11"/>
    </row>
    <row r="79" spans="1:19">
      <c r="A79" s="47"/>
      <c r="B79" s="53"/>
      <c r="C79" s="194"/>
      <c r="D79" s="205"/>
      <c r="E79" s="11"/>
      <c r="F79" s="205"/>
      <c r="G79" s="176">
        <f t="shared" si="2"/>
        <v>0</v>
      </c>
      <c r="H79" s="11"/>
      <c r="I79" s="11"/>
      <c r="J79" s="11"/>
      <c r="K79" s="11"/>
      <c r="L79" s="11"/>
      <c r="M79" s="11"/>
      <c r="N79" s="11"/>
      <c r="O79" s="11"/>
      <c r="P79" s="11"/>
      <c r="Q79" s="11"/>
      <c r="R79" s="11"/>
      <c r="S79" s="11"/>
    </row>
    <row r="80" spans="1:19">
      <c r="A80" s="47"/>
      <c r="B80" s="53"/>
      <c r="C80" s="194"/>
      <c r="D80" s="205"/>
      <c r="E80" s="11"/>
      <c r="F80" s="205"/>
      <c r="G80" s="176">
        <f t="shared" si="2"/>
        <v>0</v>
      </c>
      <c r="H80" s="11"/>
      <c r="I80" s="11"/>
      <c r="J80" s="11"/>
      <c r="K80" s="11"/>
      <c r="L80" s="11"/>
      <c r="M80" s="11"/>
      <c r="N80" s="11"/>
      <c r="O80" s="11"/>
      <c r="P80" s="11"/>
      <c r="Q80" s="11"/>
      <c r="R80" s="11"/>
      <c r="S80" s="11"/>
    </row>
    <row r="81" spans="1:19">
      <c r="A81" s="47"/>
      <c r="B81" s="53"/>
      <c r="C81" s="194"/>
      <c r="D81" s="205"/>
      <c r="E81" s="11"/>
      <c r="F81" s="205"/>
      <c r="G81" s="176">
        <f t="shared" si="2"/>
        <v>0</v>
      </c>
      <c r="H81" s="11"/>
      <c r="I81" s="11"/>
      <c r="J81" s="11"/>
      <c r="K81" s="11"/>
      <c r="L81" s="11"/>
      <c r="M81" s="11"/>
      <c r="N81" s="11"/>
      <c r="O81" s="11"/>
      <c r="P81" s="11"/>
      <c r="Q81" s="11"/>
      <c r="R81" s="11"/>
      <c r="S81" s="11"/>
    </row>
    <row r="82" spans="1:19">
      <c r="A82" s="47"/>
      <c r="B82" s="53"/>
      <c r="C82" s="223"/>
      <c r="D82" s="205"/>
      <c r="E82" s="1100"/>
      <c r="F82" s="224"/>
      <c r="G82" s="176">
        <f t="shared" si="2"/>
        <v>0</v>
      </c>
      <c r="H82" s="11"/>
      <c r="I82" s="11"/>
      <c r="J82" s="11"/>
      <c r="K82" s="11"/>
      <c r="L82" s="11"/>
      <c r="M82" s="11"/>
      <c r="N82" s="11"/>
      <c r="O82" s="11"/>
      <c r="P82" s="11"/>
      <c r="Q82" s="11"/>
      <c r="R82" s="11"/>
      <c r="S82" s="11"/>
    </row>
    <row r="83" spans="1:19">
      <c r="A83" s="47"/>
      <c r="B83" s="53"/>
      <c r="C83" s="194"/>
      <c r="D83" s="205"/>
      <c r="E83" s="11"/>
      <c r="F83" s="205"/>
      <c r="G83" s="176">
        <f t="shared" si="2"/>
        <v>0</v>
      </c>
      <c r="H83" s="11"/>
      <c r="I83" s="11"/>
      <c r="J83" s="11"/>
      <c r="K83" s="11"/>
      <c r="L83" s="11"/>
      <c r="M83" s="11"/>
      <c r="N83" s="11"/>
      <c r="O83" s="11"/>
      <c r="P83" s="11"/>
      <c r="Q83" s="11"/>
      <c r="R83" s="11"/>
      <c r="S83" s="11"/>
    </row>
    <row r="84" spans="1:19">
      <c r="A84" s="47"/>
      <c r="B84" s="53"/>
      <c r="C84" s="194"/>
      <c r="D84" s="205"/>
      <c r="E84" s="11"/>
      <c r="F84" s="205"/>
      <c r="G84" s="176">
        <f t="shared" si="2"/>
        <v>0</v>
      </c>
      <c r="H84" s="11"/>
      <c r="I84" s="11"/>
      <c r="J84" s="11"/>
      <c r="K84" s="11"/>
      <c r="L84" s="11"/>
      <c r="M84" s="11"/>
      <c r="N84" s="11"/>
      <c r="O84" s="11"/>
      <c r="P84" s="11"/>
      <c r="Q84" s="11"/>
      <c r="R84" s="11"/>
      <c r="S84" s="11"/>
    </row>
    <row r="85" spans="1:19">
      <c r="A85" s="47"/>
      <c r="B85" s="53"/>
      <c r="C85" s="194"/>
      <c r="D85" s="205"/>
      <c r="E85" s="11"/>
      <c r="F85" s="205"/>
      <c r="G85" s="176">
        <f t="shared" si="2"/>
        <v>0</v>
      </c>
      <c r="H85" s="11"/>
      <c r="I85" s="11"/>
      <c r="J85" s="11"/>
      <c r="K85" s="11"/>
      <c r="L85" s="11"/>
      <c r="M85" s="11"/>
      <c r="N85" s="11"/>
      <c r="O85" s="11"/>
      <c r="P85" s="11"/>
      <c r="Q85" s="11"/>
      <c r="R85" s="11"/>
      <c r="S85" s="11"/>
    </row>
    <row r="86" spans="1:19">
      <c r="A86" s="47"/>
      <c r="B86" s="53"/>
      <c r="C86" s="194"/>
      <c r="D86" s="205"/>
      <c r="E86" s="11"/>
      <c r="F86" s="205"/>
      <c r="G86" s="176">
        <f t="shared" si="2"/>
        <v>0</v>
      </c>
      <c r="H86" s="11"/>
      <c r="I86" s="11"/>
      <c r="J86" s="11"/>
      <c r="K86" s="11"/>
      <c r="L86" s="11"/>
      <c r="M86" s="11"/>
      <c r="N86" s="11"/>
      <c r="O86" s="11"/>
      <c r="P86" s="11"/>
      <c r="Q86" s="11"/>
      <c r="R86" s="11"/>
      <c r="S86" s="11"/>
    </row>
    <row r="87" spans="1:19">
      <c r="A87" s="47"/>
      <c r="B87" s="53"/>
      <c r="C87" s="194"/>
      <c r="D87" s="205"/>
      <c r="E87" s="11"/>
      <c r="F87" s="205"/>
      <c r="G87" s="176">
        <f t="shared" si="2"/>
        <v>0</v>
      </c>
      <c r="H87" s="11"/>
      <c r="I87" s="11"/>
      <c r="J87" s="11"/>
      <c r="K87" s="11"/>
      <c r="L87" s="11"/>
      <c r="M87" s="11"/>
      <c r="N87" s="11"/>
      <c r="O87" s="11"/>
      <c r="P87" s="11"/>
      <c r="Q87" s="11"/>
      <c r="R87" s="11"/>
      <c r="S87" s="11"/>
    </row>
    <row r="88" spans="1:19">
      <c r="A88" s="47"/>
      <c r="B88" s="53"/>
      <c r="C88" s="194"/>
      <c r="D88" s="205"/>
      <c r="E88" s="11"/>
      <c r="F88" s="205"/>
      <c r="G88" s="176">
        <f t="shared" si="2"/>
        <v>0</v>
      </c>
      <c r="H88" s="11"/>
      <c r="I88" s="11"/>
      <c r="J88" s="11"/>
      <c r="K88" s="11"/>
      <c r="L88" s="11"/>
      <c r="M88" s="11"/>
      <c r="N88" s="11"/>
      <c r="O88" s="11"/>
      <c r="P88" s="11"/>
      <c r="Q88" s="11"/>
      <c r="R88" s="11"/>
      <c r="S88" s="11"/>
    </row>
    <row r="89" spans="1:19">
      <c r="A89" s="47"/>
      <c r="B89" s="53"/>
      <c r="C89" s="194"/>
      <c r="D89" s="205"/>
      <c r="E89" s="11"/>
      <c r="F89" s="205"/>
      <c r="G89" s="176">
        <f t="shared" si="2"/>
        <v>0</v>
      </c>
      <c r="H89" s="11"/>
      <c r="I89" s="11"/>
      <c r="J89" s="11"/>
      <c r="K89" s="11"/>
      <c r="L89" s="11"/>
      <c r="M89" s="11"/>
      <c r="N89" s="11"/>
      <c r="O89" s="11"/>
      <c r="P89" s="11"/>
      <c r="Q89" s="11"/>
      <c r="R89" s="11"/>
      <c r="S89" s="11"/>
    </row>
    <row r="90" spans="1:19">
      <c r="A90" s="47"/>
      <c r="B90" s="53"/>
      <c r="C90" s="194"/>
      <c r="D90" s="205"/>
      <c r="E90" s="11"/>
      <c r="F90" s="205"/>
      <c r="G90" s="176">
        <f t="shared" si="2"/>
        <v>0</v>
      </c>
      <c r="H90" s="11"/>
      <c r="I90" s="11"/>
      <c r="J90" s="11"/>
      <c r="K90" s="11"/>
      <c r="L90" s="11"/>
      <c r="M90" s="11"/>
      <c r="N90" s="11"/>
      <c r="O90" s="11"/>
      <c r="P90" s="11"/>
      <c r="Q90" s="11"/>
      <c r="R90" s="11"/>
      <c r="S90" s="11"/>
    </row>
    <row r="91" spans="1:19">
      <c r="A91" s="47"/>
      <c r="B91" s="53"/>
      <c r="C91" s="194"/>
      <c r="D91" s="205"/>
      <c r="E91" s="11"/>
      <c r="F91" s="205"/>
      <c r="G91" s="176">
        <f t="shared" si="2"/>
        <v>0</v>
      </c>
      <c r="H91" s="11"/>
      <c r="I91" s="11"/>
      <c r="J91" s="11"/>
      <c r="K91" s="11"/>
      <c r="L91" s="11"/>
      <c r="M91" s="11"/>
      <c r="N91" s="11"/>
      <c r="O91" s="11"/>
      <c r="P91" s="11"/>
      <c r="Q91" s="11"/>
      <c r="R91" s="11"/>
      <c r="S91" s="11"/>
    </row>
    <row r="92" spans="1:19">
      <c r="A92" s="47"/>
      <c r="B92" s="53"/>
      <c r="C92" s="194"/>
      <c r="D92" s="205"/>
      <c r="E92" s="11"/>
      <c r="F92" s="205"/>
      <c r="G92" s="176">
        <f t="shared" si="2"/>
        <v>0</v>
      </c>
    </row>
    <row r="93" spans="1:19">
      <c r="A93" s="47"/>
      <c r="B93" s="53"/>
      <c r="C93" s="194"/>
      <c r="D93" s="205"/>
      <c r="E93" s="11"/>
      <c r="F93" s="205"/>
      <c r="G93" s="176">
        <f t="shared" si="2"/>
        <v>0</v>
      </c>
    </row>
    <row r="94" spans="1:19">
      <c r="A94" s="47"/>
      <c r="B94" s="53"/>
      <c r="C94" s="194"/>
      <c r="D94" s="205"/>
      <c r="E94" s="11"/>
      <c r="F94" s="205"/>
      <c r="G94" s="176">
        <f t="shared" si="2"/>
        <v>0</v>
      </c>
    </row>
    <row r="95" spans="1:19">
      <c r="A95" s="47"/>
      <c r="B95" s="53"/>
      <c r="C95" s="194"/>
      <c r="D95" s="205"/>
      <c r="E95" s="11"/>
      <c r="F95" s="205"/>
      <c r="G95" s="176">
        <f t="shared" si="2"/>
        <v>0</v>
      </c>
    </row>
    <row r="96" spans="1:19">
      <c r="A96" s="47"/>
      <c r="B96" s="53"/>
      <c r="C96" s="194"/>
      <c r="D96" s="205"/>
      <c r="E96" s="11"/>
      <c r="F96" s="205"/>
      <c r="G96" s="176">
        <f t="shared" si="2"/>
        <v>0</v>
      </c>
    </row>
    <row r="97" spans="1:7">
      <c r="A97" s="47"/>
      <c r="B97" s="53"/>
      <c r="C97" s="194"/>
      <c r="D97" s="205"/>
      <c r="E97" s="11"/>
      <c r="F97" s="205"/>
      <c r="G97" s="176">
        <f t="shared" si="2"/>
        <v>0</v>
      </c>
    </row>
    <row r="98" spans="1:7">
      <c r="A98" s="47"/>
      <c r="B98" s="53"/>
      <c r="C98" s="194"/>
      <c r="D98" s="205"/>
      <c r="E98" s="11"/>
      <c r="F98" s="205"/>
      <c r="G98" s="176">
        <f t="shared" si="2"/>
        <v>0</v>
      </c>
    </row>
    <row r="99" spans="1:7">
      <c r="A99" s="47"/>
      <c r="B99" s="53"/>
      <c r="C99" s="194"/>
      <c r="D99" s="205"/>
      <c r="E99" s="11"/>
      <c r="F99" s="205"/>
      <c r="G99" s="176">
        <f t="shared" si="2"/>
        <v>0</v>
      </c>
    </row>
    <row r="100" spans="1:7">
      <c r="A100" s="47"/>
      <c r="B100" s="53"/>
      <c r="C100" s="194"/>
      <c r="D100" s="205"/>
      <c r="E100" s="11"/>
      <c r="F100" s="205"/>
      <c r="G100" s="176">
        <f t="shared" si="2"/>
        <v>0</v>
      </c>
    </row>
    <row r="101" spans="1:7">
      <c r="A101" s="47"/>
      <c r="B101" s="53"/>
      <c r="C101" s="194"/>
      <c r="D101" s="205"/>
      <c r="E101" s="11"/>
      <c r="F101" s="205"/>
      <c r="G101" s="176">
        <f t="shared" si="2"/>
        <v>0</v>
      </c>
    </row>
    <row r="102" spans="1:7">
      <c r="A102" s="47"/>
      <c r="B102" s="53"/>
      <c r="C102" s="194"/>
      <c r="D102" s="205"/>
      <c r="E102" s="11"/>
      <c r="F102" s="205"/>
      <c r="G102" s="176">
        <f t="shared" si="2"/>
        <v>0</v>
      </c>
    </row>
    <row r="103" spans="1:7">
      <c r="A103" s="47"/>
      <c r="B103" s="53"/>
      <c r="C103" s="194"/>
      <c r="D103" s="205"/>
      <c r="E103" s="11"/>
      <c r="F103" s="205"/>
      <c r="G103" s="176">
        <f t="shared" si="2"/>
        <v>0</v>
      </c>
    </row>
    <row r="104" spans="1:7">
      <c r="A104" s="47"/>
      <c r="B104" s="53"/>
      <c r="C104" s="194"/>
      <c r="D104" s="205"/>
      <c r="E104" s="11"/>
      <c r="F104" s="205"/>
      <c r="G104" s="176">
        <f t="shared" si="2"/>
        <v>0</v>
      </c>
    </row>
    <row r="105" spans="1:7">
      <c r="A105" s="47"/>
      <c r="B105" s="53"/>
      <c r="C105" s="194"/>
      <c r="D105" s="205"/>
      <c r="E105" s="11"/>
      <c r="F105" s="205"/>
      <c r="G105" s="176">
        <f t="shared" si="2"/>
        <v>0</v>
      </c>
    </row>
    <row r="106" spans="1:7">
      <c r="A106" s="47"/>
      <c r="B106" s="53"/>
      <c r="C106" s="194"/>
      <c r="D106" s="205"/>
      <c r="E106" s="11"/>
      <c r="F106" s="205"/>
      <c r="G106" s="176">
        <f t="shared" si="2"/>
        <v>0</v>
      </c>
    </row>
    <row r="107" spans="1:7">
      <c r="A107" s="47"/>
      <c r="B107" s="53"/>
      <c r="C107" s="194"/>
      <c r="D107" s="205"/>
      <c r="E107" s="11"/>
      <c r="F107" s="205"/>
      <c r="G107" s="176">
        <f t="shared" si="2"/>
        <v>0</v>
      </c>
    </row>
    <row r="108" spans="1:7">
      <c r="A108" s="47"/>
      <c r="B108" s="53"/>
      <c r="C108" s="194"/>
      <c r="D108" s="205"/>
      <c r="E108" s="11"/>
      <c r="F108" s="205"/>
      <c r="G108" s="176">
        <f t="shared" si="2"/>
        <v>0</v>
      </c>
    </row>
    <row r="109" spans="1:7">
      <c r="A109" s="47"/>
      <c r="B109" s="53"/>
      <c r="C109" s="194"/>
      <c r="D109" s="205"/>
      <c r="E109" s="11"/>
      <c r="F109" s="205"/>
      <c r="G109" s="176">
        <f t="shared" si="2"/>
        <v>0</v>
      </c>
    </row>
    <row r="110" spans="1:7">
      <c r="A110" s="47"/>
      <c r="B110" s="53"/>
      <c r="C110" s="194"/>
      <c r="D110" s="205"/>
      <c r="E110" s="11"/>
      <c r="F110" s="205"/>
      <c r="G110" s="176">
        <f t="shared" si="2"/>
        <v>0</v>
      </c>
    </row>
    <row r="111" spans="1:7">
      <c r="A111" s="47"/>
      <c r="B111" s="53"/>
      <c r="C111" s="194"/>
      <c r="D111" s="205"/>
      <c r="E111" s="11"/>
      <c r="F111" s="205"/>
      <c r="G111" s="176">
        <f t="shared" si="2"/>
        <v>0</v>
      </c>
    </row>
    <row r="112" spans="1:7">
      <c r="A112" s="47"/>
      <c r="B112" s="53"/>
      <c r="C112" s="194"/>
      <c r="D112" s="205"/>
      <c r="E112" s="11"/>
      <c r="F112" s="205"/>
      <c r="G112" s="176">
        <f t="shared" si="2"/>
        <v>0</v>
      </c>
    </row>
    <row r="113" spans="1:7">
      <c r="A113" s="47"/>
      <c r="B113" s="53"/>
      <c r="C113" s="194"/>
      <c r="D113" s="205"/>
      <c r="E113" s="11"/>
      <c r="F113" s="205"/>
      <c r="G113" s="176">
        <f t="shared" si="2"/>
        <v>0</v>
      </c>
    </row>
    <row r="114" spans="1:7">
      <c r="A114" s="47"/>
      <c r="B114" s="53"/>
      <c r="C114" s="194"/>
      <c r="D114" s="205"/>
      <c r="E114" s="11"/>
      <c r="F114" s="205"/>
      <c r="G114" s="176">
        <f t="shared" si="2"/>
        <v>0</v>
      </c>
    </row>
    <row r="115" spans="1:7">
      <c r="A115" s="47"/>
      <c r="B115" s="53"/>
      <c r="C115" s="194"/>
      <c r="D115" s="205"/>
      <c r="E115" s="11"/>
      <c r="F115" s="205"/>
      <c r="G115" s="176">
        <f t="shared" si="2"/>
        <v>0</v>
      </c>
    </row>
    <row r="116" spans="1:7">
      <c r="A116" s="47"/>
      <c r="B116" s="53"/>
      <c r="C116" s="194"/>
      <c r="D116" s="205"/>
      <c r="E116" s="11"/>
      <c r="F116" s="205"/>
      <c r="G116" s="176">
        <f t="shared" si="2"/>
        <v>0</v>
      </c>
    </row>
    <row r="117" spans="1:7">
      <c r="A117" s="47"/>
      <c r="B117" s="53"/>
      <c r="C117" s="194"/>
      <c r="D117" s="205"/>
      <c r="E117" s="11"/>
      <c r="F117" s="205"/>
      <c r="G117" s="176">
        <f t="shared" si="2"/>
        <v>0</v>
      </c>
    </row>
    <row r="118" spans="1:7">
      <c r="A118" s="47"/>
      <c r="B118" s="53"/>
      <c r="C118" s="194"/>
      <c r="D118" s="205"/>
      <c r="E118" s="11"/>
      <c r="F118" s="205"/>
      <c r="G118" s="176">
        <f t="shared" si="2"/>
        <v>0</v>
      </c>
    </row>
    <row r="119" spans="1:7">
      <c r="A119" s="47"/>
      <c r="B119" s="53"/>
      <c r="C119" s="194"/>
      <c r="D119" s="205"/>
      <c r="E119" s="11"/>
      <c r="F119" s="205"/>
      <c r="G119" s="176">
        <f t="shared" si="2"/>
        <v>0</v>
      </c>
    </row>
    <row r="120" spans="1:7">
      <c r="A120" s="47"/>
      <c r="B120" s="53"/>
      <c r="C120" s="194"/>
      <c r="D120" s="205"/>
      <c r="E120" s="11"/>
      <c r="F120" s="205"/>
      <c r="G120" s="176">
        <f t="shared" si="2"/>
        <v>0</v>
      </c>
    </row>
    <row r="121" spans="1:7">
      <c r="A121" s="47"/>
      <c r="B121" s="53"/>
      <c r="C121" s="194"/>
      <c r="D121" s="205"/>
      <c r="E121" s="11"/>
      <c r="F121" s="205"/>
      <c r="G121" s="176">
        <f t="shared" si="2"/>
        <v>0</v>
      </c>
    </row>
    <row r="122" spans="1:7">
      <c r="A122" s="47"/>
      <c r="B122" s="53"/>
      <c r="C122" s="194"/>
      <c r="D122" s="205"/>
      <c r="E122" s="11"/>
      <c r="F122" s="205"/>
      <c r="G122" s="176">
        <f t="shared" si="2"/>
        <v>0</v>
      </c>
    </row>
    <row r="123" spans="1:7">
      <c r="A123" s="47"/>
      <c r="B123" s="53"/>
      <c r="C123" s="194"/>
      <c r="D123" s="205"/>
      <c r="E123" s="11"/>
      <c r="F123" s="205"/>
      <c r="G123" s="176">
        <f t="shared" si="2"/>
        <v>0</v>
      </c>
    </row>
    <row r="124" spans="1:7">
      <c r="A124" s="47"/>
      <c r="B124" s="53"/>
      <c r="C124" s="194"/>
      <c r="D124" s="205"/>
      <c r="E124" s="11"/>
      <c r="F124" s="205"/>
      <c r="G124" s="176">
        <f t="shared" si="2"/>
        <v>0</v>
      </c>
    </row>
    <row r="125" spans="1:7">
      <c r="A125" s="47"/>
      <c r="B125" s="53"/>
      <c r="C125" s="194"/>
      <c r="D125" s="205"/>
      <c r="E125" s="11"/>
      <c r="F125" s="205"/>
      <c r="G125" s="176">
        <f t="shared" si="2"/>
        <v>0</v>
      </c>
    </row>
    <row r="126" spans="1:7" ht="15.75" thickBot="1">
      <c r="A126" s="72"/>
      <c r="B126" s="221" t="s">
        <v>1526</v>
      </c>
      <c r="C126" s="152">
        <f>SUM(C77:C125)</f>
        <v>0</v>
      </c>
      <c r="D126" s="152">
        <f>SUM(D77:D125)</f>
        <v>0</v>
      </c>
      <c r="E126" s="222"/>
      <c r="F126" s="152">
        <f>SUM(F77:F125)</f>
        <v>0</v>
      </c>
      <c r="G126" s="167">
        <f>SUM(G77:G125)</f>
        <v>0</v>
      </c>
    </row>
    <row r="128" spans="1:7">
      <c r="A128" s="2083" t="s">
        <v>4976</v>
      </c>
      <c r="B128" s="11"/>
      <c r="C128" s="11"/>
      <c r="D128" s="11"/>
      <c r="E128" s="11"/>
      <c r="F128" s="11"/>
      <c r="G128" s="11"/>
    </row>
    <row r="129" spans="1:7">
      <c r="A129" s="44" t="s">
        <v>1135</v>
      </c>
      <c r="B129" s="44"/>
      <c r="C129" s="44"/>
      <c r="D129" s="44"/>
      <c r="E129" s="44"/>
      <c r="F129" s="44"/>
      <c r="G129" s="44"/>
    </row>
  </sheetData>
  <phoneticPr fontId="0" type="noConversion"/>
  <printOptions horizontalCentered="1" verticalCentered="1"/>
  <pageMargins left="0.5" right="0.5" top="0.5" bottom="0.5" header="0.5" footer="0.5"/>
  <pageSetup scale="65" orientation="portrait"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91"/>
  <dimension ref="A1:Q187"/>
  <sheetViews>
    <sheetView defaultGridColor="0" topLeftCell="A154" colorId="22" zoomScaleNormal="100" zoomScaleSheetLayoutView="80" workbookViewId="0">
      <selection activeCell="M31" sqref="M31"/>
    </sheetView>
  </sheetViews>
  <sheetFormatPr defaultColWidth="9.6640625" defaultRowHeight="15"/>
  <cols>
    <col min="1" max="1" width="4.6640625" style="1895" customWidth="1"/>
    <col min="2" max="2" width="1.6640625" style="1895" customWidth="1"/>
    <col min="3" max="3" width="30.6640625" style="1895" customWidth="1"/>
    <col min="4" max="4" width="25.6640625" style="1895" customWidth="1"/>
    <col min="5" max="6" width="20.6640625" style="1895" customWidth="1"/>
    <col min="7" max="16384" width="9.6640625" style="1895"/>
  </cols>
  <sheetData>
    <row r="1" spans="1:17" ht="16.899999999999999" customHeight="1">
      <c r="A1" s="2510" t="s">
        <v>2455</v>
      </c>
      <c r="B1" s="2509"/>
      <c r="C1" s="2537"/>
      <c r="D1" s="2509" t="s">
        <v>2368</v>
      </c>
      <c r="E1" s="2536" t="s">
        <v>2457</v>
      </c>
      <c r="F1" s="2508" t="s">
        <v>2458</v>
      </c>
      <c r="G1" s="1997"/>
      <c r="H1" s="1997"/>
      <c r="I1" s="1997"/>
      <c r="J1" s="1997"/>
      <c r="K1" s="1997"/>
      <c r="L1" s="1997"/>
      <c r="M1" s="1997"/>
      <c r="N1" s="1997"/>
      <c r="O1" s="1997"/>
      <c r="P1" s="1997"/>
      <c r="Q1" s="1997"/>
    </row>
    <row r="2" spans="1:17" ht="16.899999999999999" customHeight="1">
      <c r="A2" s="1901" t="str">
        <f>+'Data Sheet'!C25</f>
        <v>Orange and Rockland Utilities, Inc</v>
      </c>
      <c r="B2" s="1997"/>
      <c r="C2" s="1897"/>
      <c r="D2" s="1997" t="s">
        <v>4980</v>
      </c>
      <c r="E2" s="2535" t="s">
        <v>2331</v>
      </c>
      <c r="F2" s="2515"/>
      <c r="G2" s="1997"/>
      <c r="H2" s="1997"/>
      <c r="I2" s="1997"/>
      <c r="J2" s="1997"/>
      <c r="K2" s="1997"/>
      <c r="L2" s="1997"/>
      <c r="M2" s="1997"/>
      <c r="N2" s="1997"/>
      <c r="O2" s="1997"/>
      <c r="P2" s="1997"/>
      <c r="Q2" s="1997"/>
    </row>
    <row r="3" spans="1:17" ht="16.899999999999999" customHeight="1">
      <c r="A3" s="2506"/>
      <c r="B3" s="2496"/>
      <c r="C3" s="2534"/>
      <c r="D3" s="2496" t="s">
        <v>1480</v>
      </c>
      <c r="E3" s="2533" t="str">
        <f>+'Data Sheet'!C40</f>
        <v>4/28/2016</v>
      </c>
      <c r="F3" s="2000" t="str">
        <f>+'Data Sheet'!C38</f>
        <v>12/31/2015</v>
      </c>
      <c r="G3" s="1997"/>
      <c r="H3" s="1997"/>
      <c r="I3" s="1997"/>
      <c r="J3" s="1997"/>
      <c r="K3" s="1997"/>
      <c r="L3" s="1997"/>
      <c r="M3" s="1997"/>
      <c r="N3" s="1997"/>
      <c r="O3" s="1997"/>
      <c r="P3" s="1997"/>
      <c r="Q3" s="1997"/>
    </row>
    <row r="4" spans="1:17" ht="16.899999999999999" customHeight="1">
      <c r="A4" s="2532"/>
      <c r="B4" s="2531" t="s">
        <v>2233</v>
      </c>
      <c r="C4" s="2531"/>
      <c r="D4" s="2531"/>
      <c r="E4" s="2531"/>
      <c r="F4" s="2530"/>
      <c r="G4" s="1997"/>
      <c r="H4" s="1997"/>
      <c r="I4" s="1997"/>
      <c r="J4" s="1997"/>
      <c r="K4" s="1997"/>
      <c r="L4" s="1997"/>
      <c r="M4" s="1997"/>
      <c r="N4" s="1997"/>
      <c r="O4" s="1997"/>
      <c r="P4" s="1997"/>
      <c r="Q4" s="1997"/>
    </row>
    <row r="5" spans="1:17" ht="16.899999999999999" customHeight="1">
      <c r="A5" s="1901" t="s">
        <v>1101</v>
      </c>
      <c r="B5" s="1997"/>
      <c r="C5" s="1997"/>
      <c r="D5" s="1997"/>
      <c r="E5" s="1997"/>
      <c r="F5" s="2515"/>
      <c r="G5" s="1997"/>
      <c r="H5" s="1997"/>
      <c r="I5" s="1997"/>
      <c r="J5" s="1997"/>
      <c r="K5" s="1997"/>
      <c r="L5" s="1997"/>
      <c r="M5" s="1997"/>
      <c r="N5" s="1997"/>
      <c r="O5" s="1997"/>
      <c r="P5" s="1997"/>
      <c r="Q5" s="1997"/>
    </row>
    <row r="6" spans="1:17" ht="16.899999999999999" customHeight="1">
      <c r="A6" s="1901"/>
      <c r="B6" s="1997"/>
      <c r="C6" s="1997" t="s">
        <v>1102</v>
      </c>
      <c r="D6" s="1997"/>
      <c r="E6" s="1997"/>
      <c r="F6" s="2515"/>
      <c r="G6" s="1997"/>
      <c r="H6" s="1997"/>
      <c r="I6" s="1997"/>
      <c r="J6" s="1997"/>
      <c r="K6" s="1997"/>
      <c r="L6" s="1997"/>
      <c r="M6" s="1997"/>
      <c r="N6" s="1997"/>
      <c r="O6" s="1997"/>
      <c r="P6" s="1997"/>
      <c r="Q6" s="1997"/>
    </row>
    <row r="7" spans="1:17" ht="16.899999999999999" customHeight="1">
      <c r="A7" s="1901" t="s">
        <v>3311</v>
      </c>
      <c r="B7" s="1997"/>
      <c r="C7" s="1997"/>
      <c r="D7" s="1997"/>
      <c r="E7" s="1997"/>
      <c r="F7" s="2515"/>
      <c r="G7" s="1997"/>
      <c r="H7" s="1997"/>
      <c r="I7" s="1997"/>
      <c r="J7" s="1997"/>
      <c r="K7" s="1997"/>
      <c r="L7" s="1997"/>
      <c r="M7" s="1997"/>
      <c r="N7" s="1997"/>
      <c r="O7" s="1997"/>
      <c r="P7" s="1997"/>
      <c r="Q7" s="1997"/>
    </row>
    <row r="8" spans="1:17" ht="16.899999999999999" customHeight="1">
      <c r="A8" s="2504"/>
      <c r="B8" s="2503"/>
      <c r="C8" s="2503"/>
      <c r="D8" s="2503"/>
      <c r="E8" s="2502" t="s">
        <v>3312</v>
      </c>
      <c r="F8" s="2501" t="s">
        <v>2239</v>
      </c>
      <c r="G8" s="1997"/>
      <c r="H8" s="1997"/>
      <c r="I8" s="1997"/>
      <c r="J8" s="1997"/>
      <c r="K8" s="1997"/>
      <c r="L8" s="1997"/>
      <c r="M8" s="1997"/>
      <c r="N8" s="1997"/>
      <c r="O8" s="1997"/>
      <c r="P8" s="1997"/>
      <c r="Q8" s="1997"/>
    </row>
    <row r="9" spans="1:17" ht="16.899999999999999" customHeight="1">
      <c r="A9" s="2500" t="s">
        <v>3313</v>
      </c>
      <c r="B9" s="1997"/>
      <c r="C9" s="2529" t="s">
        <v>3314</v>
      </c>
      <c r="D9" s="1997"/>
      <c r="E9" s="2499" t="s">
        <v>3315</v>
      </c>
      <c r="F9" s="2498" t="s">
        <v>3316</v>
      </c>
      <c r="G9" s="1997"/>
      <c r="H9" s="1997"/>
      <c r="I9" s="1997"/>
      <c r="J9" s="1997"/>
      <c r="K9" s="1997"/>
      <c r="L9" s="1997"/>
      <c r="M9" s="1997"/>
      <c r="N9" s="1997"/>
      <c r="O9" s="1997"/>
      <c r="P9" s="1997"/>
      <c r="Q9" s="1997"/>
    </row>
    <row r="10" spans="1:17" ht="16.899999999999999" customHeight="1">
      <c r="A10" s="2500" t="s">
        <v>3689</v>
      </c>
      <c r="B10" s="1997"/>
      <c r="C10" s="1997"/>
      <c r="D10" s="1997"/>
      <c r="E10" s="2499" t="s">
        <v>3317</v>
      </c>
      <c r="F10" s="2498" t="s">
        <v>1128</v>
      </c>
      <c r="G10" s="1997"/>
      <c r="H10" s="1997"/>
      <c r="I10" s="1997"/>
      <c r="J10" s="1997"/>
      <c r="K10" s="1997"/>
      <c r="L10" s="1997"/>
      <c r="M10" s="1997"/>
      <c r="N10" s="1997"/>
      <c r="O10" s="1997"/>
      <c r="P10" s="1997"/>
      <c r="Q10" s="1997"/>
    </row>
    <row r="11" spans="1:17" ht="16.899999999999999" customHeight="1">
      <c r="A11" s="2500"/>
      <c r="B11" s="2496"/>
      <c r="C11" s="2528" t="s">
        <v>58</v>
      </c>
      <c r="D11" s="2496"/>
      <c r="E11" s="2494" t="s">
        <v>3318</v>
      </c>
      <c r="F11" s="2493" t="s">
        <v>1828</v>
      </c>
      <c r="G11" s="1997"/>
      <c r="H11" s="1997"/>
      <c r="I11" s="1997"/>
      <c r="J11" s="1997"/>
      <c r="K11" s="1997"/>
      <c r="L11" s="1997"/>
      <c r="M11" s="1997"/>
      <c r="N11" s="1997"/>
      <c r="O11" s="1997"/>
      <c r="P11" s="1997"/>
      <c r="Q11" s="1997"/>
    </row>
    <row r="12" spans="1:17" ht="16.899999999999999" customHeight="1">
      <c r="A12" s="2522">
        <v>1</v>
      </c>
      <c r="B12" s="2521" t="s">
        <v>284</v>
      </c>
      <c r="C12" s="2521"/>
      <c r="D12" s="2521"/>
      <c r="E12" s="2526"/>
      <c r="F12" s="2527"/>
      <c r="G12" s="1997"/>
      <c r="H12" s="1997"/>
      <c r="I12" s="1997"/>
      <c r="J12" s="1997"/>
      <c r="K12" s="1997"/>
      <c r="L12" s="1997"/>
      <c r="M12" s="1997"/>
      <c r="N12" s="1997"/>
      <c r="O12" s="1997"/>
      <c r="P12" s="1997"/>
      <c r="Q12" s="1997"/>
    </row>
    <row r="13" spans="1:17" ht="16.899999999999999" customHeight="1">
      <c r="A13" s="2522">
        <f t="shared" ref="A13:A29" si="0">A12+1</f>
        <v>2</v>
      </c>
      <c r="B13" s="2521"/>
      <c r="C13" s="2521"/>
      <c r="D13" s="2521"/>
      <c r="E13" s="2520">
        <v>38398000</v>
      </c>
      <c r="F13" s="2519">
        <v>46983485</v>
      </c>
      <c r="G13" s="1997"/>
      <c r="H13" s="1997"/>
      <c r="I13" s="1997"/>
      <c r="J13" s="1997"/>
      <c r="K13" s="1997"/>
      <c r="L13" s="1997"/>
      <c r="M13" s="1997"/>
      <c r="N13" s="1997"/>
      <c r="O13" s="1997"/>
      <c r="P13" s="1997"/>
      <c r="Q13" s="1997"/>
    </row>
    <row r="14" spans="1:17" ht="16.899999999999999" customHeight="1">
      <c r="A14" s="2522">
        <f t="shared" si="0"/>
        <v>3</v>
      </c>
      <c r="B14" s="2521"/>
      <c r="C14" s="2521"/>
      <c r="D14" s="2521"/>
      <c r="E14" s="2524"/>
      <c r="F14" s="2523"/>
      <c r="G14" s="1997"/>
      <c r="H14" s="1997"/>
      <c r="I14" s="1997"/>
      <c r="J14" s="1997"/>
      <c r="K14" s="1997"/>
      <c r="L14" s="1997"/>
      <c r="M14" s="1997"/>
      <c r="N14" s="1997"/>
      <c r="O14" s="1997"/>
      <c r="P14" s="1997"/>
      <c r="Q14" s="1997"/>
    </row>
    <row r="15" spans="1:17" ht="16.899999999999999" customHeight="1">
      <c r="A15" s="2522">
        <f t="shared" si="0"/>
        <v>4</v>
      </c>
      <c r="B15" s="2521"/>
      <c r="C15" s="2521"/>
      <c r="D15" s="2521"/>
      <c r="E15" s="2524"/>
      <c r="F15" s="2523"/>
      <c r="G15" s="1997"/>
      <c r="H15" s="1997"/>
      <c r="I15" s="1997"/>
      <c r="J15" s="1997"/>
      <c r="K15" s="1997"/>
      <c r="L15" s="1997"/>
      <c r="M15" s="1997"/>
      <c r="N15" s="1997"/>
      <c r="O15" s="1997"/>
      <c r="P15" s="1997"/>
      <c r="Q15" s="1997"/>
    </row>
    <row r="16" spans="1:17" ht="16.899999999999999" customHeight="1">
      <c r="A16" s="2522">
        <f t="shared" si="0"/>
        <v>5</v>
      </c>
      <c r="B16" s="2521"/>
      <c r="C16" s="2521"/>
      <c r="D16" s="2521"/>
      <c r="E16" s="2524"/>
      <c r="F16" s="2523"/>
      <c r="G16" s="1997"/>
      <c r="H16" s="1997"/>
      <c r="I16" s="1997"/>
      <c r="J16" s="1997"/>
      <c r="K16" s="1997"/>
      <c r="L16" s="1997"/>
      <c r="M16" s="1997"/>
      <c r="N16" s="1997"/>
      <c r="O16" s="1997"/>
      <c r="P16" s="1997"/>
      <c r="Q16" s="1997"/>
    </row>
    <row r="17" spans="1:17" ht="16.899999999999999" customHeight="1">
      <c r="A17" s="2522">
        <f t="shared" si="0"/>
        <v>6</v>
      </c>
      <c r="B17" s="2521"/>
      <c r="C17" s="2521"/>
      <c r="D17" s="2521"/>
      <c r="E17" s="2524"/>
      <c r="F17" s="2523"/>
      <c r="G17" s="1997"/>
      <c r="H17" s="1997"/>
      <c r="I17" s="1997"/>
      <c r="J17" s="1997"/>
      <c r="K17" s="1997"/>
      <c r="L17" s="1997"/>
      <c r="M17" s="1997"/>
      <c r="N17" s="1997"/>
      <c r="O17" s="1997"/>
      <c r="P17" s="1997"/>
      <c r="Q17" s="1997"/>
    </row>
    <row r="18" spans="1:17" ht="16.899999999999999" customHeight="1">
      <c r="A18" s="2522">
        <f t="shared" si="0"/>
        <v>7</v>
      </c>
      <c r="B18" s="2521" t="s">
        <v>3321</v>
      </c>
      <c r="C18" s="2521"/>
      <c r="D18" s="2521"/>
      <c r="E18" s="2524"/>
      <c r="F18" s="2523"/>
      <c r="G18" s="1997"/>
      <c r="H18" s="1997"/>
      <c r="I18" s="1997"/>
      <c r="J18" s="1997"/>
      <c r="K18" s="1997"/>
      <c r="L18" s="1997"/>
      <c r="M18" s="1997"/>
      <c r="N18" s="1997"/>
      <c r="O18" s="1997"/>
      <c r="P18" s="1997"/>
      <c r="Q18" s="1997"/>
    </row>
    <row r="19" spans="1:17" ht="16.899999999999999" customHeight="1">
      <c r="A19" s="2522">
        <f t="shared" si="0"/>
        <v>8</v>
      </c>
      <c r="B19" s="2521" t="s">
        <v>3319</v>
      </c>
      <c r="C19" s="2521"/>
      <c r="D19" s="2521"/>
      <c r="E19" s="2520">
        <f>SUM(E13:E18)</f>
        <v>38398000</v>
      </c>
      <c r="F19" s="2519">
        <f>SUM(F13:F18)</f>
        <v>46983485</v>
      </c>
      <c r="G19" s="1997"/>
      <c r="H19" s="1997"/>
      <c r="I19" s="1997"/>
      <c r="J19" s="1997"/>
      <c r="K19" s="1997"/>
      <c r="L19" s="1997"/>
      <c r="M19" s="1997"/>
      <c r="N19" s="1997"/>
      <c r="O19" s="1997"/>
      <c r="P19" s="1997"/>
      <c r="Q19" s="1997"/>
    </row>
    <row r="20" spans="1:17" ht="16.899999999999999" customHeight="1">
      <c r="A20" s="2522">
        <f t="shared" si="0"/>
        <v>9</v>
      </c>
      <c r="B20" s="2521" t="s">
        <v>285</v>
      </c>
      <c r="C20" s="2521"/>
      <c r="D20" s="2521"/>
      <c r="E20" s="2526"/>
      <c r="F20" s="2525"/>
      <c r="G20" s="1997"/>
      <c r="H20" s="1997"/>
      <c r="I20" s="1997"/>
      <c r="J20" s="1997"/>
      <c r="K20" s="1997"/>
      <c r="L20" s="1997"/>
      <c r="M20" s="1997"/>
      <c r="N20" s="1997"/>
      <c r="O20" s="1997"/>
      <c r="P20" s="1997"/>
      <c r="Q20" s="1997"/>
    </row>
    <row r="21" spans="1:17" ht="16.899999999999999" customHeight="1">
      <c r="A21" s="2522">
        <f t="shared" si="0"/>
        <v>10</v>
      </c>
      <c r="B21" s="2521"/>
      <c r="C21" s="2521"/>
      <c r="D21" s="2521"/>
      <c r="E21" s="2520">
        <v>22755788</v>
      </c>
      <c r="F21" s="2519">
        <v>19459839</v>
      </c>
      <c r="G21" s="1997"/>
      <c r="H21" s="1997"/>
      <c r="I21" s="1997"/>
      <c r="J21" s="1997"/>
      <c r="K21" s="1997"/>
      <c r="L21" s="1997"/>
      <c r="M21" s="1997"/>
      <c r="N21" s="1997"/>
      <c r="O21" s="1997"/>
      <c r="P21" s="1997"/>
      <c r="Q21" s="1997"/>
    </row>
    <row r="22" spans="1:17" ht="16.899999999999999" customHeight="1">
      <c r="A22" s="2522">
        <f t="shared" si="0"/>
        <v>11</v>
      </c>
      <c r="B22" s="2521"/>
      <c r="C22" s="2521"/>
      <c r="D22" s="2521"/>
      <c r="E22" s="2524"/>
      <c r="F22" s="2523"/>
      <c r="G22" s="1997"/>
      <c r="H22" s="1997"/>
      <c r="I22" s="1997"/>
      <c r="J22" s="1997"/>
      <c r="K22" s="1997"/>
      <c r="L22" s="1997"/>
      <c r="M22" s="1997"/>
      <c r="N22" s="1997"/>
      <c r="O22" s="1997"/>
      <c r="P22" s="1997"/>
      <c r="Q22" s="1997"/>
    </row>
    <row r="23" spans="1:17" ht="16.899999999999999" customHeight="1">
      <c r="A23" s="2522">
        <f t="shared" si="0"/>
        <v>12</v>
      </c>
      <c r="B23" s="2521"/>
      <c r="C23" s="2521"/>
      <c r="D23" s="2521"/>
      <c r="E23" s="2524"/>
      <c r="F23" s="2523"/>
      <c r="G23" s="1997"/>
      <c r="H23" s="1997"/>
      <c r="I23" s="1997"/>
      <c r="J23" s="1997"/>
      <c r="K23" s="1997"/>
      <c r="L23" s="1997"/>
      <c r="M23" s="1997"/>
      <c r="N23" s="1997"/>
      <c r="O23" s="1997"/>
      <c r="P23" s="1997"/>
      <c r="Q23" s="1997"/>
    </row>
    <row r="24" spans="1:17" ht="16.899999999999999" customHeight="1">
      <c r="A24" s="2522">
        <f t="shared" si="0"/>
        <v>13</v>
      </c>
      <c r="B24" s="2521"/>
      <c r="C24" s="2521"/>
      <c r="D24" s="2521"/>
      <c r="E24" s="2524"/>
      <c r="F24" s="2523"/>
      <c r="G24" s="1997"/>
      <c r="H24" s="1997"/>
      <c r="I24" s="1997"/>
      <c r="J24" s="1997"/>
      <c r="K24" s="1997"/>
      <c r="L24" s="1997"/>
      <c r="M24" s="1997"/>
      <c r="N24" s="1997"/>
      <c r="O24" s="1997"/>
      <c r="P24" s="1997"/>
      <c r="Q24" s="1997"/>
    </row>
    <row r="25" spans="1:17" ht="16.899999999999999" customHeight="1">
      <c r="A25" s="2522">
        <f t="shared" si="0"/>
        <v>14</v>
      </c>
      <c r="B25" s="2521"/>
      <c r="C25" s="2521"/>
      <c r="D25" s="2521"/>
      <c r="E25" s="2524"/>
      <c r="F25" s="2523"/>
      <c r="G25" s="1997"/>
      <c r="H25" s="1997"/>
      <c r="I25" s="1997"/>
      <c r="J25" s="1997"/>
      <c r="K25" s="1997"/>
      <c r="L25" s="1997"/>
      <c r="M25" s="1997"/>
      <c r="N25" s="1997"/>
      <c r="O25" s="1997"/>
      <c r="P25" s="1997"/>
      <c r="Q25" s="1997"/>
    </row>
    <row r="26" spans="1:17" ht="16.899999999999999" customHeight="1">
      <c r="A26" s="2522">
        <f t="shared" si="0"/>
        <v>15</v>
      </c>
      <c r="B26" s="2521" t="s">
        <v>3321</v>
      </c>
      <c r="C26" s="2521"/>
      <c r="D26" s="2521"/>
      <c r="E26" s="2524"/>
      <c r="F26" s="2523"/>
      <c r="G26" s="1997"/>
      <c r="H26" s="1997"/>
      <c r="I26" s="1997"/>
      <c r="J26" s="1997"/>
      <c r="K26" s="1997"/>
      <c r="L26" s="1997"/>
      <c r="M26" s="1997"/>
      <c r="N26" s="1997"/>
      <c r="O26" s="1997"/>
      <c r="P26" s="1997"/>
      <c r="Q26" s="1997"/>
    </row>
    <row r="27" spans="1:17" ht="16.899999999999999" customHeight="1">
      <c r="A27" s="2522">
        <f t="shared" si="0"/>
        <v>16</v>
      </c>
      <c r="B27" s="2521" t="s">
        <v>3282</v>
      </c>
      <c r="C27" s="1997"/>
      <c r="D27" s="1997"/>
      <c r="E27" s="2520">
        <f>SUM(E21:E26)</f>
        <v>22755788</v>
      </c>
      <c r="F27" s="2519">
        <f>SUM(F21:F26)</f>
        <v>19459839</v>
      </c>
      <c r="G27" s="1997"/>
      <c r="H27" s="1997"/>
      <c r="I27" s="1997"/>
      <c r="J27" s="1997"/>
      <c r="K27" s="1997"/>
      <c r="L27" s="1997"/>
      <c r="M27" s="1997"/>
      <c r="N27" s="1997"/>
      <c r="O27" s="1997"/>
      <c r="P27" s="1997"/>
      <c r="Q27" s="1997"/>
    </row>
    <row r="28" spans="1:17" ht="16.899999999999999" customHeight="1">
      <c r="A28" s="2522">
        <f t="shared" si="0"/>
        <v>17</v>
      </c>
      <c r="B28" s="2521" t="s">
        <v>283</v>
      </c>
      <c r="C28" s="2521"/>
      <c r="D28" s="2521"/>
      <c r="E28" s="2524"/>
      <c r="F28" s="2523"/>
      <c r="G28" s="1997"/>
      <c r="H28" s="1997"/>
      <c r="I28" s="1997"/>
      <c r="J28" s="1997"/>
      <c r="K28" s="1997"/>
      <c r="L28" s="1997"/>
      <c r="M28" s="1997"/>
      <c r="N28" s="1997"/>
      <c r="O28" s="1997"/>
      <c r="P28" s="1997"/>
      <c r="Q28" s="1997"/>
    </row>
    <row r="29" spans="1:17" ht="16.899999999999999" customHeight="1">
      <c r="A29" s="2522">
        <f t="shared" si="0"/>
        <v>18</v>
      </c>
      <c r="B29" s="2521" t="s">
        <v>3283</v>
      </c>
      <c r="C29" s="2521"/>
      <c r="D29" s="2521"/>
      <c r="E29" s="2520">
        <f>E19+E27+E28</f>
        <v>61153788</v>
      </c>
      <c r="F29" s="2519">
        <f>F19+F27+F28</f>
        <v>66443324</v>
      </c>
      <c r="G29" s="1997"/>
      <c r="H29" s="1997"/>
      <c r="I29" s="1997"/>
      <c r="J29" s="1997"/>
      <c r="K29" s="1997"/>
      <c r="L29" s="1997"/>
      <c r="M29" s="1997"/>
      <c r="N29" s="1997"/>
      <c r="O29" s="1997"/>
      <c r="P29" s="1997"/>
      <c r="Q29" s="1997"/>
    </row>
    <row r="30" spans="1:17" ht="16.899999999999999" customHeight="1">
      <c r="A30" s="2518" t="s">
        <v>4979</v>
      </c>
      <c r="B30" s="2517"/>
      <c r="C30" s="2517"/>
      <c r="D30" s="2517"/>
      <c r="E30" s="2517"/>
      <c r="F30" s="2516"/>
      <c r="G30" s="1997"/>
      <c r="H30" s="1997"/>
      <c r="I30" s="1997"/>
      <c r="J30" s="1997"/>
      <c r="K30" s="1997"/>
      <c r="L30" s="1997"/>
      <c r="M30" s="1997"/>
      <c r="N30" s="1997"/>
      <c r="O30" s="1997"/>
      <c r="P30" s="1997"/>
      <c r="Q30" s="1997"/>
    </row>
    <row r="31" spans="1:17" ht="16.899999999999999" customHeight="1">
      <c r="A31" s="1901"/>
      <c r="B31" s="1997"/>
      <c r="C31" s="1997"/>
      <c r="D31" s="1997"/>
      <c r="E31" s="1997"/>
      <c r="F31" s="2515"/>
      <c r="G31" s="1997"/>
      <c r="H31" s="1997"/>
      <c r="I31" s="1997"/>
      <c r="J31" s="1997"/>
      <c r="K31" s="1997"/>
      <c r="L31" s="1997"/>
      <c r="M31" s="1997"/>
      <c r="N31" s="1997"/>
      <c r="O31" s="1997"/>
      <c r="P31" s="1997"/>
      <c r="Q31" s="1997"/>
    </row>
    <row r="32" spans="1:17">
      <c r="A32" s="1901"/>
      <c r="B32" s="1997"/>
      <c r="C32" s="1997"/>
      <c r="D32" s="1997"/>
      <c r="E32" s="1997"/>
      <c r="F32" s="2515"/>
      <c r="G32" s="1997"/>
      <c r="H32" s="1997"/>
      <c r="I32" s="1997"/>
      <c r="J32" s="1997"/>
      <c r="K32" s="1997"/>
      <c r="L32" s="1997"/>
      <c r="M32" s="1997"/>
      <c r="N32" s="1997"/>
      <c r="O32" s="1997"/>
      <c r="P32" s="1997"/>
      <c r="Q32" s="1997"/>
    </row>
    <row r="33" spans="1:17">
      <c r="A33" s="1901"/>
      <c r="B33" s="1997"/>
      <c r="C33" s="1997"/>
      <c r="D33" s="1997"/>
      <c r="E33" s="1997"/>
      <c r="F33" s="2515"/>
      <c r="G33" s="1997"/>
      <c r="H33" s="1997"/>
      <c r="I33" s="1997"/>
      <c r="J33" s="1997"/>
      <c r="K33" s="1997"/>
      <c r="L33" s="1997"/>
      <c r="M33" s="1997"/>
      <c r="N33" s="1997"/>
      <c r="O33" s="1997"/>
      <c r="P33" s="1997"/>
      <c r="Q33" s="1997"/>
    </row>
    <row r="34" spans="1:17">
      <c r="A34" s="1901"/>
      <c r="B34" s="1997"/>
      <c r="C34" s="1997"/>
      <c r="D34" s="1997"/>
      <c r="E34" s="1997"/>
      <c r="F34" s="2515"/>
      <c r="G34" s="1997"/>
      <c r="H34" s="1997"/>
      <c r="I34" s="1997"/>
      <c r="J34" s="1997"/>
      <c r="K34" s="1997"/>
      <c r="L34" s="1997"/>
      <c r="M34" s="1997"/>
      <c r="N34" s="1997"/>
      <c r="O34" s="1997"/>
      <c r="P34" s="1997"/>
      <c r="Q34" s="1997"/>
    </row>
    <row r="35" spans="1:17">
      <c r="A35" s="1901"/>
      <c r="B35" s="1997"/>
      <c r="C35" s="1997"/>
      <c r="D35" s="1997"/>
      <c r="E35" s="1997"/>
      <c r="F35" s="2515"/>
      <c r="G35" s="1997"/>
      <c r="H35" s="1997"/>
      <c r="I35" s="1997"/>
      <c r="J35" s="1997"/>
      <c r="K35" s="1997"/>
      <c r="L35" s="1997"/>
      <c r="M35" s="1997"/>
      <c r="N35" s="1997"/>
      <c r="O35" s="1997"/>
      <c r="P35" s="1997"/>
      <c r="Q35" s="1997"/>
    </row>
    <row r="36" spans="1:17">
      <c r="A36" s="1901"/>
      <c r="B36" s="1997"/>
      <c r="C36" s="1997"/>
      <c r="D36" s="1997"/>
      <c r="E36" s="1997"/>
      <c r="F36" s="2515"/>
      <c r="G36" s="1997"/>
      <c r="H36" s="1997"/>
      <c r="I36" s="1997"/>
      <c r="J36" s="1997"/>
      <c r="K36" s="1997"/>
      <c r="L36" s="1997"/>
      <c r="M36" s="1997"/>
      <c r="N36" s="1997"/>
      <c r="O36" s="1997"/>
      <c r="P36" s="1997"/>
      <c r="Q36" s="1997"/>
    </row>
    <row r="37" spans="1:17">
      <c r="A37" s="1901"/>
      <c r="B37" s="1997"/>
      <c r="C37" s="1997"/>
      <c r="D37" s="1997"/>
      <c r="E37" s="1997"/>
      <c r="F37" s="2515"/>
      <c r="G37" s="1997"/>
      <c r="H37" s="1997"/>
      <c r="I37" s="1997"/>
      <c r="J37" s="1997"/>
      <c r="K37" s="1997"/>
      <c r="L37" s="1997"/>
      <c r="M37" s="1997"/>
      <c r="N37" s="1997"/>
      <c r="O37" s="1997"/>
      <c r="P37" s="1997"/>
      <c r="Q37" s="1997"/>
    </row>
    <row r="38" spans="1:17">
      <c r="A38" s="1901"/>
      <c r="B38" s="1997"/>
      <c r="C38" s="1997"/>
      <c r="D38" s="1997"/>
      <c r="E38" s="1997"/>
      <c r="F38" s="2515"/>
      <c r="G38" s="1997"/>
      <c r="H38" s="1997"/>
      <c r="I38" s="1997"/>
      <c r="J38" s="1997"/>
      <c r="K38" s="1997"/>
      <c r="L38" s="1997"/>
      <c r="M38" s="1997"/>
      <c r="N38" s="1997"/>
      <c r="O38" s="1997"/>
      <c r="P38" s="1997"/>
      <c r="Q38" s="1997"/>
    </row>
    <row r="39" spans="1:17">
      <c r="A39" s="1901"/>
      <c r="B39" s="1997"/>
      <c r="C39" s="1997"/>
      <c r="D39" s="1997"/>
      <c r="E39" s="1997"/>
      <c r="F39" s="2515"/>
      <c r="G39" s="1997"/>
      <c r="H39" s="1997"/>
      <c r="I39" s="1997"/>
      <c r="J39" s="1997"/>
      <c r="K39" s="1997"/>
      <c r="L39" s="1997"/>
      <c r="M39" s="1997"/>
      <c r="N39" s="1997"/>
      <c r="O39" s="1997"/>
      <c r="P39" s="1997"/>
      <c r="Q39" s="1997"/>
    </row>
    <row r="40" spans="1:17">
      <c r="A40" s="1901"/>
      <c r="B40" s="1997"/>
      <c r="C40" s="1997"/>
      <c r="D40" s="1997"/>
      <c r="E40" s="1997"/>
      <c r="F40" s="2515"/>
      <c r="G40" s="1997"/>
      <c r="H40" s="1997"/>
      <c r="I40" s="1997"/>
      <c r="J40" s="1997"/>
      <c r="K40" s="1997"/>
      <c r="L40" s="1997"/>
      <c r="M40" s="1997"/>
      <c r="N40" s="1997"/>
      <c r="O40" s="1997"/>
      <c r="P40" s="1997"/>
      <c r="Q40" s="1997"/>
    </row>
    <row r="41" spans="1:17">
      <c r="A41" s="1901"/>
      <c r="B41" s="1997"/>
      <c r="C41" s="1997"/>
      <c r="D41" s="1997"/>
      <c r="E41" s="1997"/>
      <c r="F41" s="2515"/>
      <c r="G41" s="1997"/>
      <c r="H41" s="1997"/>
      <c r="I41" s="1997"/>
      <c r="J41" s="1997"/>
      <c r="K41" s="1997"/>
      <c r="L41" s="1997"/>
      <c r="M41" s="1997"/>
      <c r="N41" s="1997"/>
      <c r="O41" s="1997"/>
      <c r="P41" s="1997"/>
      <c r="Q41" s="1997"/>
    </row>
    <row r="42" spans="1:17">
      <c r="A42" s="1901"/>
      <c r="B42" s="1997"/>
      <c r="C42" s="1997"/>
      <c r="D42" s="1997"/>
      <c r="E42" s="1997"/>
      <c r="F42" s="2515"/>
      <c r="G42" s="1997"/>
      <c r="H42" s="1997"/>
      <c r="I42" s="1997"/>
      <c r="J42" s="1997"/>
      <c r="K42" s="1997"/>
      <c r="L42" s="1997"/>
      <c r="M42" s="1997"/>
      <c r="N42" s="1997"/>
      <c r="O42" s="1997"/>
      <c r="P42" s="1997"/>
      <c r="Q42" s="1997"/>
    </row>
    <row r="43" spans="1:17">
      <c r="A43" s="1901"/>
      <c r="B43" s="1997"/>
      <c r="C43" s="1997"/>
      <c r="D43" s="1997"/>
      <c r="E43" s="1997"/>
      <c r="F43" s="2515"/>
      <c r="G43" s="1997"/>
      <c r="H43" s="1997"/>
      <c r="I43" s="1997"/>
      <c r="J43" s="1997"/>
      <c r="K43" s="1997"/>
      <c r="L43" s="1997"/>
      <c r="M43" s="1997"/>
      <c r="N43" s="1997"/>
      <c r="O43" s="1997"/>
      <c r="P43" s="1997"/>
      <c r="Q43" s="1997"/>
    </row>
    <row r="44" spans="1:17">
      <c r="A44" s="1901"/>
      <c r="B44" s="1997"/>
      <c r="C44" s="1997"/>
      <c r="D44" s="1997"/>
      <c r="E44" s="1997"/>
      <c r="F44" s="2515"/>
      <c r="G44" s="1997"/>
      <c r="H44" s="1997"/>
      <c r="I44" s="1997"/>
      <c r="J44" s="1997"/>
      <c r="K44" s="1997"/>
      <c r="L44" s="1997"/>
      <c r="M44" s="1997"/>
      <c r="N44" s="1997"/>
      <c r="O44" s="1997"/>
      <c r="P44" s="1997"/>
      <c r="Q44" s="1997"/>
    </row>
    <row r="45" spans="1:17">
      <c r="A45" s="1901"/>
      <c r="B45" s="1997"/>
      <c r="C45" s="1997"/>
      <c r="D45" s="1997"/>
      <c r="E45" s="1997"/>
      <c r="F45" s="2515"/>
      <c r="G45" s="1997"/>
      <c r="H45" s="1997"/>
      <c r="I45" s="1997"/>
      <c r="J45" s="1997"/>
      <c r="K45" s="1997"/>
      <c r="L45" s="1997"/>
      <c r="M45" s="1997"/>
      <c r="N45" s="1997"/>
      <c r="O45" s="1997"/>
      <c r="P45" s="1997"/>
      <c r="Q45" s="1997"/>
    </row>
    <row r="46" spans="1:17">
      <c r="A46" s="1901"/>
      <c r="B46" s="1997"/>
      <c r="C46" s="1997"/>
      <c r="D46" s="1997"/>
      <c r="E46" s="1997"/>
      <c r="F46" s="2515"/>
      <c r="G46" s="1997"/>
      <c r="H46" s="1997"/>
      <c r="I46" s="1997"/>
      <c r="J46" s="1997"/>
      <c r="K46" s="1997"/>
      <c r="L46" s="1997"/>
      <c r="M46" s="1997"/>
      <c r="N46" s="1997"/>
      <c r="O46" s="1997"/>
      <c r="P46" s="1997"/>
      <c r="Q46" s="1997"/>
    </row>
    <row r="47" spans="1:17">
      <c r="A47" s="1901"/>
      <c r="B47" s="1997"/>
      <c r="C47" s="1997"/>
      <c r="D47" s="1997"/>
      <c r="E47" s="1997"/>
      <c r="F47" s="2515"/>
      <c r="G47" s="1997"/>
      <c r="H47" s="1997"/>
      <c r="I47" s="1997"/>
      <c r="J47" s="1997"/>
      <c r="K47" s="1997"/>
      <c r="L47" s="1997"/>
      <c r="M47" s="1997"/>
      <c r="N47" s="1997"/>
      <c r="O47" s="1997"/>
      <c r="P47" s="1997"/>
      <c r="Q47" s="1997"/>
    </row>
    <row r="48" spans="1:17">
      <c r="A48" s="1901"/>
      <c r="B48" s="1997"/>
      <c r="C48" s="1997"/>
      <c r="D48" s="1997"/>
      <c r="E48" s="1997"/>
      <c r="F48" s="2515"/>
      <c r="G48" s="1997"/>
      <c r="H48" s="1997"/>
      <c r="I48" s="1997"/>
      <c r="J48" s="1997"/>
      <c r="K48" s="1997"/>
      <c r="L48" s="1997"/>
      <c r="M48" s="1997"/>
      <c r="N48" s="1997"/>
      <c r="O48" s="1997"/>
      <c r="P48" s="1997"/>
      <c r="Q48" s="1997"/>
    </row>
    <row r="49" spans="1:17">
      <c r="A49" s="1901"/>
      <c r="B49" s="1997"/>
      <c r="C49" s="1997"/>
      <c r="D49" s="1997"/>
      <c r="E49" s="1997"/>
      <c r="F49" s="2515"/>
      <c r="G49" s="1997"/>
      <c r="H49" s="1997"/>
      <c r="I49" s="1997"/>
      <c r="J49" s="1997"/>
      <c r="K49" s="1997"/>
      <c r="L49" s="1997"/>
      <c r="M49" s="1997"/>
      <c r="N49" s="1997"/>
      <c r="O49" s="1997"/>
      <c r="P49" s="1997"/>
      <c r="Q49" s="1997"/>
    </row>
    <row r="50" spans="1:17">
      <c r="A50" s="1901"/>
      <c r="B50" s="1997"/>
      <c r="C50" s="1997"/>
      <c r="D50" s="1997"/>
      <c r="E50" s="1997"/>
      <c r="F50" s="2515"/>
      <c r="G50" s="1997"/>
      <c r="H50" s="1997"/>
      <c r="I50" s="1997"/>
      <c r="J50" s="1997"/>
      <c r="K50" s="1997"/>
      <c r="L50" s="1997"/>
      <c r="M50" s="1997"/>
      <c r="N50" s="1997"/>
      <c r="O50" s="1997"/>
      <c r="P50" s="1997"/>
      <c r="Q50" s="1997"/>
    </row>
    <row r="51" spans="1:17">
      <c r="A51" s="1901"/>
      <c r="B51" s="1997"/>
      <c r="C51" s="1997"/>
      <c r="D51" s="1997"/>
      <c r="E51" s="1997"/>
      <c r="F51" s="2515"/>
      <c r="G51" s="1997"/>
      <c r="H51" s="1997"/>
      <c r="I51" s="1997"/>
      <c r="J51" s="1997"/>
      <c r="K51" s="1997"/>
      <c r="L51" s="1997"/>
      <c r="M51" s="1997"/>
      <c r="N51" s="1997"/>
      <c r="O51" s="1997"/>
      <c r="P51" s="1997"/>
      <c r="Q51" s="1997"/>
    </row>
    <row r="52" spans="1:17">
      <c r="A52" s="1901"/>
      <c r="B52" s="1997"/>
      <c r="C52" s="1997"/>
      <c r="D52" s="1997"/>
      <c r="E52" s="1997"/>
      <c r="F52" s="2515"/>
      <c r="G52" s="1997"/>
      <c r="H52" s="1997"/>
      <c r="I52" s="1997"/>
      <c r="J52" s="1997"/>
      <c r="K52" s="1997"/>
      <c r="L52" s="1997"/>
      <c r="M52" s="1997"/>
      <c r="N52" s="1997"/>
      <c r="O52" s="1997"/>
      <c r="P52" s="1997"/>
      <c r="Q52" s="1997"/>
    </row>
    <row r="53" spans="1:17">
      <c r="A53" s="1901"/>
      <c r="B53" s="1997"/>
      <c r="C53" s="1997"/>
      <c r="D53" s="1997"/>
      <c r="E53" s="1997"/>
      <c r="F53" s="2515"/>
      <c r="G53" s="1997"/>
      <c r="H53" s="1997"/>
      <c r="I53" s="1997"/>
      <c r="J53" s="1997"/>
      <c r="K53" s="1997"/>
      <c r="L53" s="1997"/>
      <c r="M53" s="1997"/>
      <c r="N53" s="1997"/>
      <c r="O53" s="1997"/>
      <c r="P53" s="1997"/>
      <c r="Q53" s="1997"/>
    </row>
    <row r="54" spans="1:17">
      <c r="A54" s="1901"/>
      <c r="B54" s="1997"/>
      <c r="C54" s="1997"/>
      <c r="D54" s="1997"/>
      <c r="E54" s="1997"/>
      <c r="F54" s="2515"/>
      <c r="G54" s="1997"/>
      <c r="H54" s="1997"/>
      <c r="I54" s="1997"/>
      <c r="J54" s="1997"/>
      <c r="K54" s="1997"/>
      <c r="L54" s="1997"/>
      <c r="M54" s="1997"/>
      <c r="N54" s="1997"/>
      <c r="O54" s="1997"/>
      <c r="P54" s="1997"/>
      <c r="Q54" s="1997"/>
    </row>
    <row r="55" spans="1:17">
      <c r="A55" s="1901"/>
      <c r="B55" s="1997"/>
      <c r="C55" s="1997"/>
      <c r="D55" s="1997"/>
      <c r="E55" s="1997"/>
      <c r="F55" s="2515"/>
      <c r="G55" s="1997"/>
      <c r="H55" s="1997"/>
      <c r="I55" s="1997"/>
      <c r="J55" s="1997"/>
      <c r="K55" s="1997"/>
      <c r="L55" s="1997"/>
      <c r="M55" s="1997"/>
      <c r="N55" s="1997"/>
      <c r="O55" s="1997"/>
      <c r="P55" s="1997"/>
      <c r="Q55" s="1997"/>
    </row>
    <row r="56" spans="1:17">
      <c r="A56" s="1901"/>
      <c r="B56" s="1997"/>
      <c r="C56" s="1997"/>
      <c r="D56" s="1997"/>
      <c r="E56" s="1997"/>
      <c r="F56" s="2515"/>
      <c r="G56" s="1997"/>
      <c r="H56" s="1997"/>
      <c r="I56" s="1997"/>
      <c r="J56" s="1997"/>
      <c r="K56" s="1997"/>
      <c r="L56" s="1997"/>
      <c r="M56" s="1997"/>
      <c r="N56" s="1997"/>
      <c r="O56" s="1997"/>
      <c r="P56" s="1997"/>
      <c r="Q56" s="1997"/>
    </row>
    <row r="57" spans="1:17">
      <c r="A57" s="1901"/>
      <c r="B57" s="1997"/>
      <c r="C57" s="1997"/>
      <c r="D57" s="1997"/>
      <c r="E57" s="1997"/>
      <c r="F57" s="2515"/>
      <c r="G57" s="1997"/>
      <c r="H57" s="1997"/>
      <c r="I57" s="1997"/>
      <c r="J57" s="1997"/>
      <c r="K57" s="1997"/>
      <c r="L57" s="1997"/>
      <c r="M57" s="1997"/>
      <c r="N57" s="1997"/>
      <c r="O57" s="1997"/>
      <c r="P57" s="1997"/>
      <c r="Q57" s="1997"/>
    </row>
    <row r="58" spans="1:17">
      <c r="A58" s="1901"/>
      <c r="B58" s="1997"/>
      <c r="C58" s="1997"/>
      <c r="D58" s="1997"/>
      <c r="E58" s="1997"/>
      <c r="F58" s="2515"/>
      <c r="G58" s="1997"/>
      <c r="H58" s="1997"/>
      <c r="I58" s="1997"/>
      <c r="J58" s="1997"/>
      <c r="K58" s="1997"/>
      <c r="L58" s="1997"/>
      <c r="M58" s="1997"/>
      <c r="N58" s="1997"/>
      <c r="O58" s="1997"/>
      <c r="P58" s="1997"/>
      <c r="Q58" s="1997"/>
    </row>
    <row r="59" spans="1:17">
      <c r="A59" s="1901"/>
      <c r="B59" s="1997"/>
      <c r="C59" s="1997"/>
      <c r="D59" s="1997"/>
      <c r="E59" s="1997"/>
      <c r="F59" s="2515"/>
      <c r="G59" s="1997"/>
      <c r="H59" s="1997"/>
      <c r="I59" s="1997"/>
      <c r="J59" s="1997"/>
      <c r="K59" s="1997"/>
      <c r="L59" s="1997"/>
      <c r="M59" s="1997"/>
      <c r="N59" s="1997"/>
      <c r="O59" s="1997"/>
      <c r="P59" s="1997"/>
      <c r="Q59" s="1997"/>
    </row>
    <row r="60" spans="1:17">
      <c r="A60" s="1901"/>
      <c r="B60" s="1997"/>
      <c r="C60" s="1997"/>
      <c r="D60" s="1997"/>
      <c r="E60" s="1997"/>
      <c r="F60" s="2515"/>
      <c r="G60" s="1997"/>
      <c r="H60" s="1997"/>
      <c r="I60" s="1997"/>
      <c r="J60" s="1997"/>
      <c r="K60" s="1997"/>
      <c r="L60" s="1997"/>
      <c r="M60" s="1997"/>
      <c r="N60" s="1997"/>
      <c r="O60" s="1997"/>
      <c r="P60" s="1997"/>
      <c r="Q60" s="1997"/>
    </row>
    <row r="61" spans="1:17" ht="15.75" thickBot="1">
      <c r="A61" s="2488"/>
      <c r="B61" s="2486"/>
      <c r="C61" s="2486"/>
      <c r="D61" s="2486"/>
      <c r="E61" s="2486"/>
      <c r="F61" s="2514"/>
      <c r="G61" s="1997"/>
      <c r="H61" s="1997"/>
      <c r="I61" s="1997"/>
      <c r="J61" s="1997"/>
      <c r="K61" s="1997"/>
      <c r="L61" s="1997"/>
      <c r="M61" s="1997"/>
      <c r="N61" s="1997"/>
      <c r="O61" s="1997"/>
      <c r="P61" s="1997"/>
      <c r="Q61" s="1997"/>
    </row>
    <row r="62" spans="1:17">
      <c r="A62" s="1997"/>
      <c r="B62" s="1997"/>
      <c r="C62" s="1997"/>
      <c r="D62" s="1997"/>
      <c r="E62" s="1997"/>
      <c r="F62" s="1997"/>
      <c r="G62" s="1997"/>
      <c r="H62" s="1997"/>
      <c r="I62" s="1997"/>
      <c r="J62" s="1997"/>
      <c r="K62" s="1997"/>
      <c r="L62" s="1997"/>
      <c r="M62" s="1997"/>
      <c r="N62" s="1997"/>
      <c r="O62" s="1997"/>
      <c r="P62" s="1997"/>
      <c r="Q62" s="1997"/>
    </row>
    <row r="63" spans="1:17">
      <c r="A63" s="1997" t="s">
        <v>1146</v>
      </c>
      <c r="B63" s="1997"/>
      <c r="C63" s="1997"/>
      <c r="D63" s="1997"/>
      <c r="E63" s="1997"/>
      <c r="F63" s="1997"/>
      <c r="G63" s="1997"/>
      <c r="H63" s="1997"/>
      <c r="I63" s="1997"/>
      <c r="J63" s="1997"/>
      <c r="K63" s="1997"/>
      <c r="L63" s="1997"/>
      <c r="M63" s="1997"/>
      <c r="N63" s="1997"/>
      <c r="O63" s="1997"/>
      <c r="P63" s="1997"/>
      <c r="Q63" s="1997"/>
    </row>
    <row r="64" spans="1:17">
      <c r="A64" s="1994" t="s">
        <v>4978</v>
      </c>
      <c r="B64" s="1994"/>
      <c r="C64" s="1994"/>
      <c r="D64" s="1994"/>
      <c r="E64" s="1994"/>
      <c r="F64" s="1994" t="s">
        <v>4977</v>
      </c>
      <c r="G64" s="1997"/>
      <c r="H64" s="1997"/>
      <c r="I64" s="1997"/>
      <c r="J64" s="1997"/>
      <c r="K64" s="1997"/>
      <c r="L64" s="1997"/>
      <c r="M64" s="1997"/>
      <c r="N64" s="1997"/>
      <c r="O64" s="1997"/>
      <c r="P64" s="1997"/>
      <c r="Q64" s="1997"/>
    </row>
    <row r="65" spans="1:17" ht="15.75">
      <c r="A65" s="2513" t="s">
        <v>1134</v>
      </c>
      <c r="B65" s="1994"/>
      <c r="C65" s="1994"/>
      <c r="D65" s="1994"/>
      <c r="E65" s="1994"/>
      <c r="F65" s="1994"/>
      <c r="G65" s="1997"/>
      <c r="H65" s="1997"/>
      <c r="I65" s="1997"/>
      <c r="J65" s="1997"/>
      <c r="K65" s="1997"/>
      <c r="L65" s="1997"/>
      <c r="M65" s="1997"/>
      <c r="N65" s="1997"/>
      <c r="O65" s="1997"/>
      <c r="P65" s="1997"/>
      <c r="Q65" s="1997"/>
    </row>
    <row r="66" spans="1:17">
      <c r="A66" s="1997"/>
      <c r="B66" s="1997"/>
      <c r="C66" s="1997"/>
      <c r="D66" s="1997"/>
      <c r="E66" s="1997"/>
      <c r="F66" s="1997"/>
      <c r="G66" s="1997"/>
      <c r="H66" s="1997"/>
      <c r="I66" s="1997"/>
      <c r="J66" s="1997"/>
      <c r="K66" s="1997"/>
      <c r="L66" s="1997"/>
      <c r="M66" s="1997"/>
      <c r="N66" s="1997"/>
      <c r="O66" s="1997"/>
      <c r="P66" s="1997"/>
      <c r="Q66" s="1997"/>
    </row>
    <row r="67" spans="1:17" ht="15.75" thickBot="1">
      <c r="A67" s="1997" t="str">
        <f>'[8]Data Sheet'!$C$25</f>
        <v xml:space="preserve"> </v>
      </c>
      <c r="B67" s="1997"/>
      <c r="C67" s="1997"/>
      <c r="D67" s="1997"/>
      <c r="E67" s="2512" t="str">
        <f>'[8]Data Sheet'!$C$40</f>
        <v xml:space="preserve"> </v>
      </c>
      <c r="F67" s="2511" t="str">
        <f>'[8]Data Sheet'!$C$38</f>
        <v xml:space="preserve"> </v>
      </c>
      <c r="G67" s="1997"/>
      <c r="H67" s="1997"/>
      <c r="I67" s="1997"/>
      <c r="J67" s="1997"/>
      <c r="K67" s="1997"/>
      <c r="L67" s="1997"/>
      <c r="M67" s="1997"/>
      <c r="N67" s="1997"/>
      <c r="O67" s="1997"/>
      <c r="P67" s="1997"/>
      <c r="Q67" s="1997"/>
    </row>
    <row r="68" spans="1:17">
      <c r="A68" s="2510"/>
      <c r="B68" s="2509"/>
      <c r="C68" s="2509"/>
      <c r="D68" s="2509"/>
      <c r="E68" s="2509"/>
      <c r="F68" s="2508"/>
      <c r="G68" s="1997"/>
      <c r="H68" s="1997"/>
      <c r="I68" s="1997"/>
      <c r="J68" s="1997"/>
      <c r="K68" s="1997"/>
      <c r="L68" s="1997"/>
      <c r="M68" s="1997"/>
      <c r="N68" s="1997"/>
      <c r="O68" s="1997"/>
      <c r="P68" s="1997"/>
      <c r="Q68" s="1997"/>
    </row>
    <row r="69" spans="1:17">
      <c r="A69" s="1901"/>
      <c r="B69" s="1994" t="s">
        <v>2233</v>
      </c>
      <c r="C69" s="1994"/>
      <c r="D69" s="1994"/>
      <c r="E69" s="1994"/>
      <c r="F69" s="2507"/>
      <c r="G69" s="1997"/>
      <c r="H69" s="1997"/>
      <c r="I69" s="1997"/>
      <c r="J69" s="1997"/>
      <c r="K69" s="1997"/>
      <c r="L69" s="1997"/>
      <c r="M69" s="1997"/>
      <c r="N69" s="1997"/>
      <c r="O69" s="1997"/>
      <c r="P69" s="1997"/>
      <c r="Q69" s="1997"/>
    </row>
    <row r="70" spans="1:17">
      <c r="A70" s="2506"/>
      <c r="B70" s="2496"/>
      <c r="C70" s="2496"/>
      <c r="D70" s="2496"/>
      <c r="E70" s="2496"/>
      <c r="F70" s="2505"/>
      <c r="G70" s="1997"/>
      <c r="H70" s="1997"/>
      <c r="I70" s="1997"/>
      <c r="J70" s="1997"/>
      <c r="K70" s="1997"/>
      <c r="L70" s="1997"/>
      <c r="M70" s="1997"/>
      <c r="N70" s="1997"/>
      <c r="O70" s="1997"/>
      <c r="P70" s="1997"/>
      <c r="Q70" s="1997"/>
    </row>
    <row r="71" spans="1:17">
      <c r="A71" s="2504"/>
      <c r="B71" s="2503"/>
      <c r="C71" s="2503"/>
      <c r="D71" s="2503"/>
      <c r="E71" s="2502" t="s">
        <v>3312</v>
      </c>
      <c r="F71" s="2501" t="s">
        <v>2239</v>
      </c>
      <c r="G71" s="1997"/>
      <c r="H71" s="1997"/>
      <c r="I71" s="1997"/>
      <c r="J71" s="1997"/>
      <c r="K71" s="1997"/>
      <c r="L71" s="1997"/>
      <c r="M71" s="1997"/>
      <c r="N71" s="1997"/>
      <c r="O71" s="1997"/>
      <c r="P71" s="1997"/>
      <c r="Q71" s="1997"/>
    </row>
    <row r="72" spans="1:17">
      <c r="A72" s="2500" t="s">
        <v>3313</v>
      </c>
      <c r="B72" s="1997"/>
      <c r="C72" s="1994" t="s">
        <v>3314</v>
      </c>
      <c r="D72" s="1994"/>
      <c r="E72" s="2499" t="s">
        <v>3315</v>
      </c>
      <c r="F72" s="2498" t="s">
        <v>3316</v>
      </c>
      <c r="G72" s="1997"/>
      <c r="H72" s="1997"/>
      <c r="I72" s="1997"/>
      <c r="J72" s="1997"/>
      <c r="K72" s="1997"/>
      <c r="L72" s="1997"/>
      <c r="M72" s="1997"/>
      <c r="N72" s="1997"/>
      <c r="O72" s="1997"/>
      <c r="P72" s="1997"/>
      <c r="Q72" s="1997"/>
    </row>
    <row r="73" spans="1:17">
      <c r="A73" s="2500" t="s">
        <v>3689</v>
      </c>
      <c r="B73" s="1997"/>
      <c r="C73" s="1997"/>
      <c r="D73" s="1997"/>
      <c r="E73" s="2499" t="s">
        <v>3317</v>
      </c>
      <c r="F73" s="2498" t="s">
        <v>1128</v>
      </c>
      <c r="G73" s="1997"/>
      <c r="H73" s="1997"/>
      <c r="I73" s="1997"/>
      <c r="J73" s="1997"/>
      <c r="K73" s="1997"/>
      <c r="L73" s="1997"/>
      <c r="M73" s="1997"/>
      <c r="N73" s="1997"/>
      <c r="O73" s="1997"/>
      <c r="P73" s="1997"/>
      <c r="Q73" s="1997"/>
    </row>
    <row r="74" spans="1:17">
      <c r="A74" s="2497"/>
      <c r="B74" s="2496"/>
      <c r="C74" s="2495" t="s">
        <v>58</v>
      </c>
      <c r="D74" s="2495"/>
      <c r="E74" s="2494" t="s">
        <v>3318</v>
      </c>
      <c r="F74" s="2493" t="s">
        <v>1828</v>
      </c>
      <c r="G74" s="1997"/>
      <c r="H74" s="1997"/>
      <c r="I74" s="1997"/>
      <c r="J74" s="1997"/>
      <c r="K74" s="1997"/>
      <c r="L74" s="1997"/>
      <c r="M74" s="1997"/>
      <c r="N74" s="1997"/>
      <c r="O74" s="1997"/>
      <c r="P74" s="1997"/>
      <c r="Q74" s="1997"/>
    </row>
    <row r="75" spans="1:17">
      <c r="A75" s="1901"/>
      <c r="B75" s="2491"/>
      <c r="C75" s="2492"/>
      <c r="D75" s="1997"/>
      <c r="E75" s="2490"/>
      <c r="F75" s="2489"/>
      <c r="G75" s="1997"/>
      <c r="H75" s="1997"/>
      <c r="I75" s="1997"/>
      <c r="J75" s="1997"/>
      <c r="K75" s="1997"/>
      <c r="L75" s="1997"/>
      <c r="M75" s="1997"/>
      <c r="N75" s="1997"/>
      <c r="O75" s="1997"/>
      <c r="P75" s="1997"/>
      <c r="Q75" s="1997"/>
    </row>
    <row r="76" spans="1:17" ht="15.75">
      <c r="A76" s="1901"/>
      <c r="B76" s="2491"/>
      <c r="C76" s="2540" t="s">
        <v>4384</v>
      </c>
      <c r="D76" s="1997"/>
      <c r="E76" s="2538">
        <v>2014</v>
      </c>
      <c r="F76" s="2539">
        <v>2015</v>
      </c>
      <c r="G76" s="1997"/>
      <c r="H76" s="1997"/>
      <c r="I76" s="1997"/>
      <c r="J76" s="1997"/>
      <c r="K76" s="1997"/>
      <c r="L76" s="1997"/>
      <c r="M76" s="1997"/>
      <c r="N76" s="1997"/>
      <c r="O76" s="1997"/>
      <c r="P76" s="1997"/>
      <c r="Q76" s="1997"/>
    </row>
    <row r="77" spans="1:17">
      <c r="A77" s="1901"/>
      <c r="B77" s="2491"/>
      <c r="C77" s="1997" t="s">
        <v>4385</v>
      </c>
      <c r="D77" s="1997"/>
      <c r="E77" s="2490">
        <v>1671814</v>
      </c>
      <c r="F77" s="2489">
        <v>1671814</v>
      </c>
      <c r="G77" s="1997"/>
      <c r="H77" s="1997"/>
      <c r="I77" s="1997"/>
      <c r="J77" s="1997"/>
      <c r="K77" s="1997"/>
      <c r="L77" s="1997"/>
      <c r="M77" s="1997"/>
      <c r="N77" s="1997"/>
      <c r="O77" s="1997"/>
      <c r="P77" s="1997"/>
      <c r="Q77" s="1997"/>
    </row>
    <row r="78" spans="1:17">
      <c r="A78" s="1901"/>
      <c r="B78" s="2491"/>
      <c r="C78" s="1997" t="s">
        <v>4071</v>
      </c>
      <c r="D78" s="1997"/>
      <c r="E78" s="2490">
        <v>5015004</v>
      </c>
      <c r="F78" s="2489">
        <v>5015004</v>
      </c>
      <c r="G78" s="1997"/>
      <c r="H78" s="1997"/>
      <c r="I78" s="1997"/>
      <c r="J78" s="1997"/>
      <c r="K78" s="1997"/>
      <c r="L78" s="1997"/>
      <c r="M78" s="1997"/>
      <c r="N78" s="1997"/>
      <c r="O78" s="1997"/>
      <c r="P78" s="1997"/>
      <c r="Q78" s="1997"/>
    </row>
    <row r="79" spans="1:17">
      <c r="A79" s="1901"/>
      <c r="B79" s="2491"/>
      <c r="C79" s="1997" t="s">
        <v>4386</v>
      </c>
      <c r="D79" s="1997"/>
      <c r="E79" s="2490">
        <v>29384</v>
      </c>
      <c r="F79" s="2489">
        <v>29384</v>
      </c>
      <c r="G79" s="1997"/>
      <c r="H79" s="1997"/>
      <c r="I79" s="1997"/>
      <c r="J79" s="1997"/>
      <c r="K79" s="1997"/>
      <c r="L79" s="1997"/>
      <c r="M79" s="1997"/>
      <c r="N79" s="1997"/>
      <c r="O79" s="1997"/>
      <c r="P79" s="1997"/>
      <c r="Q79" s="1997"/>
    </row>
    <row r="80" spans="1:17">
      <c r="A80" s="1901"/>
      <c r="B80" s="2491"/>
      <c r="C80" s="1997" t="s">
        <v>4387</v>
      </c>
      <c r="D80" s="1997"/>
      <c r="E80" s="2490">
        <v>195596</v>
      </c>
      <c r="F80" s="2489">
        <v>291383.99</v>
      </c>
      <c r="G80" s="1997"/>
      <c r="H80" s="1997"/>
      <c r="I80" s="1997"/>
      <c r="J80" s="1997"/>
      <c r="K80" s="1997"/>
      <c r="L80" s="1997"/>
      <c r="M80" s="1997"/>
      <c r="N80" s="1997"/>
      <c r="O80" s="1997"/>
      <c r="P80" s="1997"/>
      <c r="Q80" s="1997"/>
    </row>
    <row r="81" spans="1:17">
      <c r="A81" s="1901"/>
      <c r="B81" s="2491"/>
      <c r="C81" s="1997" t="s">
        <v>4388</v>
      </c>
      <c r="D81" s="1997"/>
      <c r="E81" s="2490">
        <v>313605</v>
      </c>
      <c r="F81" s="2489">
        <v>313605</v>
      </c>
      <c r="G81" s="1997"/>
      <c r="H81" s="1997"/>
      <c r="I81" s="1997"/>
      <c r="J81" s="1997"/>
      <c r="K81" s="1997"/>
      <c r="L81" s="1997"/>
      <c r="M81" s="1997"/>
      <c r="N81" s="1997"/>
      <c r="O81" s="1997"/>
      <c r="P81" s="1997"/>
      <c r="Q81" s="1997"/>
    </row>
    <row r="82" spans="1:17">
      <c r="A82" s="1901"/>
      <c r="B82" s="2491"/>
      <c r="C82" s="1997" t="s">
        <v>4389</v>
      </c>
      <c r="D82" s="1997"/>
      <c r="E82" s="2490">
        <v>1706375</v>
      </c>
      <c r="F82" s="2489">
        <v>1706375</v>
      </c>
      <c r="G82" s="1997"/>
      <c r="H82" s="1997"/>
      <c r="I82" s="1997"/>
      <c r="J82" s="1997"/>
      <c r="K82" s="1997"/>
      <c r="L82" s="1997"/>
      <c r="M82" s="1997"/>
      <c r="N82" s="1997"/>
      <c r="O82" s="1997"/>
      <c r="P82" s="1997"/>
      <c r="Q82" s="1997"/>
    </row>
    <row r="83" spans="1:17">
      <c r="A83" s="1901"/>
      <c r="B83" s="2491"/>
      <c r="C83" s="1997" t="s">
        <v>4103</v>
      </c>
      <c r="D83" s="1997"/>
      <c r="E83" s="2490">
        <v>1813961</v>
      </c>
      <c r="F83" s="2489">
        <v>1813961</v>
      </c>
      <c r="G83" s="1997"/>
      <c r="H83" s="1997"/>
      <c r="I83" s="1997"/>
      <c r="J83" s="1997"/>
      <c r="K83" s="1997"/>
      <c r="L83" s="1997"/>
      <c r="M83" s="1997"/>
      <c r="N83" s="1997"/>
      <c r="O83" s="1997"/>
      <c r="P83" s="1997"/>
      <c r="Q83" s="1997"/>
    </row>
    <row r="84" spans="1:17">
      <c r="A84" s="1901"/>
      <c r="B84" s="2491"/>
      <c r="C84" s="1997" t="s">
        <v>4982</v>
      </c>
      <c r="D84" s="1997"/>
      <c r="E84" s="2490">
        <v>277508</v>
      </c>
      <c r="F84" s="2489">
        <v>644629.07999999996</v>
      </c>
      <c r="G84" s="1997"/>
      <c r="H84" s="1997"/>
      <c r="I84" s="1997"/>
      <c r="J84" s="1997"/>
      <c r="K84" s="1997"/>
      <c r="L84" s="1997"/>
      <c r="M84" s="1997"/>
      <c r="N84" s="1997"/>
      <c r="O84" s="1997"/>
      <c r="P84" s="1997"/>
      <c r="Q84" s="1997"/>
    </row>
    <row r="85" spans="1:17">
      <c r="A85" s="1901"/>
      <c r="B85" s="2491"/>
      <c r="C85" s="1997" t="s">
        <v>4390</v>
      </c>
      <c r="D85" s="1997"/>
      <c r="E85" s="2490">
        <v>1094905</v>
      </c>
      <c r="F85" s="2489">
        <v>1094905</v>
      </c>
      <c r="G85" s="1997"/>
      <c r="H85" s="1997"/>
      <c r="I85" s="1997"/>
      <c r="J85" s="1997"/>
      <c r="K85" s="1997"/>
      <c r="L85" s="1997"/>
      <c r="M85" s="1997"/>
      <c r="N85" s="1997"/>
      <c r="O85" s="1997"/>
      <c r="P85" s="1997"/>
      <c r="Q85" s="1997"/>
    </row>
    <row r="86" spans="1:17">
      <c r="A86" s="1901"/>
      <c r="B86" s="2491"/>
      <c r="C86" s="1997" t="s">
        <v>4391</v>
      </c>
      <c r="D86" s="1997"/>
      <c r="E86" s="2490">
        <v>3956531</v>
      </c>
      <c r="F86" s="2489">
        <v>3956531</v>
      </c>
      <c r="G86" s="1997"/>
      <c r="H86" s="1997"/>
      <c r="I86" s="1997"/>
      <c r="J86" s="1997"/>
      <c r="K86" s="1997"/>
      <c r="L86" s="1997"/>
      <c r="M86" s="1997"/>
      <c r="N86" s="1997"/>
      <c r="O86" s="1997"/>
      <c r="P86" s="1997"/>
      <c r="Q86" s="1997"/>
    </row>
    <row r="87" spans="1:17">
      <c r="A87" s="1901"/>
      <c r="B87" s="2491"/>
      <c r="C87" s="1997" t="s">
        <v>4392</v>
      </c>
      <c r="D87" s="1997"/>
      <c r="E87" s="2490">
        <v>-904498</v>
      </c>
      <c r="F87" s="2489">
        <v>-904498</v>
      </c>
      <c r="G87" s="1997"/>
      <c r="H87" s="1997"/>
      <c r="I87" s="1997"/>
      <c r="J87" s="1997"/>
      <c r="K87" s="1997"/>
      <c r="L87" s="1997"/>
      <c r="M87" s="1997"/>
      <c r="N87" s="1997"/>
      <c r="O87" s="1997"/>
      <c r="P87" s="1997"/>
      <c r="Q87" s="1997"/>
    </row>
    <row r="88" spans="1:17">
      <c r="A88" s="1901"/>
      <c r="B88" s="2491"/>
      <c r="C88" s="1997" t="s">
        <v>4393</v>
      </c>
      <c r="D88" s="1997"/>
      <c r="E88" s="2490">
        <v>179986</v>
      </c>
      <c r="F88" s="2489">
        <v>179986</v>
      </c>
      <c r="G88" s="1997"/>
      <c r="H88" s="1997"/>
      <c r="I88" s="1997"/>
      <c r="J88" s="1997"/>
      <c r="K88" s="1997"/>
      <c r="L88" s="1997"/>
      <c r="M88" s="1997"/>
      <c r="N88" s="1997"/>
      <c r="O88" s="1997"/>
      <c r="P88" s="1997"/>
      <c r="Q88" s="1997"/>
    </row>
    <row r="89" spans="1:17">
      <c r="A89" s="1901"/>
      <c r="B89" s="2491"/>
      <c r="C89" s="1997" t="s">
        <v>4394</v>
      </c>
      <c r="D89" s="1997"/>
      <c r="E89" s="2490">
        <v>671331</v>
      </c>
      <c r="F89" s="2489">
        <v>8673727.9299999997</v>
      </c>
      <c r="G89" s="1997"/>
      <c r="H89" s="1997"/>
      <c r="I89" s="1997"/>
      <c r="J89" s="1997"/>
      <c r="K89" s="1997"/>
      <c r="L89" s="1997"/>
      <c r="M89" s="1997"/>
      <c r="N89" s="1997"/>
      <c r="O89" s="1997"/>
      <c r="P89" s="1997"/>
      <c r="Q89" s="1997"/>
    </row>
    <row r="90" spans="1:17">
      <c r="A90" s="1901"/>
      <c r="B90" s="2491"/>
      <c r="C90" s="1997" t="s">
        <v>4395</v>
      </c>
      <c r="D90" s="1997"/>
      <c r="E90" s="2490">
        <v>1092598</v>
      </c>
      <c r="F90" s="2489">
        <v>1068661.95</v>
      </c>
      <c r="G90" s="1997"/>
      <c r="H90" s="1997"/>
      <c r="I90" s="1997"/>
      <c r="J90" s="1997"/>
      <c r="K90" s="1997"/>
      <c r="L90" s="1997"/>
      <c r="M90" s="1997"/>
      <c r="N90" s="1997"/>
      <c r="O90" s="1997"/>
      <c r="P90" s="1997"/>
      <c r="Q90" s="1997"/>
    </row>
    <row r="91" spans="1:17">
      <c r="A91" s="1901"/>
      <c r="B91" s="2491"/>
      <c r="C91" s="1997" t="s">
        <v>4983</v>
      </c>
      <c r="D91" s="1997"/>
      <c r="E91" s="2490">
        <v>6966245</v>
      </c>
      <c r="F91" s="2489">
        <v>6636683.6101500001</v>
      </c>
      <c r="G91" s="1997"/>
      <c r="H91" s="1997"/>
      <c r="I91" s="1997"/>
      <c r="J91" s="1997"/>
      <c r="K91" s="1997"/>
      <c r="L91" s="1997"/>
      <c r="M91" s="1997"/>
      <c r="N91" s="1997"/>
      <c r="O91" s="1997"/>
      <c r="P91" s="1997"/>
      <c r="Q91" s="1997"/>
    </row>
    <row r="92" spans="1:17">
      <c r="A92" s="1901"/>
      <c r="B92" s="2491"/>
      <c r="C92" s="1997" t="s">
        <v>4984</v>
      </c>
      <c r="D92" s="1997"/>
      <c r="E92" s="2490">
        <v>0</v>
      </c>
      <c r="F92" s="2489">
        <v>1082514.48</v>
      </c>
      <c r="G92" s="1997"/>
      <c r="H92" s="1997"/>
      <c r="I92" s="1997"/>
      <c r="J92" s="1997"/>
      <c r="K92" s="1997"/>
      <c r="L92" s="1997"/>
      <c r="M92" s="1997"/>
      <c r="N92" s="1997"/>
      <c r="O92" s="1997"/>
      <c r="P92" s="1997"/>
      <c r="Q92" s="1997"/>
    </row>
    <row r="93" spans="1:17">
      <c r="A93" s="1901"/>
      <c r="B93" s="2491"/>
      <c r="C93" s="1997" t="s">
        <v>4397</v>
      </c>
      <c r="D93" s="1997"/>
      <c r="E93" s="2490">
        <v>155479</v>
      </c>
      <c r="F93" s="2489">
        <v>155479</v>
      </c>
      <c r="G93" s="1997"/>
      <c r="H93" s="1997"/>
      <c r="I93" s="1997"/>
      <c r="J93" s="1997"/>
      <c r="K93" s="1997"/>
      <c r="L93" s="1997"/>
      <c r="M93" s="1997"/>
      <c r="N93" s="1997"/>
      <c r="O93" s="1997"/>
      <c r="P93" s="1997"/>
      <c r="Q93" s="1997"/>
    </row>
    <row r="94" spans="1:17">
      <c r="A94" s="1901"/>
      <c r="B94" s="2491"/>
      <c r="C94" s="1997" t="s">
        <v>4254</v>
      </c>
      <c r="D94" s="1997"/>
      <c r="E94" s="2490">
        <v>874578</v>
      </c>
      <c r="F94" s="2489">
        <v>6543.2800000000279</v>
      </c>
      <c r="G94" s="1997"/>
      <c r="H94" s="1997"/>
      <c r="I94" s="1997"/>
      <c r="J94" s="1997"/>
      <c r="K94" s="1997"/>
      <c r="L94" s="1997"/>
      <c r="M94" s="1997"/>
      <c r="N94" s="1997"/>
      <c r="O94" s="1997"/>
      <c r="P94" s="1997"/>
      <c r="Q94" s="1997"/>
    </row>
    <row r="95" spans="1:17">
      <c r="A95" s="1901"/>
      <c r="B95" s="2491"/>
      <c r="C95" s="1997" t="s">
        <v>4398</v>
      </c>
      <c r="D95" s="1997"/>
      <c r="E95" s="2490">
        <v>-89087</v>
      </c>
      <c r="F95" s="2489">
        <v>-89087</v>
      </c>
      <c r="G95" s="1997"/>
      <c r="H95" s="1997"/>
      <c r="I95" s="1997"/>
      <c r="J95" s="1997"/>
      <c r="K95" s="1997"/>
      <c r="L95" s="1997"/>
      <c r="M95" s="1997"/>
      <c r="N95" s="1997"/>
      <c r="O95" s="1997"/>
      <c r="P95" s="1997"/>
      <c r="Q95" s="1997"/>
    </row>
    <row r="96" spans="1:17">
      <c r="A96" s="1901"/>
      <c r="B96" s="2491"/>
      <c r="C96" s="1997" t="s">
        <v>4253</v>
      </c>
      <c r="D96" s="1997"/>
      <c r="E96" s="2490">
        <v>344351</v>
      </c>
      <c r="F96" s="2489">
        <v>538387.43999999994</v>
      </c>
      <c r="G96" s="1997"/>
      <c r="H96" s="1997"/>
      <c r="I96" s="1997"/>
      <c r="J96" s="1997"/>
      <c r="K96" s="1997"/>
      <c r="L96" s="1997"/>
      <c r="M96" s="1997"/>
      <c r="N96" s="1997"/>
      <c r="O96" s="1997"/>
      <c r="P96" s="1997"/>
      <c r="Q96" s="1997"/>
    </row>
    <row r="97" spans="1:17">
      <c r="A97" s="1901"/>
      <c r="B97" s="2491"/>
      <c r="C97" s="1997" t="s">
        <v>4399</v>
      </c>
      <c r="D97" s="1997"/>
      <c r="E97" s="2490">
        <v>556910</v>
      </c>
      <c r="F97" s="2489">
        <v>556910</v>
      </c>
      <c r="G97" s="1997"/>
      <c r="H97" s="1997"/>
      <c r="I97" s="1997"/>
      <c r="J97" s="1997"/>
      <c r="K97" s="1997"/>
      <c r="L97" s="1997"/>
      <c r="M97" s="1997"/>
      <c r="N97" s="1997"/>
      <c r="O97" s="1997"/>
      <c r="P97" s="1997"/>
      <c r="Q97" s="1997"/>
    </row>
    <row r="98" spans="1:17">
      <c r="A98" s="1901"/>
      <c r="B98" s="2491"/>
      <c r="C98" s="1997" t="s">
        <v>4400</v>
      </c>
      <c r="D98" s="1997"/>
      <c r="E98" s="2490">
        <v>987131</v>
      </c>
      <c r="F98" s="2489">
        <v>621238.36</v>
      </c>
      <c r="G98" s="1997"/>
      <c r="H98" s="1997"/>
      <c r="I98" s="1997"/>
      <c r="J98" s="1997"/>
      <c r="K98" s="1997"/>
      <c r="L98" s="1997"/>
      <c r="M98" s="1997"/>
      <c r="N98" s="1997"/>
      <c r="O98" s="1997"/>
      <c r="P98" s="1997"/>
      <c r="Q98" s="1997"/>
    </row>
    <row r="99" spans="1:17">
      <c r="A99" s="1901"/>
      <c r="B99" s="2491"/>
      <c r="C99" s="1997" t="s">
        <v>4401</v>
      </c>
      <c r="D99" s="1997"/>
      <c r="E99" s="2490">
        <v>406096</v>
      </c>
      <c r="F99" s="2489">
        <v>-1868.4000000000233</v>
      </c>
      <c r="G99" s="1997"/>
      <c r="H99" s="1997"/>
      <c r="I99" s="1997"/>
      <c r="J99" s="1997"/>
      <c r="K99" s="1997"/>
      <c r="L99" s="1997"/>
      <c r="M99" s="1997"/>
      <c r="N99" s="1997"/>
      <c r="O99" s="1997"/>
      <c r="P99" s="1997"/>
      <c r="Q99" s="1997"/>
    </row>
    <row r="100" spans="1:17">
      <c r="A100" s="1901"/>
      <c r="B100" s="2491"/>
      <c r="C100" s="1997" t="s">
        <v>4402</v>
      </c>
      <c r="D100" s="1997"/>
      <c r="E100" s="2490">
        <v>236243</v>
      </c>
      <c r="F100" s="2489">
        <v>236243</v>
      </c>
      <c r="G100" s="1997"/>
      <c r="H100" s="1997"/>
      <c r="I100" s="1997"/>
      <c r="J100" s="1997"/>
      <c r="K100" s="1997"/>
      <c r="L100" s="1997"/>
      <c r="M100" s="1997"/>
      <c r="N100" s="1997"/>
      <c r="O100" s="1997"/>
      <c r="P100" s="1997"/>
      <c r="Q100" s="1997"/>
    </row>
    <row r="101" spans="1:17">
      <c r="A101" s="1901"/>
      <c r="B101" s="2491"/>
      <c r="C101" s="1997" t="s">
        <v>4403</v>
      </c>
      <c r="D101" s="1997"/>
      <c r="E101" s="2490">
        <v>1612089</v>
      </c>
      <c r="F101" s="2489">
        <v>1612089</v>
      </c>
      <c r="G101" s="1997"/>
      <c r="H101" s="1997"/>
      <c r="I101" s="1997"/>
      <c r="J101" s="1997"/>
      <c r="K101" s="1997"/>
      <c r="L101" s="1997"/>
      <c r="M101" s="1997"/>
      <c r="N101" s="1997"/>
      <c r="O101" s="1997"/>
      <c r="P101" s="1997"/>
      <c r="Q101" s="1997"/>
    </row>
    <row r="102" spans="1:17">
      <c r="A102" s="1901"/>
      <c r="B102" s="2491"/>
      <c r="C102" s="1997" t="s">
        <v>4404</v>
      </c>
      <c r="D102" s="1997"/>
      <c r="E102" s="2490">
        <v>546681</v>
      </c>
      <c r="F102" s="2489">
        <v>-208380.22000000009</v>
      </c>
      <c r="G102" s="1997"/>
      <c r="H102" s="1997"/>
      <c r="I102" s="1997"/>
      <c r="J102" s="1997"/>
      <c r="K102" s="1997"/>
      <c r="L102" s="1997"/>
      <c r="M102" s="1997"/>
      <c r="N102" s="1997"/>
      <c r="O102" s="1997"/>
      <c r="P102" s="1997"/>
      <c r="Q102" s="1997"/>
    </row>
    <row r="103" spans="1:17">
      <c r="A103" s="1901"/>
      <c r="B103" s="2491"/>
      <c r="C103" s="1997" t="s">
        <v>4405</v>
      </c>
      <c r="D103" s="1997"/>
      <c r="E103" s="2490">
        <v>426532</v>
      </c>
      <c r="F103" s="2489">
        <v>566177.14</v>
      </c>
      <c r="G103" s="1997"/>
      <c r="H103" s="1997"/>
      <c r="I103" s="1997"/>
      <c r="J103" s="1997"/>
      <c r="K103" s="1997"/>
      <c r="L103" s="1997"/>
      <c r="M103" s="1997"/>
      <c r="N103" s="1997"/>
      <c r="O103" s="1997"/>
      <c r="P103" s="1997"/>
      <c r="Q103" s="1997"/>
    </row>
    <row r="104" spans="1:17">
      <c r="A104" s="1901"/>
      <c r="B104" s="2491"/>
      <c r="C104" s="1997" t="s">
        <v>4406</v>
      </c>
      <c r="D104" s="1997"/>
      <c r="E104" s="2490">
        <v>35708</v>
      </c>
      <c r="F104" s="2489">
        <v>35708</v>
      </c>
      <c r="G104" s="1997"/>
      <c r="H104" s="1997"/>
      <c r="I104" s="1997"/>
      <c r="J104" s="1997"/>
      <c r="K104" s="1997"/>
      <c r="L104" s="1997"/>
      <c r="M104" s="1997"/>
      <c r="N104" s="1997"/>
      <c r="O104" s="1997"/>
      <c r="P104" s="1997"/>
      <c r="Q104" s="1997"/>
    </row>
    <row r="105" spans="1:17">
      <c r="A105" s="1901"/>
      <c r="B105" s="2491"/>
      <c r="C105" s="1997" t="s">
        <v>4292</v>
      </c>
      <c r="D105" s="1997"/>
      <c r="E105" s="2490">
        <v>259494</v>
      </c>
      <c r="F105" s="2489">
        <v>259494</v>
      </c>
      <c r="G105" s="1997"/>
      <c r="H105" s="1997"/>
      <c r="I105" s="1997"/>
      <c r="J105" s="1997"/>
      <c r="K105" s="1997"/>
      <c r="L105" s="1997"/>
      <c r="M105" s="1997"/>
      <c r="N105" s="1997"/>
      <c r="O105" s="1997"/>
      <c r="P105" s="1997"/>
      <c r="Q105" s="1997"/>
    </row>
    <row r="106" spans="1:17">
      <c r="A106" s="1901"/>
      <c r="B106" s="2491"/>
      <c r="C106" s="1997" t="s">
        <v>4407</v>
      </c>
      <c r="D106" s="1997"/>
      <c r="E106" s="2490">
        <v>0</v>
      </c>
      <c r="F106" s="2489">
        <v>105169.95</v>
      </c>
      <c r="G106" s="1997"/>
      <c r="H106" s="1997"/>
      <c r="I106" s="1997"/>
      <c r="J106" s="1997"/>
      <c r="K106" s="1997"/>
      <c r="L106" s="1997"/>
      <c r="M106" s="1997"/>
      <c r="N106" s="1997"/>
      <c r="O106" s="1997"/>
      <c r="P106" s="1997"/>
      <c r="Q106" s="1997"/>
    </row>
    <row r="107" spans="1:17">
      <c r="A107" s="1901"/>
      <c r="B107" s="2491"/>
      <c r="C107" s="1997" t="s">
        <v>4408</v>
      </c>
      <c r="D107" s="1997"/>
      <c r="E107" s="2490">
        <v>7965450</v>
      </c>
      <c r="F107" s="2489">
        <v>7965450</v>
      </c>
      <c r="G107" s="1997"/>
      <c r="H107" s="1997"/>
      <c r="I107" s="1997"/>
      <c r="J107" s="1997"/>
      <c r="K107" s="1997"/>
      <c r="L107" s="1997"/>
      <c r="M107" s="1997"/>
      <c r="N107" s="1997"/>
      <c r="O107" s="1997"/>
      <c r="P107" s="1997"/>
      <c r="Q107" s="1997"/>
    </row>
    <row r="108" spans="1:17">
      <c r="A108" s="1901"/>
      <c r="B108" s="2491"/>
      <c r="C108" s="1997" t="s">
        <v>4985</v>
      </c>
      <c r="D108" s="1997"/>
      <c r="E108" s="2490"/>
      <c r="F108" s="2489">
        <v>801017.81</v>
      </c>
      <c r="G108" s="1997"/>
      <c r="H108" s="1997"/>
      <c r="I108" s="1997"/>
      <c r="J108" s="1997"/>
      <c r="K108" s="1997"/>
      <c r="L108" s="1997"/>
      <c r="M108" s="1997"/>
      <c r="N108" s="1997"/>
      <c r="O108" s="1997"/>
      <c r="P108" s="1997"/>
      <c r="Q108" s="1997"/>
    </row>
    <row r="109" spans="1:17">
      <c r="A109" s="1901"/>
      <c r="B109" s="2491"/>
      <c r="C109" s="1997" t="s">
        <v>4986</v>
      </c>
      <c r="D109" s="1997"/>
      <c r="E109" s="2490"/>
      <c r="F109" s="2489">
        <v>-9391256.2699999996</v>
      </c>
      <c r="G109" s="1997"/>
      <c r="H109" s="1997"/>
      <c r="I109" s="1997"/>
      <c r="J109" s="1997"/>
      <c r="K109" s="1997"/>
      <c r="L109" s="1997"/>
      <c r="M109" s="1997"/>
      <c r="N109" s="1997"/>
      <c r="O109" s="1997"/>
      <c r="P109" s="1997"/>
      <c r="Q109" s="1997"/>
    </row>
    <row r="110" spans="1:17">
      <c r="A110" s="1901"/>
      <c r="B110" s="2491"/>
      <c r="C110" s="1997" t="s">
        <v>4987</v>
      </c>
      <c r="D110" s="1997"/>
      <c r="E110" s="2490"/>
      <c r="F110" s="2489">
        <v>-6638007.9500000002</v>
      </c>
      <c r="G110" s="1997"/>
      <c r="H110" s="1997"/>
      <c r="I110" s="1997"/>
      <c r="J110" s="1997"/>
      <c r="K110" s="1997"/>
      <c r="L110" s="1997"/>
      <c r="M110" s="1997"/>
      <c r="N110" s="1997"/>
      <c r="O110" s="1997"/>
      <c r="P110" s="1997"/>
      <c r="Q110" s="1997"/>
    </row>
    <row r="111" spans="1:17">
      <c r="A111" s="1901"/>
      <c r="B111" s="2491"/>
      <c r="C111" s="1997" t="s">
        <v>4065</v>
      </c>
      <c r="D111" s="1997"/>
      <c r="E111" s="2490"/>
      <c r="F111" s="2489">
        <v>150924.57</v>
      </c>
      <c r="G111" s="1997"/>
      <c r="H111" s="1997"/>
      <c r="I111" s="1997"/>
      <c r="J111" s="1997"/>
      <c r="K111" s="1997"/>
      <c r="L111" s="1997"/>
      <c r="M111" s="1997"/>
      <c r="N111" s="1997"/>
      <c r="O111" s="1997"/>
      <c r="P111" s="1997"/>
      <c r="Q111" s="1997"/>
    </row>
    <row r="112" spans="1:17">
      <c r="A112" s="1901"/>
      <c r="B112" s="2491"/>
      <c r="C112" s="1997" t="s">
        <v>4067</v>
      </c>
      <c r="D112" s="1997"/>
      <c r="E112" s="2490"/>
      <c r="F112" s="2489">
        <v>16388.52</v>
      </c>
      <c r="G112" s="1997"/>
      <c r="H112" s="1997"/>
      <c r="I112" s="1997"/>
      <c r="J112" s="1997"/>
      <c r="K112" s="1997"/>
      <c r="L112" s="1997"/>
      <c r="M112" s="1997"/>
      <c r="N112" s="1997"/>
      <c r="O112" s="1997"/>
      <c r="P112" s="1997"/>
      <c r="Q112" s="1997"/>
    </row>
    <row r="113" spans="1:17">
      <c r="A113" s="1901"/>
      <c r="B113" s="2491"/>
      <c r="C113" s="1997" t="s">
        <v>4988</v>
      </c>
      <c r="D113" s="1997"/>
      <c r="E113" s="2490"/>
      <c r="F113" s="2489">
        <v>-1668397.55</v>
      </c>
      <c r="G113" s="1997"/>
      <c r="H113" s="1997"/>
      <c r="I113" s="1997"/>
      <c r="J113" s="1997"/>
      <c r="K113" s="1997"/>
      <c r="L113" s="1997"/>
      <c r="M113" s="1997"/>
      <c r="N113" s="1997"/>
      <c r="O113" s="1997"/>
      <c r="P113" s="1997"/>
      <c r="Q113" s="1997"/>
    </row>
    <row r="114" spans="1:17">
      <c r="A114" s="1901"/>
      <c r="B114" s="2491"/>
      <c r="C114" s="1997" t="s">
        <v>4420</v>
      </c>
      <c r="D114" s="1997"/>
      <c r="E114" s="2490"/>
      <c r="F114" s="2489">
        <v>970889.2</v>
      </c>
      <c r="G114" s="1997"/>
      <c r="H114" s="1997"/>
      <c r="I114" s="1997"/>
      <c r="J114" s="1997"/>
      <c r="K114" s="1997"/>
      <c r="L114" s="1997"/>
      <c r="M114" s="1997"/>
      <c r="N114" s="1997"/>
      <c r="O114" s="1997"/>
      <c r="P114" s="1997"/>
      <c r="Q114" s="1997"/>
    </row>
    <row r="115" spans="1:17">
      <c r="A115" s="1901"/>
      <c r="B115" s="2491"/>
      <c r="C115" s="1997" t="s">
        <v>4989</v>
      </c>
      <c r="D115" s="1997"/>
      <c r="E115" s="2490"/>
      <c r="F115" s="2489">
        <v>-1258.9000000000001</v>
      </c>
      <c r="G115" s="1997"/>
      <c r="H115" s="1997"/>
      <c r="I115" s="1997"/>
      <c r="J115" s="1997"/>
      <c r="K115" s="1997"/>
      <c r="L115" s="1997"/>
      <c r="M115" s="1997"/>
      <c r="N115" s="1997"/>
      <c r="O115" s="1997"/>
      <c r="P115" s="1997"/>
      <c r="Q115" s="1997"/>
    </row>
    <row r="116" spans="1:17">
      <c r="A116" s="1901"/>
      <c r="B116" s="2491"/>
      <c r="C116" s="1997" t="s">
        <v>4990</v>
      </c>
      <c r="D116" s="1997"/>
      <c r="E116" s="2490"/>
      <c r="F116" s="2489">
        <v>9861096.5999999996</v>
      </c>
      <c r="G116" s="1997"/>
      <c r="H116" s="1997"/>
      <c r="I116" s="1997"/>
      <c r="J116" s="1997"/>
      <c r="K116" s="1997"/>
      <c r="L116" s="1997"/>
      <c r="M116" s="1997"/>
      <c r="N116" s="1997"/>
      <c r="O116" s="1997"/>
      <c r="P116" s="1997"/>
      <c r="Q116" s="1997"/>
    </row>
    <row r="117" spans="1:17">
      <c r="A117" s="1901"/>
      <c r="B117" s="2491"/>
      <c r="C117" s="1997" t="s">
        <v>4991</v>
      </c>
      <c r="D117" s="1997"/>
      <c r="E117" s="2490"/>
      <c r="F117" s="2489">
        <v>113884.37</v>
      </c>
      <c r="G117" s="1997"/>
      <c r="H117" s="1997"/>
      <c r="I117" s="1997"/>
      <c r="J117" s="1997"/>
      <c r="K117" s="1997"/>
      <c r="L117" s="1997"/>
      <c r="M117" s="1997"/>
      <c r="N117" s="1997"/>
      <c r="O117" s="1997"/>
      <c r="P117" s="1997"/>
      <c r="Q117" s="1997"/>
    </row>
    <row r="118" spans="1:17">
      <c r="A118" s="1901"/>
      <c r="B118" s="2491"/>
      <c r="C118" s="1997" t="s">
        <v>4992</v>
      </c>
      <c r="D118" s="1997"/>
      <c r="E118" s="2490"/>
      <c r="F118" s="2489">
        <v>4624537.6385499993</v>
      </c>
      <c r="G118" s="1997"/>
      <c r="H118" s="1997"/>
      <c r="I118" s="1997"/>
      <c r="J118" s="1997"/>
      <c r="K118" s="1997"/>
      <c r="L118" s="1997"/>
      <c r="M118" s="1997"/>
      <c r="N118" s="1997"/>
      <c r="O118" s="1997"/>
      <c r="P118" s="1997"/>
      <c r="Q118" s="1997"/>
    </row>
    <row r="119" spans="1:17">
      <c r="A119" s="1901"/>
      <c r="B119" s="2491"/>
      <c r="C119" s="1997" t="s">
        <v>4993</v>
      </c>
      <c r="D119" s="1997"/>
      <c r="E119" s="2490"/>
      <c r="F119" s="2489">
        <v>74191.12</v>
      </c>
      <c r="G119" s="1997"/>
      <c r="H119" s="1997"/>
      <c r="I119" s="1997"/>
      <c r="J119" s="1997"/>
      <c r="K119" s="1997"/>
      <c r="L119" s="1997"/>
      <c r="M119" s="1997"/>
      <c r="N119" s="1997"/>
      <c r="O119" s="1997"/>
      <c r="P119" s="1997"/>
      <c r="Q119" s="1997"/>
    </row>
    <row r="120" spans="1:17">
      <c r="A120" s="1901"/>
      <c r="B120" s="2491"/>
      <c r="C120" s="1997" t="s">
        <v>4994</v>
      </c>
      <c r="D120" s="1997"/>
      <c r="E120" s="2490"/>
      <c r="F120" s="2489">
        <v>832947.33000000007</v>
      </c>
      <c r="G120" s="1997"/>
      <c r="H120" s="1997"/>
      <c r="I120" s="1997"/>
      <c r="J120" s="1997"/>
      <c r="K120" s="1997"/>
      <c r="L120" s="1997"/>
      <c r="M120" s="1997"/>
      <c r="N120" s="1997"/>
      <c r="O120" s="1997"/>
      <c r="P120" s="1997"/>
      <c r="Q120" s="1997"/>
    </row>
    <row r="121" spans="1:17">
      <c r="A121" s="1901"/>
      <c r="B121" s="2491"/>
      <c r="C121" s="1997" t="s">
        <v>4995</v>
      </c>
      <c r="D121" s="1997"/>
      <c r="E121" s="2490"/>
      <c r="F121" s="2489">
        <v>56419.140000000007</v>
      </c>
      <c r="G121" s="1997"/>
      <c r="H121" s="1997"/>
      <c r="I121" s="1997"/>
      <c r="J121" s="1997"/>
      <c r="K121" s="1997"/>
      <c r="L121" s="1997"/>
      <c r="M121" s="1997"/>
      <c r="N121" s="1997"/>
      <c r="O121" s="1997"/>
      <c r="P121" s="1997"/>
      <c r="Q121" s="1997"/>
    </row>
    <row r="122" spans="1:17">
      <c r="A122" s="1901"/>
      <c r="B122" s="2491"/>
      <c r="C122" s="1997" t="s">
        <v>4996</v>
      </c>
      <c r="D122" s="1997"/>
      <c r="E122" s="2490"/>
      <c r="F122" s="2489">
        <v>1545887.5</v>
      </c>
      <c r="G122" s="1997"/>
      <c r="H122" s="1997"/>
      <c r="I122" s="1997"/>
      <c r="J122" s="1997"/>
      <c r="K122" s="1997"/>
      <c r="L122" s="1997"/>
      <c r="M122" s="1997"/>
      <c r="N122" s="1997"/>
      <c r="O122" s="1997"/>
      <c r="P122" s="1997"/>
      <c r="Q122" s="1997"/>
    </row>
    <row r="123" spans="1:17" ht="15.75">
      <c r="A123" s="1901"/>
      <c r="B123" s="2491"/>
      <c r="C123" s="2540" t="s">
        <v>1021</v>
      </c>
      <c r="D123" s="2540"/>
      <c r="E123" s="2544">
        <v>38398000</v>
      </c>
      <c r="F123" s="2545">
        <v>46983484.718699999</v>
      </c>
      <c r="G123" s="1997"/>
      <c r="H123" s="1997"/>
      <c r="I123" s="1997"/>
      <c r="J123" s="1997"/>
      <c r="K123" s="1997"/>
      <c r="L123" s="1997"/>
      <c r="M123" s="1997"/>
      <c r="N123" s="1997"/>
      <c r="O123" s="1997"/>
      <c r="P123" s="1997"/>
      <c r="Q123" s="1997"/>
    </row>
    <row r="124" spans="1:17" ht="16.5" thickBot="1">
      <c r="A124" s="2488"/>
      <c r="B124" s="2487"/>
      <c r="C124" s="2541"/>
      <c r="D124" s="2541"/>
      <c r="E124" s="2542"/>
      <c r="F124" s="2543"/>
      <c r="G124" s="1997"/>
      <c r="H124" s="1997"/>
      <c r="I124" s="1997"/>
      <c r="J124" s="1997"/>
      <c r="K124" s="1997"/>
      <c r="L124" s="1997"/>
      <c r="M124" s="1997"/>
      <c r="N124" s="1997"/>
      <c r="O124" s="1997"/>
      <c r="P124" s="1997"/>
      <c r="Q124" s="1997"/>
    </row>
    <row r="125" spans="1:17">
      <c r="A125" s="1997"/>
      <c r="B125" s="1997"/>
      <c r="C125" s="1997"/>
      <c r="D125" s="1997"/>
      <c r="E125" s="1997"/>
      <c r="F125" s="1997"/>
      <c r="G125" s="1997"/>
      <c r="H125" s="1997"/>
      <c r="I125" s="1997"/>
      <c r="J125" s="1997"/>
      <c r="K125" s="1997"/>
      <c r="L125" s="1997"/>
      <c r="M125" s="1997"/>
      <c r="N125" s="1997"/>
      <c r="O125" s="1997"/>
      <c r="P125" s="1997"/>
      <c r="Q125" s="1997"/>
    </row>
    <row r="126" spans="1:17">
      <c r="A126" s="1994" t="s">
        <v>2473</v>
      </c>
      <c r="B126" s="1994"/>
      <c r="C126" s="1994"/>
      <c r="D126" s="1994"/>
      <c r="E126" s="1994"/>
      <c r="F126" s="1994"/>
      <c r="G126" s="1997"/>
      <c r="H126" s="1997"/>
      <c r="I126" s="1997"/>
      <c r="J126" s="1997"/>
      <c r="K126" s="1997"/>
      <c r="L126" s="1997"/>
      <c r="M126" s="1997"/>
      <c r="N126" s="1997"/>
      <c r="O126" s="1997"/>
      <c r="P126" s="1997"/>
      <c r="Q126" s="1997"/>
    </row>
    <row r="128" spans="1:17" ht="15.75" thickBot="1"/>
    <row r="129" spans="1:6">
      <c r="A129" s="2510"/>
      <c r="B129" s="2509"/>
      <c r="C129" s="2509"/>
      <c r="D129" s="2509"/>
      <c r="E129" s="2509"/>
      <c r="F129" s="2508"/>
    </row>
    <row r="130" spans="1:6">
      <c r="A130" s="1901"/>
      <c r="B130" s="1994" t="s">
        <v>2233</v>
      </c>
      <c r="C130" s="1994"/>
      <c r="D130" s="1994"/>
      <c r="E130" s="1994"/>
      <c r="F130" s="2507"/>
    </row>
    <row r="131" spans="1:6">
      <c r="A131" s="2506"/>
      <c r="B131" s="2496"/>
      <c r="C131" s="2496"/>
      <c r="D131" s="2496"/>
      <c r="E131" s="2496"/>
      <c r="F131" s="2505"/>
    </row>
    <row r="132" spans="1:6">
      <c r="A132" s="2504"/>
      <c r="B132" s="2503"/>
      <c r="C132" s="2503"/>
      <c r="D132" s="2503"/>
      <c r="E132" s="2502" t="s">
        <v>3312</v>
      </c>
      <c r="F132" s="2501" t="s">
        <v>2239</v>
      </c>
    </row>
    <row r="133" spans="1:6">
      <c r="A133" s="2500" t="s">
        <v>3313</v>
      </c>
      <c r="B133" s="1997"/>
      <c r="C133" s="1994" t="s">
        <v>3314</v>
      </c>
      <c r="D133" s="1994"/>
      <c r="E133" s="2499" t="s">
        <v>3315</v>
      </c>
      <c r="F133" s="2498" t="s">
        <v>3316</v>
      </c>
    </row>
    <row r="134" spans="1:6">
      <c r="A134" s="2500" t="s">
        <v>3689</v>
      </c>
      <c r="B134" s="1997"/>
      <c r="C134" s="1997"/>
      <c r="D134" s="1997"/>
      <c r="E134" s="2499" t="s">
        <v>3317</v>
      </c>
      <c r="F134" s="2498" t="s">
        <v>1128</v>
      </c>
    </row>
    <row r="135" spans="1:6">
      <c r="A135" s="2497"/>
      <c r="B135" s="2496"/>
      <c r="C135" s="2495" t="s">
        <v>58</v>
      </c>
      <c r="D135" s="2495"/>
      <c r="E135" s="2494" t="s">
        <v>3318</v>
      </c>
      <c r="F135" s="2493" t="s">
        <v>1828</v>
      </c>
    </row>
    <row r="136" spans="1:6">
      <c r="A136" s="1901"/>
      <c r="B136" s="2491"/>
      <c r="C136" s="2492" t="s">
        <v>4409</v>
      </c>
      <c r="D136" s="1997"/>
      <c r="E136" s="2546" t="s">
        <v>4358</v>
      </c>
      <c r="F136" s="2547">
        <v>2015</v>
      </c>
    </row>
    <row r="137" spans="1:6">
      <c r="A137" s="1901"/>
      <c r="B137" s="2491"/>
      <c r="C137" s="1997"/>
      <c r="D137" s="1997"/>
      <c r="E137" s="2490"/>
      <c r="F137" s="2489"/>
    </row>
    <row r="138" spans="1:6">
      <c r="A138" s="1901"/>
      <c r="B138" s="2491"/>
      <c r="C138" s="1997" t="s">
        <v>4106</v>
      </c>
      <c r="D138" s="1997"/>
      <c r="E138" s="2490">
        <v>705462</v>
      </c>
      <c r="F138" s="2489">
        <v>705462</v>
      </c>
    </row>
    <row r="139" spans="1:6">
      <c r="A139" s="1901"/>
      <c r="B139" s="2491"/>
      <c r="C139" s="1997" t="s">
        <v>4410</v>
      </c>
      <c r="D139" s="1997"/>
      <c r="E139" s="2490">
        <v>107320</v>
      </c>
      <c r="F139" s="2489">
        <v>107320</v>
      </c>
    </row>
    <row r="140" spans="1:6">
      <c r="A140" s="1901"/>
      <c r="B140" s="2491"/>
      <c r="C140" s="1997" t="s">
        <v>4391</v>
      </c>
      <c r="D140" s="1997"/>
      <c r="E140" s="2490">
        <v>8401745</v>
      </c>
      <c r="F140" s="2489">
        <v>8401745</v>
      </c>
    </row>
    <row r="141" spans="1:6">
      <c r="A141" s="1901"/>
      <c r="B141" s="2491"/>
      <c r="C141" s="1997" t="s">
        <v>4411</v>
      </c>
      <c r="D141" s="1997"/>
      <c r="E141" s="2490">
        <v>448841</v>
      </c>
      <c r="F141" s="2489">
        <v>448841</v>
      </c>
    </row>
    <row r="142" spans="1:6">
      <c r="A142" s="1901"/>
      <c r="B142" s="2491"/>
      <c r="C142" s="1997" t="s">
        <v>4412</v>
      </c>
      <c r="D142" s="1997"/>
      <c r="E142" s="2490">
        <v>113806</v>
      </c>
      <c r="F142" s="2489">
        <v>113806</v>
      </c>
    </row>
    <row r="143" spans="1:6">
      <c r="A143" s="1901"/>
      <c r="B143" s="2491"/>
      <c r="C143" s="1997" t="s">
        <v>4394</v>
      </c>
      <c r="D143" s="1997"/>
      <c r="E143" s="2490">
        <v>213810</v>
      </c>
      <c r="F143" s="2489">
        <v>3522221</v>
      </c>
    </row>
    <row r="144" spans="1:6">
      <c r="A144" s="1901"/>
      <c r="B144" s="2491"/>
      <c r="C144" s="1997" t="s">
        <v>4413</v>
      </c>
      <c r="D144" s="1997"/>
      <c r="E144" s="2490">
        <v>1802455</v>
      </c>
      <c r="F144" s="2489">
        <v>1802455</v>
      </c>
    </row>
    <row r="145" spans="1:6">
      <c r="A145" s="1901"/>
      <c r="B145" s="2491"/>
      <c r="C145" s="1997" t="s">
        <v>4071</v>
      </c>
      <c r="D145" s="1997"/>
      <c r="E145" s="2490">
        <v>337765</v>
      </c>
      <c r="F145" s="2489">
        <v>337765</v>
      </c>
    </row>
    <row r="146" spans="1:6">
      <c r="A146" s="1901"/>
      <c r="B146" s="2491"/>
      <c r="C146" s="1997" t="s">
        <v>4386</v>
      </c>
      <c r="D146" s="1997"/>
      <c r="E146" s="2490">
        <v>12148</v>
      </c>
      <c r="F146" s="2489">
        <v>12148</v>
      </c>
    </row>
    <row r="147" spans="1:6">
      <c r="A147" s="1901"/>
      <c r="B147" s="2491"/>
      <c r="C147" s="1997" t="s">
        <v>4414</v>
      </c>
      <c r="D147" s="1997"/>
      <c r="E147" s="2490">
        <v>335740</v>
      </c>
      <c r="F147" s="2489">
        <v>375341.51</v>
      </c>
    </row>
    <row r="148" spans="1:6">
      <c r="A148" s="1901"/>
      <c r="B148" s="2491"/>
      <c r="C148" s="1997" t="s">
        <v>4415</v>
      </c>
      <c r="D148" s="1997"/>
      <c r="E148" s="2490">
        <v>129653</v>
      </c>
      <c r="F148" s="2489">
        <v>129653</v>
      </c>
    </row>
    <row r="149" spans="1:6">
      <c r="A149" s="1901"/>
      <c r="B149" s="2491"/>
      <c r="C149" s="1997" t="s">
        <v>4416</v>
      </c>
      <c r="D149" s="1997"/>
      <c r="E149" s="2490">
        <v>12365</v>
      </c>
      <c r="F149" s="2489">
        <v>-57.170000000000073</v>
      </c>
    </row>
    <row r="150" spans="1:6">
      <c r="A150" s="1901"/>
      <c r="B150" s="2491"/>
      <c r="C150" s="1997" t="s">
        <v>4417</v>
      </c>
      <c r="D150" s="1997"/>
      <c r="E150" s="2490">
        <v>332592</v>
      </c>
      <c r="F150" s="2489">
        <v>332592</v>
      </c>
    </row>
    <row r="151" spans="1:6">
      <c r="A151" s="1901"/>
      <c r="B151" s="2491"/>
      <c r="C151" s="1997" t="s">
        <v>4983</v>
      </c>
      <c r="D151" s="1997"/>
      <c r="E151" s="2490">
        <v>5378148</v>
      </c>
      <c r="F151" s="2489">
        <v>5241967.4798499998</v>
      </c>
    </row>
    <row r="152" spans="1:6">
      <c r="A152" s="1901"/>
      <c r="B152" s="2491"/>
      <c r="C152" s="1997" t="s">
        <v>4997</v>
      </c>
      <c r="D152" s="1997"/>
      <c r="E152" s="2490">
        <v>448691</v>
      </c>
      <c r="F152" s="2489">
        <v>416467.19</v>
      </c>
    </row>
    <row r="153" spans="1:6">
      <c r="A153" s="1901"/>
      <c r="B153" s="2491"/>
      <c r="C153" s="1997" t="s">
        <v>4406</v>
      </c>
      <c r="D153" s="1997"/>
      <c r="E153" s="2490">
        <v>6470</v>
      </c>
      <c r="F153" s="2489">
        <v>6470</v>
      </c>
    </row>
    <row r="154" spans="1:6">
      <c r="A154" s="1901"/>
      <c r="B154" s="2491"/>
      <c r="C154" s="1997" t="s">
        <v>4998</v>
      </c>
      <c r="D154" s="1997"/>
      <c r="E154" s="2490">
        <v>1651463</v>
      </c>
      <c r="F154" s="2489">
        <v>1651463</v>
      </c>
    </row>
    <row r="155" spans="1:6">
      <c r="A155" s="1901"/>
      <c r="B155" s="2491"/>
      <c r="C155" s="1997" t="s">
        <v>4104</v>
      </c>
      <c r="D155" s="1997"/>
      <c r="E155" s="2490">
        <v>501576</v>
      </c>
      <c r="F155" s="2489">
        <v>501576</v>
      </c>
    </row>
    <row r="156" spans="1:6">
      <c r="A156" s="1901"/>
      <c r="B156" s="2491"/>
      <c r="C156" s="1997" t="s">
        <v>4418</v>
      </c>
      <c r="D156" s="1997"/>
      <c r="E156" s="2490">
        <v>70970</v>
      </c>
      <c r="F156" s="2489">
        <v>70970</v>
      </c>
    </row>
    <row r="157" spans="1:6">
      <c r="A157" s="1901"/>
      <c r="B157" s="2491"/>
      <c r="C157" s="1997" t="s">
        <v>4999</v>
      </c>
      <c r="D157" s="1997"/>
      <c r="E157" s="2490">
        <v>114732</v>
      </c>
      <c r="F157" s="2489">
        <v>266500.07</v>
      </c>
    </row>
    <row r="158" spans="1:6">
      <c r="A158" s="1901"/>
      <c r="B158" s="2491"/>
      <c r="C158" s="1997" t="s">
        <v>4396</v>
      </c>
      <c r="D158" s="1997"/>
      <c r="E158" s="2490">
        <v>0</v>
      </c>
      <c r="F158" s="2489">
        <v>449049.22000000003</v>
      </c>
    </row>
    <row r="159" spans="1:6">
      <c r="A159" s="1901"/>
      <c r="B159" s="2491"/>
      <c r="C159" s="1997" t="s">
        <v>5000</v>
      </c>
      <c r="D159" s="1997"/>
      <c r="E159" s="2490">
        <v>515764</v>
      </c>
      <c r="F159" s="2489">
        <v>36039.31</v>
      </c>
    </row>
    <row r="160" spans="1:6">
      <c r="A160" s="1901"/>
      <c r="B160" s="2491"/>
      <c r="C160" s="1997" t="s">
        <v>4398</v>
      </c>
      <c r="D160" s="1997"/>
      <c r="E160" s="2490">
        <v>776771</v>
      </c>
      <c r="F160" s="2489">
        <v>776771</v>
      </c>
    </row>
    <row r="161" spans="1:6">
      <c r="A161" s="1901"/>
      <c r="B161" s="2491"/>
      <c r="C161" s="1997" t="s">
        <v>4402</v>
      </c>
      <c r="D161" s="1997"/>
      <c r="E161" s="2490">
        <v>241139</v>
      </c>
      <c r="F161" s="2489">
        <v>241139</v>
      </c>
    </row>
    <row r="162" spans="1:6">
      <c r="A162" s="1901"/>
      <c r="B162" s="2491"/>
      <c r="C162" s="1997" t="s">
        <v>4404</v>
      </c>
      <c r="D162" s="1997"/>
      <c r="E162" s="2490">
        <v>96362</v>
      </c>
      <c r="F162" s="2489">
        <v>96362</v>
      </c>
    </row>
    <row r="163" spans="1:6">
      <c r="A163" s="1901"/>
      <c r="B163" s="2491"/>
      <c r="C163" s="1997" t="s">
        <v>4419</v>
      </c>
      <c r="D163" s="1997"/>
      <c r="E163" s="2490">
        <v>0</v>
      </c>
      <c r="F163" s="2489">
        <v>43480.07</v>
      </c>
    </row>
    <row r="164" spans="1:6">
      <c r="A164" s="1901"/>
      <c r="B164" s="2491"/>
      <c r="C164" s="1997" t="s">
        <v>4985</v>
      </c>
      <c r="D164" s="1997"/>
      <c r="E164" s="2490"/>
      <c r="F164" s="2489">
        <v>228158.65000000002</v>
      </c>
    </row>
    <row r="165" spans="1:6">
      <c r="A165" s="1901"/>
      <c r="B165" s="2491"/>
      <c r="C165" s="1997" t="s">
        <v>4064</v>
      </c>
      <c r="D165" s="1997"/>
      <c r="E165" s="2490"/>
      <c r="F165" s="2489">
        <v>-12451.09</v>
      </c>
    </row>
    <row r="166" spans="1:6">
      <c r="A166" s="1901"/>
      <c r="B166" s="2491"/>
      <c r="C166" s="1997" t="s">
        <v>4987</v>
      </c>
      <c r="D166" s="1997"/>
      <c r="E166" s="2490"/>
      <c r="F166" s="2489">
        <v>-2744335.24</v>
      </c>
    </row>
    <row r="167" spans="1:6">
      <c r="A167" s="1901"/>
      <c r="B167" s="2491"/>
      <c r="C167" s="1997" t="s">
        <v>4107</v>
      </c>
      <c r="D167" s="1997"/>
      <c r="E167" s="2490"/>
      <c r="F167" s="2489">
        <v>-676467.91</v>
      </c>
    </row>
    <row r="168" spans="1:6">
      <c r="A168" s="1901"/>
      <c r="B168" s="2491"/>
      <c r="C168" s="1997" t="s">
        <v>4065</v>
      </c>
      <c r="D168" s="1997"/>
      <c r="E168" s="2490"/>
      <c r="F168" s="2489">
        <v>-70839.55</v>
      </c>
    </row>
    <row r="169" spans="1:6">
      <c r="A169" s="1901"/>
      <c r="B169" s="2491"/>
      <c r="C169" s="1997" t="s">
        <v>4066</v>
      </c>
      <c r="D169" s="1997"/>
      <c r="E169" s="2490"/>
      <c r="F169" s="2489">
        <v>-230649.62</v>
      </c>
    </row>
    <row r="170" spans="1:6">
      <c r="A170" s="1901"/>
      <c r="B170" s="2491"/>
      <c r="C170" s="1997" t="s">
        <v>4986</v>
      </c>
      <c r="D170" s="1997"/>
      <c r="E170" s="2490"/>
      <c r="F170" s="2489">
        <v>-3883014.41</v>
      </c>
    </row>
    <row r="171" spans="1:6">
      <c r="A171" s="1901"/>
      <c r="B171" s="2491"/>
      <c r="C171" s="1997" t="s">
        <v>4067</v>
      </c>
      <c r="D171" s="1997"/>
      <c r="E171" s="2490"/>
      <c r="F171" s="2489">
        <v>67530.94</v>
      </c>
    </row>
    <row r="172" spans="1:6">
      <c r="A172" s="1901"/>
      <c r="B172" s="2491"/>
      <c r="C172" s="1997" t="s">
        <v>4988</v>
      </c>
      <c r="D172" s="1997"/>
      <c r="E172" s="2490"/>
      <c r="F172" s="2489">
        <v>-2678095.2000000002</v>
      </c>
    </row>
    <row r="173" spans="1:6">
      <c r="A173" s="1901"/>
      <c r="B173" s="2491"/>
      <c r="C173" s="1997" t="s">
        <v>4420</v>
      </c>
      <c r="D173" s="1997"/>
      <c r="E173" s="2490"/>
      <c r="F173" s="2489">
        <v>393875.57</v>
      </c>
    </row>
    <row r="174" spans="1:6">
      <c r="A174" s="1901"/>
      <c r="B174" s="2491"/>
      <c r="C174" s="1997" t="s">
        <v>4991</v>
      </c>
      <c r="D174" s="1997"/>
      <c r="E174" s="2490"/>
      <c r="F174" s="2489">
        <v>47097.979999999996</v>
      </c>
    </row>
    <row r="175" spans="1:6">
      <c r="A175" s="1901"/>
      <c r="B175" s="2491"/>
      <c r="C175" s="1997" t="s">
        <v>4992</v>
      </c>
      <c r="D175" s="1997"/>
      <c r="E175" s="2490"/>
      <c r="F175" s="2489">
        <v>1912287.5014499999</v>
      </c>
    </row>
    <row r="176" spans="1:6">
      <c r="A176" s="1901"/>
      <c r="B176" s="2491"/>
      <c r="C176" s="1997" t="s">
        <v>4993</v>
      </c>
      <c r="D176" s="1997"/>
      <c r="E176" s="2490"/>
      <c r="F176" s="2489">
        <v>30672.36</v>
      </c>
    </row>
    <row r="177" spans="1:6">
      <c r="A177" s="1901"/>
      <c r="B177" s="2491"/>
      <c r="C177" s="1997" t="s">
        <v>4994</v>
      </c>
      <c r="D177" s="1997"/>
      <c r="E177" s="2490"/>
      <c r="F177" s="2489">
        <v>326084.92</v>
      </c>
    </row>
    <row r="178" spans="1:6">
      <c r="A178" s="1901"/>
      <c r="B178" s="2491"/>
      <c r="C178" s="1997" t="s">
        <v>4995</v>
      </c>
      <c r="D178" s="1997"/>
      <c r="E178" s="2490"/>
      <c r="F178" s="2489">
        <v>23325.200000000004</v>
      </c>
    </row>
    <row r="179" spans="1:6">
      <c r="A179" s="1901"/>
      <c r="B179" s="2491"/>
      <c r="C179" s="1997" t="s">
        <v>4996</v>
      </c>
      <c r="D179" s="1997"/>
      <c r="E179" s="2490"/>
      <c r="F179" s="2489">
        <v>639112.5</v>
      </c>
    </row>
    <row r="180" spans="1:6" ht="15.75">
      <c r="A180" s="1901"/>
      <c r="B180" s="2491"/>
      <c r="C180" s="2540" t="s">
        <v>3520</v>
      </c>
      <c r="D180" s="2540"/>
      <c r="E180" s="2544">
        <v>22755788</v>
      </c>
      <c r="F180" s="2545">
        <v>19459839.281299997</v>
      </c>
    </row>
    <row r="181" spans="1:6">
      <c r="A181" s="1901"/>
      <c r="B181" s="2491"/>
      <c r="C181" s="1997"/>
      <c r="D181" s="1997"/>
      <c r="E181" s="2490"/>
      <c r="F181" s="2489"/>
    </row>
    <row r="182" spans="1:6">
      <c r="A182" s="1901"/>
      <c r="B182" s="2491"/>
      <c r="C182" s="1997"/>
      <c r="D182" s="1997"/>
      <c r="E182" s="2490"/>
      <c r="F182" s="2489"/>
    </row>
    <row r="183" spans="1:6">
      <c r="A183" s="1901"/>
      <c r="B183" s="2491"/>
      <c r="C183" s="1997"/>
      <c r="D183" s="1997"/>
      <c r="E183" s="2490"/>
      <c r="F183" s="2489"/>
    </row>
    <row r="184" spans="1:6">
      <c r="A184" s="1901"/>
      <c r="B184" s="2491"/>
      <c r="C184" s="1997"/>
      <c r="D184" s="1997"/>
      <c r="E184" s="2490"/>
      <c r="F184" s="2489"/>
    </row>
    <row r="185" spans="1:6" ht="15.75" thickBot="1">
      <c r="A185" s="2488"/>
      <c r="B185" s="2487"/>
      <c r="C185" s="2486"/>
      <c r="D185" s="2486"/>
      <c r="E185" s="2485"/>
      <c r="F185" s="2484"/>
    </row>
    <row r="186" spans="1:6">
      <c r="A186" s="1997"/>
      <c r="B186" s="1997"/>
      <c r="C186" s="1997"/>
      <c r="D186" s="1997"/>
      <c r="E186" s="1997"/>
      <c r="F186" s="1997"/>
    </row>
    <row r="187" spans="1:6">
      <c r="A187" s="1994" t="s">
        <v>4981</v>
      </c>
      <c r="B187" s="1994"/>
      <c r="C187" s="1994"/>
      <c r="D187" s="1994"/>
      <c r="E187" s="1994"/>
      <c r="F187" s="1994"/>
    </row>
  </sheetData>
  <printOptions horizontalCentered="1"/>
  <pageMargins left="0.5" right="0.5" top="0.5" bottom="0.5" header="0.5" footer="0.5"/>
  <pageSetup scale="65" orientation="portrait" horizontalDpi="300" verticalDpi="300" r:id="rId1"/>
  <headerFooter alignWithMargins="0"/>
  <rowBreaks count="2" manualBreakCount="2">
    <brk id="65" max="16383" man="1"/>
    <brk id="127" max="5"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6" enableFormatConditionsCalculation="0"/>
  <dimension ref="A1:Z187"/>
  <sheetViews>
    <sheetView defaultGridColor="0" view="pageBreakPreview" topLeftCell="A19" colorId="22" zoomScale="60" zoomScaleNormal="85" workbookViewId="0">
      <selection activeCell="M31" sqref="M31"/>
    </sheetView>
  </sheetViews>
  <sheetFormatPr defaultColWidth="9.6640625" defaultRowHeight="15"/>
  <cols>
    <col min="1" max="1" width="5.6640625" style="4" customWidth="1"/>
    <col min="2" max="2" width="41.6640625" style="4" customWidth="1"/>
    <col min="3" max="3" width="20.88671875" style="4" customWidth="1"/>
    <col min="4" max="4" width="19.6640625" style="4" customWidth="1"/>
    <col min="5" max="5" width="19.77734375" style="4" customWidth="1"/>
    <col min="6" max="6" width="2.6640625" style="4" customWidth="1"/>
    <col min="7" max="8" width="17.6640625" style="4" customWidth="1"/>
    <col min="9" max="9" width="21.6640625" style="4" customWidth="1"/>
    <col min="10" max="10" width="16.6640625" style="4" customWidth="1"/>
    <col min="11" max="12" width="15.6640625" style="4" customWidth="1"/>
    <col min="13" max="13" width="5.6640625" style="4" customWidth="1"/>
    <col min="14" max="16384" width="9.6640625" style="4"/>
  </cols>
  <sheetData>
    <row r="1" spans="1:20">
      <c r="A1" s="13" t="s">
        <v>2455</v>
      </c>
      <c r="B1" s="128"/>
      <c r="C1" s="41" t="s">
        <v>2368</v>
      </c>
      <c r="D1" s="847" t="s">
        <v>2457</v>
      </c>
      <c r="E1" s="282" t="s">
        <v>2458</v>
      </c>
      <c r="F1" s="13" t="s">
        <v>2455</v>
      </c>
      <c r="G1" s="41"/>
      <c r="H1" s="128"/>
      <c r="I1" s="41" t="s">
        <v>2368</v>
      </c>
      <c r="J1" s="847" t="s">
        <v>2457</v>
      </c>
      <c r="K1" s="128"/>
      <c r="L1" s="424" t="s">
        <v>2458</v>
      </c>
      <c r="M1" s="42"/>
      <c r="N1" s="11"/>
      <c r="O1" s="11"/>
      <c r="P1" s="11"/>
      <c r="Q1" s="11"/>
      <c r="R1" s="11"/>
      <c r="S1" s="11"/>
      <c r="T1" s="11"/>
    </row>
    <row r="2" spans="1:20">
      <c r="A2" s="47" t="str">
        <f>+'Data Sheet'!C25</f>
        <v>Orange and Rockland Utilities, Inc</v>
      </c>
      <c r="B2" s="56"/>
      <c r="C2" s="11" t="s">
        <v>2741</v>
      </c>
      <c r="D2" s="428"/>
      <c r="E2" s="137"/>
      <c r="F2" s="47" t="str">
        <f>A2</f>
        <v>Orange and Rockland Utilities, Inc</v>
      </c>
      <c r="G2" s="11"/>
      <c r="H2" s="56"/>
      <c r="I2" s="11" t="s">
        <v>2741</v>
      </c>
      <c r="J2" s="428"/>
      <c r="K2" s="56"/>
      <c r="L2" s="1100"/>
      <c r="M2" s="48"/>
      <c r="N2" s="11"/>
      <c r="O2" s="11"/>
      <c r="P2" s="11"/>
      <c r="Q2" s="11"/>
      <c r="R2" s="11"/>
      <c r="S2" s="11"/>
      <c r="T2" s="11"/>
    </row>
    <row r="3" spans="1:20" ht="15" customHeight="1">
      <c r="A3" s="49"/>
      <c r="B3" s="77"/>
      <c r="C3" s="77" t="s">
        <v>53</v>
      </c>
      <c r="D3" s="1136" t="str">
        <f>'Data Sheet'!$C$40</f>
        <v>4/28/2016</v>
      </c>
      <c r="E3" s="685" t="str">
        <f>'Data Sheet'!$C$38</f>
        <v>12/31/2015</v>
      </c>
      <c r="F3" s="49"/>
      <c r="G3" s="52"/>
      <c r="H3" s="77"/>
      <c r="I3" s="52" t="s">
        <v>53</v>
      </c>
      <c r="J3" s="454" t="str">
        <f>'Data Sheet'!$C$40</f>
        <v>4/28/2016</v>
      </c>
      <c r="L3" s="215" t="str">
        <f>'Data Sheet'!$C$38</f>
        <v>12/31/2015</v>
      </c>
      <c r="M3" s="51"/>
      <c r="N3" s="11"/>
      <c r="O3" s="450"/>
      <c r="P3" s="11"/>
      <c r="Q3" s="11"/>
      <c r="R3" s="11"/>
      <c r="S3" s="11"/>
      <c r="T3" s="11"/>
    </row>
    <row r="4" spans="1:20" ht="15" customHeight="1">
      <c r="A4" s="157"/>
      <c r="B4" s="132" t="s">
        <v>2474</v>
      </c>
      <c r="C4" s="132"/>
      <c r="D4" s="132"/>
      <c r="E4" s="133"/>
      <c r="F4" s="157"/>
      <c r="G4" s="132" t="s">
        <v>2475</v>
      </c>
      <c r="H4" s="132"/>
      <c r="I4" s="132"/>
      <c r="J4" s="132"/>
      <c r="K4" s="132"/>
      <c r="L4" s="132"/>
      <c r="M4" s="133"/>
      <c r="N4" s="11"/>
      <c r="O4" s="11"/>
      <c r="P4" s="11"/>
      <c r="Q4" s="11"/>
      <c r="R4" s="11"/>
      <c r="S4" s="11"/>
      <c r="T4" s="11"/>
    </row>
    <row r="5" spans="1:20">
      <c r="A5" s="1104"/>
      <c r="B5" s="1105"/>
      <c r="C5" s="1105"/>
      <c r="D5" s="1105"/>
      <c r="E5" s="1106"/>
      <c r="F5" s="47"/>
      <c r="G5" s="11"/>
      <c r="H5" s="11"/>
      <c r="I5" s="11"/>
      <c r="J5" s="11"/>
      <c r="K5" s="11"/>
      <c r="L5" s="11"/>
      <c r="M5" s="48"/>
      <c r="N5" s="11"/>
      <c r="O5" s="11"/>
      <c r="P5" s="11"/>
      <c r="Q5" s="11"/>
      <c r="R5" s="11"/>
      <c r="S5" s="11"/>
      <c r="T5" s="11"/>
    </row>
    <row r="6" spans="1:20">
      <c r="A6" s="3610" t="s">
        <v>1789</v>
      </c>
      <c r="B6" s="3611"/>
      <c r="C6" s="3611"/>
      <c r="D6" s="3611"/>
      <c r="E6" s="3607"/>
      <c r="F6" s="3610" t="s">
        <v>2476</v>
      </c>
      <c r="G6" s="3606"/>
      <c r="H6" s="3606"/>
      <c r="I6" s="3606"/>
      <c r="J6" s="3606"/>
      <c r="K6" s="3606"/>
      <c r="L6" s="3606"/>
      <c r="M6" s="136"/>
      <c r="N6" s="11"/>
      <c r="O6" s="11"/>
      <c r="P6" s="11"/>
      <c r="Q6" s="11"/>
      <c r="R6" s="11"/>
      <c r="S6" s="11"/>
      <c r="T6" s="11"/>
    </row>
    <row r="7" spans="1:20">
      <c r="A7" s="3610" t="s">
        <v>1790</v>
      </c>
      <c r="B7" s="3611"/>
      <c r="C7" s="3611"/>
      <c r="D7" s="3611"/>
      <c r="E7" s="3607"/>
      <c r="F7" s="3610" t="s">
        <v>1793</v>
      </c>
      <c r="G7" s="3606"/>
      <c r="H7" s="3606"/>
      <c r="I7" s="3606"/>
      <c r="J7" s="3606"/>
      <c r="K7" s="3606"/>
      <c r="L7" s="3606"/>
      <c r="M7" s="136"/>
      <c r="N7" s="11"/>
      <c r="O7" s="11"/>
      <c r="P7" s="11"/>
      <c r="Q7" s="11"/>
      <c r="R7" s="11"/>
      <c r="S7" s="11"/>
      <c r="T7" s="11"/>
    </row>
    <row r="8" spans="1:20">
      <c r="A8" s="3610" t="s">
        <v>1792</v>
      </c>
      <c r="B8" s="3611"/>
      <c r="C8" s="3611"/>
      <c r="D8" s="3611"/>
      <c r="E8" s="3607"/>
      <c r="F8" s="3610" t="s">
        <v>485</v>
      </c>
      <c r="G8" s="3606"/>
      <c r="H8" s="3606"/>
      <c r="I8" s="3606"/>
      <c r="J8" s="3606"/>
      <c r="K8" s="3606"/>
      <c r="L8" s="3606"/>
      <c r="M8" s="136"/>
      <c r="N8" s="11"/>
      <c r="O8" s="11"/>
      <c r="P8" s="11"/>
      <c r="Q8" s="11"/>
      <c r="R8" s="11"/>
      <c r="S8" s="11"/>
      <c r="T8" s="11"/>
    </row>
    <row r="9" spans="1:20">
      <c r="A9" s="3610" t="s">
        <v>1791</v>
      </c>
      <c r="B9" s="3611"/>
      <c r="C9" s="3611"/>
      <c r="D9" s="3611"/>
      <c r="E9" s="3607"/>
      <c r="F9" s="3610" t="s">
        <v>646</v>
      </c>
      <c r="G9" s="3606"/>
      <c r="H9" s="3606"/>
      <c r="I9" s="3606"/>
      <c r="J9" s="3606"/>
      <c r="K9" s="3606"/>
      <c r="L9" s="3606"/>
      <c r="M9" s="136"/>
      <c r="N9" s="11"/>
      <c r="O9" s="11"/>
      <c r="P9" s="11"/>
      <c r="Q9" s="11"/>
      <c r="R9" s="11"/>
      <c r="S9" s="11"/>
      <c r="T9" s="11"/>
    </row>
    <row r="10" spans="1:20">
      <c r="A10" s="3610" t="s">
        <v>3541</v>
      </c>
      <c r="B10" s="3611"/>
      <c r="C10" s="3611"/>
      <c r="D10" s="3611"/>
      <c r="E10" s="3607"/>
      <c r="F10" s="3610" t="s">
        <v>647</v>
      </c>
      <c r="G10" s="3606"/>
      <c r="H10" s="3606"/>
      <c r="I10" s="3606"/>
      <c r="J10" s="3606"/>
      <c r="K10" s="3606"/>
      <c r="L10" s="3606"/>
      <c r="M10" s="136"/>
      <c r="N10" s="11"/>
      <c r="O10" s="11"/>
      <c r="P10" s="11"/>
      <c r="Q10" s="11"/>
      <c r="R10" s="11"/>
      <c r="S10" s="11"/>
      <c r="T10" s="11"/>
    </row>
    <row r="11" spans="1:20">
      <c r="A11" s="3610" t="s">
        <v>3542</v>
      </c>
      <c r="B11" s="3611"/>
      <c r="C11" s="3611"/>
      <c r="D11" s="3611"/>
      <c r="E11" s="3607"/>
      <c r="F11" s="47"/>
      <c r="G11" s="11"/>
      <c r="H11" s="11"/>
      <c r="I11" s="11"/>
      <c r="J11" s="11"/>
      <c r="K11" s="11"/>
      <c r="L11" s="11"/>
      <c r="M11" s="48"/>
      <c r="N11" s="11"/>
      <c r="O11" s="11"/>
      <c r="P11" s="11"/>
      <c r="Q11" s="11"/>
      <c r="R11" s="11"/>
      <c r="S11" s="11"/>
      <c r="T11" s="11"/>
    </row>
    <row r="12" spans="1:20">
      <c r="A12" s="3610" t="s">
        <v>3543</v>
      </c>
      <c r="B12" s="3611"/>
      <c r="C12" s="3611"/>
      <c r="D12" s="3611"/>
      <c r="E12" s="3607"/>
      <c r="F12" s="47"/>
      <c r="G12" s="11"/>
      <c r="H12" s="11"/>
      <c r="I12" s="11"/>
      <c r="J12" s="11"/>
      <c r="K12" s="11"/>
      <c r="L12" s="11"/>
      <c r="M12" s="48"/>
      <c r="N12" s="11"/>
      <c r="O12" s="11"/>
      <c r="P12" s="11"/>
      <c r="Q12" s="11"/>
      <c r="R12" s="11"/>
      <c r="S12" s="11"/>
      <c r="T12" s="11"/>
    </row>
    <row r="13" spans="1:20">
      <c r="A13" s="49"/>
      <c r="B13" s="52"/>
      <c r="C13" s="52"/>
      <c r="D13" s="52"/>
      <c r="E13" s="51"/>
      <c r="F13" s="49"/>
      <c r="G13" s="52"/>
      <c r="H13" s="52"/>
      <c r="I13" s="52"/>
      <c r="J13" s="52"/>
      <c r="K13" s="52"/>
      <c r="L13" s="52"/>
      <c r="M13" s="51"/>
      <c r="N13" s="11"/>
      <c r="O13" s="11"/>
      <c r="P13" s="11"/>
      <c r="Q13" s="11"/>
      <c r="R13" s="11"/>
      <c r="S13" s="11"/>
      <c r="T13" s="11"/>
    </row>
    <row r="14" spans="1:20">
      <c r="A14" s="1121"/>
      <c r="B14" s="66"/>
      <c r="C14" s="427" t="s">
        <v>3251</v>
      </c>
      <c r="D14" s="428" t="s">
        <v>3544</v>
      </c>
      <c r="E14" s="1124" t="s">
        <v>3545</v>
      </c>
      <c r="F14" s="3648" t="s">
        <v>3546</v>
      </c>
      <c r="G14" s="3649"/>
      <c r="H14" s="3650"/>
      <c r="I14" s="66"/>
      <c r="J14" s="11" t="s">
        <v>3547</v>
      </c>
      <c r="K14" s="11"/>
      <c r="L14" s="11"/>
      <c r="M14" s="58"/>
      <c r="N14" s="11"/>
      <c r="O14" s="11"/>
      <c r="P14" s="11"/>
      <c r="Q14" s="11"/>
      <c r="R14" s="11"/>
      <c r="S14" s="11"/>
      <c r="T14" s="11"/>
    </row>
    <row r="15" spans="1:20">
      <c r="A15" s="1121"/>
      <c r="B15" s="1092" t="s">
        <v>3548</v>
      </c>
      <c r="C15" s="428" t="s">
        <v>3549</v>
      </c>
      <c r="D15" s="428" t="s">
        <v>3790</v>
      </c>
      <c r="E15" s="1124" t="s">
        <v>3791</v>
      </c>
      <c r="F15" s="3651" t="s">
        <v>3792</v>
      </c>
      <c r="G15" s="3616"/>
      <c r="H15" s="3652"/>
      <c r="I15" s="69"/>
      <c r="J15" s="52"/>
      <c r="K15" s="52"/>
      <c r="L15" s="52"/>
      <c r="M15" s="58"/>
      <c r="N15" s="11"/>
      <c r="O15" s="11"/>
      <c r="P15" s="11"/>
      <c r="Q15" s="11"/>
      <c r="R15" s="11"/>
      <c r="S15" s="11"/>
      <c r="T15" s="11"/>
    </row>
    <row r="16" spans="1:20">
      <c r="A16" s="1121"/>
      <c r="B16" s="1092" t="s">
        <v>3793</v>
      </c>
      <c r="C16" s="428" t="s">
        <v>3794</v>
      </c>
      <c r="D16" s="428" t="s">
        <v>3795</v>
      </c>
      <c r="E16" s="1124" t="s">
        <v>659</v>
      </c>
      <c r="F16" s="3651" t="s">
        <v>3796</v>
      </c>
      <c r="G16" s="3616"/>
      <c r="H16" s="3652"/>
      <c r="I16" s="66" t="s">
        <v>3797</v>
      </c>
      <c r="J16" s="11"/>
      <c r="K16" s="66" t="s">
        <v>3798</v>
      </c>
      <c r="L16" s="11"/>
      <c r="M16" s="58"/>
      <c r="N16" s="11"/>
      <c r="O16" s="11"/>
      <c r="P16" s="11"/>
      <c r="Q16" s="11"/>
      <c r="R16" s="11"/>
      <c r="S16" s="11"/>
      <c r="T16" s="11"/>
    </row>
    <row r="17" spans="1:26">
      <c r="A17" s="1121"/>
      <c r="B17" s="66"/>
      <c r="C17" s="428" t="s">
        <v>3799</v>
      </c>
      <c r="D17" s="428" t="s">
        <v>3800</v>
      </c>
      <c r="E17" s="48"/>
      <c r="F17" s="3651" t="s">
        <v>3801</v>
      </c>
      <c r="G17" s="3616"/>
      <c r="H17" s="3652"/>
      <c r="I17" s="66" t="s">
        <v>3802</v>
      </c>
      <c r="J17" s="11"/>
      <c r="K17" s="66" t="s">
        <v>3803</v>
      </c>
      <c r="L17" s="11"/>
      <c r="M17" s="58"/>
      <c r="N17" s="11"/>
      <c r="O17" s="11"/>
      <c r="P17" s="11"/>
      <c r="Q17" s="11"/>
      <c r="R17" s="11"/>
      <c r="S17" s="11"/>
      <c r="T17" s="11"/>
    </row>
    <row r="18" spans="1:26">
      <c r="A18" s="1121"/>
      <c r="B18" s="66"/>
      <c r="C18" s="53"/>
      <c r="D18" s="53"/>
      <c r="E18" s="48"/>
      <c r="F18" s="49"/>
      <c r="G18" s="52"/>
      <c r="H18" s="11"/>
      <c r="I18" s="69"/>
      <c r="J18" s="52"/>
      <c r="K18" s="69"/>
      <c r="L18" s="52"/>
      <c r="M18" s="71"/>
      <c r="N18" s="11"/>
      <c r="O18" s="11"/>
      <c r="P18" s="11"/>
      <c r="Q18" s="11"/>
      <c r="R18" s="11"/>
      <c r="S18" s="11"/>
      <c r="T18" s="11"/>
    </row>
    <row r="19" spans="1:26">
      <c r="A19" s="1121" t="s">
        <v>3686</v>
      </c>
      <c r="B19" s="66"/>
      <c r="C19" s="53"/>
      <c r="D19" s="53"/>
      <c r="E19" s="48"/>
      <c r="F19" s="62"/>
      <c r="G19" s="1119" t="s">
        <v>3804</v>
      </c>
      <c r="H19" s="436" t="s">
        <v>2645</v>
      </c>
      <c r="I19" s="1092" t="s">
        <v>3804</v>
      </c>
      <c r="J19" s="1092" t="s">
        <v>3805</v>
      </c>
      <c r="K19" s="1092" t="s">
        <v>3804</v>
      </c>
      <c r="L19" s="1092" t="s">
        <v>2645</v>
      </c>
      <c r="M19" s="137" t="s">
        <v>3686</v>
      </c>
      <c r="N19" s="11"/>
      <c r="O19" s="11"/>
      <c r="P19" s="11"/>
      <c r="Q19" s="11"/>
      <c r="R19" s="11"/>
      <c r="S19" s="11"/>
      <c r="T19" s="11"/>
    </row>
    <row r="20" spans="1:26">
      <c r="A20" s="1125" t="s">
        <v>3689</v>
      </c>
      <c r="B20" s="215" t="s">
        <v>58</v>
      </c>
      <c r="C20" s="434" t="s">
        <v>1827</v>
      </c>
      <c r="D20" s="434" t="s">
        <v>1828</v>
      </c>
      <c r="E20" s="1127" t="s">
        <v>1829</v>
      </c>
      <c r="F20" s="49"/>
      <c r="G20" s="1126" t="s">
        <v>3535</v>
      </c>
      <c r="H20" s="215" t="s">
        <v>3536</v>
      </c>
      <c r="I20" s="215" t="s">
        <v>3537</v>
      </c>
      <c r="J20" s="215" t="s">
        <v>3538</v>
      </c>
      <c r="K20" s="215" t="s">
        <v>3539</v>
      </c>
      <c r="L20" s="215" t="s">
        <v>3540</v>
      </c>
      <c r="M20" s="138" t="s">
        <v>3689</v>
      </c>
      <c r="N20" s="11"/>
      <c r="O20" s="11"/>
      <c r="P20" s="11"/>
      <c r="Q20" s="11"/>
      <c r="R20" s="11"/>
      <c r="S20" s="11"/>
      <c r="T20" s="11"/>
    </row>
    <row r="21" spans="1:26">
      <c r="A21" s="1121">
        <v>1</v>
      </c>
      <c r="B21" s="184" t="s">
        <v>3806</v>
      </c>
      <c r="C21" s="776">
        <v>1000</v>
      </c>
      <c r="D21" s="848">
        <v>5</v>
      </c>
      <c r="E21" s="849"/>
      <c r="F21" s="774"/>
      <c r="G21" s="781">
        <v>1000</v>
      </c>
      <c r="H21" s="850">
        <v>5000</v>
      </c>
      <c r="I21" s="776"/>
      <c r="J21" s="776"/>
      <c r="K21" s="776"/>
      <c r="L21" s="776"/>
      <c r="M21" s="230">
        <v>1</v>
      </c>
      <c r="N21" s="194"/>
      <c r="O21" s="194"/>
      <c r="P21" s="11"/>
      <c r="Q21" s="11"/>
      <c r="R21" s="11"/>
      <c r="S21" s="11"/>
      <c r="T21" s="11"/>
    </row>
    <row r="22" spans="1:26">
      <c r="A22" s="1121">
        <v>2</v>
      </c>
      <c r="B22" s="66" t="s">
        <v>2931</v>
      </c>
      <c r="C22" s="195">
        <v>1000</v>
      </c>
      <c r="D22" s="231">
        <v>5</v>
      </c>
      <c r="E22" s="232"/>
      <c r="F22" s="233"/>
      <c r="G22" s="194">
        <v>1000</v>
      </c>
      <c r="H22" s="200">
        <v>5000</v>
      </c>
      <c r="I22" s="195"/>
      <c r="J22" s="200"/>
      <c r="K22" s="195"/>
      <c r="L22" s="200"/>
      <c r="M22" s="230">
        <v>2</v>
      </c>
      <c r="N22" s="194"/>
      <c r="O22" s="194"/>
      <c r="P22" s="11"/>
      <c r="Q22" s="11"/>
      <c r="R22" s="11"/>
      <c r="S22" s="11"/>
      <c r="T22" s="11"/>
    </row>
    <row r="23" spans="1:26">
      <c r="A23" s="1121">
        <v>3</v>
      </c>
      <c r="B23" s="66"/>
      <c r="C23" s="195"/>
      <c r="D23" s="234"/>
      <c r="E23" s="235"/>
      <c r="F23" s="233"/>
      <c r="G23" s="194"/>
      <c r="H23" s="195"/>
      <c r="I23" s="195"/>
      <c r="J23" s="195"/>
      <c r="K23" s="195"/>
      <c r="L23" s="195"/>
      <c r="M23" s="230">
        <v>3</v>
      </c>
      <c r="N23" s="194"/>
      <c r="O23" s="194"/>
      <c r="P23" s="11"/>
      <c r="Q23" s="11"/>
      <c r="R23" s="11"/>
      <c r="S23" s="11"/>
      <c r="T23" s="11"/>
    </row>
    <row r="24" spans="1:26" ht="49.5" customHeight="1">
      <c r="A24" s="750">
        <v>4</v>
      </c>
      <c r="B24" s="854" t="s">
        <v>23</v>
      </c>
      <c r="C24" s="751"/>
      <c r="D24" s="752"/>
      <c r="E24" s="753"/>
      <c r="F24" s="754"/>
      <c r="G24" s="755"/>
      <c r="H24" s="751"/>
      <c r="I24" s="751"/>
      <c r="J24" s="751"/>
      <c r="K24" s="751"/>
      <c r="L24" s="751"/>
      <c r="M24" s="756">
        <v>4</v>
      </c>
      <c r="N24" s="755"/>
      <c r="O24" s="755"/>
      <c r="P24" s="1099"/>
      <c r="Q24" s="1099"/>
      <c r="R24" s="1099"/>
      <c r="S24" s="1099"/>
      <c r="T24" s="1099"/>
      <c r="U24" s="1089"/>
      <c r="V24" s="1089"/>
      <c r="W24" s="1089"/>
      <c r="X24" s="1089"/>
      <c r="Y24" s="1089"/>
      <c r="Z24" s="1089"/>
    </row>
    <row r="25" spans="1:26">
      <c r="A25" s="1121">
        <v>5</v>
      </c>
      <c r="B25" s="1092"/>
      <c r="C25" s="195"/>
      <c r="D25" s="234"/>
      <c r="E25" s="235"/>
      <c r="F25" s="233"/>
      <c r="G25" s="194"/>
      <c r="H25" s="195"/>
      <c r="I25" s="195"/>
      <c r="J25" s="195"/>
      <c r="K25" s="195"/>
      <c r="L25" s="195"/>
      <c r="M25" s="230">
        <v>5</v>
      </c>
      <c r="N25" s="194"/>
      <c r="O25" s="194"/>
      <c r="P25" s="11"/>
      <c r="Q25" s="11"/>
      <c r="R25" s="11"/>
      <c r="S25" s="11"/>
      <c r="T25" s="11"/>
    </row>
    <row r="26" spans="1:26">
      <c r="A26" s="1121">
        <v>6</v>
      </c>
      <c r="B26" s="66"/>
      <c r="C26" s="195"/>
      <c r="D26" s="234"/>
      <c r="E26" s="235"/>
      <c r="F26" s="233"/>
      <c r="G26" s="194"/>
      <c r="H26" s="195"/>
      <c r="I26" s="195"/>
      <c r="J26" s="195"/>
      <c r="K26" s="195"/>
      <c r="L26" s="195"/>
      <c r="M26" s="230">
        <v>6</v>
      </c>
      <c r="N26" s="194"/>
      <c r="O26" s="194"/>
      <c r="P26" s="11"/>
      <c r="Q26" s="11"/>
      <c r="R26" s="11"/>
      <c r="S26" s="11"/>
      <c r="T26" s="11"/>
    </row>
    <row r="27" spans="1:26">
      <c r="A27" s="1121">
        <v>7</v>
      </c>
      <c r="B27" s="66"/>
      <c r="C27" s="195"/>
      <c r="D27" s="234"/>
      <c r="E27" s="235"/>
      <c r="F27" s="233"/>
      <c r="G27" s="194"/>
      <c r="H27" s="195"/>
      <c r="I27" s="195"/>
      <c r="J27" s="195"/>
      <c r="K27" s="195"/>
      <c r="L27" s="195"/>
      <c r="M27" s="230">
        <v>7</v>
      </c>
      <c r="N27" s="194"/>
      <c r="O27" s="194"/>
      <c r="P27" s="11"/>
      <c r="Q27" s="11"/>
      <c r="R27" s="11"/>
      <c r="S27" s="11"/>
      <c r="T27" s="11"/>
    </row>
    <row r="28" spans="1:26">
      <c r="A28" s="1121">
        <v>8</v>
      </c>
      <c r="B28" s="66"/>
      <c r="C28" s="195"/>
      <c r="D28" s="234"/>
      <c r="E28" s="235"/>
      <c r="F28" s="233"/>
      <c r="G28" s="194"/>
      <c r="H28" s="195"/>
      <c r="I28" s="195"/>
      <c r="J28" s="195"/>
      <c r="K28" s="195"/>
      <c r="L28" s="195"/>
      <c r="M28" s="230">
        <v>8</v>
      </c>
      <c r="N28" s="194"/>
      <c r="O28" s="194"/>
      <c r="P28" s="11"/>
      <c r="Q28" s="11"/>
      <c r="R28" s="11"/>
      <c r="S28" s="11"/>
      <c r="T28" s="11"/>
    </row>
    <row r="29" spans="1:26">
      <c r="A29" s="1121">
        <v>9</v>
      </c>
      <c r="B29" s="66"/>
      <c r="C29" s="195"/>
      <c r="D29" s="234"/>
      <c r="E29" s="235"/>
      <c r="F29" s="233"/>
      <c r="G29" s="194"/>
      <c r="H29" s="195"/>
      <c r="I29" s="195"/>
      <c r="J29" s="195"/>
      <c r="K29" s="195"/>
      <c r="L29" s="195"/>
      <c r="M29" s="230">
        <v>9</v>
      </c>
      <c r="N29" s="194"/>
      <c r="O29" s="194"/>
      <c r="P29" s="11"/>
      <c r="Q29" s="11"/>
      <c r="R29" s="11"/>
      <c r="S29" s="11"/>
      <c r="T29" s="11"/>
    </row>
    <row r="30" spans="1:26">
      <c r="A30" s="1121">
        <v>10</v>
      </c>
      <c r="B30" s="66"/>
      <c r="C30" s="195"/>
      <c r="D30" s="234"/>
      <c r="E30" s="235"/>
      <c r="F30" s="233"/>
      <c r="G30" s="194"/>
      <c r="H30" s="195"/>
      <c r="I30" s="195"/>
      <c r="J30" s="195"/>
      <c r="K30" s="195"/>
      <c r="L30" s="195"/>
      <c r="M30" s="230">
        <v>10</v>
      </c>
      <c r="N30" s="194"/>
      <c r="O30" s="194"/>
      <c r="P30" s="11"/>
      <c r="Q30" s="11"/>
      <c r="R30" s="11"/>
      <c r="S30" s="11"/>
      <c r="T30" s="11"/>
    </row>
    <row r="31" spans="1:26">
      <c r="A31" s="1121">
        <v>11</v>
      </c>
      <c r="B31" s="66"/>
      <c r="C31" s="195"/>
      <c r="D31" s="234"/>
      <c r="E31" s="235"/>
      <c r="F31" s="233"/>
      <c r="G31" s="194"/>
      <c r="H31" s="195"/>
      <c r="I31" s="195"/>
      <c r="J31" s="195"/>
      <c r="K31" s="195"/>
      <c r="L31" s="195"/>
      <c r="M31" s="230">
        <v>11</v>
      </c>
      <c r="N31" s="194"/>
      <c r="O31" s="194"/>
      <c r="P31" s="11"/>
      <c r="Q31" s="11"/>
      <c r="R31" s="11"/>
      <c r="S31" s="11"/>
      <c r="T31" s="11"/>
    </row>
    <row r="32" spans="1:26">
      <c r="A32" s="1121">
        <v>12</v>
      </c>
      <c r="B32" s="66"/>
      <c r="C32" s="195"/>
      <c r="D32" s="234"/>
      <c r="E32" s="235"/>
      <c r="F32" s="233"/>
      <c r="G32" s="194"/>
      <c r="H32" s="195"/>
      <c r="I32" s="195"/>
      <c r="J32" s="195"/>
      <c r="K32" s="195"/>
      <c r="L32" s="195"/>
      <c r="M32" s="230">
        <v>12</v>
      </c>
      <c r="N32" s="194"/>
      <c r="O32" s="194"/>
      <c r="P32" s="11"/>
      <c r="Q32" s="11"/>
      <c r="R32" s="11"/>
      <c r="S32" s="11"/>
      <c r="T32" s="11"/>
    </row>
    <row r="33" spans="1:20">
      <c r="A33" s="1121">
        <v>13</v>
      </c>
      <c r="B33" s="66"/>
      <c r="C33" s="195"/>
      <c r="D33" s="234"/>
      <c r="E33" s="235"/>
      <c r="F33" s="233"/>
      <c r="G33" s="194"/>
      <c r="H33" s="195"/>
      <c r="I33" s="195"/>
      <c r="J33" s="195"/>
      <c r="K33" s="195"/>
      <c r="L33" s="195"/>
      <c r="M33" s="230">
        <v>13</v>
      </c>
      <c r="N33" s="194"/>
      <c r="O33" s="194"/>
      <c r="P33" s="11"/>
      <c r="Q33" s="11"/>
      <c r="R33" s="11"/>
      <c r="S33" s="11"/>
      <c r="T33" s="11"/>
    </row>
    <row r="34" spans="1:20">
      <c r="A34" s="1121">
        <v>14</v>
      </c>
      <c r="B34" s="66"/>
      <c r="C34" s="195"/>
      <c r="D34" s="234"/>
      <c r="E34" s="235"/>
      <c r="F34" s="233"/>
      <c r="G34" s="194"/>
      <c r="H34" s="195"/>
      <c r="I34" s="195"/>
      <c r="J34" s="195"/>
      <c r="K34" s="195"/>
      <c r="L34" s="195"/>
      <c r="M34" s="230">
        <v>14</v>
      </c>
      <c r="N34" s="194"/>
      <c r="O34" s="194"/>
      <c r="P34" s="11"/>
      <c r="Q34" s="11"/>
      <c r="R34" s="11"/>
      <c r="S34" s="11"/>
      <c r="T34" s="11"/>
    </row>
    <row r="35" spans="1:20">
      <c r="A35" s="1121">
        <v>15</v>
      </c>
      <c r="B35" s="66"/>
      <c r="C35" s="195"/>
      <c r="D35" s="234"/>
      <c r="E35" s="235"/>
      <c r="F35" s="47"/>
      <c r="G35" s="194"/>
      <c r="H35" s="195"/>
      <c r="I35" s="66"/>
      <c r="J35" s="195"/>
      <c r="K35" s="195"/>
      <c r="L35" s="195"/>
      <c r="M35" s="137">
        <v>15</v>
      </c>
      <c r="N35" s="11"/>
      <c r="O35" s="11"/>
      <c r="P35" s="11"/>
      <c r="Q35" s="11"/>
      <c r="R35" s="11"/>
      <c r="S35" s="11"/>
      <c r="T35" s="11"/>
    </row>
    <row r="36" spans="1:20">
      <c r="A36" s="1121">
        <v>16</v>
      </c>
      <c r="B36" s="66"/>
      <c r="C36" s="195"/>
      <c r="D36" s="234"/>
      <c r="E36" s="235"/>
      <c r="F36" s="233"/>
      <c r="G36" s="194"/>
      <c r="H36" s="195"/>
      <c r="I36" s="195"/>
      <c r="J36" s="195"/>
      <c r="K36" s="195"/>
      <c r="L36" s="195"/>
      <c r="M36" s="230">
        <v>16</v>
      </c>
      <c r="N36" s="194"/>
      <c r="O36" s="194"/>
      <c r="P36" s="11"/>
      <c r="Q36" s="11"/>
      <c r="R36" s="11"/>
      <c r="S36" s="11"/>
      <c r="T36" s="11"/>
    </row>
    <row r="37" spans="1:20">
      <c r="A37" s="1121">
        <v>17</v>
      </c>
      <c r="B37" s="66"/>
      <c r="C37" s="195"/>
      <c r="D37" s="234"/>
      <c r="E37" s="235"/>
      <c r="F37" s="47"/>
      <c r="G37" s="194"/>
      <c r="H37" s="195"/>
      <c r="I37" s="66"/>
      <c r="J37" s="195"/>
      <c r="K37" s="195"/>
      <c r="L37" s="195"/>
      <c r="M37" s="230">
        <v>17</v>
      </c>
      <c r="N37" s="11"/>
      <c r="O37" s="11"/>
      <c r="P37" s="11"/>
      <c r="Q37" s="11"/>
      <c r="R37" s="11"/>
      <c r="S37" s="11"/>
      <c r="T37" s="11"/>
    </row>
    <row r="38" spans="1:20">
      <c r="A38" s="1121">
        <v>18</v>
      </c>
      <c r="B38" s="66"/>
      <c r="C38" s="195"/>
      <c r="D38" s="234"/>
      <c r="E38" s="235"/>
      <c r="F38" s="233"/>
      <c r="G38" s="194"/>
      <c r="H38" s="195"/>
      <c r="I38" s="195"/>
      <c r="J38" s="195"/>
      <c r="K38" s="195"/>
      <c r="L38" s="195"/>
      <c r="M38" s="230">
        <v>18</v>
      </c>
      <c r="N38" s="194"/>
      <c r="O38" s="194"/>
      <c r="P38" s="11"/>
      <c r="Q38" s="11"/>
      <c r="R38" s="11"/>
      <c r="S38" s="11"/>
      <c r="T38" s="11"/>
    </row>
    <row r="39" spans="1:20">
      <c r="A39" s="1121">
        <v>19</v>
      </c>
      <c r="B39" s="66"/>
      <c r="C39" s="205"/>
      <c r="D39" s="234"/>
      <c r="E39" s="235"/>
      <c r="F39" s="233"/>
      <c r="G39" s="236"/>
      <c r="H39" s="195"/>
      <c r="I39" s="195"/>
      <c r="J39" s="195"/>
      <c r="K39" s="195"/>
      <c r="L39" s="195"/>
      <c r="M39" s="230">
        <v>19</v>
      </c>
      <c r="N39" s="194"/>
      <c r="O39" s="194"/>
      <c r="P39" s="11"/>
      <c r="Q39" s="11"/>
      <c r="R39" s="11"/>
      <c r="S39" s="11"/>
      <c r="T39" s="11"/>
    </row>
    <row r="40" spans="1:20">
      <c r="A40" s="1121">
        <v>20</v>
      </c>
      <c r="B40" s="436" t="s">
        <v>3520</v>
      </c>
      <c r="C40" s="164">
        <f>SUM(C22:C39)</f>
        <v>1000</v>
      </c>
      <c r="D40" s="456"/>
      <c r="E40" s="852"/>
      <c r="F40" s="237"/>
      <c r="G40" s="165">
        <f>SUM(G22:G39)</f>
        <v>1000</v>
      </c>
      <c r="H40" s="161">
        <f>SUM(H22:H39)</f>
        <v>5000</v>
      </c>
      <c r="I40" s="164">
        <f t="shared" ref="I40:L40" si="0">SUM(I21:I39)</f>
        <v>0</v>
      </c>
      <c r="J40" s="161">
        <f t="shared" si="0"/>
        <v>0</v>
      </c>
      <c r="K40" s="164">
        <f t="shared" si="0"/>
        <v>0</v>
      </c>
      <c r="L40" s="141">
        <f t="shared" si="0"/>
        <v>0</v>
      </c>
      <c r="M40" s="230">
        <v>20</v>
      </c>
      <c r="N40" s="194"/>
      <c r="O40" s="194"/>
      <c r="P40" s="11"/>
      <c r="Q40" s="11"/>
      <c r="R40" s="11"/>
      <c r="S40" s="11"/>
      <c r="T40" s="11"/>
    </row>
    <row r="41" spans="1:20">
      <c r="A41" s="1121">
        <v>21</v>
      </c>
      <c r="B41" s="238"/>
      <c r="C41" s="239"/>
      <c r="D41" s="240"/>
      <c r="E41" s="241"/>
      <c r="F41" s="242"/>
      <c r="G41" s="243"/>
      <c r="H41" s="239"/>
      <c r="I41" s="239"/>
      <c r="J41" s="239"/>
      <c r="K41" s="239"/>
      <c r="L41" s="239"/>
      <c r="M41" s="230">
        <v>21</v>
      </c>
      <c r="N41" s="194"/>
      <c r="O41" s="194"/>
      <c r="P41" s="11"/>
      <c r="Q41" s="11"/>
      <c r="R41" s="11"/>
      <c r="S41" s="11"/>
      <c r="T41" s="11"/>
    </row>
    <row r="42" spans="1:20">
      <c r="A42" s="1121">
        <v>22</v>
      </c>
      <c r="B42" s="184" t="s">
        <v>3807</v>
      </c>
      <c r="C42" s="776"/>
      <c r="D42" s="829"/>
      <c r="E42" s="851"/>
      <c r="F42" s="774"/>
      <c r="G42" s="781"/>
      <c r="H42" s="776"/>
      <c r="I42" s="776"/>
      <c r="J42" s="776"/>
      <c r="K42" s="776"/>
      <c r="L42" s="776"/>
      <c r="M42" s="230">
        <v>22</v>
      </c>
      <c r="N42" s="194"/>
      <c r="O42" s="194"/>
      <c r="P42" s="11"/>
      <c r="Q42" s="11"/>
      <c r="R42" s="11"/>
      <c r="S42" s="11"/>
      <c r="T42" s="11"/>
    </row>
    <row r="43" spans="1:20">
      <c r="A43" s="1121">
        <v>23</v>
      </c>
      <c r="B43" s="66"/>
      <c r="C43" s="195"/>
      <c r="D43" s="231"/>
      <c r="E43" s="232"/>
      <c r="F43" s="233"/>
      <c r="G43" s="194"/>
      <c r="H43" s="200"/>
      <c r="I43" s="195"/>
      <c r="J43" s="200"/>
      <c r="K43" s="195"/>
      <c r="L43" s="200"/>
      <c r="M43" s="230">
        <v>23</v>
      </c>
      <c r="N43" s="194"/>
      <c r="O43" s="194"/>
      <c r="P43" s="11"/>
      <c r="Q43" s="11"/>
      <c r="R43" s="11"/>
      <c r="S43" s="11"/>
      <c r="T43" s="11"/>
    </row>
    <row r="44" spans="1:20">
      <c r="A44" s="1121">
        <v>24</v>
      </c>
      <c r="B44" s="195"/>
      <c r="C44" s="195"/>
      <c r="D44" s="205"/>
      <c r="E44" s="199"/>
      <c r="F44" s="233"/>
      <c r="G44" s="194"/>
      <c r="H44" s="195"/>
      <c r="I44" s="195"/>
      <c r="J44" s="195"/>
      <c r="K44" s="195"/>
      <c r="L44" s="195"/>
      <c r="M44" s="230">
        <v>24</v>
      </c>
      <c r="N44" s="194"/>
      <c r="O44" s="194"/>
      <c r="P44" s="11"/>
      <c r="Q44" s="11"/>
      <c r="R44" s="11"/>
      <c r="S44" s="11"/>
      <c r="T44" s="11"/>
    </row>
    <row r="45" spans="1:20">
      <c r="A45" s="1121">
        <v>25</v>
      </c>
      <c r="B45" s="195"/>
      <c r="C45" s="195"/>
      <c r="D45" s="205"/>
      <c r="E45" s="199"/>
      <c r="F45" s="233"/>
      <c r="G45" s="194"/>
      <c r="H45" s="195"/>
      <c r="I45" s="195"/>
      <c r="J45" s="195"/>
      <c r="K45" s="195"/>
      <c r="L45" s="195"/>
      <c r="M45" s="230">
        <v>25</v>
      </c>
      <c r="N45" s="194"/>
      <c r="O45" s="194"/>
      <c r="P45" s="11"/>
      <c r="Q45" s="11"/>
      <c r="R45" s="11"/>
      <c r="S45" s="11"/>
      <c r="T45" s="11"/>
    </row>
    <row r="46" spans="1:20">
      <c r="A46" s="1121">
        <v>26</v>
      </c>
      <c r="B46" s="195"/>
      <c r="C46" s="195"/>
      <c r="D46" s="205"/>
      <c r="E46" s="199"/>
      <c r="F46" s="233"/>
      <c r="G46" s="194"/>
      <c r="H46" s="195"/>
      <c r="I46" s="195"/>
      <c r="J46" s="195"/>
      <c r="K46" s="195"/>
      <c r="L46" s="195"/>
      <c r="M46" s="230">
        <v>26</v>
      </c>
      <c r="N46" s="194"/>
      <c r="O46" s="194"/>
      <c r="P46" s="11"/>
      <c r="Q46" s="11"/>
      <c r="R46" s="11"/>
      <c r="S46" s="11"/>
      <c r="T46" s="11"/>
    </row>
    <row r="47" spans="1:20">
      <c r="A47" s="1121">
        <v>27</v>
      </c>
      <c r="B47" s="195"/>
      <c r="C47" s="195"/>
      <c r="D47" s="205"/>
      <c r="E47" s="199"/>
      <c r="F47" s="233"/>
      <c r="G47" s="194"/>
      <c r="H47" s="195"/>
      <c r="I47" s="195"/>
      <c r="J47" s="195"/>
      <c r="K47" s="195"/>
      <c r="L47" s="195"/>
      <c r="M47" s="230">
        <v>27</v>
      </c>
      <c r="N47" s="194"/>
      <c r="O47" s="194"/>
      <c r="P47" s="11"/>
      <c r="Q47" s="11"/>
      <c r="R47" s="11"/>
      <c r="S47" s="11"/>
      <c r="T47" s="11"/>
    </row>
    <row r="48" spans="1:20">
      <c r="A48" s="1121">
        <v>28</v>
      </c>
      <c r="B48" s="195"/>
      <c r="C48" s="195"/>
      <c r="D48" s="205"/>
      <c r="E48" s="199"/>
      <c r="F48" s="233"/>
      <c r="G48" s="194"/>
      <c r="H48" s="195"/>
      <c r="I48" s="195"/>
      <c r="J48" s="195"/>
      <c r="K48" s="195"/>
      <c r="L48" s="195"/>
      <c r="M48" s="230">
        <v>28</v>
      </c>
      <c r="N48" s="194"/>
      <c r="O48" s="194"/>
      <c r="P48" s="11"/>
      <c r="Q48" s="11"/>
      <c r="R48" s="11"/>
      <c r="S48" s="11"/>
      <c r="T48" s="11"/>
    </row>
    <row r="49" spans="1:20">
      <c r="A49" s="1121">
        <v>29</v>
      </c>
      <c r="B49" s="195"/>
      <c r="C49" s="195"/>
      <c r="D49" s="205"/>
      <c r="E49" s="199"/>
      <c r="F49" s="233"/>
      <c r="G49" s="194"/>
      <c r="H49" s="195"/>
      <c r="I49" s="195"/>
      <c r="J49" s="195"/>
      <c r="K49" s="195"/>
      <c r="L49" s="195"/>
      <c r="M49" s="230">
        <v>29</v>
      </c>
      <c r="N49" s="194"/>
      <c r="O49" s="194"/>
      <c r="P49" s="11"/>
      <c r="Q49" s="11"/>
      <c r="R49" s="11"/>
      <c r="S49" s="11"/>
      <c r="T49" s="11"/>
    </row>
    <row r="50" spans="1:20">
      <c r="A50" s="1121">
        <v>30</v>
      </c>
      <c r="B50" s="195"/>
      <c r="C50" s="195"/>
      <c r="D50" s="205"/>
      <c r="E50" s="199"/>
      <c r="F50" s="233"/>
      <c r="G50" s="194"/>
      <c r="H50" s="195"/>
      <c r="I50" s="195"/>
      <c r="J50" s="195"/>
      <c r="K50" s="195"/>
      <c r="L50" s="195"/>
      <c r="M50" s="137">
        <v>30</v>
      </c>
      <c r="N50" s="11"/>
      <c r="O50" s="11"/>
      <c r="P50" s="11"/>
      <c r="Q50" s="11"/>
      <c r="R50" s="11"/>
      <c r="S50" s="11"/>
      <c r="T50" s="11"/>
    </row>
    <row r="51" spans="1:20">
      <c r="A51" s="1121">
        <v>31</v>
      </c>
      <c r="B51" s="195"/>
      <c r="C51" s="195"/>
      <c r="D51" s="205"/>
      <c r="E51" s="199"/>
      <c r="F51" s="233"/>
      <c r="G51" s="194"/>
      <c r="H51" s="195"/>
      <c r="I51" s="195"/>
      <c r="J51" s="195"/>
      <c r="K51" s="195"/>
      <c r="L51" s="195"/>
      <c r="M51" s="137">
        <v>31</v>
      </c>
      <c r="N51" s="11"/>
      <c r="O51" s="11"/>
      <c r="P51" s="11"/>
      <c r="Q51" s="11"/>
      <c r="R51" s="11"/>
      <c r="S51" s="11"/>
      <c r="T51" s="11"/>
    </row>
    <row r="52" spans="1:20">
      <c r="A52" s="1121">
        <v>32</v>
      </c>
      <c r="B52" s="195"/>
      <c r="C52" s="195"/>
      <c r="D52" s="205"/>
      <c r="E52" s="199"/>
      <c r="F52" s="233"/>
      <c r="G52" s="194"/>
      <c r="H52" s="195"/>
      <c r="I52" s="195"/>
      <c r="J52" s="195"/>
      <c r="K52" s="195"/>
      <c r="L52" s="195"/>
      <c r="M52" s="137">
        <v>32</v>
      </c>
      <c r="N52" s="11"/>
      <c r="O52" s="11"/>
      <c r="P52" s="11"/>
      <c r="Q52" s="11"/>
      <c r="R52" s="11"/>
      <c r="S52" s="11"/>
      <c r="T52" s="11"/>
    </row>
    <row r="53" spans="1:20">
      <c r="A53" s="1121">
        <v>33</v>
      </c>
      <c r="B53" s="195"/>
      <c r="C53" s="195"/>
      <c r="D53" s="205"/>
      <c r="E53" s="199"/>
      <c r="F53" s="233"/>
      <c r="G53" s="194"/>
      <c r="H53" s="195"/>
      <c r="I53" s="195"/>
      <c r="J53" s="195"/>
      <c r="K53" s="195"/>
      <c r="L53" s="195"/>
      <c r="M53" s="137">
        <v>33</v>
      </c>
      <c r="N53" s="11"/>
      <c r="O53" s="11"/>
      <c r="P53" s="11"/>
      <c r="Q53" s="11"/>
      <c r="R53" s="11"/>
      <c r="S53" s="11"/>
      <c r="T53" s="11"/>
    </row>
    <row r="54" spans="1:20">
      <c r="A54" s="1121">
        <v>34</v>
      </c>
      <c r="B54" s="195"/>
      <c r="C54" s="195"/>
      <c r="D54" s="205"/>
      <c r="E54" s="199"/>
      <c r="F54" s="233"/>
      <c r="G54" s="194"/>
      <c r="H54" s="195"/>
      <c r="I54" s="195"/>
      <c r="J54" s="195"/>
      <c r="K54" s="195"/>
      <c r="L54" s="195"/>
      <c r="M54" s="137">
        <v>34</v>
      </c>
      <c r="N54" s="11"/>
      <c r="O54" s="11"/>
      <c r="P54" s="11"/>
      <c r="Q54" s="11"/>
      <c r="R54" s="11"/>
      <c r="S54" s="11"/>
      <c r="T54" s="11"/>
    </row>
    <row r="55" spans="1:20">
      <c r="A55" s="1121">
        <v>35</v>
      </c>
      <c r="B55" s="195"/>
      <c r="C55" s="195"/>
      <c r="D55" s="205"/>
      <c r="E55" s="199"/>
      <c r="F55" s="233"/>
      <c r="G55" s="194"/>
      <c r="H55" s="195"/>
      <c r="I55" s="195"/>
      <c r="J55" s="195"/>
      <c r="K55" s="195"/>
      <c r="L55" s="195"/>
      <c r="M55" s="137">
        <v>35</v>
      </c>
      <c r="N55" s="11"/>
      <c r="O55" s="11"/>
      <c r="P55" s="11"/>
      <c r="Q55" s="11"/>
      <c r="R55" s="11"/>
      <c r="S55" s="11"/>
      <c r="T55" s="11"/>
    </row>
    <row r="56" spans="1:20">
      <c r="A56" s="1121">
        <v>36</v>
      </c>
      <c r="B56" s="195"/>
      <c r="C56" s="195"/>
      <c r="D56" s="205"/>
      <c r="E56" s="199"/>
      <c r="F56" s="233"/>
      <c r="G56" s="194"/>
      <c r="H56" s="195"/>
      <c r="I56" s="195"/>
      <c r="J56" s="195"/>
      <c r="K56" s="195"/>
      <c r="L56" s="195"/>
      <c r="M56" s="137">
        <v>36</v>
      </c>
      <c r="N56" s="11"/>
      <c r="O56" s="11"/>
      <c r="P56" s="11"/>
      <c r="Q56" s="11"/>
      <c r="R56" s="11"/>
      <c r="S56" s="11"/>
      <c r="T56" s="11"/>
    </row>
    <row r="57" spans="1:20">
      <c r="A57" s="1121">
        <v>37</v>
      </c>
      <c r="B57" s="195"/>
      <c r="C57" s="195"/>
      <c r="D57" s="205"/>
      <c r="E57" s="199"/>
      <c r="F57" s="233"/>
      <c r="G57" s="194"/>
      <c r="H57" s="195"/>
      <c r="I57" s="195"/>
      <c r="J57" s="195"/>
      <c r="K57" s="195"/>
      <c r="L57" s="195"/>
      <c r="M57" s="137">
        <v>37</v>
      </c>
      <c r="N57" s="11"/>
      <c r="O57" s="11"/>
      <c r="P57" s="11"/>
      <c r="Q57" s="11"/>
      <c r="R57" s="11"/>
      <c r="S57" s="11"/>
      <c r="T57" s="11"/>
    </row>
    <row r="58" spans="1:20">
      <c r="A58" s="1121">
        <v>38</v>
      </c>
      <c r="B58" s="195"/>
      <c r="C58" s="195"/>
      <c r="D58" s="205"/>
      <c r="E58" s="199"/>
      <c r="F58" s="233"/>
      <c r="G58" s="194"/>
      <c r="H58" s="195"/>
      <c r="I58" s="195"/>
      <c r="J58" s="195"/>
      <c r="K58" s="195"/>
      <c r="L58" s="195"/>
      <c r="M58" s="137">
        <v>38</v>
      </c>
      <c r="N58" s="11"/>
      <c r="O58" s="11"/>
      <c r="P58" s="11"/>
      <c r="Q58" s="11"/>
      <c r="R58" s="11"/>
      <c r="S58" s="11"/>
      <c r="T58" s="11"/>
    </row>
    <row r="59" spans="1:20">
      <c r="A59" s="1121">
        <v>39</v>
      </c>
      <c r="B59" s="195"/>
      <c r="C59" s="195"/>
      <c r="D59" s="205"/>
      <c r="E59" s="199"/>
      <c r="F59" s="233"/>
      <c r="G59" s="194"/>
      <c r="H59" s="195"/>
      <c r="I59" s="195"/>
      <c r="J59" s="195"/>
      <c r="K59" s="195"/>
      <c r="L59" s="195"/>
      <c r="M59" s="137">
        <v>39</v>
      </c>
      <c r="N59" s="11"/>
      <c r="O59" s="11"/>
      <c r="P59" s="11"/>
      <c r="Q59" s="11"/>
      <c r="R59" s="11"/>
      <c r="S59" s="11"/>
      <c r="T59" s="11"/>
    </row>
    <row r="60" spans="1:20">
      <c r="A60" s="1121">
        <v>40</v>
      </c>
      <c r="B60" s="195"/>
      <c r="C60" s="195"/>
      <c r="D60" s="205"/>
      <c r="E60" s="199"/>
      <c r="F60" s="233"/>
      <c r="G60" s="194"/>
      <c r="H60" s="195"/>
      <c r="I60" s="195"/>
      <c r="J60" s="195"/>
      <c r="K60" s="195"/>
      <c r="L60" s="195"/>
      <c r="M60" s="137">
        <v>40</v>
      </c>
      <c r="N60" s="11"/>
      <c r="O60" s="11"/>
      <c r="P60" s="11"/>
      <c r="Q60" s="11"/>
      <c r="R60" s="11"/>
      <c r="S60" s="11"/>
      <c r="T60" s="11"/>
    </row>
    <row r="61" spans="1:20">
      <c r="A61" s="1121">
        <v>41</v>
      </c>
      <c r="B61" s="436" t="s">
        <v>3520</v>
      </c>
      <c r="C61" s="164">
        <f>SUM(C42:C60)</f>
        <v>0</v>
      </c>
      <c r="D61" s="853"/>
      <c r="E61" s="852"/>
      <c r="F61" s="157"/>
      <c r="G61" s="165">
        <f t="shared" ref="G61:L61" si="1">SUM(G42:G60)</f>
        <v>0</v>
      </c>
      <c r="H61" s="161">
        <f t="shared" si="1"/>
        <v>0</v>
      </c>
      <c r="I61" s="164">
        <f t="shared" si="1"/>
        <v>0</v>
      </c>
      <c r="J61" s="161">
        <f t="shared" si="1"/>
        <v>0</v>
      </c>
      <c r="K61" s="164">
        <f t="shared" si="1"/>
        <v>0</v>
      </c>
      <c r="L61" s="141">
        <f t="shared" si="1"/>
        <v>0</v>
      </c>
      <c r="M61" s="137">
        <v>41</v>
      </c>
      <c r="N61" s="11"/>
      <c r="O61" s="11"/>
      <c r="P61" s="11"/>
      <c r="Q61" s="11"/>
      <c r="R61" s="11"/>
      <c r="S61" s="11"/>
      <c r="T61" s="11"/>
    </row>
    <row r="62" spans="1:20" ht="15.75" thickBot="1">
      <c r="A62" s="220">
        <v>42</v>
      </c>
      <c r="B62" s="179"/>
      <c r="C62" s="179"/>
      <c r="D62" s="244"/>
      <c r="E62" s="245"/>
      <c r="F62" s="246"/>
      <c r="G62" s="180"/>
      <c r="H62" s="179"/>
      <c r="I62" s="179"/>
      <c r="J62" s="179"/>
      <c r="K62" s="179"/>
      <c r="L62" s="179"/>
      <c r="M62" s="154">
        <v>42</v>
      </c>
      <c r="N62" s="11"/>
      <c r="O62" s="11"/>
      <c r="P62" s="11"/>
      <c r="Q62" s="11"/>
      <c r="R62" s="11"/>
      <c r="S62" s="11"/>
      <c r="T62" s="11"/>
    </row>
    <row r="63" spans="1:20">
      <c r="A63" s="11"/>
      <c r="B63" s="11"/>
      <c r="C63" s="11"/>
      <c r="D63" s="11"/>
      <c r="E63" s="11"/>
      <c r="F63" s="11"/>
      <c r="G63" s="11"/>
      <c r="H63" s="11"/>
      <c r="I63" s="11"/>
      <c r="J63" s="11"/>
      <c r="K63" s="11"/>
      <c r="L63" s="11"/>
      <c r="M63" s="11"/>
      <c r="N63" s="11"/>
      <c r="O63" s="11"/>
      <c r="P63" s="11"/>
      <c r="Q63" s="11"/>
      <c r="R63" s="11"/>
      <c r="S63" s="11"/>
      <c r="T63" s="11"/>
    </row>
    <row r="64" spans="1:20">
      <c r="A64" s="3618" t="s">
        <v>3808</v>
      </c>
      <c r="B64" s="3618"/>
      <c r="C64" s="11"/>
      <c r="D64" s="11"/>
      <c r="E64" s="11"/>
      <c r="F64" s="3618" t="str">
        <f>A64</f>
        <v>FERC FORM NO. 1 (ED. 12- 91) NYPSC-Modified-96</v>
      </c>
      <c r="G64" s="3618"/>
      <c r="H64" s="3618"/>
      <c r="I64" s="3618"/>
      <c r="J64" s="11"/>
      <c r="K64" s="11"/>
      <c r="L64" s="11"/>
      <c r="M64" s="11"/>
      <c r="N64" s="11"/>
      <c r="O64" s="11"/>
      <c r="P64" s="11"/>
      <c r="Q64" s="11"/>
      <c r="R64" s="11"/>
      <c r="S64" s="11"/>
      <c r="T64" s="11"/>
    </row>
    <row r="65" spans="1:20">
      <c r="A65" s="44" t="s">
        <v>3809</v>
      </c>
      <c r="B65" s="44"/>
      <c r="C65" s="44"/>
      <c r="D65" s="44"/>
      <c r="E65" s="44"/>
      <c r="F65" s="44" t="s">
        <v>3810</v>
      </c>
      <c r="G65" s="44"/>
      <c r="H65" s="44"/>
      <c r="I65" s="44"/>
      <c r="J65" s="44"/>
      <c r="K65" s="44"/>
      <c r="L65" s="44"/>
      <c r="M65" s="44"/>
      <c r="N65" s="11"/>
      <c r="O65" s="11"/>
      <c r="P65" s="11"/>
      <c r="Q65" s="11"/>
      <c r="R65" s="11"/>
      <c r="S65" s="11"/>
      <c r="T65" s="11"/>
    </row>
    <row r="66" spans="1:20">
      <c r="A66" s="44"/>
      <c r="B66" s="44"/>
      <c r="C66" s="44"/>
      <c r="D66" s="44"/>
      <c r="E66" s="44"/>
      <c r="F66" s="44"/>
      <c r="G66" s="44"/>
      <c r="H66" s="44"/>
      <c r="I66" s="44"/>
      <c r="J66" s="44"/>
      <c r="K66" s="44"/>
      <c r="L66" s="44"/>
      <c r="M66" s="44"/>
      <c r="N66" s="11"/>
      <c r="O66" s="11"/>
      <c r="P66" s="11"/>
      <c r="Q66" s="11"/>
      <c r="R66" s="11"/>
      <c r="S66" s="11"/>
      <c r="T66" s="11"/>
    </row>
    <row r="67" spans="1:20">
      <c r="A67" s="44"/>
      <c r="B67" s="44"/>
      <c r="C67" s="44"/>
      <c r="D67" s="44"/>
      <c r="E67" s="44"/>
      <c r="F67" s="44"/>
      <c r="G67" s="44"/>
      <c r="H67" s="44"/>
      <c r="I67" s="44"/>
      <c r="J67" s="44"/>
      <c r="K67" s="44"/>
      <c r="L67" s="44"/>
      <c r="M67" s="44"/>
      <c r="N67" s="11"/>
      <c r="O67" s="11"/>
      <c r="P67" s="11"/>
      <c r="Q67" s="11"/>
      <c r="R67" s="11"/>
      <c r="S67" s="11"/>
      <c r="T67" s="11"/>
    </row>
    <row r="68" spans="1:20">
      <c r="A68" s="44"/>
      <c r="B68" s="44"/>
      <c r="C68" s="44"/>
      <c r="D68" s="44"/>
      <c r="E68" s="44"/>
      <c r="F68" s="44"/>
      <c r="G68" s="44"/>
      <c r="H68" s="44"/>
      <c r="I68" s="44"/>
      <c r="J68" s="44"/>
      <c r="K68" s="44"/>
      <c r="L68" s="44"/>
      <c r="M68" s="44"/>
      <c r="N68" s="11"/>
      <c r="O68" s="11"/>
      <c r="P68" s="11"/>
      <c r="Q68" s="11"/>
      <c r="R68" s="11"/>
      <c r="S68" s="11"/>
      <c r="T68" s="11"/>
    </row>
    <row r="69" spans="1:20">
      <c r="A69" s="44"/>
      <c r="B69" s="44"/>
      <c r="C69" s="44"/>
      <c r="D69" s="44"/>
      <c r="E69" s="44"/>
      <c r="F69" s="44"/>
      <c r="G69" s="44"/>
      <c r="H69" s="44"/>
      <c r="I69" s="44"/>
      <c r="J69" s="44"/>
      <c r="K69" s="44"/>
      <c r="L69" s="44"/>
      <c r="M69" s="44"/>
      <c r="N69" s="11"/>
      <c r="O69" s="11"/>
      <c r="P69" s="11"/>
      <c r="Q69" s="11"/>
      <c r="R69" s="11"/>
      <c r="S69" s="11"/>
      <c r="T69" s="11"/>
    </row>
    <row r="70" spans="1:20">
      <c r="A70" s="44"/>
      <c r="B70" s="44"/>
      <c r="C70" s="44"/>
      <c r="D70" s="44"/>
      <c r="E70" s="44"/>
      <c r="F70" s="44"/>
      <c r="G70" s="44"/>
      <c r="H70" s="44"/>
      <c r="I70" s="44"/>
      <c r="J70" s="44"/>
      <c r="K70" s="44"/>
      <c r="L70" s="44"/>
      <c r="M70" s="44"/>
      <c r="N70" s="11"/>
      <c r="O70" s="11"/>
      <c r="P70" s="11"/>
      <c r="Q70" s="11"/>
      <c r="R70" s="11"/>
      <c r="S70" s="11"/>
      <c r="T70" s="11"/>
    </row>
    <row r="71" spans="1:20">
      <c r="A71" s="44"/>
      <c r="B71" s="44"/>
      <c r="C71" s="44"/>
      <c r="D71" s="44"/>
      <c r="E71" s="44"/>
      <c r="F71" s="44"/>
      <c r="G71" s="44"/>
      <c r="H71" s="44"/>
      <c r="I71" s="44"/>
      <c r="J71" s="44"/>
      <c r="K71" s="44"/>
      <c r="L71" s="44"/>
      <c r="M71" s="44"/>
      <c r="N71" s="11"/>
      <c r="O71" s="11"/>
      <c r="P71" s="11"/>
      <c r="Q71" s="11"/>
      <c r="R71" s="11"/>
      <c r="S71" s="11"/>
      <c r="T71" s="11"/>
    </row>
    <row r="72" spans="1:20">
      <c r="A72" s="11"/>
      <c r="B72" s="11"/>
      <c r="C72" s="11"/>
      <c r="D72" s="11"/>
      <c r="E72" s="11"/>
      <c r="F72" s="11"/>
      <c r="G72" s="11"/>
      <c r="H72" s="11"/>
      <c r="I72" s="11"/>
      <c r="J72" s="11"/>
      <c r="K72" s="11"/>
      <c r="L72" s="11"/>
      <c r="M72" s="11"/>
      <c r="N72" s="11"/>
      <c r="O72" s="11"/>
      <c r="P72" s="11"/>
      <c r="Q72" s="11"/>
      <c r="R72" s="11"/>
      <c r="S72" s="11"/>
      <c r="T72" s="11"/>
    </row>
    <row r="73" spans="1:20">
      <c r="A73" s="11"/>
      <c r="B73" s="11"/>
      <c r="C73" s="11"/>
      <c r="D73" s="11"/>
      <c r="E73" s="11"/>
      <c r="F73" s="11"/>
      <c r="G73" s="11"/>
      <c r="H73" s="11"/>
      <c r="I73" s="11"/>
      <c r="J73" s="11"/>
      <c r="K73" s="11"/>
      <c r="L73" s="11"/>
      <c r="M73" s="11"/>
      <c r="N73" s="11"/>
      <c r="O73" s="11"/>
      <c r="P73" s="11"/>
      <c r="Q73" s="11"/>
      <c r="R73" s="11"/>
      <c r="S73" s="11"/>
      <c r="T73" s="11"/>
    </row>
    <row r="74" spans="1:20">
      <c r="A74" s="11"/>
      <c r="B74" s="11"/>
      <c r="C74" s="11"/>
      <c r="D74" s="11"/>
      <c r="E74" s="11"/>
      <c r="F74" s="11"/>
      <c r="G74" s="11"/>
      <c r="H74" s="11"/>
      <c r="I74" s="11"/>
      <c r="J74" s="11"/>
      <c r="K74" s="11"/>
      <c r="L74" s="11"/>
      <c r="M74" s="11"/>
      <c r="N74" s="11"/>
      <c r="O74" s="11"/>
      <c r="P74" s="11"/>
      <c r="Q74" s="11"/>
      <c r="R74" s="11"/>
      <c r="S74" s="11"/>
      <c r="T74" s="11"/>
    </row>
    <row r="75" spans="1:20">
      <c r="A75" s="11"/>
      <c r="B75" s="11"/>
      <c r="C75" s="11"/>
      <c r="D75" s="11"/>
      <c r="E75" s="11"/>
      <c r="F75" s="11"/>
      <c r="G75" s="11"/>
      <c r="H75" s="11"/>
      <c r="I75" s="11"/>
      <c r="J75" s="11"/>
      <c r="K75" s="11"/>
      <c r="L75" s="11"/>
      <c r="M75" s="11"/>
      <c r="N75" s="11"/>
      <c r="O75" s="11"/>
      <c r="P75" s="11"/>
      <c r="Q75" s="11"/>
      <c r="R75" s="11"/>
      <c r="S75" s="11"/>
      <c r="T75" s="11"/>
    </row>
    <row r="76" spans="1:20">
      <c r="A76" s="11"/>
      <c r="B76" s="11"/>
      <c r="C76" s="11"/>
      <c r="D76" s="11"/>
      <c r="E76" s="11"/>
      <c r="F76" s="11"/>
      <c r="G76" s="11"/>
      <c r="H76" s="11"/>
      <c r="I76" s="11"/>
      <c r="J76" s="11"/>
      <c r="K76" s="11"/>
      <c r="L76" s="11"/>
      <c r="M76" s="11"/>
      <c r="N76" s="11"/>
      <c r="O76" s="11"/>
      <c r="P76" s="11"/>
      <c r="Q76" s="11"/>
      <c r="R76" s="11"/>
      <c r="S76" s="11"/>
      <c r="T76" s="11"/>
    </row>
    <row r="77" spans="1:20">
      <c r="A77" s="11"/>
      <c r="B77" s="11"/>
      <c r="C77" s="11"/>
      <c r="D77" s="11"/>
      <c r="E77" s="11"/>
      <c r="F77" s="11"/>
      <c r="G77" s="11"/>
      <c r="H77" s="11"/>
      <c r="I77" s="11"/>
      <c r="J77" s="11"/>
      <c r="K77" s="11"/>
      <c r="L77" s="11"/>
      <c r="M77" s="11"/>
      <c r="N77" s="11"/>
      <c r="O77" s="11"/>
      <c r="P77" s="11"/>
      <c r="Q77" s="11"/>
      <c r="R77" s="11"/>
      <c r="S77" s="11"/>
      <c r="T77" s="11"/>
    </row>
    <row r="78" spans="1:20">
      <c r="A78" s="11"/>
      <c r="B78" s="11"/>
      <c r="C78" s="11"/>
      <c r="D78" s="11"/>
      <c r="E78" s="11"/>
      <c r="F78" s="11"/>
      <c r="G78" s="11"/>
      <c r="H78" s="11"/>
      <c r="I78" s="11"/>
      <c r="J78" s="11"/>
      <c r="K78" s="11"/>
      <c r="L78" s="11"/>
      <c r="M78" s="11"/>
      <c r="N78" s="11"/>
      <c r="O78" s="11"/>
      <c r="P78" s="11"/>
      <c r="Q78" s="11"/>
      <c r="R78" s="11"/>
      <c r="S78" s="11"/>
      <c r="T78" s="11"/>
    </row>
    <row r="79" spans="1:20">
      <c r="A79" s="11"/>
      <c r="B79" s="11"/>
      <c r="C79" s="11"/>
      <c r="D79" s="11"/>
      <c r="E79" s="11"/>
      <c r="F79" s="11"/>
      <c r="G79" s="11"/>
      <c r="H79" s="11"/>
      <c r="I79" s="11"/>
      <c r="J79" s="11"/>
      <c r="K79" s="11"/>
      <c r="L79" s="11"/>
      <c r="M79" s="11"/>
      <c r="N79" s="11"/>
      <c r="O79" s="11"/>
      <c r="P79" s="11"/>
      <c r="Q79" s="11"/>
      <c r="R79" s="11"/>
      <c r="S79" s="11"/>
      <c r="T79" s="11"/>
    </row>
    <row r="80" spans="1:20">
      <c r="A80" s="11"/>
      <c r="B80" s="11"/>
      <c r="C80" s="11"/>
      <c r="D80" s="11"/>
      <c r="E80" s="11"/>
      <c r="F80" s="11"/>
      <c r="G80" s="11"/>
      <c r="H80" s="11"/>
      <c r="I80" s="11"/>
      <c r="J80" s="11"/>
      <c r="K80" s="11"/>
      <c r="L80" s="11"/>
      <c r="M80" s="11"/>
      <c r="N80" s="11"/>
      <c r="O80" s="11"/>
      <c r="P80" s="11"/>
      <c r="Q80" s="11"/>
      <c r="R80" s="11"/>
      <c r="S80" s="11"/>
      <c r="T80" s="11"/>
    </row>
    <row r="81" spans="1:20">
      <c r="A81" s="11"/>
      <c r="B81" s="11"/>
      <c r="C81" s="11"/>
      <c r="D81" s="11"/>
      <c r="E81" s="11"/>
      <c r="F81" s="11"/>
      <c r="G81" s="11"/>
      <c r="H81" s="11"/>
      <c r="I81" s="11"/>
      <c r="J81" s="11"/>
      <c r="K81" s="11"/>
      <c r="L81" s="11"/>
      <c r="M81" s="11"/>
      <c r="N81" s="11"/>
      <c r="O81" s="11"/>
      <c r="P81" s="11"/>
      <c r="Q81" s="11"/>
      <c r="R81" s="11"/>
      <c r="S81" s="11"/>
      <c r="T81" s="11"/>
    </row>
    <row r="82" spans="1:20">
      <c r="A82" s="11"/>
      <c r="B82" s="11"/>
      <c r="C82" s="11"/>
      <c r="D82" s="11"/>
      <c r="E82" s="11"/>
      <c r="F82" s="11"/>
      <c r="G82" s="11"/>
      <c r="H82" s="11"/>
      <c r="I82" s="11"/>
      <c r="J82" s="11"/>
      <c r="K82" s="11"/>
      <c r="L82" s="11"/>
      <c r="M82" s="11"/>
      <c r="N82" s="11"/>
      <c r="O82" s="11"/>
      <c r="P82" s="11"/>
      <c r="Q82" s="11"/>
      <c r="R82" s="11"/>
      <c r="S82" s="11"/>
      <c r="T82" s="11"/>
    </row>
    <row r="83" spans="1:20">
      <c r="A83" s="11"/>
      <c r="B83" s="11"/>
      <c r="C83" s="11"/>
      <c r="D83" s="11"/>
      <c r="E83" s="11"/>
      <c r="F83" s="11"/>
      <c r="G83" s="11"/>
      <c r="H83" s="11"/>
      <c r="I83" s="11"/>
      <c r="J83" s="11"/>
      <c r="K83" s="11"/>
      <c r="L83" s="11"/>
      <c r="M83" s="11"/>
      <c r="N83" s="11"/>
      <c r="O83" s="11"/>
      <c r="P83" s="11"/>
      <c r="Q83" s="11"/>
      <c r="R83" s="11"/>
      <c r="S83" s="11"/>
      <c r="T83" s="11"/>
    </row>
    <row r="84" spans="1:20">
      <c r="A84" s="11"/>
      <c r="B84" s="11"/>
      <c r="C84" s="11"/>
      <c r="D84" s="11"/>
      <c r="E84" s="11"/>
      <c r="F84" s="11"/>
      <c r="G84" s="11"/>
      <c r="H84" s="11"/>
      <c r="I84" s="11"/>
      <c r="J84" s="11"/>
      <c r="K84" s="11"/>
      <c r="L84" s="11"/>
      <c r="M84" s="11"/>
      <c r="N84" s="11"/>
      <c r="O84" s="11"/>
      <c r="P84" s="11"/>
      <c r="Q84" s="11"/>
      <c r="R84" s="11"/>
      <c r="S84" s="11"/>
      <c r="T84" s="11"/>
    </row>
    <row r="85" spans="1:20">
      <c r="A85" s="11"/>
      <c r="B85" s="11"/>
      <c r="C85" s="11"/>
      <c r="D85" s="11"/>
      <c r="E85" s="11"/>
      <c r="F85" s="11"/>
      <c r="G85" s="11"/>
      <c r="H85" s="11"/>
      <c r="I85" s="11"/>
      <c r="J85" s="11"/>
      <c r="K85" s="11"/>
      <c r="L85" s="11"/>
      <c r="M85" s="11"/>
      <c r="N85" s="11"/>
      <c r="O85" s="11"/>
      <c r="P85" s="11"/>
      <c r="Q85" s="11"/>
      <c r="R85" s="11"/>
      <c r="S85" s="11"/>
      <c r="T85" s="11"/>
    </row>
    <row r="86" spans="1:20">
      <c r="A86" s="11"/>
      <c r="B86" s="11"/>
      <c r="C86" s="11"/>
      <c r="D86" s="11"/>
      <c r="E86" s="11"/>
      <c r="F86" s="11"/>
      <c r="G86" s="11"/>
      <c r="H86" s="11"/>
      <c r="I86" s="11"/>
      <c r="J86" s="11"/>
      <c r="K86" s="11"/>
      <c r="L86" s="11"/>
      <c r="M86" s="11"/>
      <c r="N86" s="11"/>
      <c r="O86" s="11"/>
      <c r="P86" s="11"/>
      <c r="Q86" s="11"/>
      <c r="R86" s="11"/>
      <c r="S86" s="11"/>
      <c r="T86" s="11"/>
    </row>
    <row r="87" spans="1:20">
      <c r="A87" s="11"/>
      <c r="B87" s="11"/>
      <c r="C87" s="11"/>
      <c r="D87" s="11"/>
      <c r="E87" s="11"/>
      <c r="F87" s="11"/>
      <c r="G87" s="11"/>
      <c r="H87" s="11"/>
      <c r="I87" s="11"/>
      <c r="J87" s="11"/>
      <c r="K87" s="11"/>
      <c r="L87" s="11"/>
      <c r="M87" s="11"/>
      <c r="N87" s="11"/>
      <c r="O87" s="11"/>
      <c r="P87" s="11"/>
      <c r="Q87" s="11"/>
      <c r="R87" s="11"/>
      <c r="S87" s="11"/>
      <c r="T87" s="11"/>
    </row>
    <row r="88" spans="1:20">
      <c r="A88" s="11"/>
      <c r="B88" s="11"/>
      <c r="C88" s="11"/>
      <c r="D88" s="11"/>
      <c r="E88" s="11"/>
      <c r="F88" s="11"/>
      <c r="G88" s="11"/>
      <c r="H88" s="11"/>
      <c r="I88" s="11"/>
      <c r="J88" s="11"/>
      <c r="K88" s="11"/>
      <c r="L88" s="11"/>
      <c r="M88" s="11"/>
      <c r="N88" s="11"/>
      <c r="O88" s="11"/>
      <c r="P88" s="11"/>
      <c r="Q88" s="11"/>
      <c r="R88" s="11"/>
      <c r="S88" s="11"/>
      <c r="T88" s="11"/>
    </row>
    <row r="89" spans="1:20">
      <c r="A89" s="11"/>
      <c r="B89" s="11"/>
      <c r="C89" s="11"/>
      <c r="D89" s="11"/>
      <c r="E89" s="11"/>
      <c r="F89" s="11"/>
      <c r="G89" s="11"/>
      <c r="H89" s="11"/>
      <c r="I89" s="11"/>
      <c r="J89" s="11"/>
      <c r="K89" s="11"/>
      <c r="L89" s="11"/>
      <c r="M89" s="11"/>
      <c r="N89" s="11"/>
      <c r="O89" s="11"/>
      <c r="P89" s="11"/>
      <c r="Q89" s="11"/>
      <c r="R89" s="11"/>
      <c r="S89" s="11"/>
      <c r="T89" s="11"/>
    </row>
    <row r="90" spans="1:20">
      <c r="A90" s="11"/>
      <c r="B90" s="11"/>
      <c r="C90" s="11"/>
      <c r="D90" s="11"/>
      <c r="E90" s="11"/>
      <c r="F90" s="11"/>
      <c r="G90" s="11"/>
      <c r="H90" s="11"/>
      <c r="I90" s="11"/>
      <c r="J90" s="11"/>
      <c r="K90" s="11"/>
      <c r="L90" s="11"/>
      <c r="M90" s="11"/>
      <c r="N90" s="11"/>
      <c r="O90" s="11"/>
      <c r="P90" s="11"/>
      <c r="Q90" s="11"/>
      <c r="R90" s="11"/>
      <c r="S90" s="11"/>
      <c r="T90" s="11"/>
    </row>
    <row r="91" spans="1:20">
      <c r="A91" s="11"/>
      <c r="B91" s="11"/>
      <c r="C91" s="11"/>
      <c r="D91" s="11"/>
      <c r="E91" s="11"/>
      <c r="F91" s="11"/>
      <c r="G91" s="11"/>
      <c r="H91" s="11"/>
      <c r="I91" s="11"/>
      <c r="J91" s="11"/>
      <c r="K91" s="11"/>
      <c r="L91" s="11"/>
      <c r="M91" s="11"/>
      <c r="N91" s="11"/>
      <c r="O91" s="11"/>
      <c r="P91" s="11"/>
      <c r="Q91" s="11"/>
      <c r="R91" s="11"/>
      <c r="S91" s="11"/>
      <c r="T91" s="11"/>
    </row>
    <row r="92" spans="1:20">
      <c r="A92" s="11"/>
      <c r="B92" s="11"/>
      <c r="C92" s="11"/>
      <c r="D92" s="11"/>
      <c r="E92" s="11"/>
      <c r="F92" s="11"/>
      <c r="G92" s="11"/>
      <c r="H92" s="11"/>
      <c r="I92" s="11"/>
      <c r="J92" s="11"/>
      <c r="K92" s="11"/>
      <c r="L92" s="11"/>
      <c r="M92" s="11"/>
      <c r="N92" s="11"/>
      <c r="O92" s="11"/>
      <c r="P92" s="11"/>
      <c r="Q92" s="11"/>
      <c r="R92" s="11"/>
      <c r="S92" s="11"/>
      <c r="T92" s="11"/>
    </row>
    <row r="93" spans="1:20">
      <c r="A93" s="11"/>
      <c r="B93" s="11"/>
      <c r="C93" s="11"/>
      <c r="D93" s="11"/>
      <c r="E93" s="11"/>
      <c r="F93" s="11"/>
      <c r="G93" s="11"/>
      <c r="H93" s="11"/>
      <c r="I93" s="11"/>
      <c r="J93" s="11"/>
      <c r="K93" s="11"/>
      <c r="L93" s="11"/>
      <c r="M93" s="11"/>
      <c r="N93" s="11"/>
      <c r="O93" s="11"/>
      <c r="P93" s="11"/>
      <c r="Q93" s="11"/>
      <c r="R93" s="11"/>
      <c r="S93" s="11"/>
      <c r="T93" s="11"/>
    </row>
    <row r="94" spans="1:20">
      <c r="A94" s="11"/>
      <c r="B94" s="11"/>
      <c r="C94" s="11"/>
      <c r="D94" s="11"/>
      <c r="E94" s="11"/>
      <c r="F94" s="11"/>
      <c r="G94" s="11"/>
      <c r="H94" s="11"/>
      <c r="I94" s="11"/>
      <c r="J94" s="11"/>
      <c r="K94" s="11"/>
      <c r="L94" s="11"/>
      <c r="M94" s="11"/>
      <c r="N94" s="11"/>
      <c r="O94" s="11"/>
      <c r="P94" s="11"/>
      <c r="Q94" s="11"/>
      <c r="R94" s="11"/>
      <c r="S94" s="11"/>
      <c r="T94" s="11"/>
    </row>
    <row r="95" spans="1:20">
      <c r="A95" s="11"/>
      <c r="B95" s="11"/>
      <c r="C95" s="11"/>
      <c r="D95" s="11"/>
      <c r="E95" s="11"/>
      <c r="F95" s="11"/>
      <c r="G95" s="11"/>
      <c r="H95" s="11"/>
      <c r="I95" s="11"/>
      <c r="J95" s="11"/>
      <c r="K95" s="11"/>
      <c r="L95" s="11"/>
      <c r="M95" s="11"/>
      <c r="N95" s="11"/>
      <c r="O95" s="11"/>
      <c r="P95" s="11"/>
      <c r="Q95" s="11"/>
      <c r="R95" s="11"/>
      <c r="S95" s="11"/>
      <c r="T95" s="11"/>
    </row>
    <row r="96" spans="1:20">
      <c r="A96" s="11"/>
      <c r="B96" s="11"/>
      <c r="C96" s="11"/>
      <c r="D96" s="11"/>
      <c r="E96" s="11"/>
      <c r="F96" s="11"/>
      <c r="G96" s="11"/>
      <c r="H96" s="11"/>
      <c r="I96" s="11"/>
      <c r="J96" s="11"/>
      <c r="K96" s="11"/>
      <c r="L96" s="11"/>
      <c r="M96" s="11"/>
      <c r="N96" s="11"/>
      <c r="O96" s="11"/>
      <c r="P96" s="11"/>
      <c r="Q96" s="11"/>
      <c r="R96" s="11"/>
      <c r="S96" s="11"/>
      <c r="T96" s="11"/>
    </row>
    <row r="97" spans="1:20">
      <c r="A97" s="11"/>
      <c r="B97" s="11"/>
      <c r="C97" s="11"/>
      <c r="D97" s="11"/>
      <c r="E97" s="11"/>
      <c r="F97" s="11"/>
      <c r="G97" s="11"/>
      <c r="H97" s="11"/>
      <c r="I97" s="11"/>
      <c r="J97" s="11"/>
      <c r="K97" s="11"/>
      <c r="L97" s="11"/>
      <c r="M97" s="11"/>
      <c r="N97" s="11"/>
      <c r="O97" s="11"/>
      <c r="P97" s="11"/>
      <c r="Q97" s="11"/>
      <c r="R97" s="11"/>
      <c r="S97" s="11"/>
      <c r="T97" s="11"/>
    </row>
    <row r="98" spans="1:20">
      <c r="A98" s="11"/>
      <c r="B98" s="11"/>
      <c r="C98" s="11"/>
      <c r="D98" s="11"/>
      <c r="E98" s="11"/>
      <c r="F98" s="11"/>
      <c r="G98" s="11"/>
      <c r="H98" s="11"/>
      <c r="I98" s="11"/>
      <c r="J98" s="11"/>
      <c r="K98" s="11"/>
      <c r="L98" s="11"/>
      <c r="M98" s="11"/>
      <c r="N98" s="11"/>
      <c r="O98" s="11"/>
      <c r="P98" s="11"/>
      <c r="Q98" s="11"/>
      <c r="R98" s="11"/>
      <c r="S98" s="11"/>
      <c r="T98" s="11"/>
    </row>
    <row r="99" spans="1:20">
      <c r="A99" s="11"/>
      <c r="B99" s="11"/>
      <c r="C99" s="11"/>
      <c r="D99" s="11"/>
      <c r="E99" s="11"/>
      <c r="F99" s="11"/>
      <c r="G99" s="11"/>
      <c r="H99" s="11"/>
      <c r="I99" s="11"/>
      <c r="J99" s="11"/>
      <c r="K99" s="11"/>
      <c r="L99" s="11"/>
      <c r="M99" s="11"/>
      <c r="N99" s="11"/>
      <c r="O99" s="11"/>
      <c r="P99" s="11"/>
      <c r="Q99" s="11"/>
      <c r="R99" s="11"/>
      <c r="S99" s="11"/>
      <c r="T99" s="11"/>
    </row>
    <row r="100" spans="1:20">
      <c r="A100" s="11"/>
      <c r="B100" s="11"/>
      <c r="C100" s="11"/>
      <c r="D100" s="11"/>
      <c r="E100" s="11"/>
      <c r="F100" s="11"/>
      <c r="G100" s="11"/>
      <c r="H100" s="11"/>
      <c r="I100" s="11"/>
      <c r="J100" s="11"/>
      <c r="K100" s="11"/>
      <c r="L100" s="11"/>
      <c r="M100" s="11"/>
      <c r="N100" s="11"/>
      <c r="O100" s="11"/>
      <c r="P100" s="11"/>
      <c r="Q100" s="11"/>
      <c r="R100" s="11"/>
      <c r="S100" s="11"/>
      <c r="T100" s="11"/>
    </row>
    <row r="101" spans="1:20">
      <c r="A101" s="11"/>
      <c r="B101" s="11"/>
      <c r="C101" s="11"/>
      <c r="D101" s="11"/>
      <c r="E101" s="11"/>
      <c r="F101" s="11"/>
      <c r="G101" s="11"/>
      <c r="H101" s="11"/>
      <c r="I101" s="11"/>
      <c r="J101" s="11"/>
      <c r="K101" s="11"/>
      <c r="L101" s="11"/>
      <c r="M101" s="11"/>
      <c r="N101" s="11"/>
      <c r="O101" s="11"/>
      <c r="P101" s="11"/>
      <c r="Q101" s="11"/>
      <c r="R101" s="11"/>
      <c r="S101" s="11"/>
      <c r="T101" s="11"/>
    </row>
    <row r="102" spans="1:20">
      <c r="A102" s="11"/>
      <c r="B102" s="11"/>
      <c r="C102" s="11"/>
      <c r="D102" s="11"/>
      <c r="E102" s="11"/>
      <c r="F102" s="11"/>
      <c r="G102" s="11"/>
      <c r="H102" s="11"/>
      <c r="I102" s="11"/>
      <c r="J102" s="11"/>
      <c r="K102" s="11"/>
      <c r="L102" s="11"/>
      <c r="M102" s="11"/>
      <c r="N102" s="11"/>
      <c r="O102" s="11"/>
      <c r="P102" s="11"/>
      <c r="Q102" s="11"/>
      <c r="R102" s="11"/>
      <c r="S102" s="11"/>
      <c r="T102" s="11"/>
    </row>
    <row r="103" spans="1:20">
      <c r="A103" s="11"/>
      <c r="B103" s="11"/>
      <c r="C103" s="11"/>
      <c r="D103" s="11"/>
      <c r="E103" s="11"/>
      <c r="F103" s="11"/>
      <c r="G103" s="11"/>
      <c r="H103" s="11"/>
      <c r="I103" s="11"/>
      <c r="J103" s="11"/>
      <c r="K103" s="11"/>
      <c r="L103" s="11"/>
      <c r="M103" s="11"/>
      <c r="N103" s="11"/>
      <c r="O103" s="11"/>
      <c r="P103" s="11"/>
      <c r="Q103" s="11"/>
      <c r="R103" s="11"/>
      <c r="S103" s="11"/>
      <c r="T103" s="11"/>
    </row>
    <row r="104" spans="1:20">
      <c r="A104" s="11"/>
      <c r="B104" s="11"/>
      <c r="C104" s="11"/>
      <c r="D104" s="11"/>
      <c r="E104" s="11"/>
      <c r="F104" s="11"/>
      <c r="G104" s="11"/>
      <c r="H104" s="11"/>
      <c r="I104" s="11"/>
      <c r="J104" s="11"/>
      <c r="K104" s="11"/>
      <c r="L104" s="11"/>
      <c r="M104" s="11"/>
      <c r="N104" s="11"/>
      <c r="O104" s="11"/>
      <c r="P104" s="11"/>
      <c r="Q104" s="11"/>
      <c r="R104" s="11"/>
      <c r="S104" s="11"/>
      <c r="T104" s="11"/>
    </row>
    <row r="105" spans="1:20">
      <c r="A105" s="11"/>
      <c r="B105" s="11"/>
      <c r="C105" s="11"/>
      <c r="D105" s="11"/>
      <c r="E105" s="11"/>
      <c r="F105" s="11"/>
      <c r="G105" s="11"/>
      <c r="H105" s="11"/>
      <c r="I105" s="11"/>
      <c r="J105" s="11"/>
      <c r="K105" s="11"/>
      <c r="L105" s="11"/>
      <c r="M105" s="11"/>
      <c r="N105" s="11"/>
      <c r="O105" s="11"/>
      <c r="P105" s="11"/>
      <c r="Q105" s="11"/>
      <c r="R105" s="11"/>
      <c r="S105" s="11"/>
      <c r="T105" s="11"/>
    </row>
    <row r="106" spans="1:20">
      <c r="A106" s="11"/>
      <c r="B106" s="11"/>
      <c r="C106" s="11"/>
      <c r="D106" s="11"/>
      <c r="E106" s="11"/>
      <c r="F106" s="11"/>
      <c r="G106" s="11"/>
      <c r="H106" s="11"/>
      <c r="I106" s="11"/>
      <c r="J106" s="11"/>
      <c r="K106" s="11"/>
      <c r="L106" s="11"/>
      <c r="M106" s="11"/>
      <c r="N106" s="11"/>
      <c r="O106" s="11"/>
      <c r="P106" s="11"/>
      <c r="Q106" s="11"/>
      <c r="R106" s="11"/>
      <c r="S106" s="11"/>
      <c r="T106" s="11"/>
    </row>
    <row r="107" spans="1:20">
      <c r="A107" s="11"/>
      <c r="B107" s="11"/>
      <c r="C107" s="11"/>
      <c r="D107" s="11"/>
      <c r="E107" s="11"/>
      <c r="F107" s="11"/>
      <c r="G107" s="11"/>
      <c r="H107" s="11"/>
      <c r="I107" s="11"/>
      <c r="J107" s="11"/>
      <c r="K107" s="11"/>
      <c r="L107" s="11"/>
      <c r="M107" s="11"/>
      <c r="N107" s="11"/>
      <c r="O107" s="11"/>
      <c r="P107" s="11"/>
      <c r="Q107" s="11"/>
      <c r="R107" s="11"/>
      <c r="S107" s="11"/>
      <c r="T107" s="11"/>
    </row>
    <row r="108" spans="1:20">
      <c r="A108" s="11"/>
      <c r="B108" s="11"/>
      <c r="C108" s="11"/>
      <c r="D108" s="11"/>
      <c r="E108" s="11"/>
      <c r="F108" s="11"/>
      <c r="G108" s="11"/>
      <c r="H108" s="11"/>
      <c r="I108" s="11"/>
      <c r="J108" s="11"/>
      <c r="K108" s="11"/>
      <c r="L108" s="11"/>
      <c r="M108" s="11"/>
      <c r="N108" s="11"/>
      <c r="O108" s="11"/>
      <c r="P108" s="11"/>
      <c r="Q108" s="11"/>
      <c r="R108" s="11"/>
      <c r="S108" s="11"/>
      <c r="T108" s="11"/>
    </row>
    <row r="109" spans="1:20">
      <c r="A109" s="11"/>
      <c r="B109" s="11"/>
      <c r="C109" s="11"/>
      <c r="D109" s="11"/>
      <c r="E109" s="11"/>
      <c r="F109" s="11"/>
      <c r="G109" s="11"/>
      <c r="H109" s="11"/>
      <c r="I109" s="11"/>
      <c r="J109" s="11"/>
      <c r="K109" s="11"/>
      <c r="L109" s="11"/>
      <c r="M109" s="11"/>
      <c r="N109" s="11"/>
      <c r="O109" s="11"/>
      <c r="P109" s="11"/>
      <c r="Q109" s="11"/>
      <c r="R109" s="11"/>
      <c r="S109" s="11"/>
      <c r="T109" s="11"/>
    </row>
    <row r="110" spans="1:20">
      <c r="A110" s="11"/>
      <c r="B110" s="11"/>
      <c r="C110" s="11"/>
      <c r="D110" s="11"/>
      <c r="E110" s="11"/>
      <c r="F110" s="11"/>
      <c r="G110" s="11"/>
      <c r="H110" s="11"/>
      <c r="I110" s="11"/>
      <c r="J110" s="11"/>
      <c r="K110" s="11"/>
      <c r="L110" s="11"/>
      <c r="M110" s="11"/>
      <c r="N110" s="11"/>
      <c r="O110" s="11"/>
      <c r="P110" s="11"/>
      <c r="Q110" s="11"/>
      <c r="R110" s="11"/>
      <c r="S110" s="11"/>
      <c r="T110" s="11"/>
    </row>
    <row r="111" spans="1:20">
      <c r="A111" s="11"/>
      <c r="B111" s="11"/>
      <c r="C111" s="11"/>
      <c r="D111" s="11"/>
      <c r="E111" s="11"/>
      <c r="F111" s="11"/>
      <c r="G111" s="11"/>
      <c r="H111" s="11"/>
      <c r="I111" s="11"/>
      <c r="J111" s="11"/>
      <c r="K111" s="11"/>
      <c r="L111" s="11"/>
      <c r="M111" s="11"/>
      <c r="N111" s="11"/>
      <c r="O111" s="11"/>
      <c r="P111" s="11"/>
      <c r="Q111" s="11"/>
      <c r="R111" s="11"/>
      <c r="S111" s="11"/>
      <c r="T111" s="11"/>
    </row>
    <row r="112" spans="1:20">
      <c r="A112" s="11"/>
      <c r="B112" s="11"/>
      <c r="C112" s="11"/>
      <c r="D112" s="11"/>
      <c r="E112" s="11"/>
      <c r="F112" s="11"/>
      <c r="G112" s="11"/>
      <c r="H112" s="11"/>
      <c r="I112" s="11"/>
      <c r="J112" s="11"/>
      <c r="K112" s="11"/>
      <c r="L112" s="11"/>
      <c r="M112" s="11"/>
      <c r="N112" s="11"/>
      <c r="O112" s="11"/>
      <c r="P112" s="11"/>
      <c r="Q112" s="11"/>
      <c r="R112" s="11"/>
      <c r="S112" s="11"/>
      <c r="T112" s="11"/>
    </row>
    <row r="113" spans="1:20">
      <c r="A113" s="11"/>
      <c r="B113" s="11"/>
      <c r="C113" s="11"/>
      <c r="D113" s="11"/>
      <c r="E113" s="11"/>
      <c r="F113" s="11"/>
      <c r="G113" s="11"/>
      <c r="H113" s="11"/>
      <c r="I113" s="11"/>
      <c r="J113" s="11"/>
      <c r="K113" s="11"/>
      <c r="L113" s="11"/>
      <c r="M113" s="11"/>
      <c r="N113" s="11"/>
      <c r="O113" s="11"/>
      <c r="P113" s="11"/>
      <c r="Q113" s="11"/>
      <c r="R113" s="11"/>
      <c r="S113" s="11"/>
      <c r="T113" s="11"/>
    </row>
    <row r="114" spans="1:20">
      <c r="A114" s="11"/>
      <c r="B114" s="11"/>
      <c r="C114" s="11"/>
      <c r="D114" s="11"/>
      <c r="E114" s="11"/>
      <c r="F114" s="11"/>
      <c r="G114" s="11"/>
      <c r="H114" s="11"/>
      <c r="I114" s="11"/>
      <c r="J114" s="11"/>
      <c r="K114" s="11"/>
      <c r="L114" s="11"/>
      <c r="M114" s="11"/>
      <c r="N114" s="11"/>
      <c r="O114" s="11"/>
      <c r="P114" s="11"/>
      <c r="Q114" s="11"/>
      <c r="R114" s="11"/>
      <c r="S114" s="11"/>
      <c r="T114" s="11"/>
    </row>
    <row r="115" spans="1:20">
      <c r="A115" s="11"/>
      <c r="B115" s="11"/>
      <c r="C115" s="11"/>
      <c r="D115" s="11"/>
      <c r="E115" s="11"/>
      <c r="F115" s="11"/>
      <c r="G115" s="11"/>
      <c r="H115" s="11"/>
      <c r="I115" s="11"/>
      <c r="J115" s="11"/>
      <c r="K115" s="11"/>
      <c r="L115" s="11"/>
      <c r="M115" s="11"/>
      <c r="N115" s="11"/>
      <c r="O115" s="11"/>
      <c r="P115" s="11"/>
      <c r="Q115" s="11"/>
      <c r="R115" s="11"/>
      <c r="S115" s="11"/>
      <c r="T115" s="11"/>
    </row>
    <row r="116" spans="1:20">
      <c r="A116" s="11"/>
      <c r="B116" s="11"/>
      <c r="C116" s="11"/>
      <c r="D116" s="11"/>
      <c r="E116" s="11"/>
      <c r="F116" s="11"/>
      <c r="G116" s="11"/>
      <c r="H116" s="11"/>
      <c r="I116" s="11"/>
      <c r="J116" s="11"/>
      <c r="K116" s="11"/>
      <c r="L116" s="11"/>
      <c r="M116" s="11"/>
      <c r="N116" s="11"/>
      <c r="O116" s="11"/>
      <c r="P116" s="11"/>
      <c r="Q116" s="11"/>
      <c r="R116" s="11"/>
      <c r="S116" s="11"/>
      <c r="T116" s="11"/>
    </row>
    <row r="117" spans="1:20">
      <c r="A117" s="11"/>
      <c r="B117" s="11"/>
      <c r="C117" s="11"/>
      <c r="D117" s="11"/>
      <c r="E117" s="11"/>
      <c r="F117" s="11"/>
      <c r="G117" s="11"/>
      <c r="H117" s="11"/>
      <c r="I117" s="11"/>
      <c r="J117" s="11"/>
      <c r="K117" s="11"/>
      <c r="L117" s="11"/>
      <c r="M117" s="11"/>
      <c r="N117" s="11"/>
      <c r="O117" s="11"/>
      <c r="P117" s="11"/>
      <c r="Q117" s="11"/>
      <c r="R117" s="11"/>
      <c r="S117" s="11"/>
      <c r="T117" s="11"/>
    </row>
    <row r="118" spans="1:20">
      <c r="A118" s="11"/>
      <c r="B118" s="11"/>
      <c r="C118" s="11"/>
      <c r="D118" s="11"/>
      <c r="E118" s="11"/>
      <c r="F118" s="11"/>
      <c r="G118" s="11"/>
      <c r="H118" s="11"/>
      <c r="I118" s="11"/>
      <c r="J118" s="11"/>
      <c r="K118" s="11"/>
      <c r="L118" s="11"/>
      <c r="M118" s="11"/>
      <c r="N118" s="11"/>
      <c r="O118" s="11"/>
      <c r="P118" s="11"/>
      <c r="Q118" s="11"/>
      <c r="R118" s="11"/>
      <c r="S118" s="11"/>
      <c r="T118" s="11"/>
    </row>
    <row r="119" spans="1:20">
      <c r="A119" s="11"/>
      <c r="B119" s="11"/>
      <c r="C119" s="11"/>
      <c r="D119" s="11"/>
      <c r="E119" s="11"/>
      <c r="F119" s="11"/>
      <c r="G119" s="11"/>
      <c r="H119" s="11"/>
      <c r="I119" s="11"/>
      <c r="J119" s="11"/>
      <c r="K119" s="11"/>
      <c r="L119" s="11"/>
      <c r="M119" s="11"/>
      <c r="N119" s="11"/>
      <c r="O119" s="11"/>
      <c r="P119" s="11"/>
      <c r="Q119" s="11"/>
      <c r="R119" s="11"/>
      <c r="S119" s="11"/>
      <c r="T119" s="11"/>
    </row>
    <row r="120" spans="1:20">
      <c r="A120" s="11"/>
      <c r="B120" s="11"/>
      <c r="C120" s="11"/>
      <c r="D120" s="11"/>
      <c r="E120" s="11"/>
      <c r="F120" s="11"/>
      <c r="G120" s="11"/>
      <c r="H120" s="11"/>
      <c r="I120" s="11"/>
      <c r="J120" s="11"/>
      <c r="K120" s="11"/>
      <c r="L120" s="11"/>
      <c r="M120" s="11"/>
      <c r="N120" s="11"/>
      <c r="O120" s="11"/>
      <c r="P120" s="11"/>
      <c r="Q120" s="11"/>
      <c r="R120" s="11"/>
      <c r="S120" s="11"/>
      <c r="T120" s="11"/>
    </row>
    <row r="121" spans="1:20">
      <c r="A121" s="11"/>
      <c r="B121" s="11"/>
      <c r="C121" s="11"/>
      <c r="D121" s="11"/>
      <c r="E121" s="11"/>
      <c r="F121" s="11"/>
      <c r="G121" s="11"/>
      <c r="H121" s="11"/>
      <c r="I121" s="11"/>
      <c r="J121" s="11"/>
      <c r="K121" s="11"/>
      <c r="L121" s="11"/>
      <c r="M121" s="11"/>
      <c r="N121" s="11"/>
      <c r="O121" s="11"/>
      <c r="P121" s="11"/>
      <c r="Q121" s="11"/>
      <c r="R121" s="11"/>
      <c r="S121" s="11"/>
      <c r="T121" s="11"/>
    </row>
    <row r="122" spans="1:20">
      <c r="A122" s="11"/>
      <c r="B122" s="11"/>
      <c r="C122" s="11"/>
      <c r="D122" s="11"/>
      <c r="E122" s="11"/>
      <c r="F122" s="11"/>
      <c r="G122" s="11"/>
      <c r="H122" s="11"/>
      <c r="I122" s="11"/>
      <c r="J122" s="11"/>
      <c r="K122" s="11"/>
      <c r="L122" s="11"/>
      <c r="M122" s="11"/>
      <c r="N122" s="11"/>
      <c r="O122" s="11"/>
      <c r="P122" s="11"/>
      <c r="Q122" s="11"/>
      <c r="R122" s="11"/>
      <c r="S122" s="11"/>
      <c r="T122" s="11"/>
    </row>
    <row r="123" spans="1:20">
      <c r="A123" s="11"/>
      <c r="B123" s="11"/>
      <c r="C123" s="11"/>
      <c r="D123" s="11"/>
      <c r="E123" s="11"/>
      <c r="F123" s="11"/>
      <c r="G123" s="11"/>
      <c r="H123" s="11"/>
      <c r="I123" s="11"/>
      <c r="J123" s="11"/>
      <c r="K123" s="11"/>
      <c r="L123" s="11"/>
      <c r="M123" s="11"/>
      <c r="N123" s="11"/>
      <c r="O123" s="11"/>
      <c r="P123" s="11"/>
      <c r="Q123" s="11"/>
      <c r="R123" s="11"/>
      <c r="S123" s="11"/>
      <c r="T123" s="11"/>
    </row>
    <row r="124" spans="1:20">
      <c r="A124" s="11"/>
      <c r="B124" s="11"/>
      <c r="C124" s="11"/>
      <c r="D124" s="11"/>
      <c r="E124" s="11"/>
      <c r="F124" s="11"/>
      <c r="G124" s="11"/>
      <c r="H124" s="11"/>
      <c r="I124" s="11"/>
      <c r="J124" s="11"/>
      <c r="K124" s="11"/>
      <c r="L124" s="11"/>
      <c r="M124" s="11"/>
      <c r="N124" s="11"/>
      <c r="O124" s="11"/>
      <c r="P124" s="11"/>
      <c r="Q124" s="11"/>
      <c r="R124" s="11"/>
      <c r="S124" s="11"/>
      <c r="T124" s="11"/>
    </row>
    <row r="125" spans="1:20">
      <c r="A125" s="11"/>
      <c r="B125" s="11"/>
      <c r="C125" s="11"/>
      <c r="D125" s="11"/>
      <c r="E125" s="11"/>
      <c r="F125" s="11"/>
      <c r="G125" s="11"/>
      <c r="H125" s="11"/>
      <c r="I125" s="11"/>
      <c r="J125" s="11"/>
      <c r="K125" s="11"/>
      <c r="L125" s="11"/>
      <c r="M125" s="11"/>
      <c r="N125" s="11"/>
      <c r="O125" s="11"/>
      <c r="P125" s="11"/>
      <c r="Q125" s="11"/>
      <c r="R125" s="11"/>
      <c r="S125" s="11"/>
      <c r="T125" s="11"/>
    </row>
    <row r="126" spans="1:20">
      <c r="A126" s="11"/>
      <c r="B126" s="11"/>
      <c r="C126" s="11"/>
      <c r="D126" s="11"/>
      <c r="E126" s="11"/>
      <c r="F126" s="11"/>
      <c r="G126" s="11"/>
      <c r="H126" s="11"/>
      <c r="I126" s="11"/>
      <c r="J126" s="11"/>
      <c r="K126" s="11"/>
      <c r="L126" s="11"/>
      <c r="M126" s="11"/>
      <c r="N126" s="11"/>
      <c r="O126" s="11"/>
      <c r="P126" s="11"/>
      <c r="Q126" s="11"/>
      <c r="R126" s="11"/>
      <c r="S126" s="11"/>
      <c r="T126" s="11"/>
    </row>
    <row r="127" spans="1:20">
      <c r="A127" s="11"/>
      <c r="B127" s="11"/>
      <c r="C127" s="11"/>
      <c r="D127" s="11"/>
      <c r="E127" s="11"/>
      <c r="F127" s="11"/>
      <c r="G127" s="11"/>
      <c r="H127" s="11"/>
      <c r="I127" s="11"/>
      <c r="J127" s="11"/>
      <c r="K127" s="11"/>
      <c r="L127" s="11"/>
      <c r="M127" s="11"/>
      <c r="N127" s="11"/>
      <c r="O127" s="11"/>
      <c r="P127" s="11"/>
      <c r="Q127" s="11"/>
      <c r="R127" s="11"/>
      <c r="S127" s="11"/>
      <c r="T127" s="11"/>
    </row>
    <row r="128" spans="1:20">
      <c r="A128" s="11"/>
      <c r="B128" s="11"/>
      <c r="C128" s="11"/>
      <c r="D128" s="11"/>
      <c r="E128" s="11"/>
      <c r="F128" s="11"/>
      <c r="G128" s="11"/>
      <c r="H128" s="11"/>
      <c r="I128" s="11"/>
      <c r="J128" s="11"/>
      <c r="K128" s="11"/>
      <c r="L128" s="11"/>
      <c r="M128" s="11"/>
      <c r="N128" s="11"/>
      <c r="O128" s="11"/>
      <c r="P128" s="11"/>
      <c r="Q128" s="11"/>
      <c r="R128" s="11"/>
      <c r="S128" s="11"/>
      <c r="T128" s="11"/>
    </row>
    <row r="129" spans="1:20">
      <c r="A129" s="11"/>
      <c r="B129" s="11"/>
      <c r="C129" s="11"/>
      <c r="D129" s="11"/>
      <c r="E129" s="11"/>
      <c r="F129" s="11"/>
      <c r="G129" s="11"/>
      <c r="H129" s="11"/>
      <c r="I129" s="11"/>
      <c r="J129" s="11"/>
      <c r="K129" s="11"/>
      <c r="L129" s="11"/>
      <c r="M129" s="11"/>
      <c r="N129" s="11"/>
      <c r="O129" s="11"/>
      <c r="P129" s="11"/>
      <c r="Q129" s="11"/>
      <c r="R129" s="11"/>
      <c r="S129" s="11"/>
      <c r="T129" s="11"/>
    </row>
    <row r="130" spans="1:20">
      <c r="A130" s="11"/>
      <c r="B130" s="11"/>
      <c r="C130" s="11"/>
      <c r="D130" s="11"/>
      <c r="E130" s="11"/>
      <c r="F130" s="11"/>
      <c r="G130" s="11"/>
      <c r="H130" s="11"/>
      <c r="I130" s="11"/>
      <c r="J130" s="11"/>
      <c r="K130" s="11"/>
      <c r="L130" s="11"/>
      <c r="M130" s="11"/>
      <c r="N130" s="11"/>
      <c r="O130" s="11"/>
      <c r="P130" s="11"/>
      <c r="Q130" s="11"/>
      <c r="R130" s="11"/>
      <c r="S130" s="11"/>
      <c r="T130" s="11"/>
    </row>
    <row r="131" spans="1:20">
      <c r="A131" s="11"/>
      <c r="B131" s="11"/>
      <c r="C131" s="11"/>
      <c r="D131" s="11"/>
      <c r="E131" s="11"/>
      <c r="F131" s="11"/>
      <c r="G131" s="11"/>
      <c r="H131" s="11"/>
      <c r="I131" s="11"/>
      <c r="J131" s="11"/>
      <c r="K131" s="11"/>
      <c r="L131" s="11"/>
      <c r="M131" s="11"/>
      <c r="N131" s="11"/>
      <c r="O131" s="11"/>
      <c r="P131" s="11"/>
      <c r="Q131" s="11"/>
      <c r="R131" s="11"/>
      <c r="S131" s="11"/>
      <c r="T131" s="11"/>
    </row>
    <row r="132" spans="1:20">
      <c r="A132" s="11"/>
      <c r="B132" s="11"/>
      <c r="C132" s="11"/>
      <c r="D132" s="11"/>
      <c r="E132" s="11"/>
      <c r="F132" s="11"/>
      <c r="G132" s="11"/>
      <c r="H132" s="11"/>
      <c r="I132" s="11"/>
      <c r="J132" s="11"/>
      <c r="K132" s="11"/>
      <c r="L132" s="11"/>
      <c r="M132" s="11"/>
      <c r="N132" s="11"/>
      <c r="O132" s="11"/>
      <c r="P132" s="11"/>
      <c r="Q132" s="11"/>
      <c r="R132" s="11"/>
      <c r="S132" s="11"/>
      <c r="T132" s="11"/>
    </row>
    <row r="133" spans="1:20">
      <c r="A133" s="11"/>
      <c r="B133" s="11"/>
      <c r="C133" s="11"/>
      <c r="D133" s="11"/>
      <c r="E133" s="11"/>
      <c r="F133" s="11"/>
      <c r="G133" s="11"/>
      <c r="H133" s="11"/>
      <c r="I133" s="11"/>
      <c r="J133" s="11"/>
      <c r="K133" s="11"/>
      <c r="L133" s="11"/>
      <c r="M133" s="11"/>
      <c r="N133" s="11"/>
      <c r="O133" s="11"/>
      <c r="P133" s="11"/>
      <c r="Q133" s="11"/>
      <c r="R133" s="11"/>
      <c r="S133" s="11"/>
      <c r="T133" s="11"/>
    </row>
    <row r="134" spans="1:20">
      <c r="A134" s="11"/>
      <c r="B134" s="11"/>
      <c r="C134" s="11"/>
      <c r="D134" s="11"/>
      <c r="E134" s="11"/>
      <c r="F134" s="11"/>
      <c r="G134" s="11"/>
      <c r="H134" s="11"/>
      <c r="I134" s="11"/>
      <c r="J134" s="11"/>
      <c r="K134" s="11"/>
      <c r="L134" s="11"/>
      <c r="M134" s="11"/>
      <c r="N134" s="11"/>
      <c r="O134" s="11"/>
      <c r="P134" s="11"/>
      <c r="Q134" s="11"/>
      <c r="R134" s="11"/>
      <c r="S134" s="11"/>
      <c r="T134" s="11"/>
    </row>
    <row r="135" spans="1:20">
      <c r="A135" s="11"/>
      <c r="B135" s="11"/>
      <c r="C135" s="11"/>
      <c r="D135" s="11"/>
      <c r="E135" s="11"/>
      <c r="F135" s="11"/>
      <c r="G135" s="11"/>
      <c r="H135" s="11"/>
      <c r="I135" s="11"/>
      <c r="J135" s="11"/>
      <c r="K135" s="11"/>
      <c r="L135" s="11"/>
      <c r="M135" s="11"/>
      <c r="N135" s="11"/>
      <c r="O135" s="11"/>
      <c r="P135" s="11"/>
      <c r="Q135" s="11"/>
      <c r="R135" s="11"/>
      <c r="S135" s="11"/>
      <c r="T135" s="11"/>
    </row>
    <row r="136" spans="1:20">
      <c r="A136" s="11"/>
      <c r="B136" s="11"/>
      <c r="C136" s="11"/>
      <c r="D136" s="11"/>
      <c r="E136" s="11"/>
      <c r="F136" s="11"/>
      <c r="G136" s="11"/>
      <c r="H136" s="11"/>
      <c r="I136" s="11"/>
      <c r="J136" s="11"/>
      <c r="K136" s="11"/>
      <c r="L136" s="11"/>
      <c r="M136" s="11"/>
      <c r="N136" s="11"/>
      <c r="O136" s="11"/>
      <c r="P136" s="11"/>
      <c r="Q136" s="11"/>
      <c r="R136" s="11"/>
      <c r="S136" s="11"/>
      <c r="T136" s="11"/>
    </row>
    <row r="137" spans="1:20">
      <c r="A137" s="11"/>
      <c r="B137" s="11"/>
      <c r="C137" s="11"/>
      <c r="D137" s="11"/>
      <c r="E137" s="11"/>
      <c r="F137" s="11"/>
      <c r="G137" s="11"/>
      <c r="H137" s="11"/>
      <c r="I137" s="11"/>
      <c r="J137" s="11"/>
      <c r="K137" s="11"/>
      <c r="L137" s="11"/>
      <c r="M137" s="11"/>
      <c r="N137" s="11"/>
      <c r="O137" s="11"/>
      <c r="P137" s="11"/>
      <c r="Q137" s="11"/>
      <c r="R137" s="11"/>
      <c r="S137" s="11"/>
      <c r="T137" s="11"/>
    </row>
    <row r="138" spans="1:20">
      <c r="A138" s="11"/>
      <c r="B138" s="11"/>
      <c r="C138" s="11"/>
      <c r="D138" s="11"/>
      <c r="E138" s="11"/>
      <c r="F138" s="11"/>
      <c r="G138" s="11"/>
      <c r="H138" s="11"/>
      <c r="I138" s="11"/>
      <c r="J138" s="11"/>
      <c r="K138" s="11"/>
      <c r="L138" s="11"/>
      <c r="M138" s="11"/>
      <c r="N138" s="11"/>
      <c r="O138" s="11"/>
      <c r="P138" s="11"/>
      <c r="Q138" s="11"/>
      <c r="R138" s="11"/>
      <c r="S138" s="11"/>
      <c r="T138" s="11"/>
    </row>
    <row r="139" spans="1:20">
      <c r="A139" s="11"/>
      <c r="B139" s="11"/>
      <c r="C139" s="11"/>
      <c r="D139" s="11"/>
      <c r="E139" s="11"/>
      <c r="F139" s="11"/>
      <c r="G139" s="11"/>
      <c r="H139" s="11"/>
      <c r="I139" s="11"/>
      <c r="J139" s="11"/>
      <c r="K139" s="11"/>
      <c r="L139" s="11"/>
      <c r="M139" s="11"/>
      <c r="N139" s="11"/>
      <c r="O139" s="11"/>
      <c r="P139" s="11"/>
      <c r="Q139" s="11"/>
      <c r="R139" s="11"/>
      <c r="S139" s="11"/>
      <c r="T139" s="11"/>
    </row>
    <row r="140" spans="1:20">
      <c r="A140" s="11"/>
      <c r="B140" s="11"/>
      <c r="C140" s="11"/>
      <c r="D140" s="11"/>
      <c r="E140" s="11"/>
      <c r="F140" s="11"/>
      <c r="G140" s="11"/>
      <c r="H140" s="11"/>
      <c r="I140" s="11"/>
      <c r="J140" s="11"/>
      <c r="K140" s="11"/>
      <c r="L140" s="11"/>
      <c r="M140" s="11"/>
      <c r="N140" s="11"/>
      <c r="O140" s="11"/>
      <c r="P140" s="11"/>
      <c r="Q140" s="11"/>
      <c r="R140" s="11"/>
      <c r="S140" s="11"/>
      <c r="T140" s="11"/>
    </row>
    <row r="141" spans="1:20">
      <c r="A141" s="11"/>
      <c r="B141" s="11"/>
      <c r="C141" s="11"/>
      <c r="D141" s="11"/>
      <c r="E141" s="11"/>
      <c r="F141" s="11"/>
      <c r="G141" s="11"/>
      <c r="H141" s="11"/>
      <c r="I141" s="11"/>
      <c r="J141" s="11"/>
      <c r="K141" s="11"/>
      <c r="L141" s="11"/>
      <c r="M141" s="11"/>
      <c r="N141" s="11"/>
      <c r="O141" s="11"/>
      <c r="P141" s="11"/>
      <c r="Q141" s="11"/>
      <c r="R141" s="11"/>
      <c r="S141" s="11"/>
      <c r="T141" s="11"/>
    </row>
    <row r="142" spans="1:20">
      <c r="A142" s="11"/>
      <c r="B142" s="11"/>
      <c r="C142" s="11"/>
      <c r="D142" s="11"/>
      <c r="E142" s="11"/>
      <c r="F142" s="11"/>
      <c r="G142" s="11"/>
      <c r="H142" s="11"/>
      <c r="I142" s="11"/>
      <c r="J142" s="11"/>
      <c r="K142" s="11"/>
      <c r="L142" s="11"/>
      <c r="M142" s="11"/>
      <c r="N142" s="11"/>
      <c r="O142" s="11"/>
      <c r="P142" s="11"/>
      <c r="Q142" s="11"/>
      <c r="R142" s="11"/>
      <c r="S142" s="11"/>
      <c r="T142" s="11"/>
    </row>
    <row r="143" spans="1:20">
      <c r="A143" s="11"/>
      <c r="B143" s="11"/>
      <c r="C143" s="11"/>
      <c r="D143" s="11"/>
      <c r="E143" s="11"/>
      <c r="F143" s="11"/>
      <c r="G143" s="11"/>
      <c r="H143" s="11"/>
      <c r="I143" s="11"/>
      <c r="J143" s="11"/>
      <c r="K143" s="11"/>
      <c r="L143" s="11"/>
      <c r="M143" s="11"/>
      <c r="N143" s="11"/>
      <c r="O143" s="11"/>
      <c r="P143" s="11"/>
      <c r="Q143" s="11"/>
      <c r="R143" s="11"/>
      <c r="S143" s="11"/>
      <c r="T143" s="11"/>
    </row>
    <row r="144" spans="1:20">
      <c r="A144" s="11"/>
      <c r="B144" s="11"/>
      <c r="C144" s="11"/>
      <c r="D144" s="11"/>
      <c r="E144" s="11"/>
      <c r="F144" s="11"/>
      <c r="G144" s="11"/>
      <c r="H144" s="11"/>
      <c r="I144" s="11"/>
      <c r="J144" s="11"/>
      <c r="K144" s="11"/>
      <c r="L144" s="11"/>
      <c r="M144" s="11"/>
      <c r="N144" s="11"/>
      <c r="O144" s="11"/>
      <c r="P144" s="11"/>
      <c r="Q144" s="11"/>
      <c r="R144" s="11"/>
      <c r="S144" s="11"/>
      <c r="T144" s="11"/>
    </row>
    <row r="145" spans="1:20">
      <c r="A145" s="11"/>
      <c r="B145" s="11"/>
      <c r="C145" s="11"/>
      <c r="D145" s="11"/>
      <c r="E145" s="11"/>
      <c r="F145" s="11"/>
      <c r="G145" s="11"/>
      <c r="H145" s="11"/>
      <c r="I145" s="11"/>
      <c r="J145" s="11"/>
      <c r="K145" s="11"/>
      <c r="L145" s="11"/>
      <c r="M145" s="11"/>
      <c r="N145" s="11"/>
      <c r="O145" s="11"/>
      <c r="P145" s="11"/>
      <c r="Q145" s="11"/>
      <c r="R145" s="11"/>
      <c r="S145" s="11"/>
      <c r="T145" s="11"/>
    </row>
    <row r="146" spans="1:20">
      <c r="A146" s="11"/>
      <c r="B146" s="11"/>
      <c r="C146" s="11"/>
      <c r="D146" s="11"/>
      <c r="E146" s="11"/>
      <c r="F146" s="11"/>
      <c r="G146" s="11"/>
      <c r="H146" s="11"/>
      <c r="I146" s="11"/>
      <c r="J146" s="11"/>
      <c r="K146" s="11"/>
      <c r="L146" s="11"/>
      <c r="M146" s="11"/>
      <c r="N146" s="11"/>
      <c r="O146" s="11"/>
      <c r="P146" s="11"/>
      <c r="Q146" s="11"/>
      <c r="R146" s="11"/>
      <c r="S146" s="11"/>
      <c r="T146" s="11"/>
    </row>
    <row r="147" spans="1:20">
      <c r="A147" s="11"/>
      <c r="B147" s="11"/>
      <c r="C147" s="11"/>
      <c r="D147" s="11"/>
      <c r="E147" s="11"/>
      <c r="F147" s="11"/>
      <c r="G147" s="11"/>
      <c r="H147" s="11"/>
      <c r="I147" s="11"/>
      <c r="J147" s="11"/>
      <c r="K147" s="11"/>
      <c r="L147" s="11"/>
      <c r="M147" s="11"/>
      <c r="N147" s="11"/>
      <c r="O147" s="11"/>
      <c r="P147" s="11"/>
      <c r="Q147" s="11"/>
      <c r="R147" s="11"/>
      <c r="S147" s="11"/>
      <c r="T147" s="11"/>
    </row>
    <row r="148" spans="1:20">
      <c r="A148" s="11"/>
      <c r="B148" s="11"/>
      <c r="C148" s="11"/>
      <c r="D148" s="11"/>
      <c r="E148" s="11"/>
      <c r="F148" s="11"/>
      <c r="G148" s="11"/>
      <c r="H148" s="11"/>
      <c r="I148" s="11"/>
      <c r="J148" s="11"/>
      <c r="K148" s="11"/>
      <c r="L148" s="11"/>
      <c r="M148" s="11"/>
      <c r="N148" s="11"/>
      <c r="O148" s="11"/>
      <c r="P148" s="11"/>
      <c r="Q148" s="11"/>
      <c r="R148" s="11"/>
      <c r="S148" s="11"/>
      <c r="T148" s="11"/>
    </row>
    <row r="149" spans="1:20">
      <c r="A149" s="11"/>
      <c r="B149" s="11"/>
      <c r="C149" s="11"/>
      <c r="D149" s="11"/>
      <c r="E149" s="11"/>
      <c r="F149" s="11"/>
      <c r="G149" s="11"/>
      <c r="H149" s="11"/>
      <c r="I149" s="11"/>
      <c r="J149" s="11"/>
      <c r="K149" s="11"/>
      <c r="L149" s="11"/>
      <c r="M149" s="11"/>
      <c r="N149" s="11"/>
      <c r="O149" s="11"/>
      <c r="P149" s="11"/>
      <c r="Q149" s="11"/>
      <c r="R149" s="11"/>
      <c r="S149" s="11"/>
      <c r="T149" s="11"/>
    </row>
    <row r="150" spans="1:20">
      <c r="A150" s="11"/>
      <c r="B150" s="11"/>
      <c r="C150" s="11"/>
      <c r="D150" s="11"/>
      <c r="E150" s="11"/>
      <c r="F150" s="11"/>
      <c r="G150" s="11"/>
      <c r="H150" s="11"/>
      <c r="I150" s="11"/>
      <c r="J150" s="11"/>
      <c r="K150" s="11"/>
      <c r="L150" s="11"/>
      <c r="M150" s="11"/>
      <c r="N150" s="11"/>
      <c r="O150" s="11"/>
      <c r="P150" s="11"/>
      <c r="Q150" s="11"/>
      <c r="R150" s="11"/>
      <c r="S150" s="11"/>
      <c r="T150" s="11"/>
    </row>
    <row r="151" spans="1:20">
      <c r="A151" s="11"/>
      <c r="B151" s="11"/>
      <c r="C151" s="11"/>
      <c r="D151" s="11"/>
      <c r="E151" s="11"/>
      <c r="F151" s="11"/>
      <c r="G151" s="11"/>
      <c r="H151" s="11"/>
      <c r="I151" s="11"/>
      <c r="J151" s="11"/>
      <c r="K151" s="11"/>
      <c r="L151" s="11"/>
      <c r="M151" s="11"/>
      <c r="N151" s="11"/>
      <c r="O151" s="11"/>
      <c r="P151" s="11"/>
      <c r="Q151" s="11"/>
      <c r="R151" s="11"/>
      <c r="S151" s="11"/>
      <c r="T151" s="11"/>
    </row>
    <row r="152" spans="1:20">
      <c r="A152" s="11"/>
      <c r="B152" s="11"/>
      <c r="C152" s="11"/>
      <c r="D152" s="11"/>
      <c r="E152" s="11"/>
      <c r="F152" s="11"/>
      <c r="G152" s="11"/>
      <c r="H152" s="11"/>
      <c r="I152" s="11"/>
      <c r="J152" s="11"/>
      <c r="K152" s="11"/>
      <c r="L152" s="11"/>
      <c r="M152" s="11"/>
      <c r="N152" s="11"/>
      <c r="O152" s="11"/>
      <c r="P152" s="11"/>
      <c r="Q152" s="11"/>
      <c r="R152" s="11"/>
      <c r="S152" s="11"/>
      <c r="T152" s="11"/>
    </row>
    <row r="153" spans="1:20">
      <c r="A153" s="11"/>
      <c r="B153" s="11"/>
      <c r="C153" s="11"/>
      <c r="D153" s="11"/>
      <c r="E153" s="11"/>
      <c r="F153" s="11"/>
      <c r="G153" s="11"/>
      <c r="H153" s="11"/>
      <c r="I153" s="11"/>
      <c r="J153" s="11"/>
      <c r="K153" s="11"/>
      <c r="L153" s="11"/>
      <c r="M153" s="11"/>
      <c r="N153" s="11"/>
      <c r="O153" s="11"/>
      <c r="P153" s="11"/>
      <c r="Q153" s="11"/>
      <c r="R153" s="11"/>
      <c r="S153" s="11"/>
      <c r="T153" s="11"/>
    </row>
    <row r="154" spans="1:20">
      <c r="A154" s="11"/>
      <c r="B154" s="11"/>
      <c r="C154" s="11"/>
      <c r="D154" s="11"/>
      <c r="E154" s="11"/>
      <c r="F154" s="11"/>
      <c r="G154" s="11"/>
      <c r="H154" s="11"/>
      <c r="I154" s="11"/>
      <c r="J154" s="11"/>
      <c r="K154" s="11"/>
      <c r="L154" s="11"/>
      <c r="M154" s="11"/>
      <c r="N154" s="11"/>
      <c r="O154" s="11"/>
      <c r="P154" s="11"/>
      <c r="Q154" s="11"/>
      <c r="R154" s="11"/>
      <c r="S154" s="11"/>
      <c r="T154" s="11"/>
    </row>
    <row r="155" spans="1:20">
      <c r="A155" s="11"/>
      <c r="B155" s="11"/>
      <c r="C155" s="11"/>
      <c r="D155" s="11"/>
      <c r="E155" s="11"/>
      <c r="F155" s="11"/>
      <c r="G155" s="11"/>
      <c r="H155" s="11"/>
      <c r="I155" s="11"/>
      <c r="J155" s="11"/>
      <c r="K155" s="11"/>
      <c r="L155" s="11"/>
      <c r="M155" s="11"/>
      <c r="N155" s="11"/>
      <c r="O155" s="11"/>
      <c r="P155" s="11"/>
      <c r="Q155" s="11"/>
      <c r="R155" s="11"/>
      <c r="S155" s="11"/>
      <c r="T155" s="11"/>
    </row>
    <row r="156" spans="1:20">
      <c r="A156" s="11"/>
      <c r="B156" s="11"/>
      <c r="C156" s="11"/>
      <c r="D156" s="11"/>
      <c r="E156" s="11"/>
      <c r="F156" s="11"/>
      <c r="G156" s="11"/>
      <c r="H156" s="11"/>
      <c r="I156" s="11"/>
      <c r="J156" s="11"/>
      <c r="K156" s="11"/>
      <c r="L156" s="11"/>
      <c r="M156" s="11"/>
      <c r="N156" s="11"/>
      <c r="O156" s="11"/>
      <c r="P156" s="11"/>
      <c r="Q156" s="11"/>
      <c r="R156" s="11"/>
      <c r="S156" s="11"/>
      <c r="T156" s="11"/>
    </row>
    <row r="157" spans="1:20">
      <c r="A157" s="11"/>
      <c r="B157" s="11"/>
      <c r="C157" s="11"/>
      <c r="D157" s="11"/>
      <c r="E157" s="11"/>
      <c r="F157" s="11"/>
      <c r="G157" s="11"/>
      <c r="H157" s="11"/>
      <c r="I157" s="11"/>
      <c r="J157" s="11"/>
      <c r="K157" s="11"/>
      <c r="L157" s="11"/>
      <c r="M157" s="11"/>
      <c r="N157" s="11"/>
      <c r="O157" s="11"/>
      <c r="P157" s="11"/>
      <c r="Q157" s="11"/>
      <c r="R157" s="11"/>
      <c r="S157" s="11"/>
      <c r="T157" s="11"/>
    </row>
    <row r="158" spans="1:20">
      <c r="A158" s="11"/>
      <c r="B158" s="11"/>
      <c r="C158" s="11"/>
      <c r="D158" s="11"/>
      <c r="E158" s="11"/>
      <c r="F158" s="11"/>
      <c r="G158" s="11"/>
      <c r="H158" s="11"/>
      <c r="I158" s="11"/>
      <c r="J158" s="11"/>
      <c r="K158" s="11"/>
      <c r="L158" s="11"/>
      <c r="M158" s="11"/>
      <c r="N158" s="11"/>
      <c r="O158" s="11"/>
      <c r="P158" s="11"/>
      <c r="Q158" s="11"/>
      <c r="R158" s="11"/>
      <c r="S158" s="11"/>
      <c r="T158" s="11"/>
    </row>
    <row r="159" spans="1:20">
      <c r="A159" s="11"/>
      <c r="B159" s="11"/>
      <c r="C159" s="11"/>
      <c r="D159" s="11"/>
      <c r="E159" s="11"/>
      <c r="F159" s="11"/>
      <c r="G159" s="11"/>
      <c r="H159" s="11"/>
      <c r="I159" s="11"/>
      <c r="J159" s="11"/>
      <c r="K159" s="11"/>
      <c r="L159" s="11"/>
      <c r="M159" s="11"/>
      <c r="N159" s="11"/>
      <c r="O159" s="11"/>
      <c r="P159" s="11"/>
      <c r="Q159" s="11"/>
      <c r="R159" s="11"/>
      <c r="S159" s="11"/>
      <c r="T159" s="11"/>
    </row>
    <row r="160" spans="1:20">
      <c r="A160" s="11"/>
      <c r="B160" s="11"/>
      <c r="C160" s="11"/>
      <c r="D160" s="11"/>
      <c r="E160" s="11"/>
      <c r="F160" s="11"/>
      <c r="G160" s="11"/>
      <c r="H160" s="11"/>
      <c r="I160" s="11"/>
      <c r="J160" s="11"/>
      <c r="K160" s="11"/>
      <c r="L160" s="11"/>
      <c r="M160" s="11"/>
      <c r="N160" s="11"/>
      <c r="O160" s="11"/>
      <c r="P160" s="11"/>
      <c r="Q160" s="11"/>
      <c r="R160" s="11"/>
      <c r="S160" s="11"/>
      <c r="T160" s="11"/>
    </row>
    <row r="161" spans="1:20">
      <c r="A161" s="11"/>
      <c r="B161" s="11"/>
      <c r="C161" s="11"/>
      <c r="D161" s="11"/>
      <c r="E161" s="11"/>
      <c r="F161" s="11"/>
      <c r="G161" s="11"/>
      <c r="H161" s="11"/>
      <c r="I161" s="11"/>
      <c r="J161" s="11"/>
      <c r="K161" s="11"/>
      <c r="L161" s="11"/>
      <c r="M161" s="11"/>
      <c r="N161" s="11"/>
      <c r="O161" s="11"/>
      <c r="P161" s="11"/>
      <c r="Q161" s="11"/>
      <c r="R161" s="11"/>
      <c r="S161" s="11"/>
      <c r="T161" s="11"/>
    </row>
    <row r="162" spans="1:20">
      <c r="A162" s="11"/>
      <c r="B162" s="11"/>
      <c r="C162" s="11"/>
      <c r="D162" s="11"/>
      <c r="E162" s="11"/>
      <c r="F162" s="11"/>
      <c r="G162" s="11"/>
      <c r="H162" s="11"/>
      <c r="I162" s="11"/>
      <c r="J162" s="11"/>
      <c r="K162" s="11"/>
      <c r="L162" s="11"/>
      <c r="M162" s="11"/>
      <c r="N162" s="11"/>
      <c r="O162" s="11"/>
      <c r="P162" s="11"/>
      <c r="Q162" s="11"/>
      <c r="R162" s="11"/>
      <c r="S162" s="11"/>
      <c r="T162" s="11"/>
    </row>
    <row r="163" spans="1:20">
      <c r="A163" s="11"/>
      <c r="B163" s="11"/>
      <c r="C163" s="11"/>
      <c r="D163" s="11"/>
      <c r="E163" s="11"/>
      <c r="F163" s="11"/>
      <c r="G163" s="11"/>
      <c r="H163" s="11"/>
      <c r="I163" s="11"/>
      <c r="J163" s="11"/>
      <c r="K163" s="11"/>
      <c r="L163" s="11"/>
      <c r="M163" s="11"/>
      <c r="N163" s="11"/>
      <c r="O163" s="11"/>
      <c r="P163" s="11"/>
      <c r="Q163" s="11"/>
      <c r="R163" s="11"/>
      <c r="S163" s="11"/>
      <c r="T163" s="11"/>
    </row>
    <row r="164" spans="1:20">
      <c r="A164" s="11"/>
      <c r="B164" s="11"/>
      <c r="C164" s="11"/>
      <c r="D164" s="11"/>
      <c r="E164" s="11"/>
      <c r="F164" s="11"/>
      <c r="G164" s="11"/>
      <c r="H164" s="11"/>
      <c r="I164" s="11"/>
      <c r="J164" s="11"/>
      <c r="K164" s="11"/>
      <c r="L164" s="11"/>
      <c r="M164" s="11"/>
      <c r="N164" s="11"/>
      <c r="O164" s="11"/>
      <c r="P164" s="11"/>
      <c r="Q164" s="11"/>
      <c r="R164" s="11"/>
      <c r="S164" s="11"/>
      <c r="T164" s="11"/>
    </row>
    <row r="165" spans="1:20">
      <c r="A165" s="11"/>
      <c r="B165" s="11"/>
      <c r="C165" s="11"/>
      <c r="D165" s="11"/>
      <c r="E165" s="11"/>
      <c r="F165" s="11"/>
      <c r="G165" s="11"/>
      <c r="H165" s="11"/>
      <c r="I165" s="11"/>
      <c r="J165" s="11"/>
      <c r="K165" s="11"/>
      <c r="L165" s="11"/>
      <c r="M165" s="11"/>
      <c r="N165" s="11"/>
      <c r="O165" s="11"/>
      <c r="P165" s="11"/>
      <c r="Q165" s="11"/>
      <c r="R165" s="11"/>
      <c r="S165" s="11"/>
      <c r="T165" s="11"/>
    </row>
    <row r="166" spans="1:20">
      <c r="A166" s="11"/>
      <c r="B166" s="11"/>
      <c r="C166" s="11"/>
      <c r="D166" s="11"/>
      <c r="E166" s="11"/>
      <c r="F166" s="11"/>
      <c r="G166" s="11"/>
      <c r="H166" s="11"/>
      <c r="I166" s="11"/>
      <c r="J166" s="11"/>
      <c r="K166" s="11"/>
      <c r="L166" s="11"/>
      <c r="M166" s="11"/>
      <c r="N166" s="11"/>
      <c r="O166" s="11"/>
      <c r="P166" s="11"/>
      <c r="Q166" s="11"/>
      <c r="R166" s="11"/>
      <c r="S166" s="11"/>
      <c r="T166" s="11"/>
    </row>
    <row r="167" spans="1:20">
      <c r="A167" s="11"/>
      <c r="B167" s="11"/>
      <c r="C167" s="11"/>
      <c r="D167" s="11"/>
      <c r="E167" s="11"/>
      <c r="F167" s="11"/>
      <c r="G167" s="11"/>
      <c r="H167" s="11"/>
      <c r="I167" s="11"/>
      <c r="J167" s="11"/>
      <c r="K167" s="11"/>
      <c r="L167" s="11"/>
      <c r="M167" s="11"/>
      <c r="N167" s="11"/>
      <c r="O167" s="11"/>
      <c r="P167" s="11"/>
      <c r="Q167" s="11"/>
      <c r="R167" s="11"/>
      <c r="S167" s="11"/>
      <c r="T167" s="11"/>
    </row>
    <row r="168" spans="1:20">
      <c r="A168" s="11"/>
      <c r="B168" s="11"/>
      <c r="C168" s="11"/>
      <c r="D168" s="11"/>
      <c r="E168" s="11"/>
      <c r="F168" s="11"/>
      <c r="G168" s="11"/>
      <c r="H168" s="11"/>
      <c r="I168" s="11"/>
      <c r="J168" s="11"/>
      <c r="K168" s="11"/>
      <c r="L168" s="11"/>
      <c r="M168" s="11"/>
      <c r="N168" s="11"/>
      <c r="O168" s="11"/>
      <c r="P168" s="11"/>
      <c r="Q168" s="11"/>
      <c r="R168" s="11"/>
      <c r="S168" s="11"/>
      <c r="T168" s="11"/>
    </row>
    <row r="169" spans="1:20">
      <c r="A169" s="11"/>
      <c r="B169" s="11"/>
      <c r="C169" s="11"/>
      <c r="D169" s="11"/>
      <c r="E169" s="11"/>
      <c r="F169" s="11"/>
      <c r="G169" s="11"/>
      <c r="H169" s="11"/>
      <c r="I169" s="11"/>
      <c r="J169" s="11"/>
      <c r="K169" s="11"/>
      <c r="L169" s="11"/>
      <c r="M169" s="11"/>
      <c r="N169" s="11"/>
      <c r="O169" s="11"/>
      <c r="P169" s="11"/>
      <c r="Q169" s="11"/>
      <c r="R169" s="11"/>
      <c r="S169" s="11"/>
      <c r="T169" s="11"/>
    </row>
    <row r="170" spans="1:20">
      <c r="A170" s="11"/>
      <c r="B170" s="11"/>
      <c r="C170" s="11"/>
      <c r="D170" s="11"/>
      <c r="E170" s="11"/>
      <c r="F170" s="11"/>
      <c r="G170" s="11"/>
      <c r="H170" s="11"/>
      <c r="I170" s="11"/>
      <c r="J170" s="11"/>
      <c r="K170" s="11"/>
      <c r="L170" s="11"/>
      <c r="M170" s="11"/>
      <c r="N170" s="11"/>
      <c r="O170" s="11"/>
      <c r="P170" s="11"/>
      <c r="Q170" s="11"/>
      <c r="R170" s="11"/>
      <c r="S170" s="11"/>
      <c r="T170" s="11"/>
    </row>
    <row r="171" spans="1:20">
      <c r="A171" s="11"/>
      <c r="B171" s="11"/>
      <c r="C171" s="11"/>
      <c r="D171" s="11"/>
      <c r="E171" s="11"/>
      <c r="F171" s="11"/>
      <c r="G171" s="11"/>
      <c r="H171" s="11"/>
      <c r="I171" s="11"/>
      <c r="J171" s="11"/>
      <c r="K171" s="11"/>
      <c r="L171" s="11"/>
      <c r="M171" s="11"/>
      <c r="N171" s="11"/>
      <c r="O171" s="11"/>
      <c r="P171" s="11"/>
      <c r="Q171" s="11"/>
      <c r="R171" s="11"/>
      <c r="S171" s="11"/>
      <c r="T171" s="11"/>
    </row>
    <row r="172" spans="1:20">
      <c r="A172" s="11"/>
      <c r="B172" s="11"/>
      <c r="C172" s="11"/>
      <c r="D172" s="11"/>
      <c r="E172" s="11"/>
      <c r="F172" s="11"/>
      <c r="G172" s="11"/>
      <c r="H172" s="11"/>
      <c r="I172" s="11"/>
      <c r="J172" s="11"/>
      <c r="K172" s="11"/>
      <c r="L172" s="11"/>
      <c r="M172" s="11"/>
      <c r="N172" s="11"/>
      <c r="O172" s="11"/>
      <c r="P172" s="11"/>
      <c r="Q172" s="11"/>
      <c r="R172" s="11"/>
      <c r="S172" s="11"/>
      <c r="T172" s="11"/>
    </row>
    <row r="173" spans="1:20">
      <c r="A173" s="11"/>
      <c r="B173" s="11"/>
      <c r="C173" s="11"/>
      <c r="D173" s="11"/>
      <c r="E173" s="11"/>
      <c r="F173" s="11"/>
      <c r="G173" s="11"/>
      <c r="H173" s="11"/>
      <c r="I173" s="11"/>
      <c r="J173" s="11"/>
      <c r="K173" s="11"/>
      <c r="L173" s="11"/>
      <c r="M173" s="11"/>
      <c r="N173" s="11"/>
      <c r="O173" s="11"/>
      <c r="P173" s="11"/>
      <c r="Q173" s="11"/>
      <c r="R173" s="11"/>
      <c r="S173" s="11"/>
      <c r="T173" s="11"/>
    </row>
    <row r="174" spans="1:20">
      <c r="A174" s="11"/>
      <c r="B174" s="11"/>
      <c r="C174" s="11"/>
      <c r="D174" s="11"/>
      <c r="E174" s="11"/>
      <c r="F174" s="11"/>
      <c r="G174" s="11"/>
      <c r="H174" s="11"/>
      <c r="I174" s="11"/>
      <c r="J174" s="11"/>
      <c r="K174" s="11"/>
      <c r="L174" s="11"/>
      <c r="M174" s="11"/>
      <c r="N174" s="11"/>
      <c r="O174" s="11"/>
      <c r="P174" s="11"/>
      <c r="Q174" s="11"/>
      <c r="R174" s="11"/>
      <c r="S174" s="11"/>
      <c r="T174" s="11"/>
    </row>
    <row r="175" spans="1:20">
      <c r="A175" s="11"/>
      <c r="B175" s="11"/>
      <c r="C175" s="11"/>
      <c r="D175" s="11"/>
      <c r="E175" s="11"/>
      <c r="F175" s="11"/>
      <c r="G175" s="11"/>
      <c r="H175" s="11"/>
      <c r="I175" s="11"/>
      <c r="J175" s="11"/>
      <c r="K175" s="11"/>
      <c r="L175" s="11"/>
      <c r="M175" s="11"/>
      <c r="N175" s="11"/>
      <c r="O175" s="11"/>
      <c r="P175" s="11"/>
      <c r="Q175" s="11"/>
      <c r="R175" s="11"/>
      <c r="S175" s="11"/>
      <c r="T175" s="11"/>
    </row>
    <row r="176" spans="1:20">
      <c r="A176" s="11"/>
      <c r="B176" s="11"/>
      <c r="C176" s="11"/>
      <c r="D176" s="11"/>
      <c r="E176" s="11"/>
      <c r="F176" s="11"/>
      <c r="G176" s="11"/>
      <c r="H176" s="11"/>
      <c r="I176" s="11"/>
      <c r="J176" s="11"/>
      <c r="K176" s="11"/>
      <c r="L176" s="11"/>
      <c r="M176" s="11"/>
      <c r="N176" s="11"/>
      <c r="O176" s="11"/>
      <c r="P176" s="11"/>
      <c r="Q176" s="11"/>
      <c r="R176" s="11"/>
      <c r="S176" s="11"/>
      <c r="T176" s="11"/>
    </row>
    <row r="177" spans="1:20">
      <c r="A177" s="11"/>
      <c r="B177" s="11"/>
      <c r="C177" s="11"/>
      <c r="D177" s="11"/>
      <c r="E177" s="11"/>
      <c r="F177" s="11"/>
      <c r="G177" s="11"/>
      <c r="H177" s="11"/>
      <c r="I177" s="11"/>
      <c r="J177" s="11"/>
      <c r="K177" s="11"/>
      <c r="L177" s="11"/>
      <c r="M177" s="11"/>
      <c r="N177" s="11"/>
      <c r="O177" s="11"/>
      <c r="P177" s="11"/>
      <c r="Q177" s="11"/>
      <c r="R177" s="11"/>
      <c r="S177" s="11"/>
      <c r="T177" s="11"/>
    </row>
    <row r="178" spans="1:20">
      <c r="A178" s="11"/>
      <c r="B178" s="11"/>
      <c r="C178" s="11"/>
      <c r="D178" s="11"/>
      <c r="E178" s="11"/>
      <c r="F178" s="11"/>
      <c r="G178" s="11"/>
      <c r="H178" s="11"/>
      <c r="I178" s="11"/>
      <c r="J178" s="11"/>
      <c r="K178" s="11"/>
      <c r="L178" s="11"/>
      <c r="M178" s="11"/>
      <c r="N178" s="11"/>
      <c r="O178" s="11"/>
      <c r="P178" s="11"/>
      <c r="Q178" s="11"/>
      <c r="R178" s="11"/>
      <c r="S178" s="11"/>
      <c r="T178" s="11"/>
    </row>
    <row r="179" spans="1:20">
      <c r="A179" s="11"/>
      <c r="B179" s="11"/>
      <c r="C179" s="11"/>
      <c r="D179" s="11"/>
      <c r="E179" s="11"/>
      <c r="F179" s="11"/>
      <c r="G179" s="11"/>
      <c r="H179" s="11"/>
      <c r="I179" s="11"/>
      <c r="J179" s="11"/>
      <c r="K179" s="11"/>
      <c r="L179" s="11"/>
      <c r="M179" s="11"/>
      <c r="N179" s="11"/>
      <c r="O179" s="11"/>
      <c r="P179" s="11"/>
      <c r="Q179" s="11"/>
      <c r="R179" s="11"/>
      <c r="S179" s="11"/>
      <c r="T179" s="11"/>
    </row>
    <row r="180" spans="1:20">
      <c r="A180" s="11"/>
      <c r="B180" s="11"/>
      <c r="C180" s="11"/>
      <c r="D180" s="11"/>
      <c r="E180" s="11"/>
      <c r="F180" s="11"/>
      <c r="G180" s="11"/>
      <c r="H180" s="11"/>
      <c r="I180" s="11"/>
      <c r="J180" s="11"/>
      <c r="K180" s="11"/>
      <c r="L180" s="11"/>
      <c r="M180" s="11"/>
      <c r="N180" s="11"/>
      <c r="O180" s="11"/>
      <c r="P180" s="11"/>
      <c r="Q180" s="11"/>
      <c r="R180" s="11"/>
      <c r="S180" s="11"/>
      <c r="T180" s="11"/>
    </row>
    <row r="181" spans="1:20">
      <c r="A181" s="11"/>
      <c r="B181" s="11"/>
      <c r="C181" s="11"/>
      <c r="D181" s="11"/>
      <c r="E181" s="11"/>
      <c r="F181" s="11"/>
      <c r="G181" s="11"/>
      <c r="H181" s="11"/>
      <c r="I181" s="11"/>
      <c r="J181" s="11"/>
      <c r="K181" s="11"/>
      <c r="L181" s="11"/>
      <c r="M181" s="11"/>
      <c r="N181" s="11"/>
      <c r="O181" s="11"/>
      <c r="P181" s="11"/>
      <c r="Q181" s="11"/>
      <c r="R181" s="11"/>
      <c r="S181" s="11"/>
      <c r="T181" s="11"/>
    </row>
    <row r="182" spans="1:20">
      <c r="A182" s="11"/>
      <c r="B182" s="11"/>
      <c r="C182" s="11"/>
      <c r="D182" s="11"/>
      <c r="E182" s="11"/>
      <c r="F182" s="11"/>
      <c r="G182" s="11"/>
      <c r="H182" s="11"/>
      <c r="I182" s="11"/>
      <c r="J182" s="11"/>
      <c r="K182" s="11"/>
      <c r="L182" s="11"/>
      <c r="M182" s="11"/>
      <c r="N182" s="11"/>
      <c r="O182" s="11"/>
      <c r="P182" s="11"/>
      <c r="Q182" s="11"/>
      <c r="R182" s="11"/>
      <c r="S182" s="11"/>
      <c r="T182" s="11"/>
    </row>
    <row r="183" spans="1:20">
      <c r="A183" s="11"/>
      <c r="B183" s="11"/>
      <c r="C183" s="11"/>
      <c r="D183" s="11"/>
      <c r="E183" s="11"/>
      <c r="F183" s="11"/>
      <c r="G183" s="11"/>
      <c r="H183" s="11"/>
      <c r="I183" s="11"/>
      <c r="J183" s="11"/>
      <c r="K183" s="11"/>
      <c r="L183" s="11"/>
      <c r="M183" s="11"/>
      <c r="N183" s="11"/>
      <c r="O183" s="11"/>
      <c r="P183" s="11"/>
      <c r="Q183" s="11"/>
      <c r="R183" s="11"/>
      <c r="S183" s="11"/>
      <c r="T183" s="11"/>
    </row>
    <row r="184" spans="1:20">
      <c r="A184" s="11"/>
      <c r="B184" s="11"/>
      <c r="C184" s="11"/>
      <c r="D184" s="11"/>
      <c r="E184" s="11"/>
      <c r="F184" s="11"/>
      <c r="G184" s="11"/>
      <c r="H184" s="11"/>
      <c r="I184" s="11"/>
      <c r="J184" s="11"/>
      <c r="K184" s="11"/>
      <c r="L184" s="11"/>
      <c r="M184" s="11"/>
      <c r="N184" s="11"/>
      <c r="O184" s="11"/>
      <c r="P184" s="11"/>
      <c r="Q184" s="11"/>
      <c r="R184" s="11"/>
      <c r="S184" s="11"/>
      <c r="T184" s="11"/>
    </row>
    <row r="185" spans="1:20">
      <c r="A185" s="11"/>
      <c r="B185" s="11"/>
      <c r="C185" s="11"/>
      <c r="D185" s="11"/>
      <c r="E185" s="11"/>
      <c r="F185" s="11"/>
      <c r="G185" s="11"/>
      <c r="H185" s="11"/>
      <c r="I185" s="11"/>
      <c r="J185" s="11"/>
      <c r="K185" s="11"/>
      <c r="L185" s="11"/>
      <c r="M185" s="11"/>
      <c r="N185" s="11"/>
      <c r="O185" s="11"/>
      <c r="P185" s="11"/>
      <c r="Q185" s="11"/>
      <c r="R185" s="11"/>
      <c r="S185" s="11"/>
      <c r="T185" s="11"/>
    </row>
    <row r="186" spans="1:20">
      <c r="A186" s="11"/>
      <c r="B186" s="11"/>
      <c r="C186" s="11"/>
      <c r="D186" s="11"/>
      <c r="E186" s="11"/>
      <c r="F186" s="11"/>
      <c r="G186" s="11"/>
      <c r="H186" s="11"/>
      <c r="I186" s="11"/>
      <c r="J186" s="11"/>
      <c r="K186" s="11"/>
      <c r="L186" s="11"/>
      <c r="M186" s="11"/>
      <c r="N186" s="11"/>
      <c r="O186" s="11"/>
      <c r="P186" s="11"/>
      <c r="Q186" s="11"/>
      <c r="R186" s="11"/>
      <c r="S186" s="11"/>
      <c r="T186" s="11"/>
    </row>
    <row r="187" spans="1:20">
      <c r="A187" s="11"/>
      <c r="B187" s="11"/>
      <c r="C187" s="11"/>
      <c r="D187" s="11"/>
      <c r="E187" s="11"/>
      <c r="F187" s="11"/>
      <c r="G187" s="11"/>
      <c r="H187" s="11"/>
      <c r="I187" s="11"/>
      <c r="J187" s="11"/>
      <c r="K187" s="11"/>
      <c r="L187" s="11"/>
      <c r="M187" s="11"/>
      <c r="N187" s="11"/>
      <c r="O187" s="11"/>
      <c r="P187" s="11"/>
      <c r="Q187" s="11"/>
      <c r="R187" s="11"/>
      <c r="S187" s="11"/>
      <c r="T187" s="11"/>
    </row>
  </sheetData>
  <mergeCells count="18">
    <mergeCell ref="A10:E10"/>
    <mergeCell ref="A11:E11"/>
    <mergeCell ref="F64:I64"/>
    <mergeCell ref="A64:B64"/>
    <mergeCell ref="F14:H14"/>
    <mergeCell ref="F15:H15"/>
    <mergeCell ref="F16:H16"/>
    <mergeCell ref="F17:H17"/>
    <mergeCell ref="A12:E12"/>
    <mergeCell ref="F10:L10"/>
    <mergeCell ref="A6:E6"/>
    <mergeCell ref="A7:E7"/>
    <mergeCell ref="A8:E8"/>
    <mergeCell ref="A9:E9"/>
    <mergeCell ref="F6:L6"/>
    <mergeCell ref="F7:L7"/>
    <mergeCell ref="F8:L8"/>
    <mergeCell ref="F9:L9"/>
  </mergeCells>
  <phoneticPr fontId="0" type="noConversion"/>
  <printOptions horizontalCentered="1" verticalCentered="1"/>
  <pageMargins left="0.5" right="0.5" top="0.5" bottom="0.5" header="0.5" footer="0.5"/>
  <pageSetup scale="70" fitToWidth="2" orientation="portrait" horizontalDpi="300" verticalDpi="300" r:id="rId1"/>
  <headerFooter alignWithMargins="0"/>
  <colBreaks count="1" manualBreakCount="1">
    <brk id="5" max="64"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7"/>
  <dimension ref="A1:E64"/>
  <sheetViews>
    <sheetView defaultGridColor="0" view="pageBreakPreview" topLeftCell="A4" colorId="22" zoomScale="60" zoomScaleNormal="85" workbookViewId="0">
      <selection activeCell="M31" sqref="M31"/>
    </sheetView>
  </sheetViews>
  <sheetFormatPr defaultColWidth="9.6640625" defaultRowHeight="15"/>
  <cols>
    <col min="1" max="1" width="4.6640625" style="4" customWidth="1"/>
    <col min="2" max="2" width="30.6640625" style="4" customWidth="1"/>
    <col min="3" max="3" width="24.6640625" style="4" customWidth="1"/>
    <col min="4" max="5" width="22.6640625" style="4" customWidth="1"/>
    <col min="6" max="16384" width="9.6640625" style="4"/>
  </cols>
  <sheetData>
    <row r="1" spans="1:5">
      <c r="A1" s="13"/>
      <c r="B1" s="41"/>
      <c r="C1" s="130" t="s">
        <v>2368</v>
      </c>
      <c r="D1" s="129" t="s">
        <v>2457</v>
      </c>
      <c r="E1" s="42" t="s">
        <v>2458</v>
      </c>
    </row>
    <row r="2" spans="1:5">
      <c r="A2" s="47" t="str">
        <f>'Data Sheet'!$C$25</f>
        <v>Orange and Rockland Utilities, Inc</v>
      </c>
      <c r="B2" s="11"/>
      <c r="C2" s="66" t="s">
        <v>4258</v>
      </c>
      <c r="D2" s="53" t="s">
        <v>2331</v>
      </c>
      <c r="E2" s="48"/>
    </row>
    <row r="3" spans="1:5" ht="15" customHeight="1">
      <c r="A3" s="49"/>
      <c r="B3" s="52"/>
      <c r="C3" s="66" t="s">
        <v>230</v>
      </c>
      <c r="D3" s="454" t="str">
        <f>'Data Sheet'!$C$40</f>
        <v>4/28/2016</v>
      </c>
      <c r="E3" s="71" t="str">
        <f>'Data Sheet'!$C$38</f>
        <v>12/31/2015</v>
      </c>
    </row>
    <row r="4" spans="1:5" ht="15" customHeight="1">
      <c r="A4" s="3648" t="s">
        <v>2674</v>
      </c>
      <c r="B4" s="3649"/>
      <c r="C4" s="3649"/>
      <c r="D4" s="3649"/>
      <c r="E4" s="3653"/>
    </row>
    <row r="5" spans="1:5">
      <c r="A5" s="3651" t="s">
        <v>2675</v>
      </c>
      <c r="B5" s="3654"/>
      <c r="C5" s="3654"/>
      <c r="D5" s="3654"/>
      <c r="E5" s="3655"/>
    </row>
    <row r="6" spans="1:5">
      <c r="A6" s="3656" t="s">
        <v>2676</v>
      </c>
      <c r="B6" s="3657"/>
      <c r="C6" s="3657"/>
      <c r="D6" s="3657"/>
      <c r="E6" s="3658"/>
    </row>
    <row r="7" spans="1:5">
      <c r="A7" s="3659" t="s">
        <v>649</v>
      </c>
      <c r="B7" s="3660"/>
      <c r="C7" s="3660"/>
      <c r="D7" s="3664" t="s">
        <v>651</v>
      </c>
      <c r="E7" s="3665"/>
    </row>
    <row r="8" spans="1:5">
      <c r="A8" s="3617" t="s">
        <v>2677</v>
      </c>
      <c r="B8" s="3661"/>
      <c r="C8" s="3661"/>
      <c r="D8" s="1130" t="s">
        <v>652</v>
      </c>
      <c r="E8" s="1131"/>
    </row>
    <row r="9" spans="1:5">
      <c r="A9" s="3617" t="s">
        <v>648</v>
      </c>
      <c r="B9" s="3661"/>
      <c r="C9" s="3661"/>
      <c r="D9" s="3666" t="s">
        <v>653</v>
      </c>
      <c r="E9" s="3667"/>
    </row>
    <row r="10" spans="1:5">
      <c r="A10" s="3617" t="s">
        <v>1845</v>
      </c>
      <c r="B10" s="3661"/>
      <c r="C10" s="3661"/>
      <c r="D10" s="3666" t="s">
        <v>650</v>
      </c>
      <c r="E10" s="3667"/>
    </row>
    <row r="11" spans="1:5">
      <c r="A11" s="3617" t="s">
        <v>1846</v>
      </c>
      <c r="B11" s="3661"/>
      <c r="C11" s="3661"/>
      <c r="D11" s="3666" t="s">
        <v>1484</v>
      </c>
      <c r="E11" s="3667"/>
    </row>
    <row r="12" spans="1:5">
      <c r="A12" s="3617" t="s">
        <v>1847</v>
      </c>
      <c r="B12" s="3661"/>
      <c r="C12" s="3661"/>
      <c r="D12" s="3666" t="s">
        <v>1485</v>
      </c>
      <c r="E12" s="3667"/>
    </row>
    <row r="13" spans="1:5">
      <c r="A13" s="3662" t="s">
        <v>3253</v>
      </c>
      <c r="B13" s="3663"/>
      <c r="C13" s="3663"/>
      <c r="D13" s="3668" t="s">
        <v>1486</v>
      </c>
      <c r="E13" s="3669"/>
    </row>
    <row r="14" spans="1:5">
      <c r="A14" s="225" t="s">
        <v>3686</v>
      </c>
      <c r="B14" s="63" t="s">
        <v>2678</v>
      </c>
      <c r="C14" s="63"/>
      <c r="D14" s="427" t="s">
        <v>2679</v>
      </c>
      <c r="E14" s="1122" t="s">
        <v>2645</v>
      </c>
    </row>
    <row r="15" spans="1:5">
      <c r="A15" s="174" t="s">
        <v>3689</v>
      </c>
      <c r="B15" s="52" t="s">
        <v>2680</v>
      </c>
      <c r="C15" s="52"/>
      <c r="D15" s="434" t="s">
        <v>1827</v>
      </c>
      <c r="E15" s="1127" t="s">
        <v>1828</v>
      </c>
    </row>
    <row r="16" spans="1:5">
      <c r="A16" s="225">
        <v>1</v>
      </c>
      <c r="B16" s="182" t="s">
        <v>2681</v>
      </c>
      <c r="C16" s="11"/>
      <c r="D16" s="224"/>
      <c r="E16" s="199"/>
    </row>
    <row r="17" spans="1:5">
      <c r="A17" s="173">
        <v>2</v>
      </c>
      <c r="B17" s="11"/>
      <c r="C17" s="11"/>
      <c r="D17" s="205"/>
      <c r="E17" s="204"/>
    </row>
    <row r="18" spans="1:5">
      <c r="A18" s="173">
        <v>3</v>
      </c>
      <c r="B18" s="11"/>
      <c r="C18" s="11"/>
      <c r="D18" s="205"/>
      <c r="E18" s="199"/>
    </row>
    <row r="19" spans="1:5">
      <c r="A19" s="173">
        <v>4</v>
      </c>
      <c r="B19" s="11"/>
      <c r="C19" s="11"/>
      <c r="D19" s="205"/>
      <c r="E19" s="199"/>
    </row>
    <row r="20" spans="1:5">
      <c r="A20" s="173">
        <v>5</v>
      </c>
      <c r="B20" s="11"/>
      <c r="C20" s="11"/>
      <c r="D20" s="205"/>
      <c r="E20" s="199"/>
    </row>
    <row r="21" spans="1:5">
      <c r="A21" s="173">
        <v>6</v>
      </c>
      <c r="B21" s="1100" t="s">
        <v>1322</v>
      </c>
      <c r="C21" s="11"/>
      <c r="D21" s="147">
        <f>SUM(D17:D20)</f>
        <v>0</v>
      </c>
      <c r="E21" s="142">
        <f>SUM(E17:E20)</f>
        <v>0</v>
      </c>
    </row>
    <row r="22" spans="1:5">
      <c r="A22" s="173">
        <v>7</v>
      </c>
      <c r="B22" s="11"/>
      <c r="C22" s="11"/>
      <c r="D22" s="205"/>
      <c r="E22" s="199"/>
    </row>
    <row r="23" spans="1:5">
      <c r="A23" s="173">
        <v>8</v>
      </c>
      <c r="B23" s="182" t="s">
        <v>2682</v>
      </c>
      <c r="C23" s="11"/>
      <c r="D23" s="205"/>
      <c r="E23" s="199"/>
    </row>
    <row r="24" spans="1:5">
      <c r="A24" s="173">
        <v>9</v>
      </c>
      <c r="B24" s="11"/>
      <c r="C24" s="11"/>
      <c r="D24" s="205"/>
      <c r="E24" s="204"/>
    </row>
    <row r="25" spans="1:5">
      <c r="A25" s="173">
        <v>10</v>
      </c>
      <c r="B25" s="11"/>
      <c r="C25" s="11"/>
      <c r="D25" s="205"/>
      <c r="E25" s="199"/>
    </row>
    <row r="26" spans="1:5">
      <c r="A26" s="173">
        <v>11</v>
      </c>
      <c r="B26" s="11"/>
      <c r="C26" s="11"/>
      <c r="D26" s="205"/>
      <c r="E26" s="199"/>
    </row>
    <row r="27" spans="1:5">
      <c r="A27" s="173">
        <v>12</v>
      </c>
      <c r="B27" s="11"/>
      <c r="C27" s="11"/>
      <c r="D27" s="205"/>
      <c r="E27" s="199"/>
    </row>
    <row r="28" spans="1:5">
      <c r="A28" s="173">
        <v>13</v>
      </c>
      <c r="B28" s="1100" t="s">
        <v>1322</v>
      </c>
      <c r="C28" s="11"/>
      <c r="D28" s="147">
        <f>SUM(D24:D27)</f>
        <v>0</v>
      </c>
      <c r="E28" s="142">
        <f>SUM(E24:E27)</f>
        <v>0</v>
      </c>
    </row>
    <row r="29" spans="1:5">
      <c r="A29" s="173">
        <v>14</v>
      </c>
      <c r="B29" s="11"/>
      <c r="C29" s="11"/>
      <c r="D29" s="205"/>
      <c r="E29" s="199"/>
    </row>
    <row r="30" spans="1:5">
      <c r="A30" s="173">
        <v>15</v>
      </c>
      <c r="B30" s="182" t="s">
        <v>2683</v>
      </c>
      <c r="C30" s="11"/>
      <c r="D30" s="205"/>
      <c r="E30" s="199"/>
    </row>
    <row r="31" spans="1:5">
      <c r="A31" s="173">
        <v>16</v>
      </c>
      <c r="B31" s="11"/>
      <c r="C31" s="11"/>
      <c r="D31" s="205"/>
      <c r="E31" s="204"/>
    </row>
    <row r="32" spans="1:5">
      <c r="A32" s="173">
        <v>17</v>
      </c>
      <c r="B32" s="11"/>
      <c r="C32" s="11"/>
      <c r="D32" s="205"/>
      <c r="E32" s="199"/>
    </row>
    <row r="33" spans="1:5">
      <c r="A33" s="173">
        <v>18</v>
      </c>
      <c r="B33" s="11"/>
      <c r="C33" s="11"/>
      <c r="D33" s="205"/>
      <c r="E33" s="199"/>
    </row>
    <row r="34" spans="1:5">
      <c r="A34" s="173">
        <v>19</v>
      </c>
      <c r="B34" s="11"/>
      <c r="C34" s="11"/>
      <c r="D34" s="205"/>
      <c r="E34" s="199"/>
    </row>
    <row r="35" spans="1:5">
      <c r="A35" s="173">
        <v>20</v>
      </c>
      <c r="B35" s="1100" t="s">
        <v>1322</v>
      </c>
      <c r="C35" s="11"/>
      <c r="D35" s="147">
        <f>SUM(D31:D34)</f>
        <v>0</v>
      </c>
      <c r="E35" s="142">
        <f>SUM(E31:E34)</f>
        <v>0</v>
      </c>
    </row>
    <row r="36" spans="1:5">
      <c r="A36" s="173">
        <v>21</v>
      </c>
      <c r="B36" s="11"/>
      <c r="C36" s="11"/>
      <c r="D36" s="205"/>
      <c r="E36" s="199"/>
    </row>
    <row r="37" spans="1:5">
      <c r="A37" s="173">
        <v>22</v>
      </c>
      <c r="B37" s="182" t="s">
        <v>2684</v>
      </c>
      <c r="C37" s="11"/>
      <c r="D37" s="205"/>
      <c r="E37" s="199"/>
    </row>
    <row r="38" spans="1:5">
      <c r="A38" s="173">
        <v>23</v>
      </c>
      <c r="B38" s="11"/>
      <c r="C38" s="11"/>
      <c r="D38" s="205"/>
      <c r="E38" s="204"/>
    </row>
    <row r="39" spans="1:5">
      <c r="A39" s="173">
        <v>24</v>
      </c>
      <c r="B39" s="11"/>
      <c r="C39" s="11"/>
      <c r="D39" s="205"/>
      <c r="E39" s="199"/>
    </row>
    <row r="40" spans="1:5">
      <c r="A40" s="173">
        <v>25</v>
      </c>
      <c r="B40" s="11"/>
      <c r="C40" s="11"/>
      <c r="D40" s="205"/>
      <c r="E40" s="199"/>
    </row>
    <row r="41" spans="1:5">
      <c r="A41" s="173">
        <v>26</v>
      </c>
      <c r="B41" s="11"/>
      <c r="C41" s="11"/>
      <c r="D41" s="205"/>
      <c r="E41" s="199"/>
    </row>
    <row r="42" spans="1:5">
      <c r="A42" s="173">
        <v>27</v>
      </c>
      <c r="B42" s="1100" t="s">
        <v>1322</v>
      </c>
      <c r="C42" s="11"/>
      <c r="D42" s="147">
        <f>SUM(D38:D41)</f>
        <v>0</v>
      </c>
      <c r="E42" s="142">
        <f>SUM(E38:E41)</f>
        <v>0</v>
      </c>
    </row>
    <row r="43" spans="1:5">
      <c r="A43" s="173">
        <v>28</v>
      </c>
      <c r="B43" s="11"/>
      <c r="C43" s="11"/>
      <c r="D43" s="205"/>
      <c r="E43" s="199"/>
    </row>
    <row r="44" spans="1:5">
      <c r="A44" s="173">
        <v>29</v>
      </c>
      <c r="B44" s="182" t="s">
        <v>2685</v>
      </c>
      <c r="C44" s="11"/>
      <c r="D44" s="205"/>
      <c r="E44" s="199"/>
    </row>
    <row r="45" spans="1:5">
      <c r="A45" s="173">
        <v>30</v>
      </c>
      <c r="B45" s="11"/>
      <c r="C45" s="11"/>
      <c r="D45" s="205"/>
      <c r="E45" s="204">
        <v>194507223</v>
      </c>
    </row>
    <row r="46" spans="1:5">
      <c r="A46" s="173">
        <v>31</v>
      </c>
      <c r="B46" s="11"/>
      <c r="C46" s="11"/>
      <c r="D46" s="205"/>
      <c r="E46" s="199"/>
    </row>
    <row r="47" spans="1:5">
      <c r="A47" s="173">
        <v>32</v>
      </c>
      <c r="B47" s="11"/>
      <c r="C47" s="11"/>
      <c r="D47" s="205"/>
      <c r="E47" s="199"/>
    </row>
    <row r="48" spans="1:5">
      <c r="A48" s="173">
        <v>33</v>
      </c>
      <c r="B48" s="11"/>
      <c r="C48" s="11"/>
      <c r="D48" s="205"/>
      <c r="E48" s="199"/>
    </row>
    <row r="49" spans="1:5">
      <c r="A49" s="173">
        <v>34</v>
      </c>
      <c r="B49" s="11"/>
      <c r="C49" s="11"/>
      <c r="D49" s="205"/>
      <c r="E49" s="199"/>
    </row>
    <row r="50" spans="1:5">
      <c r="A50" s="173">
        <v>35</v>
      </c>
      <c r="B50" s="11"/>
      <c r="C50" s="11"/>
      <c r="D50" s="205"/>
      <c r="E50" s="199"/>
    </row>
    <row r="51" spans="1:5">
      <c r="A51" s="173">
        <v>36</v>
      </c>
      <c r="B51" s="1100" t="s">
        <v>1322</v>
      </c>
      <c r="C51" s="11"/>
      <c r="D51" s="147">
        <f>SUM(D45:D50)</f>
        <v>0</v>
      </c>
      <c r="E51" s="142">
        <f>SUM(E45:E50)</f>
        <v>194507223</v>
      </c>
    </row>
    <row r="52" spans="1:5">
      <c r="A52" s="173">
        <v>37</v>
      </c>
      <c r="B52" s="11"/>
      <c r="C52" s="11"/>
      <c r="D52" s="205"/>
      <c r="E52" s="199"/>
    </row>
    <row r="53" spans="1:5">
      <c r="A53" s="173">
        <v>38</v>
      </c>
      <c r="B53" s="182" t="s">
        <v>2686</v>
      </c>
      <c r="C53" s="11"/>
      <c r="D53" s="205"/>
      <c r="E53" s="199"/>
    </row>
    <row r="54" spans="1:5">
      <c r="A54" s="173">
        <v>39</v>
      </c>
      <c r="B54" s="11"/>
      <c r="C54" s="11"/>
      <c r="D54" s="205"/>
      <c r="E54" s="199"/>
    </row>
    <row r="55" spans="1:5">
      <c r="A55" s="173">
        <v>40</v>
      </c>
      <c r="B55" s="11"/>
      <c r="C55" s="11"/>
      <c r="D55" s="205"/>
      <c r="E55" s="199"/>
    </row>
    <row r="56" spans="1:5">
      <c r="A56" s="173">
        <v>41</v>
      </c>
      <c r="B56" s="11"/>
      <c r="C56" s="11"/>
      <c r="D56" s="205"/>
      <c r="E56" s="48"/>
    </row>
    <row r="57" spans="1:5">
      <c r="A57" s="173">
        <v>42</v>
      </c>
      <c r="B57" s="11"/>
      <c r="C57" s="11"/>
      <c r="D57" s="205"/>
      <c r="E57" s="204" t="s">
        <v>3253</v>
      </c>
    </row>
    <row r="58" spans="1:5">
      <c r="A58" s="173">
        <v>43</v>
      </c>
      <c r="B58" s="11"/>
      <c r="C58" s="11"/>
      <c r="D58" s="205"/>
      <c r="E58" s="48"/>
    </row>
    <row r="59" spans="1:5">
      <c r="A59" s="173">
        <v>44</v>
      </c>
      <c r="B59" s="11"/>
      <c r="C59" s="11"/>
      <c r="D59" s="205"/>
      <c r="E59" s="48"/>
    </row>
    <row r="60" spans="1:5">
      <c r="A60" s="174">
        <v>45</v>
      </c>
      <c r="B60" s="1100" t="s">
        <v>1322</v>
      </c>
      <c r="C60" s="11"/>
      <c r="D60" s="147">
        <f>SUM(D54:D59)</f>
        <v>0</v>
      </c>
      <c r="E60" s="142">
        <f>SUM(E54:E59)</f>
        <v>0</v>
      </c>
    </row>
    <row r="61" spans="1:5" ht="15.75" thickBot="1">
      <c r="A61" s="149">
        <v>46</v>
      </c>
      <c r="B61" s="170" t="s">
        <v>2687</v>
      </c>
      <c r="C61" s="170"/>
      <c r="D61" s="361">
        <f>D21+D28+D35+D42+D51+D60</f>
        <v>0</v>
      </c>
      <c r="E61" s="167">
        <f>E21+E28+E35+E42+E51+E60</f>
        <v>194507223</v>
      </c>
    </row>
    <row r="63" spans="1:5">
      <c r="A63" s="4" t="s">
        <v>2688</v>
      </c>
    </row>
    <row r="64" spans="1:5">
      <c r="A64" s="44" t="s">
        <v>2689</v>
      </c>
      <c r="B64" s="44"/>
      <c r="C64" s="44"/>
      <c r="D64" s="44"/>
      <c r="E64" s="44"/>
    </row>
  </sheetData>
  <mergeCells count="16">
    <mergeCell ref="A13:C13"/>
    <mergeCell ref="D7:E7"/>
    <mergeCell ref="D9:E9"/>
    <mergeCell ref="D10:E10"/>
    <mergeCell ref="D11:E11"/>
    <mergeCell ref="D12:E12"/>
    <mergeCell ref="D13:E13"/>
    <mergeCell ref="A8:C8"/>
    <mergeCell ref="A9:C9"/>
    <mergeCell ref="A10:C10"/>
    <mergeCell ref="A11:C11"/>
    <mergeCell ref="A4:E4"/>
    <mergeCell ref="A5:E5"/>
    <mergeCell ref="A6:E6"/>
    <mergeCell ref="A7:C7"/>
    <mergeCell ref="A12:C12"/>
  </mergeCells>
  <phoneticPr fontId="0" type="noConversion"/>
  <printOptions horizontalCentered="1" verticalCentered="1"/>
  <pageMargins left="0.5" right="0.5" top="0.5" bottom="0.5" header="0.5" footer="0.5"/>
  <pageSetup scale="70"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8">
    <pageSetUpPr fitToPage="1"/>
  </sheetPr>
  <dimension ref="A1:F81"/>
  <sheetViews>
    <sheetView defaultGridColor="0" view="pageBreakPreview" topLeftCell="A16" colorId="22" zoomScale="60" zoomScaleNormal="85" workbookViewId="0">
      <selection activeCell="M31" sqref="M31"/>
    </sheetView>
  </sheetViews>
  <sheetFormatPr defaultColWidth="9.6640625" defaultRowHeight="15"/>
  <cols>
    <col min="1" max="1" width="2.6640625" style="4" customWidth="1"/>
    <col min="2" max="2" width="4.6640625" style="4" customWidth="1"/>
    <col min="3" max="3" width="30.6640625" style="4" customWidth="1"/>
    <col min="4" max="4" width="20.88671875" style="4" customWidth="1"/>
    <col min="5" max="5" width="15.6640625" style="4" customWidth="1"/>
    <col min="6" max="6" width="16.6640625" style="4" customWidth="1"/>
    <col min="7" max="16384" width="9.6640625" style="4"/>
  </cols>
  <sheetData>
    <row r="1" spans="1:6">
      <c r="A1" s="13" t="s">
        <v>2455</v>
      </c>
      <c r="B1" s="41"/>
      <c r="C1" s="128"/>
      <c r="D1" s="129" t="s">
        <v>2368</v>
      </c>
      <c r="E1" s="129" t="s">
        <v>2457</v>
      </c>
      <c r="F1" s="156" t="s">
        <v>2458</v>
      </c>
    </row>
    <row r="2" spans="1:6">
      <c r="A2" s="47" t="str">
        <f>'Data Sheet'!$C$25</f>
        <v>Orange and Rockland Utilities, Inc</v>
      </c>
      <c r="B2" s="11"/>
      <c r="C2" s="56"/>
      <c r="D2" s="53" t="s">
        <v>3390</v>
      </c>
      <c r="E2" s="53" t="s">
        <v>2331</v>
      </c>
      <c r="F2" s="58"/>
    </row>
    <row r="3" spans="1:6" ht="15" customHeight="1">
      <c r="A3" s="49"/>
      <c r="B3" s="52"/>
      <c r="C3" s="77"/>
      <c r="D3" s="61" t="s">
        <v>53</v>
      </c>
      <c r="E3" s="1136" t="str">
        <f>'Data Sheet'!$C$40</f>
        <v>4/28/2016</v>
      </c>
      <c r="F3" s="71" t="str">
        <f>'Data Sheet'!$C$38</f>
        <v>12/31/2015</v>
      </c>
    </row>
    <row r="4" spans="1:6" ht="15" customHeight="1">
      <c r="A4" s="157"/>
      <c r="B4" s="132" t="s">
        <v>2690</v>
      </c>
      <c r="C4" s="132"/>
      <c r="D4" s="132"/>
      <c r="E4" s="132"/>
      <c r="F4" s="133"/>
    </row>
    <row r="5" spans="1:6">
      <c r="A5" s="47"/>
      <c r="B5" s="3660" t="s">
        <v>2193</v>
      </c>
      <c r="C5" s="3660"/>
      <c r="D5" s="3660"/>
      <c r="E5" s="3660"/>
      <c r="F5" s="3671"/>
    </row>
    <row r="6" spans="1:6">
      <c r="A6" s="47"/>
      <c r="B6" s="3618" t="s">
        <v>2399</v>
      </c>
      <c r="C6" s="3618"/>
      <c r="D6" s="3618"/>
      <c r="E6" s="3618"/>
      <c r="F6" s="3619"/>
    </row>
    <row r="7" spans="1:6">
      <c r="A7" s="47"/>
      <c r="B7" s="3618" t="s">
        <v>2400</v>
      </c>
      <c r="C7" s="3618"/>
      <c r="D7" s="3618"/>
      <c r="E7" s="3618"/>
      <c r="F7" s="3619"/>
    </row>
    <row r="8" spans="1:6">
      <c r="A8" s="47"/>
      <c r="B8" s="3618" t="s">
        <v>2401</v>
      </c>
      <c r="C8" s="3618"/>
      <c r="D8" s="3618"/>
      <c r="E8" s="3618"/>
      <c r="F8" s="3619"/>
    </row>
    <row r="9" spans="1:6">
      <c r="A9" s="47"/>
      <c r="B9" s="3618" t="s">
        <v>2019</v>
      </c>
      <c r="C9" s="3618"/>
      <c r="D9" s="3618"/>
      <c r="E9" s="3618"/>
      <c r="F9" s="3619"/>
    </row>
    <row r="10" spans="1:6">
      <c r="A10" s="47"/>
      <c r="B10" s="3618" t="s">
        <v>672</v>
      </c>
      <c r="C10" s="3618"/>
      <c r="D10" s="3618"/>
      <c r="E10" s="3618"/>
      <c r="F10" s="3619"/>
    </row>
    <row r="11" spans="1:6">
      <c r="A11" s="47"/>
      <c r="B11" s="3618" t="s">
        <v>2628</v>
      </c>
      <c r="C11" s="3618"/>
      <c r="D11" s="3618"/>
      <c r="E11" s="3618"/>
      <c r="F11" s="3619"/>
    </row>
    <row r="12" spans="1:6">
      <c r="A12" s="47"/>
      <c r="B12" s="3618" t="s">
        <v>673</v>
      </c>
      <c r="C12" s="3618"/>
      <c r="D12" s="3618"/>
      <c r="E12" s="3618"/>
      <c r="F12" s="3619"/>
    </row>
    <row r="13" spans="1:6">
      <c r="A13" s="47"/>
      <c r="B13" s="3618" t="s">
        <v>2629</v>
      </c>
      <c r="C13" s="3618"/>
      <c r="D13" s="3618"/>
      <c r="E13" s="3618"/>
      <c r="F13" s="3619"/>
    </row>
    <row r="14" spans="1:6">
      <c r="A14" s="47"/>
      <c r="B14" s="3618" t="s">
        <v>1536</v>
      </c>
      <c r="C14" s="3618"/>
      <c r="D14" s="3618"/>
      <c r="E14" s="3618"/>
      <c r="F14" s="3619"/>
    </row>
    <row r="15" spans="1:6">
      <c r="A15" s="47"/>
      <c r="B15" s="3618" t="s">
        <v>1779</v>
      </c>
      <c r="C15" s="3618"/>
      <c r="D15" s="3618"/>
      <c r="E15" s="3618"/>
      <c r="F15" s="3619"/>
    </row>
    <row r="16" spans="1:6">
      <c r="A16" s="47"/>
      <c r="B16" s="3618" t="s">
        <v>1537</v>
      </c>
      <c r="C16" s="3618"/>
      <c r="D16" s="3618"/>
      <c r="E16" s="3618"/>
      <c r="F16" s="3619"/>
    </row>
    <row r="17" spans="1:6">
      <c r="A17" s="47"/>
      <c r="B17" s="3618" t="s">
        <v>1538</v>
      </c>
      <c r="C17" s="3618"/>
      <c r="D17" s="3618"/>
      <c r="E17" s="3618"/>
      <c r="F17" s="3619"/>
    </row>
    <row r="18" spans="1:6">
      <c r="A18" s="47"/>
      <c r="B18" s="3618" t="s">
        <v>1780</v>
      </c>
      <c r="C18" s="3618"/>
      <c r="D18" s="3618"/>
      <c r="E18" s="3618"/>
      <c r="F18" s="3619"/>
    </row>
    <row r="19" spans="1:6">
      <c r="A19" s="47"/>
      <c r="B19" s="3618" t="s">
        <v>1539</v>
      </c>
      <c r="C19" s="3618"/>
      <c r="D19" s="3618"/>
      <c r="E19" s="3618"/>
      <c r="F19" s="3619"/>
    </row>
    <row r="20" spans="1:6">
      <c r="A20" s="47"/>
      <c r="B20" s="3618" t="s">
        <v>1540</v>
      </c>
      <c r="C20" s="3618"/>
      <c r="D20" s="3618"/>
      <c r="E20" s="3618"/>
      <c r="F20" s="3619"/>
    </row>
    <row r="21" spans="1:6">
      <c r="A21" s="47"/>
      <c r="B21" s="11"/>
      <c r="C21" s="11"/>
      <c r="D21" s="11"/>
      <c r="E21" s="11"/>
      <c r="F21" s="48"/>
    </row>
    <row r="22" spans="1:6">
      <c r="A22" s="62"/>
      <c r="B22" s="63" t="s">
        <v>3686</v>
      </c>
      <c r="C22" s="365" t="s">
        <v>3247</v>
      </c>
      <c r="D22" s="227"/>
      <c r="E22" s="227"/>
      <c r="F22" s="218" t="s">
        <v>2645</v>
      </c>
    </row>
    <row r="23" spans="1:6">
      <c r="A23" s="49"/>
      <c r="B23" s="52" t="s">
        <v>3689</v>
      </c>
      <c r="C23" s="201" t="s">
        <v>58</v>
      </c>
      <c r="D23" s="50"/>
      <c r="E23" s="50"/>
      <c r="F23" s="138" t="s">
        <v>1827</v>
      </c>
    </row>
    <row r="24" spans="1:6" ht="15.75">
      <c r="A24" s="47"/>
      <c r="B24" s="56">
        <v>1</v>
      </c>
      <c r="C24" s="182" t="s">
        <v>1541</v>
      </c>
      <c r="D24" s="11"/>
      <c r="E24" s="426"/>
      <c r="F24" s="176"/>
    </row>
    <row r="25" spans="1:6">
      <c r="A25" s="47"/>
      <c r="B25" s="56">
        <v>2</v>
      </c>
      <c r="C25" s="11"/>
      <c r="D25" s="11"/>
      <c r="E25" s="11"/>
      <c r="F25" s="175"/>
    </row>
    <row r="26" spans="1:6">
      <c r="A26" s="47"/>
      <c r="B26" s="56">
        <v>3</v>
      </c>
      <c r="C26" s="11"/>
      <c r="D26" s="11"/>
      <c r="E26" s="11"/>
      <c r="F26" s="176"/>
    </row>
    <row r="27" spans="1:6">
      <c r="A27" s="47"/>
      <c r="B27" s="56">
        <v>4</v>
      </c>
      <c r="C27" s="11"/>
      <c r="D27" s="11"/>
      <c r="E27" s="278"/>
      <c r="F27" s="176"/>
    </row>
    <row r="28" spans="1:6">
      <c r="A28" s="47"/>
      <c r="B28" s="56">
        <v>5</v>
      </c>
      <c r="C28" s="11"/>
      <c r="D28" s="11"/>
      <c r="E28" s="194"/>
      <c r="F28" s="176"/>
    </row>
    <row r="29" spans="1:6">
      <c r="A29" s="47"/>
      <c r="B29" s="56">
        <v>6</v>
      </c>
      <c r="C29" s="11"/>
      <c r="D29" s="11"/>
      <c r="E29" s="194"/>
      <c r="F29" s="176"/>
    </row>
    <row r="30" spans="1:6">
      <c r="A30" s="47"/>
      <c r="B30" s="56">
        <v>7</v>
      </c>
      <c r="C30" s="11"/>
      <c r="D30" s="11"/>
      <c r="E30" s="194"/>
      <c r="F30" s="176"/>
    </row>
    <row r="31" spans="1:6">
      <c r="A31" s="47"/>
      <c r="B31" s="56">
        <v>8</v>
      </c>
      <c r="C31" s="11"/>
      <c r="D31" s="1100" t="s">
        <v>1322</v>
      </c>
      <c r="E31" s="194"/>
      <c r="F31" s="160">
        <f>SUM(F25:F30)</f>
        <v>0</v>
      </c>
    </row>
    <row r="32" spans="1:6">
      <c r="A32" s="47"/>
      <c r="B32" s="56">
        <v>9</v>
      </c>
      <c r="C32" s="11"/>
      <c r="D32" s="11"/>
      <c r="E32" s="11"/>
      <c r="F32" s="176"/>
    </row>
    <row r="33" spans="1:6">
      <c r="A33" s="47"/>
      <c r="B33" s="56">
        <v>10</v>
      </c>
      <c r="C33" s="182" t="s">
        <v>1542</v>
      </c>
      <c r="D33" s="11"/>
      <c r="E33" s="194"/>
      <c r="F33" s="176"/>
    </row>
    <row r="34" spans="1:6">
      <c r="A34" s="47"/>
      <c r="B34" s="56">
        <v>11</v>
      </c>
      <c r="C34" s="11"/>
      <c r="D34" s="11"/>
      <c r="E34" s="194"/>
      <c r="F34" s="175"/>
    </row>
    <row r="35" spans="1:6">
      <c r="A35" s="47"/>
      <c r="B35" s="56">
        <v>12</v>
      </c>
      <c r="C35" s="11"/>
      <c r="D35" s="11"/>
      <c r="E35" s="194"/>
      <c r="F35" s="176"/>
    </row>
    <row r="36" spans="1:6">
      <c r="A36" s="47"/>
      <c r="B36" s="56">
        <v>13</v>
      </c>
      <c r="C36" s="11"/>
      <c r="D36" s="11"/>
      <c r="E36" s="194"/>
      <c r="F36" s="176"/>
    </row>
    <row r="37" spans="1:6">
      <c r="A37" s="47"/>
      <c r="B37" s="56">
        <v>14</v>
      </c>
      <c r="C37" s="11"/>
      <c r="D37" s="11"/>
      <c r="E37" s="194"/>
      <c r="F37" s="176"/>
    </row>
    <row r="38" spans="1:6">
      <c r="A38" s="47"/>
      <c r="B38" s="56">
        <v>15</v>
      </c>
      <c r="C38" s="11"/>
      <c r="D38" s="11"/>
      <c r="E38" s="194"/>
      <c r="F38" s="176"/>
    </row>
    <row r="39" spans="1:6">
      <c r="A39" s="47"/>
      <c r="B39" s="56">
        <v>16</v>
      </c>
      <c r="C39" s="11"/>
      <c r="D39" s="11"/>
      <c r="E39" s="194"/>
      <c r="F39" s="176"/>
    </row>
    <row r="40" spans="1:6">
      <c r="A40" s="47"/>
      <c r="B40" s="56">
        <v>17</v>
      </c>
      <c r="C40" s="11"/>
      <c r="D40" s="1100" t="s">
        <v>1322</v>
      </c>
      <c r="E40" s="194"/>
      <c r="F40" s="160">
        <f>SUM(F34:F39)</f>
        <v>0</v>
      </c>
    </row>
    <row r="41" spans="1:6">
      <c r="A41" s="47"/>
      <c r="B41" s="56">
        <v>18</v>
      </c>
      <c r="C41" s="11"/>
      <c r="D41" s="11"/>
      <c r="E41" s="194"/>
      <c r="F41" s="176"/>
    </row>
    <row r="42" spans="1:6">
      <c r="A42" s="47"/>
      <c r="B42" s="56">
        <v>19</v>
      </c>
      <c r="C42" s="182" t="s">
        <v>1543</v>
      </c>
      <c r="D42" s="11"/>
      <c r="E42" s="194"/>
      <c r="F42" s="176"/>
    </row>
    <row r="43" spans="1:6">
      <c r="A43" s="47"/>
      <c r="B43" s="56">
        <v>20</v>
      </c>
      <c r="C43" s="11"/>
      <c r="D43" s="11"/>
      <c r="E43" s="194"/>
      <c r="F43" s="175"/>
    </row>
    <row r="44" spans="1:6">
      <c r="A44" s="47"/>
      <c r="B44" s="56">
        <v>21</v>
      </c>
      <c r="C44" s="11"/>
      <c r="D44" s="11"/>
      <c r="E44" s="194"/>
      <c r="F44" s="176"/>
    </row>
    <row r="45" spans="1:6">
      <c r="A45" s="47"/>
      <c r="B45" s="56">
        <v>22</v>
      </c>
      <c r="C45" s="11"/>
      <c r="D45" s="11"/>
      <c r="E45" s="194"/>
      <c r="F45" s="176"/>
    </row>
    <row r="46" spans="1:6">
      <c r="A46" s="47"/>
      <c r="B46" s="56">
        <v>23</v>
      </c>
      <c r="C46" s="11"/>
      <c r="D46" s="11"/>
      <c r="E46" s="194"/>
      <c r="F46" s="176"/>
    </row>
    <row r="47" spans="1:6">
      <c r="A47" s="47"/>
      <c r="B47" s="56">
        <v>24</v>
      </c>
      <c r="C47" s="11"/>
      <c r="D47" s="11"/>
      <c r="E47" s="194"/>
      <c r="F47" s="176"/>
    </row>
    <row r="48" spans="1:6">
      <c r="A48" s="47"/>
      <c r="B48" s="56">
        <v>25</v>
      </c>
      <c r="C48" s="11"/>
      <c r="D48" s="11"/>
      <c r="E48" s="194"/>
      <c r="F48" s="176"/>
    </row>
    <row r="49" spans="1:6">
      <c r="A49" s="47"/>
      <c r="B49" s="56">
        <v>26</v>
      </c>
      <c r="C49" s="11"/>
      <c r="D49" s="1100" t="s">
        <v>1322</v>
      </c>
      <c r="E49" s="194"/>
      <c r="F49" s="160">
        <f>SUM(F43:F48)</f>
        <v>0</v>
      </c>
    </row>
    <row r="50" spans="1:6">
      <c r="A50" s="47"/>
      <c r="B50" s="56">
        <v>27</v>
      </c>
      <c r="C50" s="11"/>
      <c r="D50" s="11"/>
      <c r="E50" s="194"/>
      <c r="F50" s="176"/>
    </row>
    <row r="51" spans="1:6">
      <c r="A51" s="47"/>
      <c r="B51" s="56">
        <v>28</v>
      </c>
      <c r="C51" s="182" t="s">
        <v>1544</v>
      </c>
      <c r="D51" s="11"/>
      <c r="E51" s="194"/>
      <c r="F51" s="176"/>
    </row>
    <row r="52" spans="1:6">
      <c r="A52" s="47"/>
      <c r="B52" s="56">
        <v>29</v>
      </c>
      <c r="C52" s="11"/>
      <c r="D52" s="11"/>
      <c r="E52" s="194"/>
      <c r="F52" s="175">
        <v>109564651</v>
      </c>
    </row>
    <row r="53" spans="1:6">
      <c r="A53" s="47"/>
      <c r="B53" s="56">
        <v>30</v>
      </c>
      <c r="C53" s="11"/>
      <c r="D53" s="11"/>
      <c r="E53" s="194"/>
      <c r="F53" s="176"/>
    </row>
    <row r="54" spans="1:6">
      <c r="A54" s="47"/>
      <c r="B54" s="56">
        <v>31</v>
      </c>
      <c r="C54" s="11"/>
      <c r="D54" s="11"/>
      <c r="E54" s="11"/>
      <c r="F54" s="176"/>
    </row>
    <row r="55" spans="1:6">
      <c r="A55" s="47"/>
      <c r="B55" s="56">
        <v>32</v>
      </c>
      <c r="C55" s="11"/>
      <c r="D55" s="11"/>
      <c r="E55" s="11"/>
      <c r="F55" s="176"/>
    </row>
    <row r="56" spans="1:6">
      <c r="A56" s="47"/>
      <c r="B56" s="56">
        <v>33</v>
      </c>
      <c r="C56" s="11"/>
      <c r="D56" s="11"/>
      <c r="E56" s="11"/>
      <c r="F56" s="176"/>
    </row>
    <row r="57" spans="1:6">
      <c r="A57" s="47"/>
      <c r="B57" s="56">
        <v>34</v>
      </c>
      <c r="C57" s="11"/>
      <c r="D57" s="11"/>
      <c r="E57" s="11"/>
      <c r="F57" s="176"/>
    </row>
    <row r="58" spans="1:6">
      <c r="A58" s="47"/>
      <c r="B58" s="56">
        <v>35</v>
      </c>
      <c r="C58" s="11"/>
      <c r="D58" s="1100" t="s">
        <v>1322</v>
      </c>
      <c r="E58" s="11"/>
      <c r="F58" s="160">
        <f>SUM(F52:F57)</f>
        <v>109564651</v>
      </c>
    </row>
    <row r="59" spans="1:6">
      <c r="A59" s="47"/>
      <c r="B59" s="56">
        <v>36</v>
      </c>
      <c r="C59" s="11"/>
      <c r="D59" s="11"/>
      <c r="E59" s="11"/>
      <c r="F59" s="176"/>
    </row>
    <row r="60" spans="1:6">
      <c r="A60" s="47"/>
      <c r="B60" s="56">
        <v>37</v>
      </c>
      <c r="C60" s="11"/>
      <c r="D60" s="11"/>
      <c r="E60" s="11"/>
      <c r="F60" s="176"/>
    </row>
    <row r="61" spans="1:6">
      <c r="A61" s="47"/>
      <c r="B61" s="56">
        <v>38</v>
      </c>
      <c r="C61" s="11"/>
      <c r="D61" s="11"/>
      <c r="E61" s="11"/>
      <c r="F61" s="176"/>
    </row>
    <row r="62" spans="1:6">
      <c r="A62" s="47"/>
      <c r="B62" s="56">
        <v>39</v>
      </c>
      <c r="C62" s="11"/>
      <c r="D62" s="11"/>
      <c r="E62" s="11"/>
      <c r="F62" s="176"/>
    </row>
    <row r="63" spans="1:6" ht="15.75" thickBot="1">
      <c r="A63" s="185"/>
      <c r="B63" s="151">
        <v>40</v>
      </c>
      <c r="C63" s="170" t="s">
        <v>1526</v>
      </c>
      <c r="D63" s="170"/>
      <c r="E63" s="168"/>
      <c r="F63" s="167">
        <f>F31+F40+F49+F58</f>
        <v>109564651</v>
      </c>
    </row>
    <row r="65" spans="1:6">
      <c r="B65" s="3670" t="s">
        <v>1545</v>
      </c>
      <c r="C65" s="3670"/>
      <c r="D65" s="3670"/>
    </row>
    <row r="66" spans="1:6">
      <c r="A66" s="11"/>
      <c r="B66" s="3616" t="s">
        <v>570</v>
      </c>
      <c r="C66" s="3616"/>
      <c r="D66" s="3616"/>
      <c r="E66" s="3616"/>
      <c r="F66" s="3616"/>
    </row>
    <row r="73" spans="1:6">
      <c r="A73" s="11"/>
      <c r="B73" s="11"/>
    </row>
    <row r="74" spans="1:6">
      <c r="A74" s="11"/>
      <c r="B74" s="11"/>
    </row>
    <row r="75" spans="1:6">
      <c r="A75" s="11"/>
      <c r="B75" s="11"/>
    </row>
    <row r="76" spans="1:6">
      <c r="A76" s="11"/>
      <c r="B76" s="11"/>
    </row>
    <row r="77" spans="1:6">
      <c r="A77" s="11"/>
      <c r="B77" s="11"/>
    </row>
    <row r="78" spans="1:6">
      <c r="A78" s="11"/>
      <c r="B78" s="11"/>
    </row>
    <row r="79" spans="1:6">
      <c r="A79" s="11"/>
      <c r="B79" s="11"/>
    </row>
    <row r="80" spans="1:6">
      <c r="A80" s="11"/>
      <c r="B80" s="11"/>
    </row>
    <row r="81" spans="1:2">
      <c r="A81" s="11"/>
      <c r="B81" s="11"/>
    </row>
  </sheetData>
  <mergeCells count="18">
    <mergeCell ref="B5:F5"/>
    <mergeCell ref="B6:F6"/>
    <mergeCell ref="B7:F7"/>
    <mergeCell ref="B8:F8"/>
    <mergeCell ref="B13:F13"/>
    <mergeCell ref="B14:F14"/>
    <mergeCell ref="B15:F15"/>
    <mergeCell ref="B16:F16"/>
    <mergeCell ref="B9:F9"/>
    <mergeCell ref="B10:F10"/>
    <mergeCell ref="B11:F11"/>
    <mergeCell ref="B12:F12"/>
    <mergeCell ref="B65:D65"/>
    <mergeCell ref="B66:F66"/>
    <mergeCell ref="B17:F17"/>
    <mergeCell ref="B18:F18"/>
    <mergeCell ref="B19:F19"/>
    <mergeCell ref="B20:F20"/>
  </mergeCells>
  <phoneticPr fontId="0" type="noConversion"/>
  <printOptions horizontalCentered="1" verticalCentered="1"/>
  <pageMargins left="0.5" right="0.5" top="0.5" bottom="0.5" header="0.5" footer="0.5"/>
  <pageSetup scale="73" orientation="portrait" horizontalDpi="300" verticalDpi="300" r:id="rId1"/>
  <headerFooter alignWithMargins="0">
    <oddFooter>&amp;R&amp;D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
    <pageSetUpPr fitToPage="1"/>
  </sheetPr>
  <dimension ref="A1:E82"/>
  <sheetViews>
    <sheetView defaultGridColor="0" view="pageBreakPreview" colorId="22" zoomScale="60" zoomScaleNormal="85" workbookViewId="0">
      <selection activeCell="J32" sqref="J32"/>
    </sheetView>
  </sheetViews>
  <sheetFormatPr defaultColWidth="9.6640625" defaultRowHeight="15"/>
  <cols>
    <col min="1" max="1" width="20.6640625" style="4" customWidth="1"/>
    <col min="2" max="2" width="75.6640625" style="4" customWidth="1"/>
    <col min="3" max="3" width="9.6640625" style="4"/>
    <col min="4" max="4" width="13" style="4" customWidth="1"/>
    <col min="5" max="5" width="30.5546875" style="4" customWidth="1"/>
    <col min="6" max="16384" width="9.6640625" style="4"/>
  </cols>
  <sheetData>
    <row r="1" spans="1:5" ht="18.75" thickBot="1">
      <c r="A1" s="363" t="str">
        <f>'Data Sheet'!A64</f>
        <v>Annual Report of Orange and Rockland Utilities, Inc                                                                                                                                       Year ended 12/31/2015</v>
      </c>
      <c r="B1" s="444"/>
      <c r="C1" s="444"/>
      <c r="D1" s="444"/>
      <c r="E1" s="1419"/>
    </row>
    <row r="2" spans="1:5" ht="18">
      <c r="A2" s="498"/>
      <c r="B2" s="499"/>
      <c r="C2" s="499"/>
      <c r="D2" s="499"/>
      <c r="E2" s="500"/>
    </row>
    <row r="3" spans="1:5" ht="16.149999999999999" customHeight="1">
      <c r="A3" s="3498" t="s">
        <v>3333</v>
      </c>
      <c r="B3" s="3499"/>
      <c r="C3" s="3499"/>
      <c r="D3" s="3499"/>
      <c r="E3" s="3500"/>
    </row>
    <row r="4" spans="1:5" ht="16.149999999999999" customHeight="1">
      <c r="A4" s="501"/>
      <c r="B4" s="363"/>
      <c r="C4" s="363"/>
      <c r="D4" s="363"/>
      <c r="E4" s="502"/>
    </row>
    <row r="5" spans="1:5" ht="48.6" customHeight="1">
      <c r="A5" s="3495" t="s">
        <v>3246</v>
      </c>
      <c r="B5" s="3496"/>
      <c r="C5" s="3496"/>
      <c r="D5" s="3496"/>
      <c r="E5" s="3497"/>
    </row>
    <row r="6" spans="1:5" ht="15.75" thickBot="1">
      <c r="A6" s="47"/>
      <c r="B6" s="11"/>
      <c r="C6" s="11"/>
      <c r="D6" s="11"/>
      <c r="E6" s="48"/>
    </row>
    <row r="7" spans="1:5" ht="18">
      <c r="A7" s="503"/>
      <c r="B7" s="499"/>
      <c r="C7" s="499"/>
      <c r="D7" s="503"/>
      <c r="E7" s="500"/>
    </row>
    <row r="8" spans="1:5" ht="18">
      <c r="A8" s="504" t="s">
        <v>3247</v>
      </c>
      <c r="B8" s="505" t="s">
        <v>3248</v>
      </c>
      <c r="C8" s="364"/>
      <c r="D8" s="504" t="s">
        <v>3249</v>
      </c>
      <c r="E8" s="506" t="s">
        <v>3250</v>
      </c>
    </row>
    <row r="9" spans="1:5" ht="18">
      <c r="A9" s="507" t="s">
        <v>3251</v>
      </c>
      <c r="B9" s="363"/>
      <c r="C9" s="363"/>
      <c r="D9" s="507" t="s">
        <v>3251</v>
      </c>
      <c r="E9" s="508" t="s">
        <v>3251</v>
      </c>
    </row>
    <row r="10" spans="1:5" ht="18.75" thickBot="1">
      <c r="A10" s="509"/>
      <c r="B10" s="510"/>
      <c r="C10" s="510"/>
      <c r="D10" s="509"/>
      <c r="E10" s="511"/>
    </row>
    <row r="11" spans="1:5">
      <c r="A11" s="1271"/>
      <c r="B11" s="1038"/>
      <c r="C11" s="1038"/>
      <c r="D11" s="1272"/>
      <c r="E11" s="1273"/>
    </row>
    <row r="12" spans="1:5">
      <c r="A12" s="1271"/>
      <c r="B12" s="1038"/>
      <c r="C12" s="1038"/>
      <c r="D12" s="1272"/>
      <c r="E12" s="1273"/>
    </row>
    <row r="13" spans="1:5">
      <c r="A13" s="1271"/>
      <c r="B13" s="1038"/>
      <c r="C13" s="1038"/>
      <c r="D13" s="1272"/>
      <c r="E13" s="1273"/>
    </row>
    <row r="14" spans="1:5">
      <c r="A14" s="1271"/>
      <c r="B14" s="1038"/>
      <c r="C14" s="1038"/>
      <c r="D14" s="1272"/>
      <c r="E14" s="1273"/>
    </row>
    <row r="15" spans="1:5">
      <c r="A15" s="1271"/>
      <c r="B15" s="1038"/>
      <c r="C15" s="1038"/>
      <c r="D15" s="1272"/>
      <c r="E15" s="1273"/>
    </row>
    <row r="16" spans="1:5">
      <c r="A16" s="1271"/>
      <c r="B16" s="1038"/>
      <c r="C16" s="1038"/>
      <c r="D16" s="1272"/>
      <c r="E16" s="1273"/>
    </row>
    <row r="17" spans="1:5">
      <c r="A17" s="1271"/>
      <c r="B17" s="1038"/>
      <c r="C17" s="1038"/>
      <c r="D17" s="1272"/>
      <c r="E17" s="1273"/>
    </row>
    <row r="18" spans="1:5">
      <c r="A18" s="1271"/>
      <c r="B18" s="1038"/>
      <c r="C18" s="1038"/>
      <c r="D18" s="1272"/>
      <c r="E18" s="1273"/>
    </row>
    <row r="19" spans="1:5">
      <c r="A19" s="1271"/>
      <c r="B19" s="1038"/>
      <c r="C19" s="1038"/>
      <c r="D19" s="1272"/>
      <c r="E19" s="1273"/>
    </row>
    <row r="20" spans="1:5">
      <c r="A20" s="1271"/>
      <c r="B20" s="1038"/>
      <c r="C20" s="1038"/>
      <c r="D20" s="1272"/>
      <c r="E20" s="1273"/>
    </row>
    <row r="21" spans="1:5">
      <c r="A21" s="1271"/>
      <c r="B21" s="1038"/>
      <c r="C21" s="1038"/>
      <c r="D21" s="1272"/>
      <c r="E21" s="1273"/>
    </row>
    <row r="22" spans="1:5">
      <c r="A22" s="1271"/>
      <c r="B22" s="1038"/>
      <c r="C22" s="1038"/>
      <c r="D22" s="1272"/>
      <c r="E22" s="1273"/>
    </row>
    <row r="23" spans="1:5">
      <c r="A23" s="1271"/>
      <c r="B23" s="1038"/>
      <c r="C23" s="1038"/>
      <c r="D23" s="1272"/>
      <c r="E23" s="1273"/>
    </row>
    <row r="24" spans="1:5">
      <c r="A24" s="1271"/>
      <c r="B24" s="1038"/>
      <c r="C24" s="1038"/>
      <c r="D24" s="1272"/>
      <c r="E24" s="1273"/>
    </row>
    <row r="25" spans="1:5">
      <c r="A25" s="1271"/>
      <c r="B25" s="1038"/>
      <c r="C25" s="1038"/>
      <c r="D25" s="1272"/>
      <c r="E25" s="1273"/>
    </row>
    <row r="26" spans="1:5">
      <c r="A26" s="1271"/>
      <c r="B26" s="1038"/>
      <c r="C26" s="1038"/>
      <c r="D26" s="1272"/>
      <c r="E26" s="1273"/>
    </row>
    <row r="27" spans="1:5">
      <c r="A27" s="1271"/>
      <c r="B27" s="1038"/>
      <c r="C27" s="1038"/>
      <c r="D27" s="1272"/>
      <c r="E27" s="1273"/>
    </row>
    <row r="28" spans="1:5">
      <c r="A28" s="1271"/>
      <c r="B28" s="1038"/>
      <c r="C28" s="1038"/>
      <c r="D28" s="1272"/>
      <c r="E28" s="1273"/>
    </row>
    <row r="29" spans="1:5">
      <c r="A29" s="1271"/>
      <c r="B29" s="1038"/>
      <c r="C29" s="1038"/>
      <c r="D29" s="1272"/>
      <c r="E29" s="1273"/>
    </row>
    <row r="30" spans="1:5">
      <c r="A30" s="1271"/>
      <c r="B30" s="1038"/>
      <c r="C30" s="1038"/>
      <c r="D30" s="1272"/>
      <c r="E30" s="1273"/>
    </row>
    <row r="31" spans="1:5">
      <c r="A31" s="1271"/>
      <c r="B31" s="1038"/>
      <c r="C31" s="1038"/>
      <c r="D31" s="1272"/>
      <c r="E31" s="1273"/>
    </row>
    <row r="32" spans="1:5">
      <c r="A32" s="1271"/>
      <c r="B32" s="1038"/>
      <c r="C32" s="1038"/>
      <c r="D32" s="1272"/>
      <c r="E32" s="1273"/>
    </row>
    <row r="33" spans="1:5">
      <c r="A33" s="1271"/>
      <c r="B33" s="1038"/>
      <c r="C33" s="1038"/>
      <c r="D33" s="1272"/>
      <c r="E33" s="1273"/>
    </row>
    <row r="34" spans="1:5">
      <c r="A34" s="1271"/>
      <c r="B34" s="1038"/>
      <c r="C34" s="1038"/>
      <c r="D34" s="1272"/>
      <c r="E34" s="1273"/>
    </row>
    <row r="35" spans="1:5">
      <c r="A35" s="1271"/>
      <c r="B35" s="1038"/>
      <c r="C35" s="1038"/>
      <c r="D35" s="1272"/>
      <c r="E35" s="1273"/>
    </row>
    <row r="36" spans="1:5">
      <c r="A36" s="1271"/>
      <c r="B36" s="1038"/>
      <c r="C36" s="1038"/>
      <c r="D36" s="1272"/>
      <c r="E36" s="1273"/>
    </row>
    <row r="37" spans="1:5">
      <c r="A37" s="1271"/>
      <c r="B37" s="1038"/>
      <c r="C37" s="1038"/>
      <c r="D37" s="1272"/>
      <c r="E37" s="1273"/>
    </row>
    <row r="38" spans="1:5">
      <c r="A38" s="1271"/>
      <c r="B38" s="1038"/>
      <c r="C38" s="1038"/>
      <c r="D38" s="1272"/>
      <c r="E38" s="1273"/>
    </row>
    <row r="39" spans="1:5">
      <c r="A39" s="1271"/>
      <c r="B39" s="1038"/>
      <c r="C39" s="1038"/>
      <c r="D39" s="1272"/>
      <c r="E39" s="1273"/>
    </row>
    <row r="40" spans="1:5">
      <c r="A40" s="1271"/>
      <c r="B40" s="1038"/>
      <c r="C40" s="1038"/>
      <c r="D40" s="1272"/>
      <c r="E40" s="1273"/>
    </row>
    <row r="41" spans="1:5">
      <c r="A41" s="1271"/>
      <c r="B41" s="1038"/>
      <c r="C41" s="1038"/>
      <c r="D41" s="1272"/>
      <c r="E41" s="1273"/>
    </row>
    <row r="42" spans="1:5">
      <c r="A42" s="1271"/>
      <c r="B42" s="1038"/>
      <c r="C42" s="1038"/>
      <c r="D42" s="1272"/>
      <c r="E42" s="1273"/>
    </row>
    <row r="43" spans="1:5">
      <c r="A43" s="1271"/>
      <c r="B43" s="1038"/>
      <c r="C43" s="1038"/>
      <c r="D43" s="1272"/>
      <c r="E43" s="1273"/>
    </row>
    <row r="44" spans="1:5">
      <c r="A44" s="1271"/>
      <c r="B44" s="1038"/>
      <c r="C44" s="1038"/>
      <c r="D44" s="1272"/>
      <c r="E44" s="1273"/>
    </row>
    <row r="45" spans="1:5">
      <c r="A45" s="1271"/>
      <c r="B45" s="1038"/>
      <c r="C45" s="1038"/>
      <c r="D45" s="1272"/>
      <c r="E45" s="1273"/>
    </row>
    <row r="46" spans="1:5">
      <c r="A46" s="1271"/>
      <c r="B46" s="1038"/>
      <c r="C46" s="1038"/>
      <c r="D46" s="1272"/>
      <c r="E46" s="1273"/>
    </row>
    <row r="47" spans="1:5">
      <c r="A47" s="1271"/>
      <c r="B47" s="1038"/>
      <c r="C47" s="1038"/>
      <c r="D47" s="1272"/>
      <c r="E47" s="1273"/>
    </row>
    <row r="48" spans="1:5">
      <c r="A48" s="1271"/>
      <c r="B48" s="1038"/>
      <c r="C48" s="1038"/>
      <c r="D48" s="1272"/>
      <c r="E48" s="1273"/>
    </row>
    <row r="49" spans="1:5">
      <c r="A49" s="1271"/>
      <c r="B49" s="1038"/>
      <c r="C49" s="1038"/>
      <c r="D49" s="1272"/>
      <c r="E49" s="1273"/>
    </row>
    <row r="50" spans="1:5">
      <c r="A50" s="1271"/>
      <c r="B50" s="1038"/>
      <c r="C50" s="1038"/>
      <c r="D50" s="1272"/>
      <c r="E50" s="1273"/>
    </row>
    <row r="51" spans="1:5">
      <c r="A51" s="1271"/>
      <c r="B51" s="1038"/>
      <c r="C51" s="1038"/>
      <c r="D51" s="1272"/>
      <c r="E51" s="1273"/>
    </row>
    <row r="52" spans="1:5">
      <c r="A52" s="1271"/>
      <c r="B52" s="1038"/>
      <c r="C52" s="1038"/>
      <c r="D52" s="1272"/>
      <c r="E52" s="1273"/>
    </row>
    <row r="53" spans="1:5">
      <c r="A53" s="1271"/>
      <c r="B53" s="1038"/>
      <c r="C53" s="1038"/>
      <c r="D53" s="1272"/>
      <c r="E53" s="1273"/>
    </row>
    <row r="54" spans="1:5">
      <c r="A54" s="1271"/>
      <c r="B54" s="1038"/>
      <c r="C54" s="1038"/>
      <c r="D54" s="1272"/>
      <c r="E54" s="1273"/>
    </row>
    <row r="55" spans="1:5">
      <c r="A55" s="1271"/>
      <c r="B55" s="1038"/>
      <c r="C55" s="1038"/>
      <c r="D55" s="1272"/>
      <c r="E55" s="1273"/>
    </row>
    <row r="56" spans="1:5">
      <c r="A56" s="1271"/>
      <c r="B56" s="1038"/>
      <c r="C56" s="1038"/>
      <c r="D56" s="1272"/>
      <c r="E56" s="1273"/>
    </row>
    <row r="57" spans="1:5">
      <c r="A57" s="1271"/>
      <c r="B57" s="1038"/>
      <c r="C57" s="1038"/>
      <c r="D57" s="1272"/>
      <c r="E57" s="1273"/>
    </row>
    <row r="58" spans="1:5">
      <c r="A58" s="1271"/>
      <c r="B58" s="1038"/>
      <c r="C58" s="1038"/>
      <c r="D58" s="1272"/>
      <c r="E58" s="1273"/>
    </row>
    <row r="59" spans="1:5">
      <c r="A59" s="1271"/>
      <c r="B59" s="1038"/>
      <c r="C59" s="1038"/>
      <c r="D59" s="1272"/>
      <c r="E59" s="1273"/>
    </row>
    <row r="60" spans="1:5">
      <c r="A60" s="1271"/>
      <c r="B60" s="1038"/>
      <c r="C60" s="1038"/>
      <c r="D60" s="1272"/>
      <c r="E60" s="1273"/>
    </row>
    <row r="61" spans="1:5">
      <c r="A61" s="1271"/>
      <c r="B61" s="1038"/>
      <c r="C61" s="1038"/>
      <c r="D61" s="1272"/>
      <c r="E61" s="1273"/>
    </row>
    <row r="62" spans="1:5">
      <c r="A62" s="1271"/>
      <c r="B62" s="1038"/>
      <c r="C62" s="1038"/>
      <c r="D62" s="1272"/>
      <c r="E62" s="1273"/>
    </row>
    <row r="63" spans="1:5">
      <c r="A63" s="1271"/>
      <c r="B63" s="1038"/>
      <c r="C63" s="1038"/>
      <c r="D63" s="1272"/>
      <c r="E63" s="1273"/>
    </row>
    <row r="64" spans="1:5">
      <c r="A64" s="1271"/>
      <c r="B64" s="1038"/>
      <c r="C64" s="1038"/>
      <c r="D64" s="1272"/>
      <c r="E64" s="1273"/>
    </row>
    <row r="65" spans="1:5">
      <c r="A65" s="1271"/>
      <c r="B65" s="1038"/>
      <c r="C65" s="1038"/>
      <c r="D65" s="1272"/>
      <c r="E65" s="1273"/>
    </row>
    <row r="66" spans="1:5">
      <c r="A66" s="1271"/>
      <c r="B66" s="1038"/>
      <c r="C66" s="1038"/>
      <c r="D66" s="1272"/>
      <c r="E66" s="1273"/>
    </row>
    <row r="67" spans="1:5">
      <c r="A67" s="1271"/>
      <c r="B67" s="1038"/>
      <c r="C67" s="1038"/>
      <c r="D67" s="1272"/>
      <c r="E67" s="1273"/>
    </row>
    <row r="68" spans="1:5">
      <c r="A68" s="1271"/>
      <c r="B68" s="1038"/>
      <c r="C68" s="1038"/>
      <c r="D68" s="1272"/>
      <c r="E68" s="1273"/>
    </row>
    <row r="69" spans="1:5">
      <c r="A69" s="1271"/>
      <c r="B69" s="1038"/>
      <c r="C69" s="1038"/>
      <c r="D69" s="1272"/>
      <c r="E69" s="1273"/>
    </row>
    <row r="70" spans="1:5">
      <c r="A70" s="1271"/>
      <c r="B70" s="1038"/>
      <c r="C70" s="1038"/>
      <c r="D70" s="1272"/>
      <c r="E70" s="1273"/>
    </row>
    <row r="71" spans="1:5">
      <c r="A71" s="1271"/>
      <c r="B71" s="1038"/>
      <c r="C71" s="1038"/>
      <c r="D71" s="1272"/>
      <c r="E71" s="1273"/>
    </row>
    <row r="72" spans="1:5">
      <c r="A72" s="1271"/>
      <c r="B72" s="1038"/>
      <c r="C72" s="1038"/>
      <c r="D72" s="1272"/>
      <c r="E72" s="1273"/>
    </row>
    <row r="73" spans="1:5">
      <c r="A73" s="1271"/>
      <c r="B73" s="1038"/>
      <c r="C73" s="1038"/>
      <c r="D73" s="1272"/>
      <c r="E73" s="1273"/>
    </row>
    <row r="74" spans="1:5" ht="15.75" thickBot="1">
      <c r="A74" s="1274"/>
      <c r="B74" s="1275"/>
      <c r="C74" s="1275"/>
      <c r="D74" s="1276"/>
      <c r="E74" s="1277"/>
    </row>
    <row r="75" spans="1:5" ht="18">
      <c r="A75" s="44" t="s">
        <v>3252</v>
      </c>
      <c r="B75" s="364"/>
      <c r="C75" s="44"/>
      <c r="D75" s="44"/>
      <c r="E75" s="44"/>
    </row>
    <row r="82" spans="1:1">
      <c r="A82" s="11"/>
    </row>
  </sheetData>
  <mergeCells count="2">
    <mergeCell ref="A5:E5"/>
    <mergeCell ref="A3:E3"/>
  </mergeCells>
  <phoneticPr fontId="0" type="noConversion"/>
  <printOptions horizontalCentered="1" verticalCentered="1"/>
  <pageMargins left="0.5" right="0.5" top="0.5" bottom="0.5" header="0.5" footer="0.5"/>
  <pageSetup scale="53" orientation="portrait" horizontalDpi="300" verticalDpi="300"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3"/>
  <dimension ref="A1:AX60"/>
  <sheetViews>
    <sheetView defaultGridColor="0" topLeftCell="A34" colorId="22" zoomScaleNormal="100" zoomScaleSheetLayoutView="80" workbookViewId="0">
      <selection activeCell="M31" sqref="M31"/>
    </sheetView>
  </sheetViews>
  <sheetFormatPr defaultColWidth="9.6640625" defaultRowHeight="15"/>
  <cols>
    <col min="1" max="1" width="4.6640625" style="904" customWidth="1"/>
    <col min="2" max="2" width="35.6640625" style="904" customWidth="1"/>
    <col min="3" max="3" width="21.5546875" style="904" customWidth="1"/>
    <col min="4" max="4" width="20.6640625" style="904" customWidth="1"/>
    <col min="5" max="5" width="14.33203125" style="904" customWidth="1"/>
    <col min="6" max="16384" width="9.6640625" style="904"/>
  </cols>
  <sheetData>
    <row r="1" spans="1:50">
      <c r="A1" s="2549" t="s">
        <v>571</v>
      </c>
      <c r="B1" s="2550"/>
      <c r="C1" s="2551" t="s">
        <v>2368</v>
      </c>
      <c r="D1" s="2552" t="s">
        <v>2457</v>
      </c>
      <c r="E1" s="2553" t="s">
        <v>2458</v>
      </c>
      <c r="F1" s="1617"/>
      <c r="G1" s="1617"/>
      <c r="H1" s="1617"/>
      <c r="I1" s="1617"/>
      <c r="J1" s="1617"/>
      <c r="K1" s="1617"/>
      <c r="L1" s="1617"/>
      <c r="M1" s="1617"/>
      <c r="N1" s="1617"/>
      <c r="O1" s="1617"/>
      <c r="P1" s="1617"/>
      <c r="Q1" s="1617"/>
      <c r="R1" s="1617"/>
      <c r="S1" s="1617"/>
      <c r="T1" s="1617"/>
      <c r="U1" s="1617"/>
      <c r="V1" s="1617"/>
      <c r="W1" s="1617"/>
      <c r="X1" s="1617"/>
      <c r="Y1" s="1617"/>
      <c r="Z1" s="1617"/>
      <c r="AA1" s="1617"/>
      <c r="AB1" s="1617"/>
      <c r="AC1" s="1617"/>
      <c r="AD1" s="1617"/>
      <c r="AE1" s="1617"/>
      <c r="AF1" s="1617"/>
      <c r="AG1" s="1617"/>
      <c r="AH1" s="1617"/>
      <c r="AI1" s="1617"/>
      <c r="AJ1" s="1617"/>
      <c r="AK1" s="1617"/>
      <c r="AL1" s="1617"/>
      <c r="AM1" s="1617"/>
      <c r="AN1" s="1617"/>
      <c r="AO1" s="1617"/>
      <c r="AP1" s="1617"/>
      <c r="AQ1" s="1617"/>
      <c r="AR1" s="1617"/>
      <c r="AS1" s="1617"/>
      <c r="AT1" s="1617"/>
      <c r="AU1" s="1617"/>
      <c r="AV1" s="1617"/>
      <c r="AW1" s="1617"/>
      <c r="AX1" s="1617"/>
    </row>
    <row r="2" spans="1:50">
      <c r="A2" s="2370" t="str">
        <f>+'Data Sheet'!C25</f>
        <v>Orange and Rockland Utilities, Inc</v>
      </c>
      <c r="B2" s="2083"/>
      <c r="C2" s="2554" t="s">
        <v>4780</v>
      </c>
      <c r="D2" s="2555" t="s">
        <v>2331</v>
      </c>
      <c r="E2" s="2556" t="s">
        <v>3253</v>
      </c>
      <c r="F2" s="1617"/>
      <c r="G2" s="1617"/>
      <c r="H2" s="1617"/>
      <c r="I2" s="1617"/>
      <c r="J2" s="1617"/>
      <c r="K2" s="1617"/>
      <c r="L2" s="1617"/>
      <c r="M2" s="1617"/>
      <c r="N2" s="1617"/>
      <c r="O2" s="1617"/>
      <c r="P2" s="1617"/>
      <c r="Q2" s="1617"/>
      <c r="R2" s="1617"/>
      <c r="S2" s="1617"/>
      <c r="T2" s="1617"/>
      <c r="U2" s="1617"/>
      <c r="V2" s="1617"/>
      <c r="W2" s="1617"/>
      <c r="X2" s="1617"/>
      <c r="Y2" s="1617"/>
      <c r="Z2" s="1617"/>
      <c r="AA2" s="1617"/>
      <c r="AB2" s="1617"/>
      <c r="AC2" s="1617"/>
      <c r="AD2" s="1617"/>
      <c r="AE2" s="1617"/>
      <c r="AF2" s="1617"/>
      <c r="AG2" s="1617"/>
      <c r="AH2" s="1617"/>
      <c r="AI2" s="1617"/>
      <c r="AJ2" s="1617"/>
      <c r="AK2" s="1617"/>
      <c r="AL2" s="1617"/>
      <c r="AM2" s="1617"/>
      <c r="AN2" s="1617"/>
      <c r="AO2" s="1617"/>
      <c r="AP2" s="1617"/>
      <c r="AQ2" s="1617"/>
      <c r="AR2" s="1617"/>
      <c r="AS2" s="1617"/>
      <c r="AT2" s="1617"/>
      <c r="AU2" s="1617"/>
      <c r="AV2" s="1617"/>
      <c r="AW2" s="1617"/>
      <c r="AX2" s="1617"/>
    </row>
    <row r="3" spans="1:50" ht="15" customHeight="1">
      <c r="A3" s="2397"/>
      <c r="B3" s="918"/>
      <c r="C3" s="2409" t="s">
        <v>238</v>
      </c>
      <c r="D3" s="2557" t="str">
        <f>+'Data Sheet'!C40</f>
        <v>4/28/2016</v>
      </c>
      <c r="E3" s="2560" t="str">
        <f>+'Data Sheet'!C38</f>
        <v>12/31/2015</v>
      </c>
      <c r="F3" s="1617"/>
      <c r="G3" s="1617"/>
      <c r="H3" s="1617"/>
      <c r="I3" s="1617"/>
      <c r="J3" s="1617"/>
      <c r="K3" s="1617"/>
      <c r="L3" s="1617"/>
      <c r="M3" s="1617"/>
      <c r="N3" s="1617"/>
      <c r="O3" s="1617"/>
      <c r="P3" s="1617"/>
      <c r="Q3" s="1617"/>
      <c r="R3" s="1617"/>
      <c r="S3" s="1617"/>
      <c r="T3" s="1617"/>
      <c r="U3" s="1617"/>
      <c r="V3" s="1617"/>
      <c r="W3" s="1617"/>
      <c r="X3" s="1617"/>
      <c r="Y3" s="1617"/>
      <c r="Z3" s="1617"/>
      <c r="AA3" s="1617"/>
      <c r="AB3" s="1617"/>
      <c r="AC3" s="1617"/>
      <c r="AD3" s="1617"/>
      <c r="AE3" s="1617"/>
      <c r="AF3" s="1617"/>
      <c r="AG3" s="1617"/>
      <c r="AH3" s="1617"/>
      <c r="AI3" s="1617"/>
      <c r="AJ3" s="1617"/>
      <c r="AK3" s="1617"/>
      <c r="AL3" s="1617"/>
      <c r="AM3" s="1617"/>
      <c r="AN3" s="1617"/>
      <c r="AO3" s="1617"/>
      <c r="AP3" s="1617"/>
      <c r="AQ3" s="1617"/>
      <c r="AR3" s="1617"/>
      <c r="AS3" s="1617"/>
      <c r="AT3" s="1617"/>
      <c r="AU3" s="1617"/>
      <c r="AV3" s="1617"/>
      <c r="AW3" s="1617"/>
      <c r="AX3" s="1617"/>
    </row>
    <row r="4" spans="1:50">
      <c r="A4" s="2007" t="s">
        <v>2370</v>
      </c>
      <c r="B4" s="991"/>
      <c r="C4" s="991"/>
      <c r="D4" s="991"/>
      <c r="E4" s="2008"/>
      <c r="F4" s="1617"/>
      <c r="G4" s="1617"/>
      <c r="H4" s="1617"/>
      <c r="I4" s="1617"/>
      <c r="J4" s="1617"/>
      <c r="K4" s="1617"/>
      <c r="L4" s="1617"/>
      <c r="M4" s="1617"/>
      <c r="N4" s="1617"/>
      <c r="O4" s="1617"/>
      <c r="P4" s="1617"/>
      <c r="Q4" s="1617"/>
      <c r="R4" s="1617"/>
      <c r="S4" s="1617"/>
      <c r="T4" s="1617"/>
      <c r="U4" s="1617"/>
      <c r="V4" s="1617"/>
      <c r="W4" s="1617"/>
      <c r="X4" s="1617"/>
      <c r="Y4" s="1617"/>
      <c r="Z4" s="1617"/>
      <c r="AA4" s="1617"/>
      <c r="AB4" s="1617"/>
      <c r="AC4" s="1617"/>
      <c r="AD4" s="1617"/>
      <c r="AE4" s="1617"/>
      <c r="AF4" s="1617"/>
      <c r="AG4" s="1617"/>
      <c r="AH4" s="1617"/>
      <c r="AI4" s="1617"/>
      <c r="AJ4" s="1617"/>
      <c r="AK4" s="1617"/>
      <c r="AL4" s="1617"/>
      <c r="AM4" s="1617"/>
      <c r="AN4" s="1617"/>
      <c r="AO4" s="1617"/>
      <c r="AP4" s="1617"/>
      <c r="AQ4" s="1617"/>
      <c r="AR4" s="1617"/>
      <c r="AS4" s="1617"/>
      <c r="AT4" s="1617"/>
      <c r="AU4" s="1617"/>
      <c r="AV4" s="1617"/>
      <c r="AW4" s="1617"/>
      <c r="AX4" s="1617"/>
    </row>
    <row r="5" spans="1:50">
      <c r="A5" s="3674" t="s">
        <v>3489</v>
      </c>
      <c r="B5" s="3675"/>
      <c r="C5" s="3675"/>
      <c r="D5" s="3675"/>
      <c r="E5" s="2011"/>
      <c r="F5" s="1617"/>
      <c r="G5" s="1617"/>
      <c r="H5" s="1617"/>
      <c r="I5" s="1617"/>
      <c r="J5" s="1617"/>
      <c r="K5" s="1617"/>
      <c r="L5" s="1617"/>
      <c r="M5" s="1617"/>
      <c r="N5" s="1617"/>
      <c r="O5" s="1617"/>
      <c r="P5" s="1617"/>
      <c r="Q5" s="1617"/>
      <c r="R5" s="1617"/>
      <c r="S5" s="1617"/>
      <c r="T5" s="1617"/>
      <c r="U5" s="1617"/>
      <c r="V5" s="1617"/>
      <c r="W5" s="1617"/>
      <c r="X5" s="1617"/>
      <c r="Y5" s="1617"/>
      <c r="Z5" s="1617"/>
      <c r="AA5" s="1617"/>
      <c r="AB5" s="1617"/>
      <c r="AC5" s="1617"/>
      <c r="AD5" s="1617"/>
      <c r="AE5" s="1617"/>
      <c r="AF5" s="1617"/>
      <c r="AG5" s="1617"/>
      <c r="AH5" s="1617"/>
      <c r="AI5" s="1617"/>
      <c r="AJ5" s="1617"/>
      <c r="AK5" s="1617"/>
      <c r="AL5" s="1617"/>
      <c r="AM5" s="1617"/>
      <c r="AN5" s="1617"/>
      <c r="AO5" s="1617"/>
      <c r="AP5" s="1617"/>
      <c r="AQ5" s="1617"/>
      <c r="AR5" s="1617"/>
      <c r="AS5" s="1617"/>
      <c r="AT5" s="1617"/>
      <c r="AU5" s="1617"/>
      <c r="AV5" s="1617"/>
      <c r="AW5" s="1617"/>
      <c r="AX5" s="1617"/>
    </row>
    <row r="6" spans="1:50">
      <c r="A6" s="3676" t="s">
        <v>1781</v>
      </c>
      <c r="B6" s="3677"/>
      <c r="C6" s="3677"/>
      <c r="D6" s="3677"/>
      <c r="E6" s="2011"/>
      <c r="F6" s="1617"/>
      <c r="G6" s="1617"/>
      <c r="H6" s="1617"/>
      <c r="I6" s="1617"/>
      <c r="J6" s="1617"/>
      <c r="K6" s="1617"/>
      <c r="L6" s="1617"/>
      <c r="M6" s="1617"/>
      <c r="N6" s="1617"/>
      <c r="O6" s="1617"/>
      <c r="P6" s="1617"/>
      <c r="Q6" s="1617"/>
      <c r="R6" s="1617"/>
      <c r="S6" s="1617"/>
      <c r="T6" s="1617"/>
      <c r="U6" s="1617"/>
      <c r="V6" s="1617"/>
      <c r="W6" s="1617"/>
      <c r="X6" s="1617"/>
      <c r="Y6" s="1617"/>
      <c r="Z6" s="1617"/>
      <c r="AA6" s="1617"/>
      <c r="AB6" s="1617"/>
      <c r="AC6" s="1617"/>
      <c r="AD6" s="1617"/>
      <c r="AE6" s="1617"/>
      <c r="AF6" s="1617"/>
      <c r="AG6" s="1617"/>
      <c r="AH6" s="1617"/>
      <c r="AI6" s="1617"/>
      <c r="AJ6" s="1617"/>
      <c r="AK6" s="1617"/>
      <c r="AL6" s="1617"/>
      <c r="AM6" s="1617"/>
      <c r="AN6" s="1617"/>
      <c r="AO6" s="1617"/>
      <c r="AP6" s="1617"/>
      <c r="AQ6" s="1617"/>
      <c r="AR6" s="1617"/>
      <c r="AS6" s="1617"/>
      <c r="AT6" s="1617"/>
      <c r="AU6" s="1617"/>
      <c r="AV6" s="1617"/>
      <c r="AW6" s="1617"/>
      <c r="AX6" s="1617"/>
    </row>
    <row r="7" spans="1:50">
      <c r="A7" s="3676" t="s">
        <v>157</v>
      </c>
      <c r="B7" s="3677"/>
      <c r="C7" s="3677"/>
      <c r="D7" s="3677"/>
      <c r="E7" s="2011"/>
      <c r="F7" s="1617"/>
      <c r="G7" s="1617"/>
      <c r="H7" s="1617"/>
      <c r="I7" s="1617"/>
      <c r="J7" s="1617"/>
      <c r="K7" s="1617"/>
      <c r="L7" s="1617"/>
      <c r="M7" s="1617"/>
      <c r="N7" s="1617"/>
      <c r="O7" s="1617"/>
      <c r="P7" s="1617"/>
      <c r="Q7" s="1617"/>
      <c r="R7" s="1617"/>
      <c r="S7" s="1617"/>
      <c r="T7" s="1617"/>
      <c r="U7" s="1617"/>
      <c r="V7" s="1617"/>
      <c r="W7" s="1617"/>
      <c r="X7" s="1617"/>
      <c r="Y7" s="1617"/>
      <c r="Z7" s="1617"/>
      <c r="AA7" s="1617"/>
      <c r="AB7" s="1617"/>
      <c r="AC7" s="1617"/>
      <c r="AD7" s="1617"/>
      <c r="AE7" s="1617"/>
      <c r="AF7" s="1617"/>
      <c r="AG7" s="1617"/>
      <c r="AH7" s="1617"/>
      <c r="AI7" s="1617"/>
      <c r="AJ7" s="1617"/>
      <c r="AK7" s="1617"/>
      <c r="AL7" s="1617"/>
      <c r="AM7" s="1617"/>
      <c r="AN7" s="1617"/>
      <c r="AO7" s="1617"/>
      <c r="AP7" s="1617"/>
      <c r="AQ7" s="1617"/>
      <c r="AR7" s="1617"/>
      <c r="AS7" s="1617"/>
      <c r="AT7" s="1617"/>
      <c r="AU7" s="1617"/>
      <c r="AV7" s="1617"/>
      <c r="AW7" s="1617"/>
      <c r="AX7" s="1617"/>
    </row>
    <row r="8" spans="1:50">
      <c r="A8" s="3678" t="s">
        <v>158</v>
      </c>
      <c r="B8" s="3679"/>
      <c r="C8" s="3679"/>
      <c r="D8" s="3679"/>
      <c r="E8" s="1530"/>
      <c r="F8" s="1617"/>
      <c r="G8" s="1617"/>
      <c r="H8" s="1617"/>
      <c r="I8" s="1617"/>
      <c r="J8" s="1617"/>
      <c r="K8" s="1617"/>
      <c r="L8" s="1617"/>
      <c r="M8" s="1617"/>
      <c r="N8" s="1617"/>
      <c r="O8" s="1617"/>
      <c r="P8" s="1617"/>
      <c r="Q8" s="1617"/>
      <c r="R8" s="1617"/>
      <c r="S8" s="1617"/>
      <c r="T8" s="1617"/>
      <c r="U8" s="1617"/>
      <c r="V8" s="1617"/>
      <c r="W8" s="1617"/>
      <c r="X8" s="1617"/>
      <c r="Y8" s="1617"/>
      <c r="Z8" s="1617"/>
      <c r="AA8" s="1617"/>
      <c r="AB8" s="1617"/>
      <c r="AC8" s="1617"/>
      <c r="AD8" s="1617"/>
      <c r="AE8" s="1617"/>
      <c r="AF8" s="1617"/>
      <c r="AG8" s="1617"/>
      <c r="AH8" s="1617"/>
      <c r="AI8" s="1617"/>
      <c r="AJ8" s="1617"/>
      <c r="AK8" s="1617"/>
      <c r="AL8" s="1617"/>
      <c r="AM8" s="1617"/>
      <c r="AN8" s="1617"/>
      <c r="AO8" s="1617"/>
      <c r="AP8" s="1617"/>
      <c r="AQ8" s="1617"/>
      <c r="AR8" s="1617"/>
      <c r="AS8" s="1617"/>
      <c r="AT8" s="1617"/>
      <c r="AU8" s="1617"/>
      <c r="AV8" s="1617"/>
      <c r="AW8" s="1617"/>
      <c r="AX8" s="1617"/>
    </row>
    <row r="9" spans="1:50">
      <c r="A9" s="1479"/>
      <c r="B9" s="1617"/>
      <c r="C9" s="1617"/>
      <c r="D9" s="1617"/>
      <c r="E9" s="1530"/>
      <c r="F9" s="1617"/>
      <c r="G9" s="1617"/>
      <c r="H9" s="1617"/>
      <c r="I9" s="1617"/>
      <c r="J9" s="1617"/>
      <c r="K9" s="1617"/>
      <c r="L9" s="1617"/>
      <c r="M9" s="1617"/>
      <c r="N9" s="1617"/>
      <c r="O9" s="1617"/>
      <c r="P9" s="1617"/>
      <c r="Q9" s="1617"/>
      <c r="R9" s="1617"/>
      <c r="S9" s="1617"/>
      <c r="T9" s="1617"/>
      <c r="U9" s="1617"/>
      <c r="V9" s="1617"/>
      <c r="W9" s="1617"/>
      <c r="X9" s="1617"/>
      <c r="Y9" s="1617"/>
      <c r="Z9" s="1617"/>
      <c r="AA9" s="1617"/>
      <c r="AB9" s="1617"/>
      <c r="AC9" s="1617"/>
      <c r="AD9" s="1617"/>
      <c r="AE9" s="1617"/>
      <c r="AF9" s="1617"/>
      <c r="AG9" s="1617"/>
      <c r="AH9" s="1617"/>
      <c r="AI9" s="1617"/>
      <c r="AJ9" s="1617"/>
      <c r="AK9" s="1617"/>
      <c r="AL9" s="1617"/>
      <c r="AM9" s="1617"/>
      <c r="AN9" s="1617"/>
      <c r="AO9" s="1617"/>
      <c r="AP9" s="1617"/>
      <c r="AQ9" s="1617"/>
      <c r="AR9" s="1617"/>
      <c r="AS9" s="1617"/>
      <c r="AT9" s="1617"/>
      <c r="AU9" s="1617"/>
      <c r="AV9" s="1617"/>
      <c r="AW9" s="1617"/>
      <c r="AX9" s="1617"/>
    </row>
    <row r="10" spans="1:50">
      <c r="A10" s="2380"/>
      <c r="B10" s="2017"/>
      <c r="C10" s="2081"/>
      <c r="D10" s="2081"/>
      <c r="E10" s="2481" t="s">
        <v>2642</v>
      </c>
      <c r="F10" s="1617"/>
      <c r="G10" s="1617"/>
      <c r="H10" s="1617"/>
      <c r="I10" s="1617"/>
      <c r="J10" s="1617"/>
      <c r="K10" s="1617"/>
      <c r="L10" s="1617"/>
      <c r="M10" s="1617"/>
      <c r="N10" s="1617"/>
      <c r="O10" s="1617"/>
      <c r="P10" s="1617"/>
      <c r="Q10" s="1617"/>
      <c r="R10" s="1617"/>
      <c r="S10" s="1617"/>
      <c r="T10" s="1617"/>
      <c r="U10" s="1617"/>
      <c r="V10" s="1617"/>
      <c r="W10" s="1617"/>
      <c r="X10" s="1617"/>
      <c r="Y10" s="1617"/>
      <c r="Z10" s="1617"/>
      <c r="AA10" s="1617"/>
      <c r="AB10" s="1617"/>
      <c r="AC10" s="1617"/>
      <c r="AD10" s="1617"/>
      <c r="AE10" s="1617"/>
      <c r="AF10" s="1617"/>
      <c r="AG10" s="1617"/>
      <c r="AH10" s="1617"/>
      <c r="AI10" s="1617"/>
      <c r="AJ10" s="1617"/>
      <c r="AK10" s="1617"/>
      <c r="AL10" s="1617"/>
      <c r="AM10" s="1617"/>
      <c r="AN10" s="1617"/>
      <c r="AO10" s="1617"/>
      <c r="AP10" s="1617"/>
      <c r="AQ10" s="1617"/>
      <c r="AR10" s="1617"/>
      <c r="AS10" s="1617"/>
      <c r="AT10" s="1617"/>
      <c r="AU10" s="1617"/>
      <c r="AV10" s="1617"/>
      <c r="AW10" s="1617"/>
      <c r="AX10" s="1617"/>
    </row>
    <row r="11" spans="1:50">
      <c r="A11" s="2021" t="s">
        <v>3686</v>
      </c>
      <c r="B11" s="3680" t="s">
        <v>2369</v>
      </c>
      <c r="C11" s="3681"/>
      <c r="D11" s="3682"/>
      <c r="E11" s="1510" t="s">
        <v>659</v>
      </c>
      <c r="F11" s="1617"/>
      <c r="G11" s="1617"/>
      <c r="H11" s="1617"/>
      <c r="I11" s="1617"/>
      <c r="J11" s="1617"/>
      <c r="K11" s="1617"/>
      <c r="L11" s="1617"/>
      <c r="M11" s="1617"/>
      <c r="N11" s="1617"/>
      <c r="O11" s="1617"/>
      <c r="P11" s="1617"/>
      <c r="Q11" s="1617"/>
      <c r="R11" s="1617"/>
      <c r="S11" s="1617"/>
      <c r="T11" s="1617"/>
      <c r="U11" s="1617"/>
      <c r="V11" s="1617"/>
      <c r="W11" s="1617"/>
      <c r="X11" s="1617"/>
      <c r="Y11" s="1617"/>
      <c r="Z11" s="1617"/>
      <c r="AA11" s="1617"/>
      <c r="AB11" s="1617"/>
      <c r="AC11" s="1617"/>
      <c r="AD11" s="1617"/>
      <c r="AE11" s="1617"/>
      <c r="AF11" s="1617"/>
      <c r="AG11" s="1617"/>
      <c r="AH11" s="1617"/>
      <c r="AI11" s="1617"/>
      <c r="AJ11" s="1617"/>
      <c r="AK11" s="1617"/>
      <c r="AL11" s="1617"/>
      <c r="AM11" s="1617"/>
      <c r="AN11" s="1617"/>
      <c r="AO11" s="1617"/>
      <c r="AP11" s="1617"/>
      <c r="AQ11" s="1617"/>
      <c r="AR11" s="1617"/>
      <c r="AS11" s="1617"/>
      <c r="AT11" s="1617"/>
      <c r="AU11" s="1617"/>
      <c r="AV11" s="1617"/>
      <c r="AW11" s="1617"/>
      <c r="AX11" s="1617"/>
    </row>
    <row r="12" spans="1:50">
      <c r="A12" s="2023" t="s">
        <v>3689</v>
      </c>
      <c r="B12" s="3683" t="s">
        <v>58</v>
      </c>
      <c r="C12" s="3684"/>
      <c r="D12" s="3685"/>
      <c r="E12" s="2026" t="s">
        <v>1827</v>
      </c>
      <c r="F12" s="1617"/>
      <c r="G12" s="1617"/>
      <c r="H12" s="1617"/>
      <c r="I12" s="1617"/>
      <c r="J12" s="1617"/>
      <c r="K12" s="1617"/>
      <c r="L12" s="1617"/>
      <c r="M12" s="1617"/>
      <c r="N12" s="1617"/>
      <c r="O12" s="1617"/>
      <c r="P12" s="1617"/>
      <c r="Q12" s="1617"/>
      <c r="R12" s="1617"/>
      <c r="S12" s="1617"/>
      <c r="T12" s="1617"/>
      <c r="U12" s="1617"/>
      <c r="V12" s="1617"/>
      <c r="W12" s="1617"/>
      <c r="X12" s="1617"/>
      <c r="Y12" s="1617"/>
      <c r="Z12" s="1617"/>
      <c r="AA12" s="1617"/>
      <c r="AB12" s="1617"/>
      <c r="AC12" s="1617"/>
      <c r="AD12" s="1617"/>
      <c r="AE12" s="1617"/>
      <c r="AF12" s="1617"/>
      <c r="AG12" s="1617"/>
      <c r="AH12" s="1617"/>
      <c r="AI12" s="1617"/>
      <c r="AJ12" s="1617"/>
      <c r="AK12" s="1617"/>
      <c r="AL12" s="1617"/>
      <c r="AM12" s="1617"/>
      <c r="AN12" s="1617"/>
      <c r="AO12" s="1617"/>
      <c r="AP12" s="1617"/>
      <c r="AQ12" s="1617"/>
      <c r="AR12" s="1617"/>
      <c r="AS12" s="1617"/>
      <c r="AT12" s="1617"/>
      <c r="AU12" s="1617"/>
      <c r="AV12" s="1617"/>
      <c r="AW12" s="1617"/>
      <c r="AX12" s="1617"/>
    </row>
    <row r="13" spans="1:50">
      <c r="A13" s="2021" t="s">
        <v>3644</v>
      </c>
      <c r="B13" s="909" t="s">
        <v>4062</v>
      </c>
      <c r="C13" s="1617"/>
      <c r="D13" s="1617"/>
      <c r="E13" s="2373">
        <v>166651</v>
      </c>
      <c r="F13" s="1617"/>
      <c r="G13" s="1617"/>
      <c r="H13" s="1617"/>
      <c r="I13" s="1617"/>
      <c r="J13" s="1617"/>
      <c r="K13" s="1617"/>
      <c r="L13" s="1617"/>
      <c r="M13" s="1617"/>
      <c r="N13" s="1617"/>
      <c r="O13" s="1617"/>
      <c r="P13" s="1617"/>
      <c r="Q13" s="1617"/>
      <c r="R13" s="1617"/>
      <c r="S13" s="1617"/>
      <c r="T13" s="1617"/>
      <c r="U13" s="1617"/>
      <c r="V13" s="1617"/>
      <c r="W13" s="1617"/>
      <c r="X13" s="1617"/>
      <c r="Y13" s="1617"/>
      <c r="Z13" s="1617"/>
      <c r="AA13" s="1617"/>
      <c r="AB13" s="1617"/>
      <c r="AC13" s="1617"/>
      <c r="AD13" s="1617"/>
      <c r="AE13" s="1617"/>
      <c r="AF13" s="1617"/>
      <c r="AG13" s="1617"/>
      <c r="AH13" s="1617"/>
      <c r="AI13" s="1617"/>
      <c r="AJ13" s="1617"/>
      <c r="AK13" s="1617"/>
      <c r="AL13" s="1617"/>
      <c r="AM13" s="1617"/>
      <c r="AN13" s="1617"/>
      <c r="AO13" s="1617"/>
      <c r="AP13" s="1617"/>
      <c r="AQ13" s="1617"/>
      <c r="AR13" s="1617"/>
      <c r="AS13" s="1617"/>
      <c r="AT13" s="1617"/>
      <c r="AU13" s="1617"/>
      <c r="AV13" s="1617"/>
      <c r="AW13" s="1617"/>
      <c r="AX13" s="1617"/>
    </row>
    <row r="14" spans="1:50">
      <c r="A14" s="2021" t="s">
        <v>3645</v>
      </c>
      <c r="B14" s="909"/>
      <c r="C14" s="1617"/>
      <c r="D14" s="1617"/>
      <c r="E14" s="1616"/>
      <c r="F14" s="1617"/>
      <c r="G14" s="1617"/>
      <c r="H14" s="1617"/>
      <c r="I14" s="1617"/>
      <c r="J14" s="1617"/>
      <c r="K14" s="1617"/>
      <c r="L14" s="1617"/>
      <c r="M14" s="1617"/>
      <c r="N14" s="1617"/>
      <c r="O14" s="1617"/>
      <c r="P14" s="1617"/>
      <c r="Q14" s="1617"/>
      <c r="R14" s="1617"/>
      <c r="S14" s="1617"/>
      <c r="T14" s="1617"/>
      <c r="U14" s="1617"/>
      <c r="V14" s="1617"/>
      <c r="W14" s="1617"/>
      <c r="X14" s="1617"/>
      <c r="Y14" s="1617"/>
      <c r="Z14" s="1617"/>
      <c r="AA14" s="1617"/>
      <c r="AB14" s="1617"/>
      <c r="AC14" s="1617"/>
      <c r="AD14" s="1617"/>
      <c r="AE14" s="1617"/>
      <c r="AF14" s="1617"/>
      <c r="AG14" s="1617"/>
      <c r="AH14" s="1617"/>
      <c r="AI14" s="1617"/>
      <c r="AJ14" s="1617"/>
      <c r="AK14" s="1617"/>
      <c r="AL14" s="1617"/>
      <c r="AM14" s="1617"/>
      <c r="AN14" s="1617"/>
      <c r="AO14" s="1617"/>
      <c r="AP14" s="1617"/>
      <c r="AQ14" s="1617"/>
      <c r="AR14" s="1617"/>
      <c r="AS14" s="1617"/>
      <c r="AT14" s="1617"/>
      <c r="AU14" s="1617"/>
      <c r="AV14" s="1617"/>
      <c r="AW14" s="1617"/>
      <c r="AX14" s="1617"/>
    </row>
    <row r="15" spans="1:50">
      <c r="A15" s="2021" t="s">
        <v>3646</v>
      </c>
      <c r="B15" s="909"/>
      <c r="C15" s="1617"/>
      <c r="D15" s="1617"/>
      <c r="E15" s="1616"/>
      <c r="F15" s="1617"/>
      <c r="G15" s="1617"/>
      <c r="H15" s="1617"/>
      <c r="I15" s="1617"/>
      <c r="J15" s="1617"/>
      <c r="K15" s="1617"/>
      <c r="L15" s="1617"/>
      <c r="M15" s="1617"/>
      <c r="N15" s="1617"/>
      <c r="O15" s="1617"/>
      <c r="P15" s="1617"/>
      <c r="Q15" s="1617"/>
      <c r="R15" s="1617"/>
      <c r="S15" s="1617"/>
      <c r="T15" s="1617"/>
      <c r="U15" s="1617"/>
      <c r="V15" s="1617"/>
      <c r="W15" s="1617"/>
      <c r="X15" s="1617"/>
      <c r="Y15" s="1617"/>
      <c r="Z15" s="1617"/>
      <c r="AA15" s="1617"/>
      <c r="AB15" s="1617"/>
      <c r="AC15" s="1617"/>
      <c r="AD15" s="1617"/>
      <c r="AE15" s="1617"/>
      <c r="AF15" s="1617"/>
      <c r="AG15" s="1617"/>
      <c r="AH15" s="1617"/>
      <c r="AI15" s="1617"/>
      <c r="AJ15" s="1617"/>
      <c r="AK15" s="1617"/>
      <c r="AL15" s="1617"/>
      <c r="AM15" s="1617"/>
      <c r="AN15" s="1617"/>
      <c r="AO15" s="1617"/>
      <c r="AP15" s="1617"/>
      <c r="AQ15" s="1617"/>
      <c r="AR15" s="1617"/>
      <c r="AS15" s="1617"/>
      <c r="AT15" s="1617"/>
      <c r="AU15" s="1617"/>
      <c r="AV15" s="1617"/>
      <c r="AW15" s="1617"/>
      <c r="AX15" s="1617"/>
    </row>
    <row r="16" spans="1:50">
      <c r="A16" s="2021" t="s">
        <v>3647</v>
      </c>
      <c r="B16" s="909"/>
      <c r="C16" s="1617"/>
      <c r="D16" s="1617"/>
      <c r="E16" s="1616"/>
      <c r="F16" s="1617"/>
      <c r="G16" s="1617"/>
      <c r="H16" s="1617"/>
      <c r="I16" s="1617"/>
      <c r="J16" s="1617"/>
      <c r="K16" s="1617"/>
      <c r="L16" s="1617"/>
      <c r="M16" s="1617"/>
      <c r="N16" s="1617"/>
      <c r="O16" s="1617"/>
      <c r="P16" s="1617"/>
      <c r="Q16" s="1617"/>
      <c r="R16" s="1617"/>
      <c r="S16" s="1617"/>
      <c r="T16" s="1617"/>
      <c r="U16" s="1617"/>
      <c r="V16" s="1617"/>
      <c r="W16" s="1617"/>
      <c r="X16" s="1617"/>
      <c r="Y16" s="1617"/>
      <c r="Z16" s="1617"/>
      <c r="AA16" s="1617"/>
      <c r="AB16" s="1617"/>
      <c r="AC16" s="1617"/>
      <c r="AD16" s="1617"/>
      <c r="AE16" s="1617"/>
      <c r="AF16" s="1617"/>
      <c r="AG16" s="1617"/>
      <c r="AH16" s="1617"/>
      <c r="AI16" s="1617"/>
      <c r="AJ16" s="1617"/>
      <c r="AK16" s="1617"/>
      <c r="AL16" s="1617"/>
      <c r="AM16" s="1617"/>
      <c r="AN16" s="1617"/>
      <c r="AO16" s="1617"/>
      <c r="AP16" s="1617"/>
      <c r="AQ16" s="1617"/>
      <c r="AR16" s="1617"/>
      <c r="AS16" s="1617"/>
      <c r="AT16" s="1617"/>
      <c r="AU16" s="1617"/>
      <c r="AV16" s="1617"/>
      <c r="AW16" s="1617"/>
      <c r="AX16" s="1617"/>
    </row>
    <row r="17" spans="1:50">
      <c r="A17" s="2021" t="s">
        <v>3648</v>
      </c>
      <c r="B17" s="909"/>
      <c r="C17" s="1617"/>
      <c r="D17" s="1617"/>
      <c r="E17" s="1616"/>
      <c r="F17" s="1617"/>
      <c r="G17" s="1617"/>
      <c r="H17" s="1617"/>
      <c r="I17" s="1617"/>
      <c r="J17" s="1617"/>
      <c r="K17" s="1617"/>
      <c r="L17" s="1617"/>
      <c r="M17" s="1617"/>
      <c r="N17" s="1617"/>
      <c r="O17" s="1617"/>
      <c r="P17" s="1617"/>
      <c r="Q17" s="1617"/>
      <c r="R17" s="1617"/>
      <c r="S17" s="1617"/>
      <c r="T17" s="1617"/>
      <c r="U17" s="1617"/>
      <c r="V17" s="1617"/>
      <c r="W17" s="1617"/>
      <c r="X17" s="1617"/>
      <c r="Y17" s="1617"/>
      <c r="Z17" s="1617"/>
      <c r="AA17" s="1617"/>
      <c r="AB17" s="1617"/>
      <c r="AC17" s="1617"/>
      <c r="AD17" s="1617"/>
      <c r="AE17" s="1617"/>
      <c r="AF17" s="1617"/>
      <c r="AG17" s="1617"/>
      <c r="AH17" s="1617"/>
      <c r="AI17" s="1617"/>
      <c r="AJ17" s="1617"/>
      <c r="AK17" s="1617"/>
      <c r="AL17" s="1617"/>
      <c r="AM17" s="1617"/>
      <c r="AN17" s="1617"/>
      <c r="AO17" s="1617"/>
      <c r="AP17" s="1617"/>
      <c r="AQ17" s="1617"/>
      <c r="AR17" s="1617"/>
      <c r="AS17" s="1617"/>
      <c r="AT17" s="1617"/>
      <c r="AU17" s="1617"/>
      <c r="AV17" s="1617"/>
      <c r="AW17" s="1617"/>
      <c r="AX17" s="1617"/>
    </row>
    <row r="18" spans="1:50">
      <c r="A18" s="2021" t="s">
        <v>3649</v>
      </c>
      <c r="B18" s="909"/>
      <c r="C18" s="1617"/>
      <c r="D18" s="1617"/>
      <c r="E18" s="1616"/>
      <c r="F18" s="1617"/>
      <c r="G18" s="1617"/>
      <c r="H18" s="1617"/>
      <c r="I18" s="1617"/>
      <c r="J18" s="1617"/>
      <c r="K18" s="1617"/>
      <c r="L18" s="1617"/>
      <c r="M18" s="1617"/>
      <c r="N18" s="1617"/>
      <c r="O18" s="1617"/>
      <c r="P18" s="1617"/>
      <c r="Q18" s="1617"/>
      <c r="R18" s="1617"/>
      <c r="S18" s="1617"/>
      <c r="T18" s="1617"/>
      <c r="U18" s="1617"/>
      <c r="V18" s="1617"/>
      <c r="W18" s="1617"/>
      <c r="X18" s="1617"/>
      <c r="Y18" s="1617"/>
      <c r="Z18" s="1617"/>
      <c r="AA18" s="1617"/>
      <c r="AB18" s="1617"/>
      <c r="AC18" s="1617"/>
      <c r="AD18" s="1617"/>
      <c r="AE18" s="1617"/>
      <c r="AF18" s="1617"/>
      <c r="AG18" s="1617"/>
      <c r="AH18" s="1617"/>
      <c r="AI18" s="1617"/>
      <c r="AJ18" s="1617"/>
      <c r="AK18" s="1617"/>
      <c r="AL18" s="1617"/>
      <c r="AM18" s="1617"/>
      <c r="AN18" s="1617"/>
      <c r="AO18" s="1617"/>
      <c r="AP18" s="1617"/>
      <c r="AQ18" s="1617"/>
      <c r="AR18" s="1617"/>
      <c r="AS18" s="1617"/>
      <c r="AT18" s="1617"/>
      <c r="AU18" s="1617"/>
      <c r="AV18" s="1617"/>
      <c r="AW18" s="1617"/>
      <c r="AX18" s="1617"/>
    </row>
    <row r="19" spans="1:50">
      <c r="A19" s="2021" t="s">
        <v>3650</v>
      </c>
      <c r="B19" s="909"/>
      <c r="C19" s="1617"/>
      <c r="D19" s="1617"/>
      <c r="E19" s="1616"/>
      <c r="F19" s="1617"/>
      <c r="G19" s="1617"/>
      <c r="H19" s="1617"/>
      <c r="I19" s="1617"/>
      <c r="J19" s="1617"/>
      <c r="K19" s="1617"/>
      <c r="L19" s="1617"/>
      <c r="M19" s="1617"/>
      <c r="N19" s="1617"/>
      <c r="O19" s="1617"/>
      <c r="P19" s="1617"/>
      <c r="Q19" s="1617"/>
      <c r="R19" s="1617"/>
      <c r="S19" s="1617"/>
      <c r="T19" s="1617"/>
      <c r="U19" s="1617"/>
      <c r="V19" s="1617"/>
      <c r="W19" s="1617"/>
      <c r="X19" s="1617"/>
      <c r="Y19" s="1617"/>
      <c r="Z19" s="1617"/>
      <c r="AA19" s="1617"/>
      <c r="AB19" s="1617"/>
      <c r="AC19" s="1617"/>
      <c r="AD19" s="1617"/>
      <c r="AE19" s="1617"/>
      <c r="AF19" s="1617"/>
      <c r="AG19" s="1617"/>
      <c r="AH19" s="1617"/>
      <c r="AI19" s="1617"/>
      <c r="AJ19" s="1617"/>
      <c r="AK19" s="1617"/>
      <c r="AL19" s="1617"/>
      <c r="AM19" s="1617"/>
      <c r="AN19" s="1617"/>
      <c r="AO19" s="1617"/>
      <c r="AP19" s="1617"/>
      <c r="AQ19" s="1617"/>
      <c r="AR19" s="1617"/>
      <c r="AS19" s="1617"/>
      <c r="AT19" s="1617"/>
      <c r="AU19" s="1617"/>
      <c r="AV19" s="1617"/>
      <c r="AW19" s="1617"/>
      <c r="AX19" s="1617"/>
    </row>
    <row r="20" spans="1:50">
      <c r="A20" s="2021" t="s">
        <v>3651</v>
      </c>
      <c r="B20" s="909"/>
      <c r="C20" s="1617"/>
      <c r="D20" s="1617"/>
      <c r="E20" s="1616"/>
      <c r="F20" s="1617"/>
      <c r="G20" s="1617"/>
      <c r="H20" s="1617"/>
      <c r="I20" s="1617"/>
      <c r="J20" s="1617"/>
      <c r="K20" s="1617"/>
      <c r="L20" s="1617"/>
      <c r="M20" s="1617"/>
      <c r="N20" s="1617"/>
      <c r="O20" s="1617"/>
      <c r="P20" s="1617"/>
      <c r="Q20" s="1617"/>
      <c r="R20" s="1617"/>
      <c r="S20" s="1617"/>
      <c r="T20" s="1617"/>
      <c r="U20" s="1617"/>
      <c r="V20" s="1617"/>
      <c r="W20" s="1617"/>
      <c r="X20" s="1617"/>
      <c r="Y20" s="1617"/>
      <c r="Z20" s="1617"/>
      <c r="AA20" s="1617"/>
      <c r="AB20" s="1617"/>
      <c r="AC20" s="1617"/>
      <c r="AD20" s="1617"/>
      <c r="AE20" s="1617"/>
      <c r="AF20" s="1617"/>
      <c r="AG20" s="1617"/>
      <c r="AH20" s="1617"/>
      <c r="AI20" s="1617"/>
      <c r="AJ20" s="1617"/>
      <c r="AK20" s="1617"/>
      <c r="AL20" s="1617"/>
      <c r="AM20" s="1617"/>
      <c r="AN20" s="1617"/>
      <c r="AO20" s="1617"/>
      <c r="AP20" s="1617"/>
      <c r="AQ20" s="1617"/>
      <c r="AR20" s="1617"/>
      <c r="AS20" s="1617"/>
      <c r="AT20" s="1617"/>
      <c r="AU20" s="1617"/>
      <c r="AV20" s="1617"/>
      <c r="AW20" s="1617"/>
      <c r="AX20" s="1617"/>
    </row>
    <row r="21" spans="1:50">
      <c r="A21" s="2021" t="s">
        <v>3652</v>
      </c>
      <c r="B21" s="909"/>
      <c r="C21" s="1617"/>
      <c r="D21" s="1617"/>
      <c r="E21" s="1616"/>
      <c r="F21" s="1617"/>
      <c r="G21" s="1617"/>
      <c r="H21" s="1617"/>
      <c r="I21" s="1617"/>
      <c r="J21" s="1617"/>
      <c r="K21" s="1617"/>
      <c r="L21" s="1617"/>
      <c r="M21" s="1617"/>
      <c r="N21" s="1617"/>
      <c r="O21" s="1617"/>
      <c r="P21" s="1617"/>
      <c r="Q21" s="1617"/>
      <c r="R21" s="1617"/>
      <c r="S21" s="1617"/>
      <c r="T21" s="1617"/>
      <c r="U21" s="1617"/>
      <c r="V21" s="1617"/>
      <c r="W21" s="1617"/>
      <c r="X21" s="1617"/>
      <c r="Y21" s="1617"/>
      <c r="Z21" s="1617"/>
      <c r="AA21" s="1617"/>
      <c r="AB21" s="1617"/>
      <c r="AC21" s="1617"/>
      <c r="AD21" s="1617"/>
      <c r="AE21" s="1617"/>
      <c r="AF21" s="1617"/>
      <c r="AG21" s="1617"/>
      <c r="AH21" s="1617"/>
      <c r="AI21" s="1617"/>
      <c r="AJ21" s="1617"/>
      <c r="AK21" s="1617"/>
      <c r="AL21" s="1617"/>
      <c r="AM21" s="1617"/>
      <c r="AN21" s="1617"/>
      <c r="AO21" s="1617"/>
      <c r="AP21" s="1617"/>
      <c r="AQ21" s="1617"/>
      <c r="AR21" s="1617"/>
      <c r="AS21" s="1617"/>
      <c r="AT21" s="1617"/>
      <c r="AU21" s="1617"/>
      <c r="AV21" s="1617"/>
      <c r="AW21" s="1617"/>
      <c r="AX21" s="1617"/>
    </row>
    <row r="22" spans="1:50">
      <c r="A22" s="2021" t="s">
        <v>3653</v>
      </c>
      <c r="B22" s="909"/>
      <c r="C22" s="1617"/>
      <c r="D22" s="1617"/>
      <c r="E22" s="1616"/>
      <c r="F22" s="1617"/>
      <c r="G22" s="1617"/>
      <c r="H22" s="1617"/>
      <c r="I22" s="1617"/>
      <c r="J22" s="1617"/>
      <c r="K22" s="1617"/>
      <c r="L22" s="1617"/>
      <c r="M22" s="1617"/>
      <c r="N22" s="1617"/>
      <c r="O22" s="1617"/>
      <c r="P22" s="1617"/>
      <c r="Q22" s="1617"/>
      <c r="R22" s="1617"/>
      <c r="S22" s="1617"/>
      <c r="T22" s="1617"/>
      <c r="U22" s="1617"/>
      <c r="V22" s="1617"/>
      <c r="W22" s="1617"/>
      <c r="X22" s="1617"/>
      <c r="Y22" s="1617"/>
      <c r="Z22" s="1617"/>
      <c r="AA22" s="1617"/>
      <c r="AB22" s="1617"/>
      <c r="AC22" s="1617"/>
      <c r="AD22" s="1617"/>
      <c r="AE22" s="1617"/>
      <c r="AF22" s="1617"/>
      <c r="AG22" s="1617"/>
      <c r="AH22" s="1617"/>
      <c r="AI22" s="1617"/>
      <c r="AJ22" s="1617"/>
      <c r="AK22" s="1617"/>
      <c r="AL22" s="1617"/>
      <c r="AM22" s="1617"/>
      <c r="AN22" s="1617"/>
      <c r="AO22" s="1617"/>
      <c r="AP22" s="1617"/>
      <c r="AQ22" s="1617"/>
      <c r="AR22" s="1617"/>
      <c r="AS22" s="1617"/>
      <c r="AT22" s="1617"/>
      <c r="AU22" s="1617"/>
      <c r="AV22" s="1617"/>
      <c r="AW22" s="1617"/>
      <c r="AX22" s="1617"/>
    </row>
    <row r="23" spans="1:50">
      <c r="A23" s="2021" t="s">
        <v>3654</v>
      </c>
      <c r="B23" s="909"/>
      <c r="C23" s="1617"/>
      <c r="D23" s="1617"/>
      <c r="E23" s="1616"/>
      <c r="F23" s="1617"/>
      <c r="G23" s="1617"/>
      <c r="H23" s="1617"/>
      <c r="I23" s="1617"/>
      <c r="J23" s="1617"/>
      <c r="K23" s="1617"/>
      <c r="L23" s="1617"/>
      <c r="M23" s="1617"/>
      <c r="N23" s="1617"/>
      <c r="O23" s="1617"/>
      <c r="P23" s="1617"/>
      <c r="Q23" s="1617"/>
      <c r="R23" s="1617"/>
      <c r="S23" s="1617"/>
      <c r="T23" s="1617"/>
      <c r="U23" s="1617"/>
      <c r="V23" s="1617"/>
      <c r="W23" s="1617"/>
      <c r="X23" s="1617"/>
      <c r="Y23" s="1617"/>
      <c r="Z23" s="1617"/>
      <c r="AA23" s="1617"/>
      <c r="AB23" s="1617"/>
      <c r="AC23" s="1617"/>
      <c r="AD23" s="1617"/>
      <c r="AE23" s="1617"/>
      <c r="AF23" s="1617"/>
      <c r="AG23" s="1617"/>
      <c r="AH23" s="1617"/>
      <c r="AI23" s="1617"/>
      <c r="AJ23" s="1617"/>
      <c r="AK23" s="1617"/>
      <c r="AL23" s="1617"/>
      <c r="AM23" s="1617"/>
      <c r="AN23" s="1617"/>
      <c r="AO23" s="1617"/>
      <c r="AP23" s="1617"/>
      <c r="AQ23" s="1617"/>
      <c r="AR23" s="1617"/>
      <c r="AS23" s="1617"/>
      <c r="AT23" s="1617"/>
      <c r="AU23" s="1617"/>
      <c r="AV23" s="1617"/>
      <c r="AW23" s="1617"/>
      <c r="AX23" s="1617"/>
    </row>
    <row r="24" spans="1:50">
      <c r="A24" s="2021" t="s">
        <v>3655</v>
      </c>
      <c r="B24" s="909"/>
      <c r="C24" s="1617"/>
      <c r="D24" s="1617"/>
      <c r="E24" s="1616"/>
      <c r="F24" s="1617"/>
      <c r="G24" s="1617"/>
      <c r="H24" s="1617"/>
      <c r="I24" s="1617"/>
      <c r="J24" s="1617"/>
      <c r="K24" s="1617"/>
      <c r="L24" s="1617"/>
      <c r="M24" s="1617"/>
      <c r="N24" s="1617"/>
      <c r="O24" s="1617"/>
      <c r="P24" s="1617"/>
      <c r="Q24" s="1617"/>
      <c r="R24" s="1617"/>
      <c r="S24" s="1617"/>
      <c r="T24" s="1617"/>
      <c r="U24" s="1617"/>
      <c r="V24" s="1617"/>
      <c r="W24" s="1617"/>
      <c r="X24" s="1617"/>
      <c r="Y24" s="1617"/>
      <c r="Z24" s="1617"/>
      <c r="AA24" s="1617"/>
      <c r="AB24" s="1617"/>
      <c r="AC24" s="1617"/>
      <c r="AD24" s="1617"/>
      <c r="AE24" s="1617"/>
      <c r="AF24" s="1617"/>
      <c r="AG24" s="1617"/>
      <c r="AH24" s="1617"/>
      <c r="AI24" s="1617"/>
      <c r="AJ24" s="1617"/>
      <c r="AK24" s="1617"/>
      <c r="AL24" s="1617"/>
      <c r="AM24" s="1617"/>
      <c r="AN24" s="1617"/>
      <c r="AO24" s="1617"/>
      <c r="AP24" s="1617"/>
      <c r="AQ24" s="1617"/>
      <c r="AR24" s="1617"/>
      <c r="AS24" s="1617"/>
      <c r="AT24" s="1617"/>
      <c r="AU24" s="1617"/>
      <c r="AV24" s="1617"/>
      <c r="AW24" s="1617"/>
      <c r="AX24" s="1617"/>
    </row>
    <row r="25" spans="1:50">
      <c r="A25" s="2021" t="s">
        <v>3656</v>
      </c>
      <c r="B25" s="909"/>
      <c r="C25" s="1617"/>
      <c r="D25" s="1617"/>
      <c r="E25" s="1616"/>
      <c r="F25" s="1617"/>
      <c r="G25" s="1617"/>
      <c r="H25" s="1617"/>
      <c r="I25" s="1617"/>
      <c r="J25" s="1617"/>
      <c r="K25" s="1617"/>
      <c r="L25" s="1617"/>
      <c r="M25" s="1617"/>
      <c r="N25" s="1617"/>
      <c r="O25" s="1617"/>
      <c r="P25" s="1617"/>
      <c r="Q25" s="1617"/>
      <c r="R25" s="1617"/>
      <c r="S25" s="1617"/>
      <c r="T25" s="1617"/>
      <c r="U25" s="1617"/>
      <c r="V25" s="1617"/>
      <c r="W25" s="1617"/>
      <c r="X25" s="1617"/>
      <c r="Y25" s="1617"/>
      <c r="Z25" s="1617"/>
      <c r="AA25" s="1617"/>
      <c r="AB25" s="1617"/>
      <c r="AC25" s="1617"/>
      <c r="AD25" s="1617"/>
      <c r="AE25" s="1617"/>
      <c r="AF25" s="1617"/>
      <c r="AG25" s="1617"/>
      <c r="AH25" s="1617"/>
      <c r="AI25" s="1617"/>
      <c r="AJ25" s="1617"/>
      <c r="AK25" s="1617"/>
      <c r="AL25" s="1617"/>
      <c r="AM25" s="1617"/>
      <c r="AN25" s="1617"/>
      <c r="AO25" s="1617"/>
      <c r="AP25" s="1617"/>
      <c r="AQ25" s="1617"/>
      <c r="AR25" s="1617"/>
      <c r="AS25" s="1617"/>
      <c r="AT25" s="1617"/>
      <c r="AU25" s="1617"/>
      <c r="AV25" s="1617"/>
      <c r="AW25" s="1617"/>
      <c r="AX25" s="1617"/>
    </row>
    <row r="26" spans="1:50">
      <c r="A26" s="2021" t="s">
        <v>3657</v>
      </c>
      <c r="B26" s="909"/>
      <c r="C26" s="1617"/>
      <c r="D26" s="1617"/>
      <c r="E26" s="1616"/>
      <c r="F26" s="1617"/>
      <c r="G26" s="1617"/>
      <c r="H26" s="1617"/>
      <c r="I26" s="1617"/>
      <c r="J26" s="1617"/>
      <c r="K26" s="1617"/>
      <c r="L26" s="1617"/>
      <c r="M26" s="1617"/>
      <c r="N26" s="1617"/>
      <c r="O26" s="1617"/>
      <c r="P26" s="1617"/>
      <c r="Q26" s="1617"/>
      <c r="R26" s="1617"/>
      <c r="S26" s="1617"/>
      <c r="T26" s="1617"/>
      <c r="U26" s="1617"/>
      <c r="V26" s="1617"/>
      <c r="W26" s="1617"/>
      <c r="X26" s="1617"/>
      <c r="Y26" s="1617"/>
      <c r="Z26" s="1617"/>
      <c r="AA26" s="1617"/>
      <c r="AB26" s="1617"/>
      <c r="AC26" s="1617"/>
      <c r="AD26" s="1617"/>
      <c r="AE26" s="1617"/>
      <c r="AF26" s="1617"/>
      <c r="AG26" s="1617"/>
      <c r="AH26" s="1617"/>
      <c r="AI26" s="1617"/>
      <c r="AJ26" s="1617"/>
      <c r="AK26" s="1617"/>
      <c r="AL26" s="1617"/>
      <c r="AM26" s="1617"/>
      <c r="AN26" s="1617"/>
      <c r="AO26" s="1617"/>
      <c r="AP26" s="1617"/>
      <c r="AQ26" s="1617"/>
      <c r="AR26" s="1617"/>
      <c r="AS26" s="1617"/>
      <c r="AT26" s="1617"/>
      <c r="AU26" s="1617"/>
      <c r="AV26" s="1617"/>
      <c r="AW26" s="1617"/>
      <c r="AX26" s="1617"/>
    </row>
    <row r="27" spans="1:50">
      <c r="A27" s="2021" t="s">
        <v>3671</v>
      </c>
      <c r="B27" s="909"/>
      <c r="C27" s="1617"/>
      <c r="D27" s="1617"/>
      <c r="E27" s="1616"/>
      <c r="F27" s="1617"/>
      <c r="G27" s="1617"/>
      <c r="H27" s="1617"/>
      <c r="I27" s="1617"/>
      <c r="J27" s="1617"/>
      <c r="K27" s="1617"/>
      <c r="L27" s="1617"/>
      <c r="M27" s="1617"/>
      <c r="N27" s="1617"/>
      <c r="O27" s="1617"/>
      <c r="P27" s="1617"/>
      <c r="Q27" s="1617"/>
      <c r="R27" s="1617"/>
      <c r="S27" s="1617"/>
      <c r="T27" s="1617"/>
      <c r="U27" s="1617"/>
      <c r="V27" s="1617"/>
      <c r="W27" s="1617"/>
      <c r="X27" s="1617"/>
      <c r="Y27" s="1617"/>
      <c r="Z27" s="1617"/>
      <c r="AA27" s="1617"/>
      <c r="AB27" s="1617"/>
      <c r="AC27" s="1617"/>
      <c r="AD27" s="1617"/>
      <c r="AE27" s="1617"/>
      <c r="AF27" s="1617"/>
      <c r="AG27" s="1617"/>
      <c r="AH27" s="1617"/>
      <c r="AI27" s="1617"/>
      <c r="AJ27" s="1617"/>
      <c r="AK27" s="1617"/>
      <c r="AL27" s="1617"/>
      <c r="AM27" s="1617"/>
      <c r="AN27" s="1617"/>
      <c r="AO27" s="1617"/>
      <c r="AP27" s="1617"/>
      <c r="AQ27" s="1617"/>
      <c r="AR27" s="1617"/>
      <c r="AS27" s="1617"/>
      <c r="AT27" s="1617"/>
      <c r="AU27" s="1617"/>
      <c r="AV27" s="1617"/>
      <c r="AW27" s="1617"/>
      <c r="AX27" s="1617"/>
    </row>
    <row r="28" spans="1:50">
      <c r="A28" s="2021" t="s">
        <v>3672</v>
      </c>
      <c r="B28" s="909"/>
      <c r="C28" s="1617"/>
      <c r="D28" s="1617"/>
      <c r="E28" s="1616"/>
      <c r="F28" s="1617"/>
      <c r="G28" s="1617"/>
      <c r="H28" s="1617"/>
      <c r="I28" s="1617"/>
      <c r="J28" s="1617"/>
      <c r="K28" s="1617"/>
      <c r="L28" s="1617"/>
      <c r="M28" s="1617"/>
      <c r="N28" s="1617"/>
      <c r="O28" s="1617"/>
      <c r="P28" s="1617"/>
      <c r="Q28" s="1617"/>
      <c r="R28" s="1617"/>
      <c r="S28" s="1617"/>
      <c r="T28" s="1617"/>
      <c r="U28" s="1617"/>
      <c r="V28" s="1617"/>
      <c r="W28" s="1617"/>
      <c r="X28" s="1617"/>
      <c r="Y28" s="1617"/>
      <c r="Z28" s="1617"/>
      <c r="AA28" s="1617"/>
      <c r="AB28" s="1617"/>
      <c r="AC28" s="1617"/>
      <c r="AD28" s="1617"/>
      <c r="AE28" s="1617"/>
      <c r="AF28" s="1617"/>
      <c r="AG28" s="1617"/>
      <c r="AH28" s="1617"/>
      <c r="AI28" s="1617"/>
      <c r="AJ28" s="1617"/>
      <c r="AK28" s="1617"/>
      <c r="AL28" s="1617"/>
      <c r="AM28" s="1617"/>
      <c r="AN28" s="1617"/>
      <c r="AO28" s="1617"/>
      <c r="AP28" s="1617"/>
      <c r="AQ28" s="1617"/>
      <c r="AR28" s="1617"/>
      <c r="AS28" s="1617"/>
      <c r="AT28" s="1617"/>
      <c r="AU28" s="1617"/>
      <c r="AV28" s="1617"/>
      <c r="AW28" s="1617"/>
      <c r="AX28" s="1617"/>
    </row>
    <row r="29" spans="1:50">
      <c r="A29" s="2021" t="s">
        <v>3673</v>
      </c>
      <c r="B29" s="909"/>
      <c r="C29" s="1617"/>
      <c r="D29" s="1617"/>
      <c r="E29" s="1616"/>
      <c r="F29" s="1617"/>
      <c r="G29" s="1617"/>
      <c r="H29" s="1617"/>
      <c r="I29" s="1617"/>
      <c r="J29" s="1617"/>
      <c r="K29" s="1617"/>
      <c r="L29" s="1617"/>
      <c r="M29" s="1617"/>
      <c r="N29" s="1617"/>
      <c r="O29" s="1617"/>
      <c r="P29" s="1617"/>
      <c r="Q29" s="1617"/>
      <c r="R29" s="1617"/>
      <c r="S29" s="1617"/>
      <c r="T29" s="1617"/>
      <c r="U29" s="1617"/>
      <c r="V29" s="1617"/>
      <c r="W29" s="1617"/>
      <c r="X29" s="1617"/>
      <c r="Y29" s="1617"/>
      <c r="Z29" s="1617"/>
      <c r="AA29" s="1617"/>
      <c r="AB29" s="1617"/>
      <c r="AC29" s="1617"/>
      <c r="AD29" s="1617"/>
      <c r="AE29" s="1617"/>
      <c r="AF29" s="1617"/>
      <c r="AG29" s="1617"/>
      <c r="AH29" s="1617"/>
      <c r="AI29" s="1617"/>
      <c r="AJ29" s="1617"/>
      <c r="AK29" s="1617"/>
      <c r="AL29" s="1617"/>
      <c r="AM29" s="1617"/>
      <c r="AN29" s="1617"/>
      <c r="AO29" s="1617"/>
      <c r="AP29" s="1617"/>
      <c r="AQ29" s="1617"/>
      <c r="AR29" s="1617"/>
      <c r="AS29" s="1617"/>
      <c r="AT29" s="1617"/>
      <c r="AU29" s="1617"/>
      <c r="AV29" s="1617"/>
      <c r="AW29" s="1617"/>
      <c r="AX29" s="1617"/>
    </row>
    <row r="30" spans="1:50">
      <c r="A30" s="2021" t="s">
        <v>3674</v>
      </c>
      <c r="B30" s="909"/>
      <c r="C30" s="1617"/>
      <c r="D30" s="1617"/>
      <c r="E30" s="1616"/>
      <c r="F30" s="1617"/>
      <c r="G30" s="1617"/>
      <c r="H30" s="1617"/>
      <c r="I30" s="1617"/>
      <c r="J30" s="1617"/>
      <c r="K30" s="1617"/>
      <c r="L30" s="1617"/>
      <c r="M30" s="1617"/>
      <c r="N30" s="1617"/>
      <c r="O30" s="1617"/>
      <c r="P30" s="1617"/>
      <c r="Q30" s="1617"/>
      <c r="R30" s="1617"/>
      <c r="S30" s="1617"/>
      <c r="T30" s="1617"/>
      <c r="U30" s="1617"/>
      <c r="V30" s="1617"/>
      <c r="W30" s="1617"/>
      <c r="X30" s="1617"/>
      <c r="Y30" s="1617"/>
      <c r="Z30" s="1617"/>
      <c r="AA30" s="1617"/>
      <c r="AB30" s="1617"/>
      <c r="AC30" s="1617"/>
      <c r="AD30" s="1617"/>
      <c r="AE30" s="1617"/>
      <c r="AF30" s="1617"/>
      <c r="AG30" s="1617"/>
      <c r="AH30" s="1617"/>
      <c r="AI30" s="1617"/>
      <c r="AJ30" s="1617"/>
      <c r="AK30" s="1617"/>
      <c r="AL30" s="1617"/>
      <c r="AM30" s="1617"/>
      <c r="AN30" s="1617"/>
      <c r="AO30" s="1617"/>
      <c r="AP30" s="1617"/>
      <c r="AQ30" s="1617"/>
      <c r="AR30" s="1617"/>
      <c r="AS30" s="1617"/>
      <c r="AT30" s="1617"/>
      <c r="AU30" s="1617"/>
      <c r="AV30" s="1617"/>
      <c r="AW30" s="1617"/>
      <c r="AX30" s="1617"/>
    </row>
    <row r="31" spans="1:50">
      <c r="A31" s="2021" t="s">
        <v>3675</v>
      </c>
      <c r="B31" s="909"/>
      <c r="C31" s="1617"/>
      <c r="D31" s="1617"/>
      <c r="E31" s="1616"/>
      <c r="F31" s="1617"/>
      <c r="G31" s="1617"/>
      <c r="H31" s="1617"/>
      <c r="I31" s="1617"/>
      <c r="J31" s="1617"/>
      <c r="K31" s="1617"/>
      <c r="L31" s="1617"/>
      <c r="M31" s="1617"/>
      <c r="N31" s="1617"/>
      <c r="O31" s="1617"/>
      <c r="P31" s="1617"/>
      <c r="Q31" s="1617"/>
      <c r="R31" s="1617"/>
      <c r="S31" s="1617"/>
      <c r="T31" s="1617"/>
      <c r="U31" s="1617"/>
      <c r="V31" s="1617"/>
      <c r="W31" s="1617"/>
      <c r="X31" s="1617"/>
      <c r="Y31" s="1617"/>
      <c r="Z31" s="1617"/>
      <c r="AA31" s="1617"/>
      <c r="AB31" s="1617"/>
      <c r="AC31" s="1617"/>
      <c r="AD31" s="1617"/>
      <c r="AE31" s="1617"/>
      <c r="AF31" s="1617"/>
      <c r="AG31" s="1617"/>
      <c r="AH31" s="1617"/>
      <c r="AI31" s="1617"/>
      <c r="AJ31" s="1617"/>
      <c r="AK31" s="1617"/>
      <c r="AL31" s="1617"/>
      <c r="AM31" s="1617"/>
      <c r="AN31" s="1617"/>
      <c r="AO31" s="1617"/>
      <c r="AP31" s="1617"/>
      <c r="AQ31" s="1617"/>
      <c r="AR31" s="1617"/>
      <c r="AS31" s="1617"/>
      <c r="AT31" s="1617"/>
      <c r="AU31" s="1617"/>
      <c r="AV31" s="1617"/>
      <c r="AW31" s="1617"/>
      <c r="AX31" s="1617"/>
    </row>
    <row r="32" spans="1:50">
      <c r="A32" s="2021" t="s">
        <v>3658</v>
      </c>
      <c r="B32" s="909"/>
      <c r="C32" s="1617"/>
      <c r="D32" s="1617"/>
      <c r="E32" s="1616"/>
      <c r="F32" s="1617"/>
      <c r="G32" s="1617"/>
      <c r="H32" s="1617"/>
      <c r="I32" s="1617"/>
      <c r="J32" s="1617"/>
      <c r="K32" s="1617"/>
      <c r="L32" s="1617"/>
      <c r="M32" s="1617"/>
      <c r="N32" s="1617"/>
      <c r="O32" s="1617"/>
      <c r="P32" s="1617"/>
      <c r="Q32" s="1617"/>
      <c r="R32" s="1617"/>
      <c r="S32" s="1617"/>
      <c r="T32" s="1617"/>
      <c r="U32" s="1617"/>
      <c r="V32" s="1617"/>
      <c r="W32" s="1617"/>
      <c r="X32" s="1617"/>
      <c r="Y32" s="1617"/>
      <c r="Z32" s="1617"/>
      <c r="AA32" s="1617"/>
      <c r="AB32" s="1617"/>
      <c r="AC32" s="1617"/>
      <c r="AD32" s="1617"/>
      <c r="AE32" s="1617"/>
      <c r="AF32" s="1617"/>
      <c r="AG32" s="1617"/>
      <c r="AH32" s="1617"/>
      <c r="AI32" s="1617"/>
      <c r="AJ32" s="1617"/>
      <c r="AK32" s="1617"/>
      <c r="AL32" s="1617"/>
      <c r="AM32" s="1617"/>
      <c r="AN32" s="1617"/>
      <c r="AO32" s="1617"/>
      <c r="AP32" s="1617"/>
      <c r="AQ32" s="1617"/>
      <c r="AR32" s="1617"/>
      <c r="AS32" s="1617"/>
      <c r="AT32" s="1617"/>
      <c r="AU32" s="1617"/>
      <c r="AV32" s="1617"/>
      <c r="AW32" s="1617"/>
      <c r="AX32" s="1617"/>
    </row>
    <row r="33" spans="1:50">
      <c r="A33" s="2021">
        <v>21</v>
      </c>
      <c r="B33" s="909"/>
      <c r="C33" s="1617"/>
      <c r="D33" s="1617"/>
      <c r="E33" s="1616"/>
      <c r="F33" s="1617"/>
      <c r="G33" s="1617"/>
      <c r="H33" s="1617"/>
      <c r="I33" s="1617"/>
      <c r="J33" s="1617"/>
      <c r="K33" s="1617"/>
      <c r="L33" s="1617"/>
      <c r="M33" s="1617"/>
      <c r="N33" s="1617"/>
      <c r="O33" s="1617"/>
      <c r="P33" s="1617"/>
      <c r="Q33" s="1617"/>
      <c r="R33" s="1617"/>
      <c r="S33" s="1617"/>
      <c r="T33" s="1617"/>
      <c r="U33" s="1617"/>
      <c r="V33" s="1617"/>
      <c r="W33" s="1617"/>
      <c r="X33" s="1617"/>
      <c r="Y33" s="1617"/>
      <c r="Z33" s="1617"/>
      <c r="AA33" s="1617"/>
      <c r="AB33" s="1617"/>
      <c r="AC33" s="1617"/>
      <c r="AD33" s="1617"/>
      <c r="AE33" s="1617"/>
      <c r="AF33" s="1617"/>
      <c r="AG33" s="1617"/>
      <c r="AH33" s="1617"/>
      <c r="AI33" s="1617"/>
      <c r="AJ33" s="1617"/>
      <c r="AK33" s="1617"/>
      <c r="AL33" s="1617"/>
      <c r="AM33" s="1617"/>
      <c r="AN33" s="1617"/>
      <c r="AO33" s="1617"/>
      <c r="AP33" s="1617"/>
      <c r="AQ33" s="1617"/>
      <c r="AR33" s="1617"/>
      <c r="AS33" s="1617"/>
      <c r="AT33" s="1617"/>
      <c r="AU33" s="1617"/>
      <c r="AV33" s="1617"/>
      <c r="AW33" s="1617"/>
      <c r="AX33" s="1617"/>
    </row>
    <row r="34" spans="1:50">
      <c r="A34" s="2021">
        <v>22</v>
      </c>
      <c r="B34" s="909"/>
      <c r="C34" s="1617"/>
      <c r="D34" s="1617"/>
      <c r="E34" s="1616"/>
      <c r="F34" s="1617"/>
      <c r="G34" s="1617"/>
      <c r="H34" s="1617"/>
      <c r="I34" s="1617"/>
      <c r="J34" s="1617"/>
      <c r="K34" s="1617"/>
      <c r="L34" s="1617"/>
      <c r="M34" s="1617"/>
      <c r="N34" s="1617"/>
      <c r="O34" s="1617"/>
      <c r="P34" s="1617"/>
      <c r="Q34" s="1617"/>
      <c r="R34" s="1617"/>
      <c r="S34" s="1617"/>
      <c r="T34" s="1617"/>
      <c r="U34" s="1617"/>
      <c r="V34" s="1617"/>
      <c r="W34" s="1617"/>
      <c r="X34" s="1617"/>
      <c r="Y34" s="1617"/>
      <c r="Z34" s="1617"/>
      <c r="AA34" s="1617"/>
      <c r="AB34" s="1617"/>
      <c r="AC34" s="1617"/>
      <c r="AD34" s="1617"/>
      <c r="AE34" s="1617"/>
      <c r="AF34" s="1617"/>
      <c r="AG34" s="1617"/>
      <c r="AH34" s="1617"/>
      <c r="AI34" s="1617"/>
      <c r="AJ34" s="1617"/>
      <c r="AK34" s="1617"/>
      <c r="AL34" s="1617"/>
      <c r="AM34" s="1617"/>
      <c r="AN34" s="1617"/>
      <c r="AO34" s="1617"/>
      <c r="AP34" s="1617"/>
      <c r="AQ34" s="1617"/>
      <c r="AR34" s="1617"/>
      <c r="AS34" s="1617"/>
      <c r="AT34" s="1617"/>
      <c r="AU34" s="1617"/>
      <c r="AV34" s="1617"/>
      <c r="AW34" s="1617"/>
      <c r="AX34" s="1617"/>
    </row>
    <row r="35" spans="1:50">
      <c r="A35" s="2021">
        <v>23</v>
      </c>
      <c r="B35" s="909"/>
      <c r="C35" s="1617"/>
      <c r="D35" s="1617"/>
      <c r="E35" s="1616"/>
      <c r="F35" s="1617"/>
      <c r="G35" s="1617"/>
      <c r="H35" s="1617"/>
      <c r="I35" s="1617"/>
      <c r="J35" s="1617"/>
      <c r="K35" s="1617"/>
      <c r="L35" s="1617"/>
      <c r="M35" s="1617"/>
      <c r="N35" s="1617"/>
      <c r="O35" s="1617"/>
      <c r="P35" s="1617"/>
      <c r="Q35" s="1617"/>
      <c r="R35" s="1617"/>
      <c r="S35" s="1617"/>
      <c r="T35" s="1617"/>
      <c r="U35" s="1617"/>
      <c r="V35" s="1617"/>
      <c r="W35" s="1617"/>
      <c r="X35" s="1617"/>
      <c r="Y35" s="1617"/>
      <c r="Z35" s="1617"/>
      <c r="AA35" s="1617"/>
      <c r="AB35" s="1617"/>
      <c r="AC35" s="1617"/>
      <c r="AD35" s="1617"/>
      <c r="AE35" s="1617"/>
      <c r="AF35" s="1617"/>
      <c r="AG35" s="1617"/>
      <c r="AH35" s="1617"/>
      <c r="AI35" s="1617"/>
      <c r="AJ35" s="1617"/>
      <c r="AK35" s="1617"/>
      <c r="AL35" s="1617"/>
      <c r="AM35" s="1617"/>
      <c r="AN35" s="1617"/>
      <c r="AO35" s="1617"/>
      <c r="AP35" s="1617"/>
      <c r="AQ35" s="1617"/>
      <c r="AR35" s="1617"/>
      <c r="AS35" s="1617"/>
      <c r="AT35" s="1617"/>
      <c r="AU35" s="1617"/>
      <c r="AV35" s="1617"/>
      <c r="AW35" s="1617"/>
      <c r="AX35" s="1617"/>
    </row>
    <row r="36" spans="1:50">
      <c r="A36" s="2021">
        <v>24</v>
      </c>
      <c r="B36" s="909"/>
      <c r="C36" s="1617"/>
      <c r="D36" s="1617"/>
      <c r="E36" s="1616"/>
      <c r="F36" s="1617"/>
      <c r="G36" s="1617"/>
      <c r="H36" s="1617"/>
      <c r="I36" s="1617"/>
      <c r="J36" s="1617"/>
      <c r="K36" s="1617"/>
      <c r="L36" s="1617"/>
      <c r="M36" s="1617"/>
      <c r="N36" s="1617"/>
      <c r="O36" s="1617"/>
      <c r="P36" s="1617"/>
      <c r="Q36" s="1617"/>
      <c r="R36" s="1617"/>
      <c r="S36" s="1617"/>
      <c r="T36" s="1617"/>
      <c r="U36" s="1617"/>
      <c r="V36" s="1617"/>
      <c r="W36" s="1617"/>
      <c r="X36" s="1617"/>
      <c r="Y36" s="1617"/>
      <c r="Z36" s="1617"/>
      <c r="AA36" s="1617"/>
      <c r="AB36" s="1617"/>
      <c r="AC36" s="1617"/>
      <c r="AD36" s="1617"/>
      <c r="AE36" s="1617"/>
      <c r="AF36" s="1617"/>
      <c r="AG36" s="1617"/>
      <c r="AH36" s="1617"/>
      <c r="AI36" s="1617"/>
      <c r="AJ36" s="1617"/>
      <c r="AK36" s="1617"/>
      <c r="AL36" s="1617"/>
      <c r="AM36" s="1617"/>
      <c r="AN36" s="1617"/>
      <c r="AO36" s="1617"/>
      <c r="AP36" s="1617"/>
      <c r="AQ36" s="1617"/>
      <c r="AR36" s="1617"/>
      <c r="AS36" s="1617"/>
      <c r="AT36" s="1617"/>
      <c r="AU36" s="1617"/>
      <c r="AV36" s="1617"/>
      <c r="AW36" s="1617"/>
      <c r="AX36" s="1617"/>
    </row>
    <row r="37" spans="1:50">
      <c r="A37" s="2021">
        <v>25</v>
      </c>
      <c r="B37" s="909"/>
      <c r="C37" s="1617"/>
      <c r="D37" s="1617"/>
      <c r="E37" s="1616"/>
      <c r="F37" s="1617"/>
      <c r="G37" s="1617"/>
      <c r="H37" s="1617"/>
      <c r="I37" s="1617"/>
      <c r="J37" s="1617"/>
      <c r="K37" s="1617"/>
      <c r="L37" s="1617"/>
      <c r="M37" s="1617"/>
      <c r="N37" s="1617"/>
      <c r="O37" s="1617"/>
      <c r="P37" s="1617"/>
      <c r="Q37" s="1617"/>
      <c r="R37" s="1617"/>
      <c r="S37" s="1617"/>
      <c r="T37" s="1617"/>
      <c r="U37" s="1617"/>
      <c r="V37" s="1617"/>
      <c r="W37" s="1617"/>
      <c r="X37" s="1617"/>
      <c r="Y37" s="1617"/>
      <c r="Z37" s="1617"/>
      <c r="AA37" s="1617"/>
      <c r="AB37" s="1617"/>
      <c r="AC37" s="1617"/>
      <c r="AD37" s="1617"/>
      <c r="AE37" s="1617"/>
      <c r="AF37" s="1617"/>
      <c r="AG37" s="1617"/>
      <c r="AH37" s="1617"/>
      <c r="AI37" s="1617"/>
      <c r="AJ37" s="1617"/>
      <c r="AK37" s="1617"/>
      <c r="AL37" s="1617"/>
      <c r="AM37" s="1617"/>
      <c r="AN37" s="1617"/>
      <c r="AO37" s="1617"/>
      <c r="AP37" s="1617"/>
      <c r="AQ37" s="1617"/>
      <c r="AR37" s="1617"/>
      <c r="AS37" s="1617"/>
      <c r="AT37" s="1617"/>
      <c r="AU37" s="1617"/>
      <c r="AV37" s="1617"/>
      <c r="AW37" s="1617"/>
      <c r="AX37" s="1617"/>
    </row>
    <row r="38" spans="1:50">
      <c r="A38" s="2021">
        <v>26</v>
      </c>
      <c r="B38" s="909"/>
      <c r="C38" s="1617"/>
      <c r="D38" s="1617"/>
      <c r="E38" s="1616"/>
      <c r="F38" s="1617"/>
      <c r="G38" s="1617"/>
      <c r="H38" s="1617"/>
      <c r="I38" s="1617"/>
      <c r="J38" s="1617"/>
      <c r="K38" s="1617"/>
      <c r="L38" s="1617"/>
      <c r="M38" s="1617"/>
      <c r="N38" s="1617"/>
      <c r="O38" s="1617"/>
      <c r="P38" s="1617"/>
      <c r="Q38" s="1617"/>
      <c r="R38" s="1617"/>
      <c r="S38" s="1617"/>
      <c r="T38" s="1617"/>
      <c r="U38" s="1617"/>
      <c r="V38" s="1617"/>
      <c r="W38" s="1617"/>
      <c r="X38" s="1617"/>
      <c r="Y38" s="1617"/>
      <c r="Z38" s="1617"/>
      <c r="AA38" s="1617"/>
      <c r="AB38" s="1617"/>
      <c r="AC38" s="1617"/>
      <c r="AD38" s="1617"/>
      <c r="AE38" s="1617"/>
      <c r="AF38" s="1617"/>
      <c r="AG38" s="1617"/>
      <c r="AH38" s="1617"/>
      <c r="AI38" s="1617"/>
      <c r="AJ38" s="1617"/>
      <c r="AK38" s="1617"/>
      <c r="AL38" s="1617"/>
      <c r="AM38" s="1617"/>
      <c r="AN38" s="1617"/>
      <c r="AO38" s="1617"/>
      <c r="AP38" s="1617"/>
      <c r="AQ38" s="1617"/>
      <c r="AR38" s="1617"/>
      <c r="AS38" s="1617"/>
      <c r="AT38" s="1617"/>
      <c r="AU38" s="1617"/>
      <c r="AV38" s="1617"/>
      <c r="AW38" s="1617"/>
      <c r="AX38" s="1617"/>
    </row>
    <row r="39" spans="1:50">
      <c r="A39" s="2021">
        <v>27</v>
      </c>
      <c r="B39" s="909"/>
      <c r="C39" s="1617"/>
      <c r="D39" s="1617"/>
      <c r="E39" s="1616"/>
      <c r="F39" s="1617"/>
      <c r="G39" s="1617"/>
      <c r="H39" s="1617"/>
      <c r="I39" s="1617"/>
      <c r="J39" s="1617"/>
      <c r="K39" s="1617"/>
      <c r="L39" s="1617"/>
      <c r="M39" s="1617"/>
      <c r="N39" s="1617"/>
      <c r="O39" s="1617"/>
      <c r="P39" s="1617"/>
      <c r="Q39" s="1617"/>
      <c r="R39" s="1617"/>
      <c r="S39" s="1617"/>
      <c r="T39" s="1617"/>
      <c r="U39" s="1617"/>
      <c r="V39" s="1617"/>
      <c r="W39" s="1617"/>
      <c r="X39" s="1617"/>
      <c r="Y39" s="1617"/>
      <c r="Z39" s="1617"/>
      <c r="AA39" s="1617"/>
      <c r="AB39" s="1617"/>
      <c r="AC39" s="1617"/>
      <c r="AD39" s="1617"/>
      <c r="AE39" s="1617"/>
      <c r="AF39" s="1617"/>
      <c r="AG39" s="1617"/>
      <c r="AH39" s="1617"/>
      <c r="AI39" s="1617"/>
      <c r="AJ39" s="1617"/>
      <c r="AK39" s="1617"/>
      <c r="AL39" s="1617"/>
      <c r="AM39" s="1617"/>
      <c r="AN39" s="1617"/>
      <c r="AO39" s="1617"/>
      <c r="AP39" s="1617"/>
      <c r="AQ39" s="1617"/>
      <c r="AR39" s="1617"/>
      <c r="AS39" s="1617"/>
      <c r="AT39" s="1617"/>
      <c r="AU39" s="1617"/>
      <c r="AV39" s="1617"/>
      <c r="AW39" s="1617"/>
      <c r="AX39" s="1617"/>
    </row>
    <row r="40" spans="1:50">
      <c r="A40" s="2021">
        <v>28</v>
      </c>
      <c r="B40" s="909"/>
      <c r="C40" s="1617"/>
      <c r="D40" s="1617"/>
      <c r="E40" s="1616"/>
      <c r="F40" s="1617"/>
      <c r="G40" s="1617"/>
      <c r="H40" s="1617"/>
      <c r="I40" s="1617"/>
      <c r="J40" s="1617"/>
      <c r="K40" s="1617"/>
      <c r="L40" s="1617"/>
      <c r="M40" s="1617"/>
      <c r="N40" s="1617"/>
      <c r="O40" s="1617"/>
      <c r="P40" s="1617"/>
      <c r="Q40" s="1617"/>
      <c r="R40" s="1617"/>
      <c r="S40" s="1617"/>
      <c r="T40" s="1617"/>
      <c r="U40" s="1617"/>
      <c r="V40" s="1617"/>
      <c r="W40" s="1617"/>
      <c r="X40" s="1617"/>
      <c r="Y40" s="1617"/>
      <c r="Z40" s="1617"/>
      <c r="AA40" s="1617"/>
      <c r="AB40" s="1617"/>
      <c r="AC40" s="1617"/>
      <c r="AD40" s="1617"/>
      <c r="AE40" s="1617"/>
      <c r="AF40" s="1617"/>
      <c r="AG40" s="1617"/>
      <c r="AH40" s="1617"/>
      <c r="AI40" s="1617"/>
      <c r="AJ40" s="1617"/>
      <c r="AK40" s="1617"/>
      <c r="AL40" s="1617"/>
      <c r="AM40" s="1617"/>
      <c r="AN40" s="1617"/>
      <c r="AO40" s="1617"/>
      <c r="AP40" s="1617"/>
      <c r="AQ40" s="1617"/>
      <c r="AR40" s="1617"/>
      <c r="AS40" s="1617"/>
      <c r="AT40" s="1617"/>
      <c r="AU40" s="1617"/>
      <c r="AV40" s="1617"/>
      <c r="AW40" s="1617"/>
      <c r="AX40" s="1617"/>
    </row>
    <row r="41" spans="1:50">
      <c r="A41" s="2021">
        <v>29</v>
      </c>
      <c r="B41" s="909"/>
      <c r="C41" s="1617"/>
      <c r="D41" s="1617"/>
      <c r="E41" s="1616"/>
      <c r="F41" s="1617"/>
      <c r="G41" s="1617"/>
      <c r="H41" s="1617"/>
      <c r="I41" s="1617"/>
      <c r="J41" s="1617"/>
      <c r="K41" s="1617"/>
      <c r="L41" s="1617"/>
      <c r="M41" s="1617"/>
      <c r="N41" s="1617"/>
      <c r="O41" s="1617"/>
      <c r="P41" s="1617"/>
      <c r="Q41" s="1617"/>
      <c r="R41" s="1617"/>
      <c r="S41" s="1617"/>
      <c r="T41" s="1617"/>
      <c r="U41" s="1617"/>
      <c r="V41" s="1617"/>
      <c r="W41" s="1617"/>
      <c r="X41" s="1617"/>
      <c r="Y41" s="1617"/>
      <c r="Z41" s="1617"/>
      <c r="AA41" s="1617"/>
      <c r="AB41" s="1617"/>
      <c r="AC41" s="1617"/>
      <c r="AD41" s="1617"/>
      <c r="AE41" s="1617"/>
      <c r="AF41" s="1617"/>
      <c r="AG41" s="1617"/>
      <c r="AH41" s="1617"/>
      <c r="AI41" s="1617"/>
      <c r="AJ41" s="1617"/>
      <c r="AK41" s="1617"/>
      <c r="AL41" s="1617"/>
      <c r="AM41" s="1617"/>
      <c r="AN41" s="1617"/>
      <c r="AO41" s="1617"/>
      <c r="AP41" s="1617"/>
      <c r="AQ41" s="1617"/>
      <c r="AR41" s="1617"/>
      <c r="AS41" s="1617"/>
      <c r="AT41" s="1617"/>
      <c r="AU41" s="1617"/>
      <c r="AV41" s="1617"/>
      <c r="AW41" s="1617"/>
      <c r="AX41" s="1617"/>
    </row>
    <row r="42" spans="1:50">
      <c r="A42" s="2021">
        <v>30</v>
      </c>
      <c r="B42" s="909"/>
      <c r="C42" s="1617"/>
      <c r="D42" s="1617"/>
      <c r="E42" s="1616"/>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1617"/>
      <c r="AJ42" s="1617"/>
      <c r="AK42" s="1617"/>
      <c r="AL42" s="1617"/>
      <c r="AM42" s="1617"/>
      <c r="AN42" s="1617"/>
      <c r="AO42" s="1617"/>
      <c r="AP42" s="1617"/>
      <c r="AQ42" s="1617"/>
      <c r="AR42" s="1617"/>
      <c r="AS42" s="1617"/>
      <c r="AT42" s="1617"/>
      <c r="AU42" s="1617"/>
      <c r="AV42" s="1617"/>
      <c r="AW42" s="1617"/>
      <c r="AX42" s="1617"/>
    </row>
    <row r="43" spans="1:50">
      <c r="A43" s="2021">
        <v>31</v>
      </c>
      <c r="B43" s="909"/>
      <c r="C43" s="1617"/>
      <c r="D43" s="1617"/>
      <c r="E43" s="1616"/>
      <c r="F43" s="1617"/>
      <c r="G43" s="1617"/>
      <c r="H43" s="1617"/>
      <c r="I43" s="1617"/>
      <c r="J43" s="1617"/>
      <c r="K43" s="1617"/>
      <c r="L43" s="1617"/>
      <c r="M43" s="1617"/>
      <c r="N43" s="1617"/>
      <c r="O43" s="1617"/>
      <c r="P43" s="1617"/>
      <c r="Q43" s="1617"/>
      <c r="R43" s="1617"/>
      <c r="S43" s="1617"/>
      <c r="T43" s="1617"/>
      <c r="U43" s="1617"/>
      <c r="V43" s="1617"/>
      <c r="W43" s="1617"/>
      <c r="X43" s="1617"/>
      <c r="Y43" s="1617"/>
      <c r="Z43" s="1617"/>
      <c r="AA43" s="1617"/>
      <c r="AB43" s="1617"/>
      <c r="AC43" s="1617"/>
      <c r="AD43" s="1617"/>
      <c r="AE43" s="1617"/>
      <c r="AF43" s="1617"/>
      <c r="AG43" s="1617"/>
      <c r="AH43" s="1617"/>
      <c r="AI43" s="1617"/>
      <c r="AJ43" s="1617"/>
      <c r="AK43" s="1617"/>
      <c r="AL43" s="1617"/>
      <c r="AM43" s="1617"/>
      <c r="AN43" s="1617"/>
      <c r="AO43" s="1617"/>
      <c r="AP43" s="1617"/>
      <c r="AQ43" s="1617"/>
      <c r="AR43" s="1617"/>
      <c r="AS43" s="1617"/>
      <c r="AT43" s="1617"/>
      <c r="AU43" s="1617"/>
      <c r="AV43" s="1617"/>
      <c r="AW43" s="1617"/>
      <c r="AX43" s="1617"/>
    </row>
    <row r="44" spans="1:50">
      <c r="A44" s="2021">
        <v>32</v>
      </c>
      <c r="B44" s="909"/>
      <c r="C44" s="1617"/>
      <c r="D44" s="1617"/>
      <c r="E44" s="1616"/>
      <c r="F44" s="1617"/>
      <c r="G44" s="1617"/>
      <c r="H44" s="1617"/>
      <c r="I44" s="1617"/>
      <c r="J44" s="1617"/>
      <c r="K44" s="1617"/>
      <c r="L44" s="1617"/>
      <c r="M44" s="1617"/>
      <c r="N44" s="1617"/>
      <c r="O44" s="1617"/>
      <c r="P44" s="1617"/>
      <c r="Q44" s="1617"/>
      <c r="R44" s="1617"/>
      <c r="S44" s="1617"/>
      <c r="T44" s="1617"/>
      <c r="U44" s="1617"/>
      <c r="V44" s="1617"/>
      <c r="W44" s="1617"/>
      <c r="X44" s="1617"/>
      <c r="Y44" s="1617"/>
      <c r="Z44" s="1617"/>
      <c r="AA44" s="1617"/>
      <c r="AB44" s="1617"/>
      <c r="AC44" s="1617"/>
      <c r="AD44" s="1617"/>
      <c r="AE44" s="1617"/>
      <c r="AF44" s="1617"/>
      <c r="AG44" s="1617"/>
      <c r="AH44" s="1617"/>
      <c r="AI44" s="1617"/>
      <c r="AJ44" s="1617"/>
      <c r="AK44" s="1617"/>
      <c r="AL44" s="1617"/>
      <c r="AM44" s="1617"/>
      <c r="AN44" s="1617"/>
      <c r="AO44" s="1617"/>
      <c r="AP44" s="1617"/>
      <c r="AQ44" s="1617"/>
      <c r="AR44" s="1617"/>
      <c r="AS44" s="1617"/>
      <c r="AT44" s="1617"/>
      <c r="AU44" s="1617"/>
      <c r="AV44" s="1617"/>
      <c r="AW44" s="1617"/>
      <c r="AX44" s="1617"/>
    </row>
    <row r="45" spans="1:50">
      <c r="A45" s="2021">
        <v>33</v>
      </c>
      <c r="B45" s="909"/>
      <c r="C45" s="1617"/>
      <c r="D45" s="1617"/>
      <c r="E45" s="1616"/>
      <c r="F45" s="1617"/>
      <c r="G45" s="1617"/>
      <c r="H45" s="1617"/>
      <c r="I45" s="1617"/>
      <c r="J45" s="1617"/>
      <c r="K45" s="1617"/>
      <c r="L45" s="1617"/>
      <c r="M45" s="1617"/>
      <c r="N45" s="1617"/>
      <c r="O45" s="1617"/>
      <c r="P45" s="1617"/>
      <c r="Q45" s="1617"/>
      <c r="R45" s="1617"/>
      <c r="S45" s="1617"/>
      <c r="T45" s="1617"/>
      <c r="U45" s="1617"/>
      <c r="V45" s="1617"/>
      <c r="W45" s="1617"/>
      <c r="X45" s="1617"/>
      <c r="Y45" s="1617"/>
      <c r="Z45" s="1617"/>
      <c r="AA45" s="1617"/>
      <c r="AB45" s="1617"/>
      <c r="AC45" s="1617"/>
      <c r="AD45" s="1617"/>
      <c r="AE45" s="1617"/>
      <c r="AF45" s="1617"/>
      <c r="AG45" s="1617"/>
      <c r="AH45" s="1617"/>
      <c r="AI45" s="1617"/>
      <c r="AJ45" s="1617"/>
      <c r="AK45" s="1617"/>
      <c r="AL45" s="1617"/>
      <c r="AM45" s="1617"/>
      <c r="AN45" s="1617"/>
      <c r="AO45" s="1617"/>
      <c r="AP45" s="1617"/>
      <c r="AQ45" s="1617"/>
      <c r="AR45" s="1617"/>
      <c r="AS45" s="1617"/>
      <c r="AT45" s="1617"/>
      <c r="AU45" s="1617"/>
      <c r="AV45" s="1617"/>
      <c r="AW45" s="1617"/>
      <c r="AX45" s="1617"/>
    </row>
    <row r="46" spans="1:50">
      <c r="A46" s="2021">
        <v>34</v>
      </c>
      <c r="B46" s="909"/>
      <c r="C46" s="1617"/>
      <c r="D46" s="1617"/>
      <c r="E46" s="1616"/>
      <c r="F46" s="1617"/>
      <c r="G46" s="1617"/>
      <c r="H46" s="1617"/>
      <c r="I46" s="1617"/>
      <c r="J46" s="1617"/>
      <c r="K46" s="1617"/>
      <c r="L46" s="1617"/>
      <c r="M46" s="1617"/>
      <c r="N46" s="1617"/>
      <c r="O46" s="1617"/>
      <c r="P46" s="1617"/>
      <c r="Q46" s="1617"/>
      <c r="R46" s="1617"/>
      <c r="S46" s="1617"/>
      <c r="T46" s="1617"/>
      <c r="U46" s="1617"/>
      <c r="V46" s="1617"/>
      <c r="W46" s="1617"/>
      <c r="X46" s="1617"/>
      <c r="Y46" s="1617"/>
      <c r="Z46" s="1617"/>
      <c r="AA46" s="1617"/>
      <c r="AB46" s="1617"/>
      <c r="AC46" s="1617"/>
      <c r="AD46" s="1617"/>
      <c r="AE46" s="1617"/>
      <c r="AF46" s="1617"/>
      <c r="AG46" s="1617"/>
      <c r="AH46" s="1617"/>
      <c r="AI46" s="1617"/>
      <c r="AJ46" s="1617"/>
      <c r="AK46" s="1617"/>
      <c r="AL46" s="1617"/>
      <c r="AM46" s="1617"/>
      <c r="AN46" s="1617"/>
      <c r="AO46" s="1617"/>
      <c r="AP46" s="1617"/>
      <c r="AQ46" s="1617"/>
      <c r="AR46" s="1617"/>
      <c r="AS46" s="1617"/>
      <c r="AT46" s="1617"/>
      <c r="AU46" s="1617"/>
      <c r="AV46" s="1617"/>
      <c r="AW46" s="1617"/>
      <c r="AX46" s="1617"/>
    </row>
    <row r="47" spans="1:50">
      <c r="A47" s="2021">
        <v>35</v>
      </c>
      <c r="B47" s="909"/>
      <c r="C47" s="1617"/>
      <c r="D47" s="1617"/>
      <c r="E47" s="1616"/>
      <c r="F47" s="1617"/>
      <c r="G47" s="1617"/>
      <c r="H47" s="1617"/>
      <c r="I47" s="1617"/>
      <c r="J47" s="1617"/>
      <c r="K47" s="1617"/>
      <c r="L47" s="1617"/>
      <c r="M47" s="1617"/>
      <c r="N47" s="1617"/>
      <c r="O47" s="1617"/>
      <c r="P47" s="1617"/>
      <c r="Q47" s="1617"/>
      <c r="R47" s="1617"/>
      <c r="S47" s="1617"/>
      <c r="T47" s="1617"/>
      <c r="U47" s="1617"/>
      <c r="V47" s="1617"/>
      <c r="W47" s="1617"/>
      <c r="X47" s="1617"/>
      <c r="Y47" s="1617"/>
      <c r="Z47" s="1617"/>
      <c r="AA47" s="1617"/>
      <c r="AB47" s="1617"/>
      <c r="AC47" s="1617"/>
      <c r="AD47" s="1617"/>
      <c r="AE47" s="1617"/>
      <c r="AF47" s="1617"/>
      <c r="AG47" s="1617"/>
      <c r="AH47" s="1617"/>
      <c r="AI47" s="1617"/>
      <c r="AJ47" s="1617"/>
      <c r="AK47" s="1617"/>
      <c r="AL47" s="1617"/>
      <c r="AM47" s="1617"/>
      <c r="AN47" s="1617"/>
      <c r="AO47" s="1617"/>
      <c r="AP47" s="1617"/>
      <c r="AQ47" s="1617"/>
      <c r="AR47" s="1617"/>
      <c r="AS47" s="1617"/>
      <c r="AT47" s="1617"/>
      <c r="AU47" s="1617"/>
      <c r="AV47" s="1617"/>
      <c r="AW47" s="1617"/>
      <c r="AX47" s="1617"/>
    </row>
    <row r="48" spans="1:50">
      <c r="A48" s="2021">
        <v>36</v>
      </c>
      <c r="B48" s="909"/>
      <c r="C48" s="1617"/>
      <c r="D48" s="1617"/>
      <c r="E48" s="1616"/>
      <c r="F48" s="1617"/>
      <c r="G48" s="1617"/>
      <c r="H48" s="1617"/>
      <c r="I48" s="1617"/>
      <c r="J48" s="1617"/>
      <c r="K48" s="1617"/>
      <c r="L48" s="1617"/>
      <c r="M48" s="1617"/>
      <c r="N48" s="1617"/>
      <c r="O48" s="1617"/>
      <c r="P48" s="1617"/>
      <c r="Q48" s="1617"/>
      <c r="R48" s="1617"/>
      <c r="S48" s="1617"/>
      <c r="T48" s="1617"/>
      <c r="U48" s="1617"/>
      <c r="V48" s="1617"/>
      <c r="W48" s="1617"/>
      <c r="X48" s="1617"/>
      <c r="Y48" s="1617"/>
      <c r="Z48" s="1617"/>
      <c r="AA48" s="1617"/>
      <c r="AB48" s="1617"/>
      <c r="AC48" s="1617"/>
      <c r="AD48" s="1617"/>
      <c r="AE48" s="1617"/>
      <c r="AF48" s="1617"/>
      <c r="AG48" s="1617"/>
      <c r="AH48" s="1617"/>
      <c r="AI48" s="1617"/>
      <c r="AJ48" s="1617"/>
      <c r="AK48" s="1617"/>
      <c r="AL48" s="1617"/>
      <c r="AM48" s="1617"/>
      <c r="AN48" s="1617"/>
      <c r="AO48" s="1617"/>
      <c r="AP48" s="1617"/>
      <c r="AQ48" s="1617"/>
      <c r="AR48" s="1617"/>
      <c r="AS48" s="1617"/>
      <c r="AT48" s="1617"/>
      <c r="AU48" s="1617"/>
      <c r="AV48" s="1617"/>
      <c r="AW48" s="1617"/>
      <c r="AX48" s="1617"/>
    </row>
    <row r="49" spans="1:50">
      <c r="A49" s="2021">
        <v>37</v>
      </c>
      <c r="B49" s="909"/>
      <c r="C49" s="1617"/>
      <c r="D49" s="1617"/>
      <c r="E49" s="1616"/>
      <c r="F49" s="1617"/>
      <c r="G49" s="1617"/>
      <c r="H49" s="1617"/>
      <c r="I49" s="1617"/>
      <c r="J49" s="1617"/>
      <c r="K49" s="1617"/>
      <c r="L49" s="1617"/>
      <c r="M49" s="1617"/>
      <c r="N49" s="1617"/>
      <c r="O49" s="1617"/>
      <c r="P49" s="1617"/>
      <c r="Q49" s="1617"/>
      <c r="R49" s="1617"/>
      <c r="S49" s="1617"/>
      <c r="T49" s="1617"/>
      <c r="U49" s="1617"/>
      <c r="V49" s="1617"/>
      <c r="W49" s="1617"/>
      <c r="X49" s="1617"/>
      <c r="Y49" s="1617"/>
      <c r="Z49" s="1617"/>
      <c r="AA49" s="1617"/>
      <c r="AB49" s="1617"/>
      <c r="AC49" s="1617"/>
      <c r="AD49" s="1617"/>
      <c r="AE49" s="1617"/>
      <c r="AF49" s="1617"/>
      <c r="AG49" s="1617"/>
      <c r="AH49" s="1617"/>
      <c r="AI49" s="1617"/>
      <c r="AJ49" s="1617"/>
      <c r="AK49" s="1617"/>
      <c r="AL49" s="1617"/>
      <c r="AM49" s="1617"/>
      <c r="AN49" s="1617"/>
      <c r="AO49" s="1617"/>
      <c r="AP49" s="1617"/>
      <c r="AQ49" s="1617"/>
      <c r="AR49" s="1617"/>
      <c r="AS49" s="1617"/>
      <c r="AT49" s="1617"/>
      <c r="AU49" s="1617"/>
      <c r="AV49" s="1617"/>
      <c r="AW49" s="1617"/>
      <c r="AX49" s="1617"/>
    </row>
    <row r="50" spans="1:50">
      <c r="A50" s="2021">
        <v>38</v>
      </c>
      <c r="B50" s="909"/>
      <c r="C50" s="1617"/>
      <c r="D50" s="1617"/>
      <c r="E50" s="1616"/>
      <c r="F50" s="1617"/>
      <c r="G50" s="1617"/>
      <c r="H50" s="1617"/>
      <c r="I50" s="1617"/>
      <c r="J50" s="1617"/>
      <c r="K50" s="1617"/>
      <c r="L50" s="1617"/>
      <c r="M50" s="1617"/>
      <c r="N50" s="1617"/>
      <c r="O50" s="1617"/>
      <c r="P50" s="1617"/>
      <c r="Q50" s="1617"/>
      <c r="R50" s="1617"/>
      <c r="S50" s="1617"/>
      <c r="T50" s="1617"/>
      <c r="U50" s="1617"/>
      <c r="V50" s="1617"/>
      <c r="W50" s="1617"/>
      <c r="X50" s="1617"/>
      <c r="Y50" s="1617"/>
      <c r="Z50" s="1617"/>
      <c r="AA50" s="1617"/>
      <c r="AB50" s="1617"/>
      <c r="AC50" s="1617"/>
      <c r="AD50" s="1617"/>
      <c r="AE50" s="1617"/>
      <c r="AF50" s="1617"/>
      <c r="AG50" s="1617"/>
      <c r="AH50" s="1617"/>
      <c r="AI50" s="1617"/>
      <c r="AJ50" s="1617"/>
      <c r="AK50" s="1617"/>
      <c r="AL50" s="1617"/>
      <c r="AM50" s="1617"/>
      <c r="AN50" s="1617"/>
      <c r="AO50" s="1617"/>
      <c r="AP50" s="1617"/>
      <c r="AQ50" s="1617"/>
      <c r="AR50" s="1617"/>
      <c r="AS50" s="1617"/>
      <c r="AT50" s="1617"/>
      <c r="AU50" s="1617"/>
      <c r="AV50" s="1617"/>
      <c r="AW50" s="1617"/>
      <c r="AX50" s="1617"/>
    </row>
    <row r="51" spans="1:50">
      <c r="A51" s="2021">
        <v>39</v>
      </c>
      <c r="B51" s="909"/>
      <c r="C51" s="1617"/>
      <c r="D51" s="1617"/>
      <c r="E51" s="1616"/>
      <c r="F51" s="1617"/>
      <c r="G51" s="1617"/>
      <c r="H51" s="1617"/>
      <c r="I51" s="1617"/>
      <c r="J51" s="1617"/>
      <c r="K51" s="1617"/>
      <c r="L51" s="1617"/>
      <c r="M51" s="1617"/>
      <c r="N51" s="1617"/>
      <c r="O51" s="1617"/>
      <c r="P51" s="1617"/>
      <c r="Q51" s="1617"/>
      <c r="R51" s="1617"/>
      <c r="S51" s="1617"/>
      <c r="T51" s="1617"/>
      <c r="U51" s="1617"/>
      <c r="V51" s="1617"/>
      <c r="W51" s="1617"/>
      <c r="X51" s="1617"/>
      <c r="Y51" s="1617"/>
      <c r="Z51" s="1617"/>
      <c r="AA51" s="1617"/>
      <c r="AB51" s="1617"/>
      <c r="AC51" s="1617"/>
      <c r="AD51" s="1617"/>
      <c r="AE51" s="1617"/>
      <c r="AF51" s="1617"/>
      <c r="AG51" s="1617"/>
      <c r="AH51" s="1617"/>
      <c r="AI51" s="1617"/>
      <c r="AJ51" s="1617"/>
      <c r="AK51" s="1617"/>
      <c r="AL51" s="1617"/>
      <c r="AM51" s="1617"/>
      <c r="AN51" s="1617"/>
      <c r="AO51" s="1617"/>
      <c r="AP51" s="1617"/>
      <c r="AQ51" s="1617"/>
      <c r="AR51" s="1617"/>
      <c r="AS51" s="1617"/>
      <c r="AT51" s="1617"/>
      <c r="AU51" s="1617"/>
      <c r="AV51" s="1617"/>
      <c r="AW51" s="1617"/>
      <c r="AX51" s="1617"/>
    </row>
    <row r="52" spans="1:50">
      <c r="A52" s="2021">
        <v>40</v>
      </c>
      <c r="B52" s="909"/>
      <c r="C52" s="1617"/>
      <c r="D52" s="1617"/>
      <c r="E52" s="1616"/>
      <c r="F52" s="1617"/>
      <c r="G52" s="1617"/>
      <c r="H52" s="1617"/>
      <c r="I52" s="1617"/>
      <c r="J52" s="1617"/>
      <c r="K52" s="1617"/>
      <c r="L52" s="1617"/>
      <c r="M52" s="1617"/>
      <c r="N52" s="1617"/>
      <c r="O52" s="1617"/>
      <c r="P52" s="1617"/>
      <c r="Q52" s="1617"/>
      <c r="R52" s="1617"/>
      <c r="S52" s="1617"/>
      <c r="T52" s="1617"/>
      <c r="U52" s="1617"/>
      <c r="V52" s="1617"/>
      <c r="W52" s="1617"/>
      <c r="X52" s="1617"/>
      <c r="Y52" s="1617"/>
      <c r="Z52" s="1617"/>
      <c r="AA52" s="1617"/>
      <c r="AB52" s="1617"/>
      <c r="AC52" s="1617"/>
      <c r="AD52" s="1617"/>
      <c r="AE52" s="1617"/>
      <c r="AF52" s="1617"/>
      <c r="AG52" s="1617"/>
      <c r="AH52" s="1617"/>
      <c r="AI52" s="1617"/>
      <c r="AJ52" s="1617"/>
      <c r="AK52" s="1617"/>
      <c r="AL52" s="1617"/>
      <c r="AM52" s="1617"/>
      <c r="AN52" s="1617"/>
      <c r="AO52" s="1617"/>
      <c r="AP52" s="1617"/>
      <c r="AQ52" s="1617"/>
      <c r="AR52" s="1617"/>
      <c r="AS52" s="1617"/>
      <c r="AT52" s="1617"/>
      <c r="AU52" s="1617"/>
      <c r="AV52" s="1617"/>
      <c r="AW52" s="1617"/>
      <c r="AX52" s="1617"/>
    </row>
    <row r="53" spans="1:50">
      <c r="A53" s="2021">
        <v>41</v>
      </c>
      <c r="B53" s="909"/>
      <c r="C53" s="1617"/>
      <c r="D53" s="1617"/>
      <c r="E53" s="1616"/>
      <c r="F53" s="1617"/>
      <c r="G53" s="1617"/>
      <c r="H53" s="1617"/>
      <c r="I53" s="1617"/>
      <c r="J53" s="1617"/>
      <c r="K53" s="1617"/>
      <c r="L53" s="1617"/>
      <c r="M53" s="1617"/>
      <c r="N53" s="1617"/>
      <c r="O53" s="1617"/>
      <c r="P53" s="1617"/>
      <c r="Q53" s="1617"/>
      <c r="R53" s="1617"/>
      <c r="S53" s="1617"/>
      <c r="T53" s="1617"/>
      <c r="U53" s="1617"/>
      <c r="V53" s="1617"/>
      <c r="W53" s="1617"/>
      <c r="X53" s="1617"/>
      <c r="Y53" s="1617"/>
      <c r="Z53" s="1617"/>
      <c r="AA53" s="1617"/>
      <c r="AB53" s="1617"/>
      <c r="AC53" s="1617"/>
      <c r="AD53" s="1617"/>
      <c r="AE53" s="1617"/>
      <c r="AF53" s="1617"/>
      <c r="AG53" s="1617"/>
      <c r="AH53" s="1617"/>
      <c r="AI53" s="1617"/>
      <c r="AJ53" s="1617"/>
      <c r="AK53" s="1617"/>
      <c r="AL53" s="1617"/>
      <c r="AM53" s="1617"/>
      <c r="AN53" s="1617"/>
      <c r="AO53" s="1617"/>
      <c r="AP53" s="1617"/>
      <c r="AQ53" s="1617"/>
      <c r="AR53" s="1617"/>
      <c r="AS53" s="1617"/>
      <c r="AT53" s="1617"/>
      <c r="AU53" s="1617"/>
      <c r="AV53" s="1617"/>
      <c r="AW53" s="1617"/>
      <c r="AX53" s="1617"/>
    </row>
    <row r="54" spans="1:50">
      <c r="A54" s="2021">
        <v>42</v>
      </c>
      <c r="B54" s="909"/>
      <c r="C54" s="1617"/>
      <c r="D54" s="1617"/>
      <c r="E54" s="1616"/>
      <c r="F54" s="1617"/>
      <c r="G54" s="1617"/>
      <c r="H54" s="1617"/>
      <c r="I54" s="1617"/>
      <c r="J54" s="1617"/>
      <c r="K54" s="1617"/>
      <c r="L54" s="1617"/>
      <c r="M54" s="1617"/>
      <c r="N54" s="1617"/>
      <c r="O54" s="1617"/>
      <c r="P54" s="1617"/>
      <c r="Q54" s="1617"/>
      <c r="R54" s="1617"/>
      <c r="S54" s="1617"/>
      <c r="T54" s="1617"/>
      <c r="U54" s="1617"/>
      <c r="V54" s="1617"/>
      <c r="W54" s="1617"/>
      <c r="X54" s="1617"/>
      <c r="Y54" s="1617"/>
      <c r="Z54" s="1617"/>
      <c r="AA54" s="1617"/>
      <c r="AB54" s="1617"/>
      <c r="AC54" s="1617"/>
      <c r="AD54" s="1617"/>
      <c r="AE54" s="1617"/>
      <c r="AF54" s="1617"/>
      <c r="AG54" s="1617"/>
      <c r="AH54" s="1617"/>
      <c r="AI54" s="1617"/>
      <c r="AJ54" s="1617"/>
      <c r="AK54" s="1617"/>
      <c r="AL54" s="1617"/>
      <c r="AM54" s="1617"/>
      <c r="AN54" s="1617"/>
      <c r="AO54" s="1617"/>
      <c r="AP54" s="1617"/>
      <c r="AQ54" s="1617"/>
      <c r="AR54" s="1617"/>
      <c r="AS54" s="1617"/>
      <c r="AT54" s="1617"/>
      <c r="AU54" s="1617"/>
      <c r="AV54" s="1617"/>
      <c r="AW54" s="1617"/>
      <c r="AX54" s="1617"/>
    </row>
    <row r="55" spans="1:50">
      <c r="A55" s="2021">
        <v>43</v>
      </c>
      <c r="B55" s="909"/>
      <c r="C55" s="1617"/>
      <c r="D55" s="1617"/>
      <c r="E55" s="1616"/>
      <c r="F55" s="1617"/>
      <c r="G55" s="1617"/>
      <c r="H55" s="1617"/>
      <c r="I55" s="1617"/>
      <c r="J55" s="1617"/>
      <c r="K55" s="1617"/>
      <c r="L55" s="1617"/>
      <c r="M55" s="1617"/>
      <c r="N55" s="1617"/>
      <c r="O55" s="1617"/>
      <c r="P55" s="1617"/>
      <c r="Q55" s="1617"/>
      <c r="R55" s="1617"/>
      <c r="S55" s="1617"/>
      <c r="T55" s="1617"/>
      <c r="U55" s="1617"/>
      <c r="V55" s="1617"/>
      <c r="W55" s="1617"/>
      <c r="X55" s="1617"/>
      <c r="Y55" s="1617"/>
      <c r="Z55" s="1617"/>
      <c r="AA55" s="1617"/>
      <c r="AB55" s="1617"/>
      <c r="AC55" s="1617"/>
      <c r="AD55" s="1617"/>
      <c r="AE55" s="1617"/>
      <c r="AF55" s="1617"/>
      <c r="AG55" s="1617"/>
      <c r="AH55" s="1617"/>
      <c r="AI55" s="1617"/>
      <c r="AJ55" s="1617"/>
      <c r="AK55" s="1617"/>
      <c r="AL55" s="1617"/>
      <c r="AM55" s="1617"/>
      <c r="AN55" s="1617"/>
      <c r="AO55" s="1617"/>
      <c r="AP55" s="1617"/>
      <c r="AQ55" s="1617"/>
      <c r="AR55" s="1617"/>
      <c r="AS55" s="1617"/>
      <c r="AT55" s="1617"/>
      <c r="AU55" s="1617"/>
      <c r="AV55" s="1617"/>
      <c r="AW55" s="1617"/>
      <c r="AX55" s="1617"/>
    </row>
    <row r="56" spans="1:50">
      <c r="A56" s="2021">
        <v>44</v>
      </c>
      <c r="B56" s="909"/>
      <c r="C56" s="1617"/>
      <c r="D56" s="1617"/>
      <c r="E56" s="1616"/>
      <c r="F56" s="1617"/>
      <c r="G56" s="1617"/>
      <c r="H56" s="1617"/>
      <c r="I56" s="1617"/>
      <c r="J56" s="1617"/>
      <c r="K56" s="1617"/>
      <c r="L56" s="1617"/>
      <c r="M56" s="1617"/>
      <c r="N56" s="1617"/>
      <c r="O56" s="1617"/>
      <c r="P56" s="1617"/>
      <c r="Q56" s="1617"/>
      <c r="R56" s="1617"/>
      <c r="S56" s="1617"/>
      <c r="T56" s="1617"/>
      <c r="U56" s="1617"/>
      <c r="V56" s="1617"/>
      <c r="W56" s="1617"/>
      <c r="X56" s="1617"/>
      <c r="Y56" s="1617"/>
      <c r="Z56" s="1617"/>
      <c r="AA56" s="1617"/>
      <c r="AB56" s="1617"/>
      <c r="AC56" s="1617"/>
      <c r="AD56" s="1617"/>
      <c r="AE56" s="1617"/>
      <c r="AF56" s="1617"/>
      <c r="AG56" s="1617"/>
      <c r="AH56" s="1617"/>
      <c r="AI56" s="1617"/>
      <c r="AJ56" s="1617"/>
      <c r="AK56" s="1617"/>
      <c r="AL56" s="1617"/>
      <c r="AM56" s="1617"/>
      <c r="AN56" s="1617"/>
      <c r="AO56" s="1617"/>
      <c r="AP56" s="1617"/>
      <c r="AQ56" s="1617"/>
      <c r="AR56" s="1617"/>
      <c r="AS56" s="1617"/>
      <c r="AT56" s="1617"/>
      <c r="AU56" s="1617"/>
      <c r="AV56" s="1617"/>
      <c r="AW56" s="1617"/>
      <c r="AX56" s="1617"/>
    </row>
    <row r="57" spans="1:50" ht="15.75" thickBot="1">
      <c r="A57" s="1524">
        <v>45</v>
      </c>
      <c r="B57" s="2121"/>
      <c r="C57" s="2121" t="s">
        <v>1526</v>
      </c>
      <c r="D57" s="2121"/>
      <c r="E57" s="2117">
        <f>SUM(E13:E56)</f>
        <v>166651</v>
      </c>
    </row>
    <row r="58" spans="1:50">
      <c r="A58" s="1617"/>
      <c r="B58" s="1617"/>
      <c r="C58" s="1617"/>
      <c r="D58" s="1617"/>
      <c r="E58" s="1617"/>
    </row>
    <row r="59" spans="1:50">
      <c r="A59" s="3672" t="s">
        <v>5001</v>
      </c>
      <c r="B59" s="3672"/>
      <c r="C59" s="1617"/>
      <c r="D59" s="1617"/>
      <c r="E59" s="2123" t="s">
        <v>623</v>
      </c>
    </row>
    <row r="60" spans="1:50">
      <c r="A60" s="3673" t="s">
        <v>624</v>
      </c>
      <c r="B60" s="3673"/>
      <c r="C60" s="3673"/>
      <c r="D60" s="3673"/>
      <c r="E60" s="3673"/>
    </row>
  </sheetData>
  <mergeCells count="8">
    <mergeCell ref="A59:B59"/>
    <mergeCell ref="A60:E60"/>
    <mergeCell ref="A5:D5"/>
    <mergeCell ref="A6:D6"/>
    <mergeCell ref="A7:D7"/>
    <mergeCell ref="A8:D8"/>
    <mergeCell ref="B11:D11"/>
    <mergeCell ref="B12:D12"/>
  </mergeCells>
  <printOptions horizontalCentered="1" verticalCentered="1"/>
  <pageMargins left="0.5" right="0.5" top="0.5" bottom="0.5" header="0.5" footer="0.5"/>
  <pageSetup scale="65" fitToHeight="3" orientation="portrait" horizontalDpi="300"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0" enableFormatConditionsCalculation="0"/>
  <dimension ref="A1:CN347"/>
  <sheetViews>
    <sheetView defaultGridColor="0" view="pageBreakPreview" topLeftCell="A13" colorId="22" zoomScale="60" zoomScaleNormal="100" workbookViewId="0">
      <selection activeCell="M31" sqref="M31"/>
    </sheetView>
  </sheetViews>
  <sheetFormatPr defaultColWidth="9.6640625" defaultRowHeight="15"/>
  <cols>
    <col min="1" max="1" width="4.6640625" style="4" customWidth="1"/>
    <col min="2" max="2" width="58.6640625" style="4" bestFit="1" customWidth="1"/>
    <col min="3" max="3" width="21.33203125" style="4" customWidth="1"/>
    <col min="4" max="6" width="16.6640625" style="4" customWidth="1"/>
    <col min="7" max="7" width="15.6640625" style="4" customWidth="1"/>
    <col min="8" max="8" width="20.21875" style="4" bestFit="1" customWidth="1"/>
    <col min="9" max="9" width="14.6640625" style="4" customWidth="1"/>
    <col min="10" max="10" width="18.6640625" style="4" customWidth="1"/>
    <col min="11" max="11" width="14.6640625" style="4" customWidth="1"/>
    <col min="12" max="12" width="4.6640625" style="4" customWidth="1"/>
    <col min="13" max="14" width="14.6640625" style="1408" hidden="1" customWidth="1"/>
    <col min="15" max="16384" width="9.6640625" style="4"/>
  </cols>
  <sheetData>
    <row r="1" spans="1:92">
      <c r="A1" s="13" t="s">
        <v>2455</v>
      </c>
      <c r="B1" s="128"/>
      <c r="C1" s="129" t="s">
        <v>2368</v>
      </c>
      <c r="D1" s="847" t="s">
        <v>2457</v>
      </c>
      <c r="E1" s="282" t="s">
        <v>2458</v>
      </c>
      <c r="F1" s="13" t="s">
        <v>2455</v>
      </c>
      <c r="G1" s="41"/>
      <c r="H1" s="129" t="s">
        <v>2368</v>
      </c>
      <c r="I1" s="129" t="s">
        <v>2457</v>
      </c>
      <c r="J1" s="1133" t="s">
        <v>2458</v>
      </c>
      <c r="K1" s="41"/>
      <c r="L1" s="42"/>
      <c r="M1" s="41"/>
      <c r="N1" s="4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row>
    <row r="2" spans="1:92">
      <c r="A2" s="47" t="str">
        <f>+'Data Sheet'!C25</f>
        <v>Orange and Rockland Utilities, Inc</v>
      </c>
      <c r="B2" s="56"/>
      <c r="C2" s="53" t="s">
        <v>2741</v>
      </c>
      <c r="D2" s="53"/>
      <c r="E2" s="58"/>
      <c r="F2" s="47" t="str">
        <f>A2</f>
        <v>Orange and Rockland Utilities, Inc</v>
      </c>
      <c r="G2" s="11"/>
      <c r="H2" s="53" t="s">
        <v>2741</v>
      </c>
      <c r="I2" s="53"/>
      <c r="J2" s="1092"/>
      <c r="K2" s="11"/>
      <c r="L2" s="48"/>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row>
    <row r="3" spans="1:92" ht="15" customHeight="1">
      <c r="A3" s="49"/>
      <c r="B3" s="77"/>
      <c r="C3" s="61" t="s">
        <v>53</v>
      </c>
      <c r="D3" s="454" t="str">
        <f>'Data Sheet'!$C$40</f>
        <v>4/28/2016</v>
      </c>
      <c r="E3" s="138" t="str">
        <f>'Data Sheet'!$C$38</f>
        <v>12/31/2015</v>
      </c>
      <c r="F3" s="49"/>
      <c r="G3" s="52" t="s">
        <v>3253</v>
      </c>
      <c r="H3" s="61" t="s">
        <v>53</v>
      </c>
      <c r="I3" s="1136" t="str">
        <f>D3</f>
        <v>4/28/2016</v>
      </c>
      <c r="J3" s="1100" t="str">
        <f>E3</f>
        <v>12/31/2015</v>
      </c>
      <c r="K3" s="52"/>
      <c r="L3" s="51"/>
      <c r="M3" s="52"/>
      <c r="N3" s="52"/>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row>
    <row r="4" spans="1:92" ht="15" customHeight="1">
      <c r="A4" s="131" t="s">
        <v>625</v>
      </c>
      <c r="B4" s="132"/>
      <c r="C4" s="132"/>
      <c r="D4" s="132"/>
      <c r="E4" s="133"/>
      <c r="F4" s="131" t="s">
        <v>626</v>
      </c>
      <c r="G4" s="132"/>
      <c r="H4" s="132"/>
      <c r="I4" s="132"/>
      <c r="J4" s="132"/>
      <c r="K4" s="132"/>
      <c r="L4" s="133"/>
      <c r="M4" s="132"/>
      <c r="N4" s="132"/>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row>
    <row r="5" spans="1:92">
      <c r="A5" s="47"/>
      <c r="B5" s="11"/>
      <c r="C5" s="11"/>
      <c r="D5" s="11"/>
      <c r="E5" s="48"/>
      <c r="F5" s="47"/>
      <c r="G5" s="11"/>
      <c r="H5" s="11"/>
      <c r="I5" s="11"/>
      <c r="J5" s="11"/>
      <c r="K5" s="11"/>
      <c r="L5" s="48"/>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row>
    <row r="6" spans="1:92">
      <c r="A6" s="1104" t="s">
        <v>159</v>
      </c>
      <c r="B6" s="11"/>
      <c r="C6" s="11" t="s">
        <v>3126</v>
      </c>
      <c r="D6" s="11"/>
      <c r="E6" s="48"/>
      <c r="F6" s="1104" t="s">
        <v>3127</v>
      </c>
      <c r="G6" s="11"/>
      <c r="H6" s="11"/>
      <c r="I6" s="1105" t="s">
        <v>627</v>
      </c>
      <c r="J6" s="11"/>
      <c r="K6" s="11"/>
      <c r="L6" s="48"/>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row>
    <row r="7" spans="1:92">
      <c r="A7" s="1104" t="s">
        <v>628</v>
      </c>
      <c r="B7" s="11"/>
      <c r="C7" s="11" t="s">
        <v>629</v>
      </c>
      <c r="D7" s="11"/>
      <c r="E7" s="48"/>
      <c r="F7" s="1104" t="s">
        <v>630</v>
      </c>
      <c r="G7" s="11"/>
      <c r="H7" s="11"/>
      <c r="I7" s="1105" t="s">
        <v>2329</v>
      </c>
      <c r="J7" s="11"/>
      <c r="K7" s="11"/>
      <c r="L7" s="48"/>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row>
    <row r="8" spans="1:92">
      <c r="A8" s="1104" t="s">
        <v>2330</v>
      </c>
      <c r="B8" s="11"/>
      <c r="C8" s="11" t="s">
        <v>3125</v>
      </c>
      <c r="D8" s="11"/>
      <c r="E8" s="48"/>
      <c r="F8" s="1104" t="s">
        <v>3128</v>
      </c>
      <c r="G8" s="11"/>
      <c r="H8" s="11"/>
      <c r="I8" s="1105" t="s">
        <v>2809</v>
      </c>
      <c r="J8" s="11"/>
      <c r="K8" s="11"/>
      <c r="L8" s="48"/>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row>
    <row r="9" spans="1:92">
      <c r="A9" s="1104" t="s">
        <v>3419</v>
      </c>
      <c r="B9" s="11"/>
      <c r="C9" s="11" t="s">
        <v>3420</v>
      </c>
      <c r="D9" s="11"/>
      <c r="E9" s="48"/>
      <c r="F9" s="1104" t="s">
        <v>3720</v>
      </c>
      <c r="G9" s="11"/>
      <c r="H9" s="11"/>
      <c r="I9" s="1105" t="s">
        <v>3721</v>
      </c>
      <c r="J9" s="11"/>
      <c r="K9" s="11"/>
      <c r="L9" s="48"/>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row>
    <row r="10" spans="1:92">
      <c r="A10" s="1104" t="s">
        <v>160</v>
      </c>
      <c r="B10" s="11"/>
      <c r="C10" s="11" t="s">
        <v>3722</v>
      </c>
      <c r="D10" s="11"/>
      <c r="E10" s="48"/>
      <c r="F10" s="1104" t="s">
        <v>3723</v>
      </c>
      <c r="G10" s="11"/>
      <c r="H10" s="11"/>
      <c r="I10" s="1105" t="s">
        <v>3395</v>
      </c>
      <c r="J10" s="11"/>
      <c r="K10" s="11"/>
      <c r="L10" s="48"/>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row>
    <row r="11" spans="1:92">
      <c r="A11" s="1104" t="s">
        <v>3396</v>
      </c>
      <c r="B11" s="11"/>
      <c r="C11" s="11" t="s">
        <v>3124</v>
      </c>
      <c r="D11" s="11"/>
      <c r="E11" s="48"/>
      <c r="F11" s="1104" t="s">
        <v>2962</v>
      </c>
      <c r="G11" s="11"/>
      <c r="H11" s="11"/>
      <c r="I11" s="1105" t="s">
        <v>3708</v>
      </c>
      <c r="J11" s="11"/>
      <c r="K11" s="11"/>
      <c r="L11" s="48"/>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row>
    <row r="12" spans="1:92">
      <c r="A12" s="1104" t="s">
        <v>3939</v>
      </c>
      <c r="B12" s="11"/>
      <c r="C12" s="11" t="s">
        <v>3709</v>
      </c>
      <c r="D12" s="11"/>
      <c r="E12" s="48"/>
      <c r="F12" s="1104" t="s">
        <v>3560</v>
      </c>
      <c r="G12" s="11"/>
      <c r="H12" s="11"/>
      <c r="I12" s="1105" t="s">
        <v>2808</v>
      </c>
      <c r="J12" s="11"/>
      <c r="K12" s="11"/>
      <c r="L12" s="48"/>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row>
    <row r="13" spans="1:92">
      <c r="A13" s="1104" t="s">
        <v>1554</v>
      </c>
      <c r="B13" s="11"/>
      <c r="C13" s="11" t="s">
        <v>1555</v>
      </c>
      <c r="D13" s="11"/>
      <c r="E13" s="48"/>
      <c r="F13" s="1104" t="s">
        <v>1556</v>
      </c>
      <c r="G13" s="11"/>
      <c r="H13" s="11"/>
      <c r="I13" s="1105" t="s">
        <v>1557</v>
      </c>
      <c r="J13" s="11"/>
      <c r="K13" s="11"/>
      <c r="L13" s="48"/>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row>
    <row r="14" spans="1:92">
      <c r="A14" s="1104" t="s">
        <v>1558</v>
      </c>
      <c r="B14" s="11"/>
      <c r="C14" s="11" t="s">
        <v>758</v>
      </c>
      <c r="D14" s="11"/>
      <c r="E14" s="48"/>
      <c r="F14" s="1104" t="s">
        <v>2332</v>
      </c>
      <c r="G14" s="11"/>
      <c r="H14" s="11"/>
      <c r="I14" s="1105" t="s">
        <v>2333</v>
      </c>
      <c r="J14" s="11"/>
      <c r="K14" s="11"/>
      <c r="L14" s="48"/>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row>
    <row r="15" spans="1:92">
      <c r="A15" s="1104" t="s">
        <v>3940</v>
      </c>
      <c r="B15" s="11"/>
      <c r="C15" s="11" t="s">
        <v>2334</v>
      </c>
      <c r="D15" s="11"/>
      <c r="E15" s="48"/>
      <c r="F15" s="1104" t="s">
        <v>2335</v>
      </c>
      <c r="G15" s="11"/>
      <c r="H15" s="11"/>
      <c r="I15" s="1105" t="s">
        <v>2336</v>
      </c>
      <c r="J15" s="11"/>
      <c r="K15" s="11"/>
      <c r="L15" s="48"/>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row>
    <row r="16" spans="1:92">
      <c r="A16" s="1104" t="s">
        <v>2337</v>
      </c>
      <c r="B16" s="11"/>
      <c r="C16" s="11" t="s">
        <v>2443</v>
      </c>
      <c r="D16" s="11"/>
      <c r="E16" s="48"/>
      <c r="F16" s="1104" t="s">
        <v>2338</v>
      </c>
      <c r="G16" s="11"/>
      <c r="H16" s="11"/>
      <c r="I16" s="1105" t="s">
        <v>2339</v>
      </c>
      <c r="J16" s="11"/>
      <c r="K16" s="11"/>
      <c r="L16" s="48"/>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row>
    <row r="17" spans="1:92">
      <c r="A17" s="1104" t="s">
        <v>2340</v>
      </c>
      <c r="B17" s="11"/>
      <c r="C17" s="11" t="s">
        <v>2341</v>
      </c>
      <c r="D17" s="11"/>
      <c r="E17" s="48"/>
      <c r="F17" s="1104" t="s">
        <v>412</v>
      </c>
      <c r="G17" s="11"/>
      <c r="H17" s="11"/>
      <c r="I17" s="1105" t="s">
        <v>476</v>
      </c>
      <c r="J17" s="11"/>
      <c r="K17" s="11"/>
      <c r="L17" s="48"/>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row>
    <row r="18" spans="1:92">
      <c r="A18" s="1104" t="s">
        <v>477</v>
      </c>
      <c r="B18" s="11"/>
      <c r="C18" s="11" t="s">
        <v>478</v>
      </c>
      <c r="D18" s="11"/>
      <c r="E18" s="48"/>
      <c r="F18" s="1104" t="s">
        <v>479</v>
      </c>
      <c r="G18" s="11"/>
      <c r="H18" s="11"/>
      <c r="I18" s="1105" t="s">
        <v>2445</v>
      </c>
      <c r="J18" s="11"/>
      <c r="K18" s="11"/>
      <c r="L18" s="48"/>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row>
    <row r="19" spans="1:92">
      <c r="A19" s="1104" t="s">
        <v>2442</v>
      </c>
      <c r="B19" s="11"/>
      <c r="C19" s="11" t="s">
        <v>480</v>
      </c>
      <c r="D19" s="11"/>
      <c r="E19" s="48"/>
      <c r="F19" s="1104" t="s">
        <v>2444</v>
      </c>
      <c r="G19" s="11"/>
      <c r="H19" s="11"/>
      <c r="I19" s="1105" t="s">
        <v>863</v>
      </c>
      <c r="J19" s="11"/>
      <c r="K19" s="11"/>
      <c r="L19" s="48"/>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row>
    <row r="20" spans="1:92">
      <c r="A20" s="1104" t="s">
        <v>2788</v>
      </c>
      <c r="B20" s="11"/>
      <c r="C20" s="11" t="s">
        <v>1659</v>
      </c>
      <c r="D20" s="11"/>
      <c r="E20" s="48"/>
      <c r="F20" s="47"/>
      <c r="G20" s="11"/>
      <c r="H20" s="11"/>
      <c r="I20" s="11"/>
      <c r="J20" s="11"/>
      <c r="K20" s="11"/>
      <c r="L20" s="48"/>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row>
    <row r="21" spans="1:92">
      <c r="A21" s="1104" t="s">
        <v>1660</v>
      </c>
      <c r="B21" s="11"/>
      <c r="C21" s="11" t="s">
        <v>1661</v>
      </c>
      <c r="D21" s="11"/>
      <c r="E21" s="48"/>
      <c r="F21" s="47"/>
      <c r="G21" s="11"/>
      <c r="H21" s="11"/>
      <c r="I21" s="11"/>
      <c r="J21" s="11"/>
      <c r="K21" s="11"/>
      <c r="L21" s="48"/>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row>
    <row r="22" spans="1:92">
      <c r="A22" s="47"/>
      <c r="B22" s="11"/>
      <c r="C22" s="11"/>
      <c r="D22" s="11"/>
      <c r="E22" s="48"/>
      <c r="F22" s="47"/>
      <c r="G22" s="11"/>
      <c r="H22" s="11"/>
      <c r="I22" s="11"/>
      <c r="J22" s="11"/>
      <c r="K22" s="11"/>
      <c r="L22" s="48"/>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row>
    <row r="23" spans="1:92">
      <c r="A23" s="247" t="s">
        <v>3253</v>
      </c>
      <c r="B23" s="63" t="s">
        <v>3253</v>
      </c>
      <c r="C23" s="57"/>
      <c r="D23" s="57"/>
      <c r="E23" s="60"/>
      <c r="F23" s="247" t="s">
        <v>3253</v>
      </c>
      <c r="G23" s="57"/>
      <c r="H23" s="132" t="s">
        <v>3916</v>
      </c>
      <c r="I23" s="250"/>
      <c r="J23" s="1120" t="s">
        <v>3917</v>
      </c>
      <c r="K23" s="57"/>
      <c r="L23" s="65"/>
      <c r="M23" s="57"/>
      <c r="N23" s="57"/>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row>
    <row r="24" spans="1:92">
      <c r="A24" s="55" t="s">
        <v>3253</v>
      </c>
      <c r="B24" s="11" t="s">
        <v>3918</v>
      </c>
      <c r="C24" s="56"/>
      <c r="D24" s="1101" t="s">
        <v>3919</v>
      </c>
      <c r="E24" s="58" t="s">
        <v>3920</v>
      </c>
      <c r="F24" s="173" t="s">
        <v>3921</v>
      </c>
      <c r="G24" s="1101" t="s">
        <v>3619</v>
      </c>
      <c r="H24" s="56"/>
      <c r="I24" s="57"/>
      <c r="J24" s="1101" t="s">
        <v>3922</v>
      </c>
      <c r="K24" s="1101" t="s">
        <v>3923</v>
      </c>
      <c r="L24" s="58"/>
      <c r="M24" s="1410"/>
      <c r="N24" s="1410"/>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row>
    <row r="25" spans="1:92">
      <c r="A25" s="173" t="s">
        <v>3686</v>
      </c>
      <c r="B25" s="11" t="s">
        <v>2845</v>
      </c>
      <c r="C25" s="56"/>
      <c r="D25" s="1101" t="s">
        <v>439</v>
      </c>
      <c r="E25" s="58" t="s">
        <v>2846</v>
      </c>
      <c r="F25" s="173" t="s">
        <v>2847</v>
      </c>
      <c r="G25" s="1101" t="s">
        <v>448</v>
      </c>
      <c r="H25" s="1101" t="s">
        <v>2848</v>
      </c>
      <c r="I25" s="1101" t="s">
        <v>2849</v>
      </c>
      <c r="J25" s="1101" t="s">
        <v>2850</v>
      </c>
      <c r="K25" s="1101" t="s">
        <v>2645</v>
      </c>
      <c r="L25" s="137" t="s">
        <v>3686</v>
      </c>
      <c r="M25" s="1410"/>
      <c r="N25" s="1410"/>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row>
    <row r="26" spans="1:92">
      <c r="A26" s="173" t="s">
        <v>3689</v>
      </c>
      <c r="B26" s="11"/>
      <c r="C26" s="56"/>
      <c r="D26" s="1101" t="s">
        <v>2851</v>
      </c>
      <c r="E26" s="58" t="s">
        <v>2852</v>
      </c>
      <c r="F26" s="55"/>
      <c r="G26" s="56"/>
      <c r="H26" s="56"/>
      <c r="I26" s="56"/>
      <c r="J26" s="1101" t="s">
        <v>2853</v>
      </c>
      <c r="K26" s="56"/>
      <c r="L26" s="137" t="s">
        <v>3689</v>
      </c>
      <c r="M26" s="56"/>
      <c r="N26" s="56"/>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row>
    <row r="27" spans="1:92">
      <c r="A27" s="55"/>
      <c r="B27" s="11"/>
      <c r="C27" s="56"/>
      <c r="D27" s="56"/>
      <c r="E27" s="58"/>
      <c r="F27" s="55"/>
      <c r="G27" s="56"/>
      <c r="H27" s="56"/>
      <c r="I27" s="56"/>
      <c r="J27" s="1101" t="s">
        <v>2854</v>
      </c>
      <c r="K27" s="56"/>
      <c r="L27" s="58"/>
      <c r="M27" s="56"/>
      <c r="N27" s="56"/>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row>
    <row r="28" spans="1:92">
      <c r="A28" s="55"/>
      <c r="B28" s="11"/>
      <c r="C28" s="56"/>
      <c r="D28" s="56"/>
      <c r="E28" s="58"/>
      <c r="F28" s="55"/>
      <c r="G28" s="56"/>
      <c r="H28" s="56"/>
      <c r="I28" s="56"/>
      <c r="J28" s="1101" t="s">
        <v>2855</v>
      </c>
      <c r="K28" s="56"/>
      <c r="L28" s="58"/>
      <c r="M28" s="56"/>
      <c r="N28" s="56"/>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row>
    <row r="29" spans="1:92">
      <c r="A29" s="55"/>
      <c r="B29" s="1100" t="s">
        <v>2856</v>
      </c>
      <c r="C29" s="77"/>
      <c r="D29" s="1100" t="s">
        <v>1827</v>
      </c>
      <c r="E29" s="137" t="s">
        <v>1828</v>
      </c>
      <c r="F29" s="173" t="s">
        <v>1829</v>
      </c>
      <c r="G29" s="1100" t="s">
        <v>3535</v>
      </c>
      <c r="H29" s="428" t="s">
        <v>3536</v>
      </c>
      <c r="I29" s="1100" t="s">
        <v>3537</v>
      </c>
      <c r="J29" s="428" t="s">
        <v>3538</v>
      </c>
      <c r="K29" s="1100" t="s">
        <v>3539</v>
      </c>
      <c r="L29" s="71"/>
      <c r="M29" s="1409"/>
      <c r="N29" s="1409"/>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row>
    <row r="30" spans="1:92">
      <c r="A30" s="225" t="s">
        <v>3644</v>
      </c>
      <c r="B30" s="251" t="s">
        <v>2932</v>
      </c>
      <c r="C30" s="57"/>
      <c r="D30" s="57"/>
      <c r="E30" s="60"/>
      <c r="F30" s="247"/>
      <c r="G30" s="57"/>
      <c r="H30" s="57"/>
      <c r="I30" s="57"/>
      <c r="J30" s="63"/>
      <c r="K30" s="59"/>
      <c r="L30" s="218" t="s">
        <v>3644</v>
      </c>
      <c r="M30" s="59"/>
      <c r="N30" s="59"/>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row>
    <row r="31" spans="1:92">
      <c r="A31" s="173" t="s">
        <v>3645</v>
      </c>
      <c r="B31" s="11"/>
      <c r="C31" s="56"/>
      <c r="D31" s="252"/>
      <c r="E31" s="48"/>
      <c r="F31" s="55"/>
      <c r="G31" s="56"/>
      <c r="H31" s="56"/>
      <c r="I31" s="252"/>
      <c r="J31" s="252"/>
      <c r="K31" s="802" t="s">
        <v>3253</v>
      </c>
      <c r="L31" s="137" t="s">
        <v>3645</v>
      </c>
      <c r="M31" s="802"/>
      <c r="N31" s="802"/>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row>
    <row r="32" spans="1:92">
      <c r="A32" s="173" t="s">
        <v>3646</v>
      </c>
      <c r="B32" s="11" t="s">
        <v>2933</v>
      </c>
      <c r="C32" s="56"/>
      <c r="D32" s="775">
        <v>80000000</v>
      </c>
      <c r="E32" s="199">
        <f>510320+0</f>
        <v>510320</v>
      </c>
      <c r="F32" s="757">
        <v>35782</v>
      </c>
      <c r="G32" s="758">
        <v>46722</v>
      </c>
      <c r="H32" s="56"/>
      <c r="I32" s="56"/>
      <c r="J32" s="775">
        <v>80000000</v>
      </c>
      <c r="K32" s="848">
        <v>5200000</v>
      </c>
      <c r="L32" s="137" t="s">
        <v>3646</v>
      </c>
      <c r="M32" s="234"/>
      <c r="N32" s="234"/>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row>
    <row r="33" spans="1:92">
      <c r="A33" s="173"/>
      <c r="B33" s="11" t="s">
        <v>4022</v>
      </c>
      <c r="C33" s="56"/>
      <c r="D33" s="775">
        <v>44000000</v>
      </c>
      <c r="E33" s="849">
        <v>263414</v>
      </c>
      <c r="F33" s="757">
        <v>34907</v>
      </c>
      <c r="G33" s="758">
        <v>42217</v>
      </c>
      <c r="H33" s="56"/>
      <c r="I33" s="56"/>
      <c r="J33" s="775">
        <v>0</v>
      </c>
      <c r="K33" s="848">
        <v>17202</v>
      </c>
      <c r="L33" s="137"/>
      <c r="M33" s="234"/>
      <c r="N33" s="234"/>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row>
    <row r="34" spans="1:92">
      <c r="A34" s="173" t="s">
        <v>3647</v>
      </c>
      <c r="B34" s="11" t="s">
        <v>3635</v>
      </c>
      <c r="C34" s="56"/>
      <c r="D34" s="775">
        <v>40000000</v>
      </c>
      <c r="E34" s="849">
        <f>80000+369818</f>
        <v>449818</v>
      </c>
      <c r="F34" s="757">
        <v>38439</v>
      </c>
      <c r="G34" s="758">
        <v>42095</v>
      </c>
      <c r="H34" s="56"/>
      <c r="I34" s="56"/>
      <c r="J34" s="775">
        <v>0</v>
      </c>
      <c r="K34" s="848">
        <v>530000</v>
      </c>
      <c r="L34" s="137" t="s">
        <v>3647</v>
      </c>
      <c r="M34" s="234"/>
      <c r="N34" s="234"/>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row>
    <row r="35" spans="1:92">
      <c r="A35" s="173" t="s">
        <v>3648</v>
      </c>
      <c r="B35" s="11" t="s">
        <v>3636</v>
      </c>
      <c r="C35" s="56"/>
      <c r="D35" s="775">
        <v>75000000</v>
      </c>
      <c r="E35" s="849">
        <f>136500+527262</f>
        <v>663762</v>
      </c>
      <c r="F35" s="757">
        <v>38996</v>
      </c>
      <c r="G35" s="758">
        <v>42649</v>
      </c>
      <c r="H35" s="56"/>
      <c r="I35" s="56"/>
      <c r="J35" s="775">
        <v>75000000</v>
      </c>
      <c r="K35" s="848">
        <v>4087500</v>
      </c>
      <c r="L35" s="137" t="s">
        <v>3648</v>
      </c>
      <c r="M35" s="234"/>
      <c r="N35" s="234"/>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row>
    <row r="36" spans="1:92">
      <c r="A36" s="173" t="s">
        <v>3649</v>
      </c>
      <c r="B36" s="11" t="s">
        <v>4023</v>
      </c>
      <c r="C36" s="56"/>
      <c r="D36" s="775">
        <v>50000000</v>
      </c>
      <c r="E36" s="849">
        <f>89500+537601</f>
        <v>627101</v>
      </c>
      <c r="F36" s="757">
        <v>39711</v>
      </c>
      <c r="G36" s="758">
        <v>43344</v>
      </c>
      <c r="H36" s="56"/>
      <c r="I36" s="56"/>
      <c r="J36" s="775">
        <v>50000000</v>
      </c>
      <c r="K36" s="848">
        <v>3075000</v>
      </c>
      <c r="L36" s="137" t="s">
        <v>3649</v>
      </c>
      <c r="M36" s="234"/>
      <c r="N36" s="234"/>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row>
    <row r="37" spans="1:92">
      <c r="A37" s="173" t="s">
        <v>3650</v>
      </c>
      <c r="B37" s="11" t="s">
        <v>3637</v>
      </c>
      <c r="C37" s="56"/>
      <c r="D37" s="775">
        <v>60000000</v>
      </c>
      <c r="E37" s="849">
        <f>480529</f>
        <v>480529</v>
      </c>
      <c r="F37" s="757">
        <v>40155</v>
      </c>
      <c r="G37" s="758">
        <v>43800</v>
      </c>
      <c r="H37" s="56"/>
      <c r="I37" s="56"/>
      <c r="J37" s="775">
        <v>60000000</v>
      </c>
      <c r="K37" s="848">
        <v>2976000</v>
      </c>
      <c r="L37" s="137" t="s">
        <v>3650</v>
      </c>
      <c r="M37" s="234"/>
      <c r="N37" s="234"/>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row>
    <row r="38" spans="1:92">
      <c r="A38" s="173" t="s">
        <v>3651</v>
      </c>
      <c r="B38" s="11" t="s">
        <v>3638</v>
      </c>
      <c r="C38" s="56"/>
      <c r="D38" s="775">
        <v>60000000</v>
      </c>
      <c r="E38" s="849">
        <f>616117</f>
        <v>616117</v>
      </c>
      <c r="F38" s="757">
        <v>40155</v>
      </c>
      <c r="G38" s="757">
        <v>50861</v>
      </c>
      <c r="H38" s="56"/>
      <c r="I38" s="56"/>
      <c r="J38" s="775">
        <v>60000000</v>
      </c>
      <c r="K38" s="848">
        <v>3600000</v>
      </c>
      <c r="L38" s="137" t="s">
        <v>3651</v>
      </c>
      <c r="M38" s="234"/>
      <c r="N38" s="234"/>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row>
    <row r="39" spans="1:92">
      <c r="A39" s="173"/>
      <c r="B39" s="11" t="s">
        <v>4020</v>
      </c>
      <c r="C39" s="56"/>
      <c r="D39" s="775">
        <v>55000000</v>
      </c>
      <c r="E39" s="849">
        <f>67100+461118</f>
        <v>528218</v>
      </c>
      <c r="F39" s="757">
        <v>40405</v>
      </c>
      <c r="G39" s="757">
        <v>42231</v>
      </c>
      <c r="H39" s="56"/>
      <c r="I39" s="56"/>
      <c r="J39" s="775">
        <v>0</v>
      </c>
      <c r="K39" s="848">
        <v>855556</v>
      </c>
      <c r="L39" s="137"/>
      <c r="M39" s="234"/>
      <c r="N39" s="234"/>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row>
    <row r="40" spans="1:92">
      <c r="A40" s="173" t="s">
        <v>3652</v>
      </c>
      <c r="B40" s="11" t="s">
        <v>4021</v>
      </c>
      <c r="C40" s="56"/>
      <c r="D40" s="775">
        <v>115000000</v>
      </c>
      <c r="E40" s="849">
        <f>218500+1156872</f>
        <v>1375372</v>
      </c>
      <c r="F40" s="757">
        <v>40405</v>
      </c>
      <c r="G40" s="757">
        <v>51363</v>
      </c>
      <c r="H40" s="56"/>
      <c r="I40" s="56"/>
      <c r="J40" s="775">
        <v>115000000</v>
      </c>
      <c r="K40" s="848">
        <f>6325000</f>
        <v>6325000</v>
      </c>
      <c r="L40" s="137" t="s">
        <v>3652</v>
      </c>
      <c r="M40" s="234"/>
      <c r="N40" s="234"/>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row>
    <row r="41" spans="1:92">
      <c r="A41" s="173" t="s">
        <v>3653</v>
      </c>
      <c r="B41" s="11" t="s">
        <v>4466</v>
      </c>
      <c r="C41" s="56"/>
      <c r="D41" s="236">
        <v>120000000</v>
      </c>
      <c r="E41" s="199">
        <f>727200+1440515</f>
        <v>2167715</v>
      </c>
      <c r="F41" s="757">
        <v>42170</v>
      </c>
      <c r="G41" s="757">
        <v>53144</v>
      </c>
      <c r="H41" s="56"/>
      <c r="I41" s="56"/>
      <c r="J41" s="775">
        <v>120000000</v>
      </c>
      <c r="K41" s="829">
        <v>3184500</v>
      </c>
      <c r="L41" s="137" t="s">
        <v>3653</v>
      </c>
      <c r="M41" s="205"/>
      <c r="N41" s="205"/>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row>
    <row r="42" spans="1:92">
      <c r="A42" s="173" t="s">
        <v>3654</v>
      </c>
      <c r="B42" s="11" t="s">
        <v>4467</v>
      </c>
      <c r="C42" s="56"/>
      <c r="D42" s="236">
        <v>100000000</v>
      </c>
      <c r="E42" s="199">
        <f>1099408</f>
        <v>1099408</v>
      </c>
      <c r="F42" s="757">
        <v>42345</v>
      </c>
      <c r="G42" s="757">
        <v>53297</v>
      </c>
      <c r="H42" s="56"/>
      <c r="I42" s="56"/>
      <c r="J42" s="236">
        <v>100000000</v>
      </c>
      <c r="K42" s="205">
        <v>312667</v>
      </c>
      <c r="L42" s="137" t="s">
        <v>3654</v>
      </c>
      <c r="M42" s="205"/>
      <c r="N42" s="205"/>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row>
    <row r="43" spans="1:92">
      <c r="A43" s="173" t="s">
        <v>3655</v>
      </c>
      <c r="B43" s="11"/>
      <c r="C43" s="56"/>
      <c r="D43" s="236"/>
      <c r="E43" s="199"/>
      <c r="F43" s="757"/>
      <c r="G43" s="757"/>
      <c r="H43" s="56"/>
      <c r="I43" s="56"/>
      <c r="J43" s="236"/>
      <c r="K43" s="205"/>
      <c r="L43" s="137" t="s">
        <v>3655</v>
      </c>
      <c r="M43" s="205"/>
      <c r="N43" s="205"/>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row>
    <row r="44" spans="1:92">
      <c r="A44" s="173" t="s">
        <v>3656</v>
      </c>
      <c r="B44" s="11" t="s">
        <v>3253</v>
      </c>
      <c r="C44" s="56"/>
      <c r="D44" s="236" t="s">
        <v>3253</v>
      </c>
      <c r="E44" s="199" t="s">
        <v>3253</v>
      </c>
      <c r="F44" s="55"/>
      <c r="G44" s="56"/>
      <c r="H44" s="56"/>
      <c r="I44" s="56"/>
      <c r="J44" s="236"/>
      <c r="K44" s="205"/>
      <c r="L44" s="137" t="s">
        <v>3656</v>
      </c>
      <c r="M44" s="205"/>
      <c r="N44" s="205"/>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row>
    <row r="45" spans="1:92">
      <c r="A45" s="173" t="s">
        <v>3657</v>
      </c>
      <c r="B45" s="11" t="s">
        <v>3253</v>
      </c>
      <c r="C45" s="56"/>
      <c r="D45" s="236"/>
      <c r="E45" s="199"/>
      <c r="F45" s="55"/>
      <c r="G45" s="56"/>
      <c r="H45" s="56"/>
      <c r="I45" s="56"/>
      <c r="J45" s="236"/>
      <c r="K45" s="205"/>
      <c r="L45" s="137" t="s">
        <v>3657</v>
      </c>
      <c r="M45" s="205"/>
      <c r="N45" s="205"/>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row>
    <row r="46" spans="1:92">
      <c r="A46" s="173" t="s">
        <v>3671</v>
      </c>
      <c r="B46" s="11" t="s">
        <v>3253</v>
      </c>
      <c r="C46" s="56"/>
      <c r="D46" s="236"/>
      <c r="E46" s="199"/>
      <c r="F46" s="55"/>
      <c r="G46" s="56"/>
      <c r="H46" s="56"/>
      <c r="I46" s="56"/>
      <c r="J46" s="236"/>
      <c r="K46" s="205"/>
      <c r="L46" s="137" t="s">
        <v>3671</v>
      </c>
      <c r="M46" s="205"/>
      <c r="N46" s="205"/>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row>
    <row r="47" spans="1:92">
      <c r="A47" s="173" t="s">
        <v>3672</v>
      </c>
      <c r="B47" s="11"/>
      <c r="C47" s="56"/>
      <c r="D47" s="236"/>
      <c r="E47" s="199"/>
      <c r="F47" s="55"/>
      <c r="G47" s="56"/>
      <c r="H47" s="56"/>
      <c r="I47" s="56"/>
      <c r="J47" s="236"/>
      <c r="K47" s="205"/>
      <c r="L47" s="137" t="s">
        <v>3672</v>
      </c>
      <c r="M47" s="205"/>
      <c r="N47" s="205"/>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row>
    <row r="48" spans="1:92">
      <c r="A48" s="173" t="s">
        <v>3673</v>
      </c>
      <c r="B48" s="11"/>
      <c r="C48" s="56"/>
      <c r="D48" s="236"/>
      <c r="E48" s="199"/>
      <c r="F48" s="55"/>
      <c r="G48" s="56"/>
      <c r="H48" s="56"/>
      <c r="I48" s="56"/>
      <c r="J48" s="236"/>
      <c r="K48" s="205"/>
      <c r="L48" s="137" t="s">
        <v>3673</v>
      </c>
      <c r="M48" s="205"/>
      <c r="N48" s="205"/>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row>
    <row r="49" spans="1:92">
      <c r="A49" s="173" t="s">
        <v>3674</v>
      </c>
      <c r="B49" s="11"/>
      <c r="C49" s="56"/>
      <c r="D49" s="236"/>
      <c r="E49" s="199"/>
      <c r="F49" s="55"/>
      <c r="G49" s="56"/>
      <c r="H49" s="56"/>
      <c r="I49" s="56"/>
      <c r="J49" s="236"/>
      <c r="K49" s="205"/>
      <c r="L49" s="137" t="s">
        <v>3674</v>
      </c>
      <c r="M49" s="205"/>
      <c r="N49" s="205"/>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row>
    <row r="50" spans="1:92">
      <c r="A50" s="173" t="s">
        <v>3675</v>
      </c>
      <c r="B50" s="11"/>
      <c r="C50" s="56"/>
      <c r="D50" s="236"/>
      <c r="E50" s="199"/>
      <c r="F50" s="55"/>
      <c r="G50" s="56"/>
      <c r="H50" s="56"/>
      <c r="I50" s="56"/>
      <c r="J50" s="236"/>
      <c r="K50" s="205"/>
      <c r="L50" s="137" t="s">
        <v>3675</v>
      </c>
      <c r="M50" s="205"/>
      <c r="N50" s="205"/>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row>
    <row r="51" spans="1:92">
      <c r="A51" s="173" t="s">
        <v>3658</v>
      </c>
      <c r="B51" s="1100" t="s">
        <v>1322</v>
      </c>
      <c r="C51" s="56"/>
      <c r="D51" s="144">
        <f>SUM(D31:D50)</f>
        <v>799000000</v>
      </c>
      <c r="E51" s="142">
        <f>SUM(E31:E50)</f>
        <v>8781774</v>
      </c>
      <c r="F51" s="55"/>
      <c r="G51" s="56"/>
      <c r="H51" s="56"/>
      <c r="I51" s="56"/>
      <c r="J51" s="144">
        <f>SUM(J31:J50)</f>
        <v>660000000</v>
      </c>
      <c r="K51" s="1407">
        <f>SUM(K31:K50)</f>
        <v>30163425</v>
      </c>
      <c r="L51" s="137" t="s">
        <v>3658</v>
      </c>
      <c r="M51" s="1407"/>
      <c r="N51" s="1407"/>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row>
    <row r="52" spans="1:92">
      <c r="A52" s="173" t="s">
        <v>2477</v>
      </c>
      <c r="B52" s="11"/>
      <c r="C52" s="56"/>
      <c r="D52" s="56"/>
      <c r="E52" s="48"/>
      <c r="F52" s="55"/>
      <c r="G52" s="56"/>
      <c r="H52" s="56"/>
      <c r="I52" s="56"/>
      <c r="J52" s="56"/>
      <c r="K52" s="1412"/>
      <c r="L52" s="137" t="s">
        <v>2477</v>
      </c>
      <c r="M52" s="1412"/>
      <c r="N52" s="1412"/>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row>
    <row r="53" spans="1:92">
      <c r="A53" s="173" t="s">
        <v>2478</v>
      </c>
      <c r="B53" s="182"/>
      <c r="C53" s="56"/>
      <c r="D53" s="56"/>
      <c r="E53" s="48"/>
      <c r="F53" s="55"/>
      <c r="G53" s="56"/>
      <c r="H53" s="56"/>
      <c r="I53" s="56"/>
      <c r="J53" s="56"/>
      <c r="K53" s="1412"/>
      <c r="L53" s="137" t="s">
        <v>2478</v>
      </c>
      <c r="M53" s="1412"/>
      <c r="N53" s="1412"/>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row>
    <row r="54" spans="1:92">
      <c r="A54" s="173" t="s">
        <v>2479</v>
      </c>
      <c r="B54" s="11"/>
      <c r="C54" s="56"/>
      <c r="D54" s="252"/>
      <c r="E54" s="204"/>
      <c r="F54" s="55"/>
      <c r="G54" s="56"/>
      <c r="H54" s="56"/>
      <c r="I54" s="56"/>
      <c r="J54" s="252"/>
      <c r="K54" s="203"/>
      <c r="L54" s="137" t="s">
        <v>2479</v>
      </c>
      <c r="M54" s="203"/>
      <c r="N54" s="203"/>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row>
    <row r="55" spans="1:92">
      <c r="A55" s="173" t="s">
        <v>2480</v>
      </c>
      <c r="B55" s="11"/>
      <c r="C55" s="56"/>
      <c r="D55" s="236"/>
      <c r="E55" s="199"/>
      <c r="F55" s="55"/>
      <c r="G55" s="56"/>
      <c r="H55" s="56"/>
      <c r="I55" s="56"/>
      <c r="J55" s="236"/>
      <c r="K55" s="205" t="s">
        <v>3253</v>
      </c>
      <c r="L55" s="137" t="s">
        <v>2480</v>
      </c>
      <c r="M55" s="205"/>
      <c r="N55" s="205"/>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row>
    <row r="56" spans="1:92">
      <c r="A56" s="173" t="s">
        <v>2481</v>
      </c>
      <c r="B56" s="11"/>
      <c r="C56" s="56"/>
      <c r="D56" s="236"/>
      <c r="E56" s="199"/>
      <c r="F56" s="55"/>
      <c r="G56" s="56"/>
      <c r="H56" s="56"/>
      <c r="I56" s="56"/>
      <c r="J56" s="236"/>
      <c r="K56" s="205"/>
      <c r="L56" s="137" t="s">
        <v>2481</v>
      </c>
      <c r="M56" s="205"/>
      <c r="N56" s="205"/>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row>
    <row r="57" spans="1:92">
      <c r="A57" s="173" t="s">
        <v>2482</v>
      </c>
      <c r="B57" s="11"/>
      <c r="C57" s="56"/>
      <c r="D57" s="236"/>
      <c r="E57" s="199"/>
      <c r="F57" s="55"/>
      <c r="G57" s="56"/>
      <c r="H57" s="56"/>
      <c r="I57" s="56"/>
      <c r="J57" s="236"/>
      <c r="K57" s="205"/>
      <c r="L57" s="137" t="s">
        <v>2482</v>
      </c>
      <c r="M57" s="205"/>
      <c r="N57" s="205"/>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row>
    <row r="58" spans="1:92">
      <c r="A58" s="173" t="s">
        <v>2483</v>
      </c>
      <c r="B58" s="11"/>
      <c r="C58" s="56"/>
      <c r="D58" s="236"/>
      <c r="E58" s="199"/>
      <c r="F58" s="55"/>
      <c r="G58" s="56"/>
      <c r="H58" s="56"/>
      <c r="I58" s="56"/>
      <c r="J58" s="236"/>
      <c r="K58" s="205"/>
      <c r="L58" s="137" t="s">
        <v>2483</v>
      </c>
      <c r="M58" s="205"/>
      <c r="N58" s="205"/>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row>
    <row r="59" spans="1:92">
      <c r="A59" s="173" t="s">
        <v>2403</v>
      </c>
      <c r="B59" s="1100"/>
      <c r="C59" s="56"/>
      <c r="D59" s="200"/>
      <c r="E59" s="175"/>
      <c r="F59" s="55"/>
      <c r="G59" s="56"/>
      <c r="H59" s="56"/>
      <c r="I59" s="56"/>
      <c r="J59" s="203"/>
      <c r="K59" s="252"/>
      <c r="L59" s="137" t="s">
        <v>2403</v>
      </c>
      <c r="M59" s="252"/>
      <c r="N59" s="252"/>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row>
    <row r="60" spans="1:92">
      <c r="A60" s="173" t="s">
        <v>2404</v>
      </c>
      <c r="B60" s="11"/>
      <c r="C60" s="56"/>
      <c r="D60" s="56"/>
      <c r="E60" s="48"/>
      <c r="F60" s="55"/>
      <c r="G60" s="56"/>
      <c r="H60" s="56"/>
      <c r="I60" s="56"/>
      <c r="J60" s="56"/>
      <c r="K60" s="53"/>
      <c r="L60" s="137" t="s">
        <v>2404</v>
      </c>
      <c r="M60" s="53"/>
      <c r="N60" s="53"/>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row>
    <row r="61" spans="1:92">
      <c r="A61" s="173" t="s">
        <v>2405</v>
      </c>
      <c r="B61" s="182"/>
      <c r="C61" s="56"/>
      <c r="D61" s="56"/>
      <c r="E61" s="48"/>
      <c r="F61" s="55"/>
      <c r="G61" s="56"/>
      <c r="H61" s="56"/>
      <c r="I61" s="56"/>
      <c r="J61" s="56"/>
      <c r="K61" s="53"/>
      <c r="L61" s="137" t="s">
        <v>2405</v>
      </c>
      <c r="M61" s="53"/>
      <c r="N61" s="53"/>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row>
    <row r="62" spans="1:92">
      <c r="A62" s="173" t="s">
        <v>2406</v>
      </c>
      <c r="B62" s="11"/>
      <c r="C62" s="56"/>
      <c r="D62" s="236"/>
      <c r="E62" s="199"/>
      <c r="F62" s="55"/>
      <c r="G62" s="56"/>
      <c r="H62" s="56"/>
      <c r="I62" s="56"/>
      <c r="J62" s="236"/>
      <c r="K62" s="205"/>
      <c r="L62" s="137" t="s">
        <v>2406</v>
      </c>
      <c r="M62" s="205"/>
      <c r="N62" s="205"/>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row>
    <row r="63" spans="1:92">
      <c r="A63" s="173" t="s">
        <v>2407</v>
      </c>
      <c r="B63" s="11"/>
      <c r="C63" s="77"/>
      <c r="D63" s="236"/>
      <c r="E63" s="199"/>
      <c r="F63" s="55"/>
      <c r="G63" s="56"/>
      <c r="H63" s="56"/>
      <c r="I63" s="56"/>
      <c r="J63" s="236"/>
      <c r="K63" s="205"/>
      <c r="L63" s="137" t="s">
        <v>2407</v>
      </c>
      <c r="M63" s="205"/>
      <c r="N63" s="205"/>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row>
    <row r="64" spans="1:92" ht="15.75" thickBot="1">
      <c r="A64" s="178" t="s">
        <v>2408</v>
      </c>
      <c r="B64" s="170" t="s">
        <v>1526</v>
      </c>
      <c r="C64" s="73"/>
      <c r="D64" s="169">
        <f>D51+D59+D62+D63</f>
        <v>799000000</v>
      </c>
      <c r="E64" s="167">
        <f>E51+E59+E62+E63</f>
        <v>8781774</v>
      </c>
      <c r="F64" s="253"/>
      <c r="G64" s="222"/>
      <c r="H64" s="222"/>
      <c r="I64" s="254"/>
      <c r="J64" s="169">
        <f>J51+J59+J62+J63</f>
        <v>660000000</v>
      </c>
      <c r="K64" s="1328">
        <f>K51+K59+K62+K63</f>
        <v>30163425</v>
      </c>
      <c r="L64" s="154" t="s">
        <v>2408</v>
      </c>
      <c r="M64" s="1411"/>
      <c r="N64" s="14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row>
    <row r="65" spans="1:92">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row>
    <row r="66" spans="1:92">
      <c r="A66" s="11" t="s">
        <v>874</v>
      </c>
      <c r="B66" s="11"/>
      <c r="C66" s="11"/>
      <c r="D66" s="11"/>
      <c r="E66" s="11"/>
      <c r="F66" s="11" t="str">
        <f>A66</f>
        <v xml:space="preserve"> FERC FORM NO.1 (ED. 12-96) NYPSC Modified-96</v>
      </c>
      <c r="G66" s="11"/>
      <c r="H66" s="11"/>
      <c r="I66" s="11"/>
      <c r="J66" s="11"/>
      <c r="K66" s="11"/>
      <c r="L66" s="172" t="s">
        <v>875</v>
      </c>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row>
    <row r="67" spans="1:92">
      <c r="A67" s="44" t="s">
        <v>876</v>
      </c>
      <c r="B67" s="44"/>
      <c r="C67" s="44"/>
      <c r="D67" s="44"/>
      <c r="E67" s="44"/>
      <c r="F67" s="44" t="s">
        <v>877</v>
      </c>
      <c r="G67" s="44"/>
      <c r="H67" s="44"/>
      <c r="I67" s="44"/>
      <c r="J67" s="44"/>
      <c r="K67" s="44"/>
      <c r="L67" s="44"/>
      <c r="M67" s="44"/>
      <c r="N67" s="44"/>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row>
    <row r="68" spans="1:92">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row>
    <row r="69" spans="1:92">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row>
    <row r="70" spans="1:92">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row>
    <row r="71" spans="1:92">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row>
    <row r="72" spans="1:92">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row>
    <row r="73" spans="1:92">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row>
    <row r="74" spans="1:92" ht="15.75" thickBot="1">
      <c r="A74" s="11" t="str">
        <f>'[31]Data Sheet'!$C$25</f>
        <v xml:space="preserve"> </v>
      </c>
      <c r="B74" s="11"/>
      <c r="C74" s="11"/>
      <c r="D74" s="448" t="str">
        <f>'[31]Data Sheet'!$C$40</f>
        <v xml:space="preserve"> </v>
      </c>
      <c r="E74" s="11" t="str">
        <f>'[31]Data Sheet'!$C$38</f>
        <v xml:space="preserve"> </v>
      </c>
      <c r="F74" s="11" t="str">
        <f>'[31]Data Sheet'!$C$25</f>
        <v xml:space="preserve"> </v>
      </c>
      <c r="G74" s="11"/>
      <c r="H74" s="11"/>
      <c r="I74" s="448" t="str">
        <f>'[31]Data Sheet'!$C$40</f>
        <v xml:space="preserve"> </v>
      </c>
      <c r="J74" s="11" t="str">
        <f>'[31]Data Sheet'!$C$38</f>
        <v xml:space="preserve"> </v>
      </c>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row>
    <row r="75" spans="1:92">
      <c r="A75" s="256"/>
      <c r="B75" s="257"/>
      <c r="C75" s="257"/>
      <c r="D75" s="257"/>
      <c r="E75" s="258"/>
      <c r="F75" s="256"/>
      <c r="G75" s="257"/>
      <c r="H75" s="257"/>
      <c r="I75" s="257"/>
      <c r="J75" s="257"/>
      <c r="K75" s="257"/>
      <c r="L75" s="258"/>
      <c r="M75" s="257"/>
      <c r="N75" s="257"/>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row>
    <row r="76" spans="1:92">
      <c r="A76" s="197" t="s">
        <v>625</v>
      </c>
      <c r="B76" s="44"/>
      <c r="C76" s="44"/>
      <c r="D76" s="44"/>
      <c r="E76" s="45"/>
      <c r="F76" s="197" t="str">
        <f>F4</f>
        <v>LONG-TERM DEBT (Accounts 221, 222, 223, and 224) (Continued)</v>
      </c>
      <c r="G76" s="44"/>
      <c r="H76" s="44"/>
      <c r="I76" s="44"/>
      <c r="J76" s="44"/>
      <c r="K76" s="44"/>
      <c r="L76" s="45"/>
      <c r="M76" s="44"/>
      <c r="N76" s="44"/>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row>
    <row r="77" spans="1:92">
      <c r="A77" s="47"/>
      <c r="B77" s="11"/>
      <c r="C77" s="11"/>
      <c r="D77" s="11"/>
      <c r="E77" s="259" t="s">
        <v>3253</v>
      </c>
      <c r="F77" s="47"/>
      <c r="G77" s="11"/>
      <c r="H77" s="11"/>
      <c r="I77" s="11"/>
      <c r="J77" s="11"/>
      <c r="K77" s="11"/>
      <c r="L77" s="48"/>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row>
    <row r="78" spans="1:92">
      <c r="A78" s="247" t="s">
        <v>3253</v>
      </c>
      <c r="B78" s="63" t="s">
        <v>3253</v>
      </c>
      <c r="C78" s="57"/>
      <c r="D78" s="57"/>
      <c r="E78" s="60"/>
      <c r="F78" s="247" t="s">
        <v>3253</v>
      </c>
      <c r="G78" s="57"/>
      <c r="H78" s="132" t="s">
        <v>3916</v>
      </c>
      <c r="I78" s="250"/>
      <c r="J78" s="1120" t="s">
        <v>3917</v>
      </c>
      <c r="K78" s="57"/>
      <c r="L78" s="65"/>
      <c r="M78" s="57"/>
      <c r="N78" s="57"/>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row>
    <row r="79" spans="1:92">
      <c r="A79" s="55" t="s">
        <v>3253</v>
      </c>
      <c r="B79" s="11" t="s">
        <v>3918</v>
      </c>
      <c r="C79" s="56"/>
      <c r="D79" s="1101" t="s">
        <v>3919</v>
      </c>
      <c r="E79" s="58" t="s">
        <v>3920</v>
      </c>
      <c r="F79" s="173" t="s">
        <v>3921</v>
      </c>
      <c r="G79" s="1101" t="s">
        <v>3619</v>
      </c>
      <c r="H79" s="56"/>
      <c r="I79" s="57"/>
      <c r="J79" s="1101" t="s">
        <v>3922</v>
      </c>
      <c r="K79" s="1101" t="s">
        <v>3923</v>
      </c>
      <c r="L79" s="58"/>
      <c r="M79" s="1410"/>
      <c r="N79" s="1410"/>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row>
    <row r="80" spans="1:92">
      <c r="A80" s="173" t="s">
        <v>3686</v>
      </c>
      <c r="B80" s="11" t="s">
        <v>2845</v>
      </c>
      <c r="C80" s="56"/>
      <c r="D80" s="1101" t="s">
        <v>439</v>
      </c>
      <c r="E80" s="58" t="s">
        <v>2846</v>
      </c>
      <c r="F80" s="173" t="s">
        <v>2847</v>
      </c>
      <c r="G80" s="1101" t="s">
        <v>448</v>
      </c>
      <c r="H80" s="1101" t="s">
        <v>2848</v>
      </c>
      <c r="I80" s="1101" t="s">
        <v>2849</v>
      </c>
      <c r="J80" s="1101" t="s">
        <v>2850</v>
      </c>
      <c r="K80" s="1101" t="s">
        <v>2645</v>
      </c>
      <c r="L80" s="137" t="s">
        <v>3686</v>
      </c>
      <c r="M80" s="1410"/>
      <c r="N80" s="1410"/>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row>
    <row r="81" spans="1:92">
      <c r="A81" s="173" t="s">
        <v>3689</v>
      </c>
      <c r="B81" s="11"/>
      <c r="C81" s="56"/>
      <c r="D81" s="1101" t="s">
        <v>2851</v>
      </c>
      <c r="E81" s="58" t="s">
        <v>2852</v>
      </c>
      <c r="F81" s="55"/>
      <c r="G81" s="56"/>
      <c r="H81" s="56"/>
      <c r="I81" s="56"/>
      <c r="J81" s="1101" t="s">
        <v>2853</v>
      </c>
      <c r="K81" s="56"/>
      <c r="L81" s="137" t="s">
        <v>3689</v>
      </c>
      <c r="M81" s="56"/>
      <c r="N81" s="56"/>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row>
    <row r="82" spans="1:92">
      <c r="A82" s="55"/>
      <c r="B82" s="11"/>
      <c r="C82" s="56"/>
      <c r="D82" s="56"/>
      <c r="E82" s="58"/>
      <c r="F82" s="55"/>
      <c r="G82" s="56"/>
      <c r="H82" s="56"/>
      <c r="I82" s="56"/>
      <c r="J82" s="1101" t="s">
        <v>2854</v>
      </c>
      <c r="K82" s="56"/>
      <c r="L82" s="58"/>
      <c r="M82" s="56"/>
      <c r="N82" s="56"/>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row>
    <row r="83" spans="1:92">
      <c r="A83" s="55"/>
      <c r="B83" s="11"/>
      <c r="C83" s="56"/>
      <c r="D83" s="56"/>
      <c r="E83" s="58"/>
      <c r="F83" s="55"/>
      <c r="G83" s="56"/>
      <c r="H83" s="56"/>
      <c r="I83" s="56"/>
      <c r="J83" s="1101" t="s">
        <v>2855</v>
      </c>
      <c r="K83" s="56"/>
      <c r="L83" s="58"/>
      <c r="M83" s="56"/>
      <c r="N83" s="56"/>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row>
    <row r="84" spans="1:92">
      <c r="A84" s="55"/>
      <c r="B84" s="1100" t="s">
        <v>2856</v>
      </c>
      <c r="C84" s="77"/>
      <c r="D84" s="1100" t="s">
        <v>1827</v>
      </c>
      <c r="E84" s="137" t="s">
        <v>1828</v>
      </c>
      <c r="F84" s="173" t="s">
        <v>1829</v>
      </c>
      <c r="G84" s="1100" t="s">
        <v>3535</v>
      </c>
      <c r="H84" s="428" t="s">
        <v>3536</v>
      </c>
      <c r="I84" s="1100" t="s">
        <v>3537</v>
      </c>
      <c r="J84" s="428" t="s">
        <v>3538</v>
      </c>
      <c r="K84" s="1100" t="s">
        <v>3539</v>
      </c>
      <c r="L84" s="71"/>
      <c r="M84" s="1409"/>
      <c r="N84" s="1409"/>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row>
    <row r="85" spans="1:92">
      <c r="A85" s="225" t="s">
        <v>3644</v>
      </c>
      <c r="B85" s="251" t="s">
        <v>872</v>
      </c>
      <c r="C85" s="57"/>
      <c r="D85" s="57"/>
      <c r="E85" s="60"/>
      <c r="F85" s="247"/>
      <c r="G85" s="57"/>
      <c r="H85" s="57"/>
      <c r="I85" s="57"/>
      <c r="J85" s="63"/>
      <c r="K85" s="59"/>
      <c r="L85" s="437" t="s">
        <v>3644</v>
      </c>
      <c r="M85" s="59"/>
      <c r="N85" s="59"/>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row>
    <row r="86" spans="1:92">
      <c r="A86" s="173" t="s">
        <v>3645</v>
      </c>
      <c r="B86" s="11"/>
      <c r="C86" s="56"/>
      <c r="D86" s="252"/>
      <c r="E86" s="48"/>
      <c r="F86" s="55"/>
      <c r="G86" s="56"/>
      <c r="H86" s="56"/>
      <c r="I86" s="252"/>
      <c r="J86" s="252"/>
      <c r="K86" s="203"/>
      <c r="L86" s="260" t="s">
        <v>3645</v>
      </c>
      <c r="M86" s="203"/>
      <c r="N86" s="203"/>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row>
    <row r="87" spans="1:92">
      <c r="A87" s="173" t="s">
        <v>3646</v>
      </c>
      <c r="B87" s="11"/>
      <c r="C87" s="56"/>
      <c r="D87" s="236"/>
      <c r="E87" s="199"/>
      <c r="F87" s="55"/>
      <c r="G87" s="56"/>
      <c r="H87" s="56"/>
      <c r="I87" s="56"/>
      <c r="J87" s="236"/>
      <c r="K87" s="205"/>
      <c r="L87" s="260" t="s">
        <v>3646</v>
      </c>
      <c r="M87" s="205"/>
      <c r="N87" s="205"/>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row>
    <row r="88" spans="1:92">
      <c r="A88" s="173" t="s">
        <v>3647</v>
      </c>
      <c r="B88" s="11"/>
      <c r="C88" s="56"/>
      <c r="D88" s="236"/>
      <c r="E88" s="199"/>
      <c r="F88" s="55"/>
      <c r="G88" s="56"/>
      <c r="H88" s="56"/>
      <c r="I88" s="56"/>
      <c r="J88" s="236"/>
      <c r="K88" s="205"/>
      <c r="L88" s="260" t="s">
        <v>3647</v>
      </c>
      <c r="M88" s="205"/>
      <c r="N88" s="205"/>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row>
    <row r="89" spans="1:92">
      <c r="A89" s="173" t="s">
        <v>3648</v>
      </c>
      <c r="B89" s="11"/>
      <c r="C89" s="56"/>
      <c r="D89" s="236"/>
      <c r="E89" s="199"/>
      <c r="F89" s="55"/>
      <c r="G89" s="56"/>
      <c r="H89" s="56"/>
      <c r="I89" s="236"/>
      <c r="J89" s="236"/>
      <c r="K89" s="205"/>
      <c r="L89" s="260" t="s">
        <v>3648</v>
      </c>
      <c r="M89" s="205"/>
      <c r="N89" s="205"/>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row>
    <row r="90" spans="1:92">
      <c r="A90" s="173" t="s">
        <v>3649</v>
      </c>
      <c r="B90" s="11"/>
      <c r="C90" s="56"/>
      <c r="D90" s="236"/>
      <c r="E90" s="199"/>
      <c r="F90" s="55"/>
      <c r="G90" s="56"/>
      <c r="H90" s="56"/>
      <c r="I90" s="56"/>
      <c r="J90" s="236"/>
      <c r="K90" s="205"/>
      <c r="L90" s="260" t="s">
        <v>3649</v>
      </c>
      <c r="M90" s="205"/>
      <c r="N90" s="205"/>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row>
    <row r="91" spans="1:92">
      <c r="A91" s="173" t="s">
        <v>3650</v>
      </c>
      <c r="B91" s="11"/>
      <c r="C91" s="56"/>
      <c r="D91" s="236"/>
      <c r="E91" s="199"/>
      <c r="F91" s="55"/>
      <c r="G91" s="56"/>
      <c r="H91" s="56"/>
      <c r="I91" s="56"/>
      <c r="J91" s="236"/>
      <c r="K91" s="205"/>
      <c r="L91" s="260" t="s">
        <v>3650</v>
      </c>
      <c r="M91" s="205"/>
      <c r="N91" s="205"/>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row>
    <row r="92" spans="1:92">
      <c r="A92" s="173" t="s">
        <v>3651</v>
      </c>
      <c r="B92" s="1100" t="s">
        <v>1322</v>
      </c>
      <c r="C92" s="56"/>
      <c r="D92" s="144">
        <f>SUM(D86:D91)</f>
        <v>0</v>
      </c>
      <c r="E92" s="142">
        <f>SUM(E86:E91)</f>
        <v>0</v>
      </c>
      <c r="F92" s="55"/>
      <c r="G92" s="56"/>
      <c r="H92" s="56"/>
      <c r="I92" s="56"/>
      <c r="J92" s="144">
        <f>SUM(J86:J91)</f>
        <v>0</v>
      </c>
      <c r="K92" s="144">
        <f>SUM(K86:K91)</f>
        <v>0</v>
      </c>
      <c r="L92" s="260" t="s">
        <v>3651</v>
      </c>
      <c r="M92" s="144"/>
      <c r="N92" s="144"/>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row>
    <row r="93" spans="1:92">
      <c r="A93" s="173" t="s">
        <v>3652</v>
      </c>
      <c r="B93" s="11"/>
      <c r="C93" s="56"/>
      <c r="D93" s="56"/>
      <c r="E93" s="48"/>
      <c r="F93" s="55"/>
      <c r="G93" s="56"/>
      <c r="H93" s="56"/>
      <c r="I93" s="56"/>
      <c r="J93" s="56"/>
      <c r="K93" s="53"/>
      <c r="L93" s="260" t="s">
        <v>3652</v>
      </c>
      <c r="M93" s="53"/>
      <c r="N93" s="53"/>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row>
    <row r="94" spans="1:92">
      <c r="A94" s="173" t="s">
        <v>3653</v>
      </c>
      <c r="B94" s="182" t="s">
        <v>873</v>
      </c>
      <c r="C94" s="56"/>
      <c r="D94" s="56"/>
      <c r="E94" s="48"/>
      <c r="F94" s="55"/>
      <c r="G94" s="56"/>
      <c r="H94" s="56"/>
      <c r="I94" s="56"/>
      <c r="J94" s="56"/>
      <c r="K94" s="53"/>
      <c r="L94" s="260" t="s">
        <v>3653</v>
      </c>
      <c r="M94" s="53"/>
      <c r="N94" s="53"/>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row>
    <row r="95" spans="1:92">
      <c r="A95" s="173" t="s">
        <v>3654</v>
      </c>
      <c r="B95" s="11"/>
      <c r="C95" s="56"/>
      <c r="D95" s="252"/>
      <c r="E95" s="204"/>
      <c r="F95" s="55"/>
      <c r="G95" s="56"/>
      <c r="H95" s="56"/>
      <c r="I95" s="56"/>
      <c r="J95" s="252"/>
      <c r="K95" s="203"/>
      <c r="L95" s="260" t="s">
        <v>3654</v>
      </c>
      <c r="M95" s="203"/>
      <c r="N95" s="203"/>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row>
    <row r="96" spans="1:92">
      <c r="A96" s="173" t="s">
        <v>3655</v>
      </c>
      <c r="B96" s="11"/>
      <c r="C96" s="56"/>
      <c r="D96" s="236"/>
      <c r="E96" s="199"/>
      <c r="F96" s="55"/>
      <c r="G96" s="56"/>
      <c r="H96" s="56"/>
      <c r="I96" s="56"/>
      <c r="J96" s="236"/>
      <c r="K96" s="205"/>
      <c r="L96" s="260" t="s">
        <v>3655</v>
      </c>
      <c r="M96" s="205"/>
      <c r="N96" s="205"/>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row>
    <row r="97" spans="1:92">
      <c r="A97" s="173" t="s">
        <v>3656</v>
      </c>
      <c r="B97" s="11"/>
      <c r="C97" s="56"/>
      <c r="D97" s="236"/>
      <c r="E97" s="199"/>
      <c r="F97" s="55"/>
      <c r="G97" s="56"/>
      <c r="H97" s="56"/>
      <c r="I97" s="56"/>
      <c r="J97" s="236"/>
      <c r="K97" s="205"/>
      <c r="L97" s="260" t="s">
        <v>3656</v>
      </c>
      <c r="M97" s="205"/>
      <c r="N97" s="205"/>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row>
    <row r="98" spans="1:92">
      <c r="A98" s="173" t="s">
        <v>3657</v>
      </c>
      <c r="B98" s="11"/>
      <c r="C98" s="56"/>
      <c r="D98" s="236"/>
      <c r="E98" s="199"/>
      <c r="F98" s="55"/>
      <c r="G98" s="56"/>
      <c r="H98" s="56"/>
      <c r="I98" s="56"/>
      <c r="J98" s="236"/>
      <c r="K98" s="205"/>
      <c r="L98" s="260" t="s">
        <v>3657</v>
      </c>
      <c r="M98" s="205"/>
      <c r="N98" s="205"/>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row>
    <row r="99" spans="1:92">
      <c r="A99" s="173" t="s">
        <v>3671</v>
      </c>
      <c r="B99" s="11"/>
      <c r="C99" s="56"/>
      <c r="D99" s="236"/>
      <c r="E99" s="199"/>
      <c r="F99" s="55"/>
      <c r="G99" s="56"/>
      <c r="H99" s="56"/>
      <c r="I99" s="56"/>
      <c r="J99" s="236"/>
      <c r="K99" s="205"/>
      <c r="L99" s="260" t="s">
        <v>3671</v>
      </c>
      <c r="M99" s="205"/>
      <c r="N99" s="205"/>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row>
    <row r="100" spans="1:92">
      <c r="A100" s="173" t="s">
        <v>3672</v>
      </c>
      <c r="B100" s="11"/>
      <c r="C100" s="56"/>
      <c r="D100" s="236"/>
      <c r="E100" s="199"/>
      <c r="F100" s="55"/>
      <c r="G100" s="56"/>
      <c r="H100" s="56"/>
      <c r="I100" s="56"/>
      <c r="J100" s="236"/>
      <c r="K100" s="205"/>
      <c r="L100" s="260" t="s">
        <v>3672</v>
      </c>
      <c r="M100" s="205"/>
      <c r="N100" s="205"/>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row>
    <row r="101" spans="1:92">
      <c r="A101" s="173" t="s">
        <v>3673</v>
      </c>
      <c r="B101" s="11"/>
      <c r="C101" s="56"/>
      <c r="D101" s="236"/>
      <c r="E101" s="199"/>
      <c r="F101" s="55"/>
      <c r="G101" s="56"/>
      <c r="H101" s="56"/>
      <c r="I101" s="56"/>
      <c r="J101" s="236"/>
      <c r="K101" s="205"/>
      <c r="L101" s="260" t="s">
        <v>3673</v>
      </c>
      <c r="M101" s="205"/>
      <c r="N101" s="205"/>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row>
    <row r="102" spans="1:92">
      <c r="A102" s="173" t="s">
        <v>3674</v>
      </c>
      <c r="B102" s="11"/>
      <c r="C102" s="56"/>
      <c r="D102" s="236"/>
      <c r="E102" s="199"/>
      <c r="F102" s="55"/>
      <c r="G102" s="56"/>
      <c r="H102" s="56"/>
      <c r="I102" s="56"/>
      <c r="J102" s="236"/>
      <c r="K102" s="205"/>
      <c r="L102" s="260" t="s">
        <v>3674</v>
      </c>
      <c r="M102" s="205"/>
      <c r="N102" s="205"/>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row>
    <row r="103" spans="1:92">
      <c r="A103" s="173" t="s">
        <v>3675</v>
      </c>
      <c r="B103" s="11"/>
      <c r="C103" s="56"/>
      <c r="D103" s="236"/>
      <c r="E103" s="199"/>
      <c r="F103" s="55"/>
      <c r="G103" s="56"/>
      <c r="H103" s="56"/>
      <c r="I103" s="56"/>
      <c r="J103" s="236"/>
      <c r="K103" s="205"/>
      <c r="L103" s="260" t="s">
        <v>3675</v>
      </c>
      <c r="M103" s="205"/>
      <c r="N103" s="205"/>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row>
    <row r="104" spans="1:92">
      <c r="A104" s="173" t="s">
        <v>3658</v>
      </c>
      <c r="B104" s="11"/>
      <c r="C104" s="56"/>
      <c r="D104" s="236"/>
      <c r="E104" s="199"/>
      <c r="F104" s="55"/>
      <c r="G104" s="56"/>
      <c r="H104" s="56"/>
      <c r="I104" s="56"/>
      <c r="J104" s="236"/>
      <c r="K104" s="205"/>
      <c r="L104" s="260" t="s">
        <v>3658</v>
      </c>
      <c r="M104" s="205"/>
      <c r="N104" s="205"/>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row>
    <row r="105" spans="1:92">
      <c r="A105" s="173" t="s">
        <v>2477</v>
      </c>
      <c r="B105" s="11"/>
      <c r="C105" s="56"/>
      <c r="D105" s="236"/>
      <c r="E105" s="199"/>
      <c r="F105" s="55"/>
      <c r="G105" s="56"/>
      <c r="H105" s="56"/>
      <c r="I105" s="56"/>
      <c r="J105" s="236"/>
      <c r="K105" s="205"/>
      <c r="L105" s="260" t="s">
        <v>2477</v>
      </c>
      <c r="M105" s="205"/>
      <c r="N105" s="205"/>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row>
    <row r="106" spans="1:92">
      <c r="A106" s="173" t="s">
        <v>2478</v>
      </c>
      <c r="B106" s="11"/>
      <c r="C106" s="56"/>
      <c r="D106" s="236"/>
      <c r="E106" s="199"/>
      <c r="F106" s="55"/>
      <c r="G106" s="56"/>
      <c r="H106" s="56"/>
      <c r="I106" s="56"/>
      <c r="J106" s="236"/>
      <c r="K106" s="205"/>
      <c r="L106" s="260" t="s">
        <v>2478</v>
      </c>
      <c r="M106" s="205"/>
      <c r="N106" s="205"/>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row>
    <row r="107" spans="1:92">
      <c r="A107" s="173" t="s">
        <v>2479</v>
      </c>
      <c r="B107" s="11"/>
      <c r="C107" s="56"/>
      <c r="D107" s="236"/>
      <c r="E107" s="199"/>
      <c r="F107" s="55"/>
      <c r="G107" s="56"/>
      <c r="H107" s="56"/>
      <c r="I107" s="56"/>
      <c r="J107" s="236"/>
      <c r="K107" s="205"/>
      <c r="L107" s="260" t="s">
        <v>2479</v>
      </c>
      <c r="M107" s="205"/>
      <c r="N107" s="205"/>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row>
    <row r="108" spans="1:92">
      <c r="A108" s="173" t="s">
        <v>2480</v>
      </c>
      <c r="B108" s="11"/>
      <c r="C108" s="56"/>
      <c r="D108" s="236"/>
      <c r="E108" s="199"/>
      <c r="F108" s="55"/>
      <c r="G108" s="56"/>
      <c r="H108" s="56"/>
      <c r="I108" s="56"/>
      <c r="J108" s="236"/>
      <c r="K108" s="205"/>
      <c r="L108" s="260" t="s">
        <v>2480</v>
      </c>
      <c r="M108" s="205"/>
      <c r="N108" s="205"/>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row>
    <row r="109" spans="1:92">
      <c r="A109" s="173" t="s">
        <v>2481</v>
      </c>
      <c r="B109" s="11"/>
      <c r="C109" s="56"/>
      <c r="D109" s="236"/>
      <c r="E109" s="199"/>
      <c r="F109" s="55"/>
      <c r="G109" s="56"/>
      <c r="H109" s="56"/>
      <c r="I109" s="56"/>
      <c r="J109" s="236"/>
      <c r="K109" s="205"/>
      <c r="L109" s="260" t="s">
        <v>2481</v>
      </c>
      <c r="M109" s="205"/>
      <c r="N109" s="205"/>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row>
    <row r="110" spans="1:92">
      <c r="A110" s="173" t="s">
        <v>2482</v>
      </c>
      <c r="B110" s="11"/>
      <c r="C110" s="56"/>
      <c r="D110" s="236"/>
      <c r="E110" s="199"/>
      <c r="F110" s="55"/>
      <c r="G110" s="56"/>
      <c r="H110" s="56"/>
      <c r="I110" s="56"/>
      <c r="J110" s="236"/>
      <c r="K110" s="205"/>
      <c r="L110" s="260" t="s">
        <v>2482</v>
      </c>
      <c r="M110" s="205"/>
      <c r="N110" s="205"/>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row>
    <row r="111" spans="1:92">
      <c r="A111" s="173" t="s">
        <v>2483</v>
      </c>
      <c r="B111" s="11"/>
      <c r="C111" s="56"/>
      <c r="D111" s="236"/>
      <c r="E111" s="199"/>
      <c r="F111" s="55"/>
      <c r="G111" s="56"/>
      <c r="H111" s="56"/>
      <c r="I111" s="56"/>
      <c r="J111" s="236"/>
      <c r="K111" s="205"/>
      <c r="L111" s="260" t="s">
        <v>2483</v>
      </c>
      <c r="M111" s="205"/>
      <c r="N111" s="205"/>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row>
    <row r="112" spans="1:92">
      <c r="A112" s="173" t="s">
        <v>2403</v>
      </c>
      <c r="B112" s="11"/>
      <c r="C112" s="56"/>
      <c r="D112" s="236"/>
      <c r="E112" s="199"/>
      <c r="F112" s="55"/>
      <c r="G112" s="56"/>
      <c r="H112" s="56"/>
      <c r="I112" s="56"/>
      <c r="J112" s="236"/>
      <c r="K112" s="205"/>
      <c r="L112" s="260" t="s">
        <v>2403</v>
      </c>
      <c r="M112" s="205"/>
      <c r="N112" s="205"/>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row>
    <row r="113" spans="1:92">
      <c r="A113" s="173" t="s">
        <v>2404</v>
      </c>
      <c r="B113" s="11"/>
      <c r="C113" s="56"/>
      <c r="D113" s="236"/>
      <c r="E113" s="199"/>
      <c r="F113" s="55"/>
      <c r="G113" s="56"/>
      <c r="H113" s="56"/>
      <c r="I113" s="56"/>
      <c r="J113" s="236"/>
      <c r="K113" s="205"/>
      <c r="L113" s="260" t="s">
        <v>2404</v>
      </c>
      <c r="M113" s="205"/>
      <c r="N113" s="205"/>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row>
    <row r="114" spans="1:92">
      <c r="A114" s="173" t="s">
        <v>2405</v>
      </c>
      <c r="B114" s="11"/>
      <c r="C114" s="56"/>
      <c r="D114" s="236"/>
      <c r="E114" s="199"/>
      <c r="F114" s="55"/>
      <c r="G114" s="56"/>
      <c r="H114" s="56"/>
      <c r="I114" s="56"/>
      <c r="J114" s="236"/>
      <c r="K114" s="205"/>
      <c r="L114" s="260" t="s">
        <v>2405</v>
      </c>
      <c r="M114" s="205"/>
      <c r="N114" s="205"/>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row>
    <row r="115" spans="1:92">
      <c r="A115" s="173" t="s">
        <v>2406</v>
      </c>
      <c r="B115" s="11"/>
      <c r="C115" s="56"/>
      <c r="D115" s="236"/>
      <c r="E115" s="199"/>
      <c r="F115" s="55"/>
      <c r="G115" s="56"/>
      <c r="H115" s="56"/>
      <c r="I115" s="56"/>
      <c r="J115" s="236"/>
      <c r="K115" s="205"/>
      <c r="L115" s="260" t="s">
        <v>2406</v>
      </c>
      <c r="M115" s="205"/>
      <c r="N115" s="205"/>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row>
    <row r="116" spans="1:92">
      <c r="A116" s="173" t="s">
        <v>2407</v>
      </c>
      <c r="B116" s="11"/>
      <c r="C116" s="56"/>
      <c r="D116" s="236"/>
      <c r="E116" s="199"/>
      <c r="F116" s="55"/>
      <c r="G116" s="56"/>
      <c r="H116" s="56"/>
      <c r="I116" s="56"/>
      <c r="J116" s="236"/>
      <c r="K116" s="205"/>
      <c r="L116" s="260" t="s">
        <v>2407</v>
      </c>
      <c r="M116" s="205"/>
      <c r="N116" s="205"/>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row>
    <row r="117" spans="1:92">
      <c r="A117" s="173">
        <v>33</v>
      </c>
      <c r="B117" s="11"/>
      <c r="C117" s="56"/>
      <c r="D117" s="236"/>
      <c r="E117" s="199"/>
      <c r="F117" s="55"/>
      <c r="G117" s="56"/>
      <c r="H117" s="56"/>
      <c r="I117" s="56"/>
      <c r="J117" s="236"/>
      <c r="K117" s="205"/>
      <c r="L117" s="260">
        <v>33</v>
      </c>
      <c r="M117" s="205"/>
      <c r="N117" s="205"/>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row>
    <row r="118" spans="1:92">
      <c r="A118" s="173">
        <v>34</v>
      </c>
      <c r="B118" s="11"/>
      <c r="C118" s="56"/>
      <c r="D118" s="236"/>
      <c r="E118" s="199"/>
      <c r="F118" s="55"/>
      <c r="G118" s="56"/>
      <c r="H118" s="56"/>
      <c r="I118" s="56"/>
      <c r="J118" s="236"/>
      <c r="K118" s="205"/>
      <c r="L118" s="260">
        <v>34</v>
      </c>
      <c r="M118" s="205"/>
      <c r="N118" s="205"/>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row>
    <row r="119" spans="1:92">
      <c r="A119" s="173">
        <v>35</v>
      </c>
      <c r="B119" s="11"/>
      <c r="C119" s="56"/>
      <c r="D119" s="236"/>
      <c r="E119" s="199"/>
      <c r="F119" s="55"/>
      <c r="G119" s="56"/>
      <c r="H119" s="56"/>
      <c r="I119" s="56"/>
      <c r="J119" s="236"/>
      <c r="K119" s="205"/>
      <c r="L119" s="260">
        <v>35</v>
      </c>
      <c r="M119" s="205"/>
      <c r="N119" s="205"/>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row>
    <row r="120" spans="1:92">
      <c r="A120" s="173">
        <v>36</v>
      </c>
      <c r="B120" s="11"/>
      <c r="C120" s="56"/>
      <c r="D120" s="236"/>
      <c r="E120" s="199"/>
      <c r="F120" s="55"/>
      <c r="G120" s="56"/>
      <c r="H120" s="56"/>
      <c r="I120" s="56"/>
      <c r="J120" s="236"/>
      <c r="K120" s="205"/>
      <c r="L120" s="260">
        <v>36</v>
      </c>
      <c r="M120" s="205"/>
      <c r="N120" s="205"/>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row>
    <row r="121" spans="1:92">
      <c r="A121" s="173">
        <v>37</v>
      </c>
      <c r="B121" s="11"/>
      <c r="C121" s="56"/>
      <c r="D121" s="236"/>
      <c r="E121" s="199"/>
      <c r="F121" s="55"/>
      <c r="G121" s="56"/>
      <c r="H121" s="56"/>
      <c r="I121" s="56"/>
      <c r="J121" s="236"/>
      <c r="K121" s="205"/>
      <c r="L121" s="260">
        <v>37</v>
      </c>
      <c r="M121" s="205"/>
      <c r="N121" s="205"/>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row>
    <row r="122" spans="1:92">
      <c r="A122" s="173">
        <v>38</v>
      </c>
      <c r="B122" s="11"/>
      <c r="C122" s="56"/>
      <c r="D122" s="236"/>
      <c r="E122" s="199"/>
      <c r="F122" s="55"/>
      <c r="G122" s="56"/>
      <c r="H122" s="56"/>
      <c r="I122" s="56"/>
      <c r="J122" s="236"/>
      <c r="K122" s="205"/>
      <c r="L122" s="260">
        <v>38</v>
      </c>
      <c r="M122" s="205"/>
      <c r="N122" s="205"/>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row>
    <row r="123" spans="1:92">
      <c r="A123" s="173">
        <v>39</v>
      </c>
      <c r="B123" s="11"/>
      <c r="C123" s="56"/>
      <c r="D123" s="236"/>
      <c r="E123" s="199"/>
      <c r="F123" s="55"/>
      <c r="G123" s="56"/>
      <c r="H123" s="56"/>
      <c r="I123" s="56"/>
      <c r="J123" s="236"/>
      <c r="K123" s="205"/>
      <c r="L123" s="260">
        <v>39</v>
      </c>
      <c r="M123" s="205"/>
      <c r="N123" s="205"/>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row>
    <row r="124" spans="1:92">
      <c r="A124" s="173">
        <v>40</v>
      </c>
      <c r="B124" s="11"/>
      <c r="C124" s="56"/>
      <c r="D124" s="236"/>
      <c r="E124" s="199"/>
      <c r="F124" s="55"/>
      <c r="G124" s="56"/>
      <c r="H124" s="56"/>
      <c r="I124" s="56"/>
      <c r="J124" s="236"/>
      <c r="K124" s="205"/>
      <c r="L124" s="260">
        <v>40</v>
      </c>
      <c r="M124" s="205"/>
      <c r="N124" s="205"/>
    </row>
    <row r="125" spans="1:92">
      <c r="A125" s="173">
        <v>41</v>
      </c>
      <c r="B125" s="11"/>
      <c r="C125" s="56"/>
      <c r="D125" s="236"/>
      <c r="E125" s="199"/>
      <c r="F125" s="55"/>
      <c r="G125" s="56"/>
      <c r="H125" s="56"/>
      <c r="I125" s="56"/>
      <c r="J125" s="236"/>
      <c r="K125" s="205"/>
      <c r="L125" s="260">
        <v>41</v>
      </c>
      <c r="M125" s="205"/>
      <c r="N125" s="205"/>
    </row>
    <row r="126" spans="1:92">
      <c r="A126" s="173">
        <v>42</v>
      </c>
      <c r="B126" s="11"/>
      <c r="C126" s="56"/>
      <c r="D126" s="236"/>
      <c r="E126" s="199"/>
      <c r="F126" s="55"/>
      <c r="G126" s="56"/>
      <c r="H126" s="56"/>
      <c r="I126" s="56"/>
      <c r="J126" s="236"/>
      <c r="K126" s="205"/>
      <c r="L126" s="260">
        <v>42</v>
      </c>
      <c r="M126" s="205"/>
      <c r="N126" s="205"/>
    </row>
    <row r="127" spans="1:92">
      <c r="A127" s="173">
        <v>43</v>
      </c>
      <c r="B127" s="11"/>
      <c r="C127" s="56"/>
      <c r="D127" s="236"/>
      <c r="E127" s="199"/>
      <c r="F127" s="55"/>
      <c r="G127" s="56"/>
      <c r="H127" s="56"/>
      <c r="I127" s="56"/>
      <c r="J127" s="236"/>
      <c r="K127" s="205"/>
      <c r="L127" s="260">
        <v>43</v>
      </c>
      <c r="M127" s="205"/>
      <c r="N127" s="205"/>
    </row>
    <row r="128" spans="1:92">
      <c r="A128" s="173">
        <v>44</v>
      </c>
      <c r="B128" s="11"/>
      <c r="C128" s="56"/>
      <c r="D128" s="236"/>
      <c r="E128" s="199"/>
      <c r="F128" s="55"/>
      <c r="G128" s="56"/>
      <c r="H128" s="56"/>
      <c r="I128" s="56"/>
      <c r="J128" s="236"/>
      <c r="K128" s="205"/>
      <c r="L128" s="260">
        <v>44</v>
      </c>
      <c r="M128" s="205"/>
      <c r="N128" s="205"/>
    </row>
    <row r="129" spans="1:14">
      <c r="A129" s="173">
        <v>45</v>
      </c>
      <c r="B129" s="1100" t="s">
        <v>1322</v>
      </c>
      <c r="C129" s="56"/>
      <c r="D129" s="144">
        <f>SUM(D95:D128)</f>
        <v>0</v>
      </c>
      <c r="E129" s="142">
        <f>SUM(E95:E128)</f>
        <v>0</v>
      </c>
      <c r="F129" s="55"/>
      <c r="G129" s="56"/>
      <c r="H129" s="56"/>
      <c r="I129" s="56"/>
      <c r="J129" s="144">
        <f>SUM(J95:J128)</f>
        <v>0</v>
      </c>
      <c r="K129" s="144">
        <f>SUM(K95:K128)</f>
        <v>0</v>
      </c>
      <c r="L129" s="260">
        <v>45</v>
      </c>
      <c r="M129" s="144"/>
      <c r="N129" s="144"/>
    </row>
    <row r="130" spans="1:14">
      <c r="A130" s="173">
        <v>46</v>
      </c>
      <c r="B130" s="11"/>
      <c r="C130" s="56"/>
      <c r="D130" s="56"/>
      <c r="E130" s="48"/>
      <c r="F130" s="55"/>
      <c r="G130" s="56"/>
      <c r="H130" s="56"/>
      <c r="I130" s="56"/>
      <c r="J130" s="56"/>
      <c r="K130" s="53"/>
      <c r="L130" s="260">
        <v>46</v>
      </c>
      <c r="M130" s="53"/>
      <c r="N130" s="53"/>
    </row>
    <row r="131" spans="1:14">
      <c r="A131" s="173">
        <v>47</v>
      </c>
      <c r="B131" s="11"/>
      <c r="C131" s="56"/>
      <c r="D131" s="56"/>
      <c r="E131" s="48"/>
      <c r="F131" s="55"/>
      <c r="G131" s="56"/>
      <c r="H131" s="56"/>
      <c r="I131" s="56"/>
      <c r="J131" s="56"/>
      <c r="K131" s="53"/>
      <c r="L131" s="260">
        <v>47</v>
      </c>
      <c r="M131" s="53"/>
      <c r="N131" s="53"/>
    </row>
    <row r="132" spans="1:14" ht="15.75" thickBot="1">
      <c r="A132" s="178">
        <v>48</v>
      </c>
      <c r="B132" s="73"/>
      <c r="C132" s="73"/>
      <c r="D132" s="196"/>
      <c r="E132" s="181"/>
      <c r="F132" s="253"/>
      <c r="G132" s="222"/>
      <c r="H132" s="222"/>
      <c r="I132" s="254"/>
      <c r="J132" s="196"/>
      <c r="K132" s="196"/>
      <c r="L132" s="261">
        <v>48</v>
      </c>
      <c r="M132" s="196"/>
      <c r="N132" s="196"/>
    </row>
    <row r="133" spans="1:14">
      <c r="A133" s="11" t="str">
        <f>A66</f>
        <v xml:space="preserve"> FERC FORM NO.1 (ED. 12-96) NYPSC Modified-96</v>
      </c>
      <c r="B133" s="11"/>
      <c r="C133" s="11"/>
      <c r="D133" s="11"/>
      <c r="E133" s="11"/>
      <c r="F133" s="11" t="str">
        <f>A66</f>
        <v xml:space="preserve"> FERC FORM NO.1 (ED. 12-96) NYPSC Modified-96</v>
      </c>
      <c r="G133" s="11"/>
      <c r="H133" s="11"/>
      <c r="I133" s="11"/>
      <c r="J133" s="11"/>
      <c r="K133" s="11"/>
      <c r="L133" s="11"/>
      <c r="M133" s="11"/>
      <c r="N133" s="11"/>
    </row>
    <row r="134" spans="1:14">
      <c r="A134" s="44" t="s">
        <v>878</v>
      </c>
      <c r="B134" s="44"/>
      <c r="C134" s="44"/>
      <c r="D134" s="44"/>
      <c r="E134" s="44"/>
      <c r="F134" s="44" t="s">
        <v>879</v>
      </c>
      <c r="G134" s="44"/>
      <c r="H134" s="44"/>
      <c r="I134" s="44"/>
      <c r="J134" s="44"/>
      <c r="K134" s="44"/>
      <c r="L134" s="44"/>
      <c r="M134" s="44"/>
      <c r="N134" s="44"/>
    </row>
    <row r="135" spans="1:14" ht="15.75" thickBot="1">
      <c r="A135" s="11" t="str">
        <f>'[31]Data Sheet'!$C$25</f>
        <v xml:space="preserve"> </v>
      </c>
      <c r="B135" s="44"/>
      <c r="C135" s="44"/>
      <c r="D135" s="448" t="str">
        <f>'[31]Data Sheet'!$C$40</f>
        <v xml:space="preserve"> </v>
      </c>
      <c r="E135" s="11" t="str">
        <f>'[31]Data Sheet'!$C$38</f>
        <v xml:space="preserve"> </v>
      </c>
      <c r="F135" s="11" t="str">
        <f>'[31]Data Sheet'!$C$25</f>
        <v xml:space="preserve"> </v>
      </c>
      <c r="G135" s="44"/>
      <c r="H135" s="44"/>
      <c r="I135" s="448" t="str">
        <f>'[31]Data Sheet'!$C$40</f>
        <v xml:space="preserve"> </v>
      </c>
      <c r="J135" s="11" t="str">
        <f>'[31]Data Sheet'!$C$38</f>
        <v xml:space="preserve"> </v>
      </c>
      <c r="K135" s="44"/>
      <c r="L135" s="44"/>
      <c r="M135" s="44"/>
      <c r="N135" s="44"/>
    </row>
    <row r="136" spans="1:14">
      <c r="A136" s="256"/>
      <c r="B136" s="257"/>
      <c r="C136" s="257"/>
      <c r="D136" s="257"/>
      <c r="E136" s="258"/>
      <c r="F136" s="256"/>
      <c r="G136" s="257"/>
      <c r="H136" s="257"/>
      <c r="I136" s="257"/>
      <c r="J136" s="257"/>
      <c r="K136" s="257"/>
      <c r="L136" s="258"/>
      <c r="M136" s="257"/>
      <c r="N136" s="257"/>
    </row>
    <row r="137" spans="1:14">
      <c r="A137" s="197" t="s">
        <v>625</v>
      </c>
      <c r="B137" s="44"/>
      <c r="C137" s="44"/>
      <c r="D137" s="44"/>
      <c r="E137" s="45"/>
      <c r="F137" s="197" t="str">
        <f>F4</f>
        <v>LONG-TERM DEBT (Accounts 221, 222, 223, and 224) (Continued)</v>
      </c>
      <c r="G137" s="44"/>
      <c r="H137" s="44"/>
      <c r="I137" s="44"/>
      <c r="J137" s="44"/>
      <c r="K137" s="44"/>
      <c r="L137" s="45"/>
      <c r="M137" s="44"/>
      <c r="N137" s="44"/>
    </row>
    <row r="138" spans="1:14">
      <c r="A138" s="47"/>
      <c r="B138" s="11"/>
      <c r="C138" s="11"/>
      <c r="D138" s="11"/>
      <c r="E138" s="259" t="s">
        <v>3253</v>
      </c>
      <c r="F138" s="47"/>
      <c r="G138" s="11"/>
      <c r="H138" s="11"/>
      <c r="I138" s="11"/>
      <c r="J138" s="11"/>
      <c r="K138" s="11"/>
      <c r="L138" s="48"/>
      <c r="M138" s="11"/>
      <c r="N138" s="11"/>
    </row>
    <row r="139" spans="1:14">
      <c r="A139" s="247" t="s">
        <v>3253</v>
      </c>
      <c r="B139" s="63" t="s">
        <v>3253</v>
      </c>
      <c r="C139" s="57"/>
      <c r="D139" s="57"/>
      <c r="E139" s="60"/>
      <c r="F139" s="247" t="s">
        <v>3253</v>
      </c>
      <c r="G139" s="57"/>
      <c r="H139" s="132" t="s">
        <v>3916</v>
      </c>
      <c r="I139" s="250"/>
      <c r="J139" s="1120" t="s">
        <v>3917</v>
      </c>
      <c r="K139" s="57"/>
      <c r="L139" s="65"/>
      <c r="M139" s="57"/>
      <c r="N139" s="57"/>
    </row>
    <row r="140" spans="1:14">
      <c r="A140" s="55" t="s">
        <v>3253</v>
      </c>
      <c r="B140" s="11" t="s">
        <v>3918</v>
      </c>
      <c r="C140" s="56"/>
      <c r="D140" s="1101" t="s">
        <v>3919</v>
      </c>
      <c r="E140" s="58" t="s">
        <v>3920</v>
      </c>
      <c r="F140" s="173" t="s">
        <v>3921</v>
      </c>
      <c r="G140" s="1101" t="s">
        <v>3619</v>
      </c>
      <c r="H140" s="56"/>
      <c r="I140" s="57"/>
      <c r="J140" s="1101" t="s">
        <v>3922</v>
      </c>
      <c r="K140" s="1101" t="s">
        <v>3923</v>
      </c>
      <c r="L140" s="58"/>
      <c r="M140" s="1410"/>
      <c r="N140" s="1410"/>
    </row>
    <row r="141" spans="1:14">
      <c r="A141" s="173" t="s">
        <v>3686</v>
      </c>
      <c r="B141" s="11" t="s">
        <v>2845</v>
      </c>
      <c r="C141" s="56"/>
      <c r="D141" s="1101" t="s">
        <v>439</v>
      </c>
      <c r="E141" s="58" t="s">
        <v>2846</v>
      </c>
      <c r="F141" s="173" t="s">
        <v>2847</v>
      </c>
      <c r="G141" s="1101" t="s">
        <v>448</v>
      </c>
      <c r="H141" s="1101" t="s">
        <v>2848</v>
      </c>
      <c r="I141" s="1101" t="s">
        <v>2849</v>
      </c>
      <c r="J141" s="1101" t="s">
        <v>2850</v>
      </c>
      <c r="K141" s="1101" t="s">
        <v>2645</v>
      </c>
      <c r="L141" s="137" t="s">
        <v>3686</v>
      </c>
      <c r="M141" s="1410"/>
      <c r="N141" s="1410"/>
    </row>
    <row r="142" spans="1:14">
      <c r="A142" s="173" t="s">
        <v>3689</v>
      </c>
      <c r="B142" s="11"/>
      <c r="C142" s="56"/>
      <c r="D142" s="1101" t="s">
        <v>2851</v>
      </c>
      <c r="E142" s="58" t="s">
        <v>2852</v>
      </c>
      <c r="F142" s="55"/>
      <c r="G142" s="56"/>
      <c r="H142" s="56"/>
      <c r="I142" s="56"/>
      <c r="J142" s="1101" t="s">
        <v>2853</v>
      </c>
      <c r="K142" s="56"/>
      <c r="L142" s="137" t="s">
        <v>3689</v>
      </c>
      <c r="M142" s="56"/>
      <c r="N142" s="56"/>
    </row>
    <row r="143" spans="1:14">
      <c r="A143" s="55"/>
      <c r="B143" s="11"/>
      <c r="C143" s="56"/>
      <c r="D143" s="56"/>
      <c r="E143" s="58"/>
      <c r="F143" s="55"/>
      <c r="G143" s="56"/>
      <c r="H143" s="56"/>
      <c r="I143" s="56"/>
      <c r="J143" s="1101" t="s">
        <v>2854</v>
      </c>
      <c r="K143" s="56"/>
      <c r="L143" s="58"/>
      <c r="M143" s="56"/>
      <c r="N143" s="56"/>
    </row>
    <row r="144" spans="1:14">
      <c r="A144" s="55"/>
      <c r="B144" s="11"/>
      <c r="C144" s="56"/>
      <c r="D144" s="56"/>
      <c r="E144" s="58"/>
      <c r="F144" s="55"/>
      <c r="G144" s="56"/>
      <c r="H144" s="56"/>
      <c r="I144" s="56"/>
      <c r="J144" s="1101" t="s">
        <v>2855</v>
      </c>
      <c r="K144" s="56"/>
      <c r="L144" s="58"/>
      <c r="M144" s="56"/>
      <c r="N144" s="56"/>
    </row>
    <row r="145" spans="1:14">
      <c r="A145" s="55"/>
      <c r="B145" s="1100" t="s">
        <v>2856</v>
      </c>
      <c r="C145" s="77"/>
      <c r="D145" s="1100" t="s">
        <v>1827</v>
      </c>
      <c r="E145" s="137" t="s">
        <v>1828</v>
      </c>
      <c r="F145" s="173" t="s">
        <v>1829</v>
      </c>
      <c r="G145" s="1100" t="s">
        <v>3535</v>
      </c>
      <c r="H145" s="428" t="s">
        <v>3536</v>
      </c>
      <c r="I145" s="1100" t="s">
        <v>3537</v>
      </c>
      <c r="J145" s="428" t="s">
        <v>3538</v>
      </c>
      <c r="K145" s="1100" t="s">
        <v>3539</v>
      </c>
      <c r="L145" s="71"/>
      <c r="M145" s="1409"/>
      <c r="N145" s="1409"/>
    </row>
    <row r="146" spans="1:14">
      <c r="A146" s="225" t="s">
        <v>3644</v>
      </c>
      <c r="B146" s="251"/>
      <c r="C146" s="57"/>
      <c r="D146" s="262"/>
      <c r="E146" s="263"/>
      <c r="F146" s="264"/>
      <c r="G146" s="262"/>
      <c r="H146" s="262"/>
      <c r="I146" s="262"/>
      <c r="J146" s="265"/>
      <c r="K146" s="266"/>
      <c r="L146" s="437" t="s">
        <v>3644</v>
      </c>
      <c r="M146" s="266"/>
      <c r="N146" s="266"/>
    </row>
    <row r="147" spans="1:14">
      <c r="A147" s="173" t="s">
        <v>3645</v>
      </c>
      <c r="B147" s="11"/>
      <c r="C147" s="56"/>
      <c r="D147" s="252"/>
      <c r="E147" s="48"/>
      <c r="F147" s="55"/>
      <c r="G147" s="56"/>
      <c r="H147" s="56"/>
      <c r="I147" s="252"/>
      <c r="J147" s="252"/>
      <c r="K147" s="203"/>
      <c r="L147" s="260" t="s">
        <v>3645</v>
      </c>
      <c r="M147" s="203"/>
      <c r="N147" s="203"/>
    </row>
    <row r="148" spans="1:14">
      <c r="A148" s="173" t="s">
        <v>3646</v>
      </c>
      <c r="B148" s="11"/>
      <c r="C148" s="56"/>
      <c r="D148" s="236"/>
      <c r="E148" s="199"/>
      <c r="F148" s="55"/>
      <c r="G148" s="56"/>
      <c r="H148" s="56"/>
      <c r="I148" s="56"/>
      <c r="J148" s="236"/>
      <c r="K148" s="205"/>
      <c r="L148" s="260" t="s">
        <v>3646</v>
      </c>
      <c r="M148" s="205"/>
      <c r="N148" s="205"/>
    </row>
    <row r="149" spans="1:14">
      <c r="A149" s="173" t="s">
        <v>3647</v>
      </c>
      <c r="B149" s="11"/>
      <c r="C149" s="56"/>
      <c r="D149" s="236"/>
      <c r="E149" s="199"/>
      <c r="F149" s="55"/>
      <c r="G149" s="56"/>
      <c r="H149" s="56"/>
      <c r="I149" s="56"/>
      <c r="J149" s="236"/>
      <c r="K149" s="205"/>
      <c r="L149" s="260" t="s">
        <v>3647</v>
      </c>
      <c r="M149" s="205"/>
      <c r="N149" s="205"/>
    </row>
    <row r="150" spans="1:14">
      <c r="A150" s="173" t="s">
        <v>3648</v>
      </c>
      <c r="B150" s="11"/>
      <c r="C150" s="56"/>
      <c r="D150" s="236"/>
      <c r="E150" s="199"/>
      <c r="F150" s="55"/>
      <c r="G150" s="56"/>
      <c r="H150" s="56"/>
      <c r="I150" s="236"/>
      <c r="J150" s="236"/>
      <c r="K150" s="205"/>
      <c r="L150" s="260" t="s">
        <v>3648</v>
      </c>
      <c r="M150" s="205"/>
      <c r="N150" s="205"/>
    </row>
    <row r="151" spans="1:14">
      <c r="A151" s="173" t="s">
        <v>3649</v>
      </c>
      <c r="B151" s="11"/>
      <c r="C151" s="56"/>
      <c r="D151" s="236"/>
      <c r="E151" s="199"/>
      <c r="F151" s="55"/>
      <c r="G151" s="56"/>
      <c r="H151" s="56"/>
      <c r="I151" s="56"/>
      <c r="J151" s="236"/>
      <c r="K151" s="205"/>
      <c r="L151" s="260" t="s">
        <v>3649</v>
      </c>
      <c r="M151" s="205"/>
      <c r="N151" s="205"/>
    </row>
    <row r="152" spans="1:14">
      <c r="A152" s="173" t="s">
        <v>3650</v>
      </c>
      <c r="B152" s="11"/>
      <c r="C152" s="56"/>
      <c r="D152" s="236"/>
      <c r="E152" s="199"/>
      <c r="F152" s="55"/>
      <c r="G152" s="56"/>
      <c r="H152" s="56"/>
      <c r="I152" s="56"/>
      <c r="J152" s="236"/>
      <c r="K152" s="205"/>
      <c r="L152" s="260" t="s">
        <v>3650</v>
      </c>
      <c r="M152" s="205"/>
      <c r="N152" s="205"/>
    </row>
    <row r="153" spans="1:14">
      <c r="A153" s="173" t="s">
        <v>3651</v>
      </c>
      <c r="B153" s="1100" t="s">
        <v>1322</v>
      </c>
      <c r="C153" s="56"/>
      <c r="D153" s="144">
        <f>SUM(D147:D152)</f>
        <v>0</v>
      </c>
      <c r="E153" s="142">
        <f>SUM(E147:E152)</f>
        <v>0</v>
      </c>
      <c r="F153" s="55"/>
      <c r="G153" s="56"/>
      <c r="H153" s="56"/>
      <c r="I153" s="56"/>
      <c r="J153" s="144">
        <f>SUM(J147:J152)</f>
        <v>0</v>
      </c>
      <c r="K153" s="144">
        <f>SUM(K147:K152)</f>
        <v>0</v>
      </c>
      <c r="L153" s="260" t="s">
        <v>3651</v>
      </c>
      <c r="M153" s="144"/>
      <c r="N153" s="144"/>
    </row>
    <row r="154" spans="1:14">
      <c r="A154" s="173" t="s">
        <v>3652</v>
      </c>
      <c r="B154" s="11"/>
      <c r="C154" s="56"/>
      <c r="D154" s="267"/>
      <c r="E154" s="268"/>
      <c r="F154" s="269"/>
      <c r="G154" s="267"/>
      <c r="H154" s="267"/>
      <c r="I154" s="267"/>
      <c r="J154" s="267"/>
      <c r="K154" s="270"/>
      <c r="L154" s="260" t="s">
        <v>3652</v>
      </c>
      <c r="M154" s="270"/>
      <c r="N154" s="270"/>
    </row>
    <row r="155" spans="1:14">
      <c r="A155" s="173" t="s">
        <v>3653</v>
      </c>
      <c r="B155" s="182"/>
      <c r="C155" s="56"/>
      <c r="D155" s="267"/>
      <c r="E155" s="268"/>
      <c r="F155" s="269"/>
      <c r="G155" s="267"/>
      <c r="H155" s="267"/>
      <c r="I155" s="267"/>
      <c r="J155" s="267"/>
      <c r="K155" s="270"/>
      <c r="L155" s="260" t="s">
        <v>3653</v>
      </c>
      <c r="M155" s="270"/>
      <c r="N155" s="270"/>
    </row>
    <row r="156" spans="1:14">
      <c r="A156" s="173" t="s">
        <v>3654</v>
      </c>
      <c r="B156" s="11"/>
      <c r="C156" s="56"/>
      <c r="D156" s="252"/>
      <c r="E156" s="204"/>
      <c r="F156" s="55"/>
      <c r="G156" s="56"/>
      <c r="H156" s="56"/>
      <c r="I156" s="56"/>
      <c r="J156" s="252"/>
      <c r="K156" s="203"/>
      <c r="L156" s="260" t="s">
        <v>3654</v>
      </c>
      <c r="M156" s="203"/>
      <c r="N156" s="203"/>
    </row>
    <row r="157" spans="1:14">
      <c r="A157" s="173" t="s">
        <v>3655</v>
      </c>
      <c r="B157" s="11"/>
      <c r="C157" s="56"/>
      <c r="D157" s="236"/>
      <c r="E157" s="199"/>
      <c r="F157" s="55"/>
      <c r="G157" s="56"/>
      <c r="H157" s="56"/>
      <c r="I157" s="56"/>
      <c r="J157" s="236"/>
      <c r="K157" s="205"/>
      <c r="L157" s="260" t="s">
        <v>3655</v>
      </c>
      <c r="M157" s="205"/>
      <c r="N157" s="205"/>
    </row>
    <row r="158" spans="1:14">
      <c r="A158" s="173" t="s">
        <v>3656</v>
      </c>
      <c r="B158" s="11"/>
      <c r="C158" s="56"/>
      <c r="D158" s="236"/>
      <c r="E158" s="199"/>
      <c r="F158" s="55"/>
      <c r="G158" s="56"/>
      <c r="H158" s="56"/>
      <c r="I158" s="56"/>
      <c r="J158" s="236"/>
      <c r="K158" s="205"/>
      <c r="L158" s="260" t="s">
        <v>3656</v>
      </c>
      <c r="M158" s="205"/>
      <c r="N158" s="205"/>
    </row>
    <row r="159" spans="1:14">
      <c r="A159" s="173" t="s">
        <v>3657</v>
      </c>
      <c r="B159" s="11"/>
      <c r="C159" s="56"/>
      <c r="D159" s="236"/>
      <c r="E159" s="199"/>
      <c r="F159" s="55"/>
      <c r="G159" s="56"/>
      <c r="H159" s="56"/>
      <c r="I159" s="56"/>
      <c r="J159" s="236"/>
      <c r="K159" s="205"/>
      <c r="L159" s="260" t="s">
        <v>3657</v>
      </c>
      <c r="M159" s="205"/>
      <c r="N159" s="205"/>
    </row>
    <row r="160" spans="1:14">
      <c r="A160" s="173" t="s">
        <v>3671</v>
      </c>
      <c r="B160" s="11"/>
      <c r="C160" s="56"/>
      <c r="D160" s="236"/>
      <c r="E160" s="199"/>
      <c r="F160" s="55"/>
      <c r="G160" s="56"/>
      <c r="H160" s="56"/>
      <c r="I160" s="56"/>
      <c r="J160" s="236"/>
      <c r="K160" s="205"/>
      <c r="L160" s="260" t="s">
        <v>3671</v>
      </c>
      <c r="M160" s="205"/>
      <c r="N160" s="205"/>
    </row>
    <row r="161" spans="1:14">
      <c r="A161" s="173" t="s">
        <v>3672</v>
      </c>
      <c r="B161" s="11"/>
      <c r="C161" s="56"/>
      <c r="D161" s="236"/>
      <c r="E161" s="199"/>
      <c r="F161" s="55"/>
      <c r="G161" s="56"/>
      <c r="H161" s="56"/>
      <c r="I161" s="56"/>
      <c r="J161" s="236"/>
      <c r="K161" s="205"/>
      <c r="L161" s="260" t="s">
        <v>3672</v>
      </c>
      <c r="M161" s="205"/>
      <c r="N161" s="205"/>
    </row>
    <row r="162" spans="1:14">
      <c r="A162" s="173" t="s">
        <v>3673</v>
      </c>
      <c r="B162" s="11"/>
      <c r="C162" s="56"/>
      <c r="D162" s="236"/>
      <c r="E162" s="199"/>
      <c r="F162" s="55"/>
      <c r="G162" s="56"/>
      <c r="H162" s="56"/>
      <c r="I162" s="56"/>
      <c r="J162" s="236"/>
      <c r="K162" s="205"/>
      <c r="L162" s="260" t="s">
        <v>3673</v>
      </c>
      <c r="M162" s="205"/>
      <c r="N162" s="205"/>
    </row>
    <row r="163" spans="1:14">
      <c r="A163" s="173" t="s">
        <v>3674</v>
      </c>
      <c r="B163" s="11"/>
      <c r="C163" s="56"/>
      <c r="D163" s="236"/>
      <c r="E163" s="199"/>
      <c r="F163" s="55"/>
      <c r="G163" s="56"/>
      <c r="H163" s="56"/>
      <c r="I163" s="56"/>
      <c r="J163" s="236"/>
      <c r="K163" s="205"/>
      <c r="L163" s="260" t="s">
        <v>3674</v>
      </c>
      <c r="M163" s="205"/>
      <c r="N163" s="205"/>
    </row>
    <row r="164" spans="1:14">
      <c r="A164" s="173" t="s">
        <v>3675</v>
      </c>
      <c r="B164" s="11"/>
      <c r="C164" s="56"/>
      <c r="D164" s="236"/>
      <c r="E164" s="199"/>
      <c r="F164" s="55"/>
      <c r="G164" s="56"/>
      <c r="H164" s="56"/>
      <c r="I164" s="56"/>
      <c r="J164" s="236"/>
      <c r="K164" s="205"/>
      <c r="L164" s="260" t="s">
        <v>3675</v>
      </c>
      <c r="M164" s="205"/>
      <c r="N164" s="205"/>
    </row>
    <row r="165" spans="1:14">
      <c r="A165" s="173" t="s">
        <v>3658</v>
      </c>
      <c r="B165" s="11"/>
      <c r="C165" s="56"/>
      <c r="D165" s="236"/>
      <c r="E165" s="199"/>
      <c r="F165" s="55"/>
      <c r="G165" s="56"/>
      <c r="H165" s="56"/>
      <c r="I165" s="56"/>
      <c r="J165" s="236"/>
      <c r="K165" s="205"/>
      <c r="L165" s="260" t="s">
        <v>3658</v>
      </c>
      <c r="M165" s="205"/>
      <c r="N165" s="205"/>
    </row>
    <row r="166" spans="1:14">
      <c r="A166" s="173" t="s">
        <v>2477</v>
      </c>
      <c r="B166" s="11"/>
      <c r="C166" s="56"/>
      <c r="D166" s="236"/>
      <c r="E166" s="199"/>
      <c r="F166" s="55"/>
      <c r="G166" s="56"/>
      <c r="H166" s="56"/>
      <c r="I166" s="56"/>
      <c r="J166" s="236"/>
      <c r="K166" s="205"/>
      <c r="L166" s="260" t="s">
        <v>2477</v>
      </c>
      <c r="M166" s="205"/>
      <c r="N166" s="205"/>
    </row>
    <row r="167" spans="1:14">
      <c r="A167" s="173" t="s">
        <v>2478</v>
      </c>
      <c r="B167" s="11"/>
      <c r="C167" s="56"/>
      <c r="D167" s="236"/>
      <c r="E167" s="199"/>
      <c r="F167" s="55"/>
      <c r="G167" s="56"/>
      <c r="H167" s="56"/>
      <c r="I167" s="56"/>
      <c r="J167" s="236"/>
      <c r="K167" s="205"/>
      <c r="L167" s="260" t="s">
        <v>2478</v>
      </c>
      <c r="M167" s="205"/>
      <c r="N167" s="205"/>
    </row>
    <row r="168" spans="1:14">
      <c r="A168" s="173" t="s">
        <v>2479</v>
      </c>
      <c r="B168" s="11"/>
      <c r="C168" s="56"/>
      <c r="D168" s="236"/>
      <c r="E168" s="199"/>
      <c r="F168" s="55"/>
      <c r="G168" s="56"/>
      <c r="H168" s="56"/>
      <c r="I168" s="56"/>
      <c r="J168" s="236"/>
      <c r="K168" s="205"/>
      <c r="L168" s="260" t="s">
        <v>2479</v>
      </c>
      <c r="M168" s="205"/>
      <c r="N168" s="205"/>
    </row>
    <row r="169" spans="1:14">
      <c r="A169" s="173" t="s">
        <v>2480</v>
      </c>
      <c r="B169" s="11"/>
      <c r="C169" s="56"/>
      <c r="D169" s="236"/>
      <c r="E169" s="199"/>
      <c r="F169" s="55"/>
      <c r="G169" s="56"/>
      <c r="H169" s="56"/>
      <c r="I169" s="56"/>
      <c r="J169" s="236"/>
      <c r="K169" s="205"/>
      <c r="L169" s="260" t="s">
        <v>2480</v>
      </c>
      <c r="M169" s="205"/>
      <c r="N169" s="205"/>
    </row>
    <row r="170" spans="1:14">
      <c r="A170" s="173" t="s">
        <v>2481</v>
      </c>
      <c r="B170" s="11"/>
      <c r="C170" s="56"/>
      <c r="D170" s="236"/>
      <c r="E170" s="199"/>
      <c r="F170" s="55"/>
      <c r="G170" s="56"/>
      <c r="H170" s="56"/>
      <c r="I170" s="56"/>
      <c r="J170" s="236"/>
      <c r="K170" s="205"/>
      <c r="L170" s="260" t="s">
        <v>2481</v>
      </c>
      <c r="M170" s="205"/>
      <c r="N170" s="205"/>
    </row>
    <row r="171" spans="1:14">
      <c r="A171" s="173" t="s">
        <v>2482</v>
      </c>
      <c r="B171" s="11"/>
      <c r="C171" s="56"/>
      <c r="D171" s="236"/>
      <c r="E171" s="199"/>
      <c r="F171" s="55"/>
      <c r="G171" s="56"/>
      <c r="H171" s="56"/>
      <c r="I171" s="56"/>
      <c r="J171" s="236"/>
      <c r="K171" s="205"/>
      <c r="L171" s="260" t="s">
        <v>2482</v>
      </c>
      <c r="M171" s="205"/>
      <c r="N171" s="205"/>
    </row>
    <row r="172" spans="1:14">
      <c r="A172" s="173" t="s">
        <v>2483</v>
      </c>
      <c r="B172" s="11"/>
      <c r="C172" s="56"/>
      <c r="D172" s="236"/>
      <c r="E172" s="199"/>
      <c r="F172" s="55"/>
      <c r="G172" s="56"/>
      <c r="H172" s="56"/>
      <c r="I172" s="56"/>
      <c r="J172" s="236"/>
      <c r="K172" s="205"/>
      <c r="L172" s="260" t="s">
        <v>2483</v>
      </c>
      <c r="M172" s="205"/>
      <c r="N172" s="205"/>
    </row>
    <row r="173" spans="1:14">
      <c r="A173" s="173" t="s">
        <v>2403</v>
      </c>
      <c r="B173" s="11"/>
      <c r="C173" s="56"/>
      <c r="D173" s="236"/>
      <c r="E173" s="199"/>
      <c r="F173" s="55"/>
      <c r="G173" s="56"/>
      <c r="H173" s="56"/>
      <c r="I173" s="56"/>
      <c r="J173" s="236"/>
      <c r="K173" s="205"/>
      <c r="L173" s="260" t="s">
        <v>2403</v>
      </c>
      <c r="M173" s="205"/>
      <c r="N173" s="205"/>
    </row>
    <row r="174" spans="1:14">
      <c r="A174" s="173" t="s">
        <v>2404</v>
      </c>
      <c r="B174" s="11"/>
      <c r="C174" s="56"/>
      <c r="D174" s="236"/>
      <c r="E174" s="199"/>
      <c r="F174" s="55"/>
      <c r="G174" s="56"/>
      <c r="H174" s="56"/>
      <c r="I174" s="56"/>
      <c r="J174" s="236"/>
      <c r="K174" s="205"/>
      <c r="L174" s="260" t="s">
        <v>2404</v>
      </c>
      <c r="M174" s="205"/>
      <c r="N174" s="205"/>
    </row>
    <row r="175" spans="1:14">
      <c r="A175" s="173" t="s">
        <v>2405</v>
      </c>
      <c r="B175" s="11"/>
      <c r="C175" s="56"/>
      <c r="D175" s="236"/>
      <c r="E175" s="199"/>
      <c r="F175" s="55"/>
      <c r="G175" s="56"/>
      <c r="H175" s="56"/>
      <c r="I175" s="56"/>
      <c r="J175" s="236"/>
      <c r="K175" s="205"/>
      <c r="L175" s="260" t="s">
        <v>2405</v>
      </c>
      <c r="M175" s="205"/>
      <c r="N175" s="205"/>
    </row>
    <row r="176" spans="1:14">
      <c r="A176" s="173" t="s">
        <v>2406</v>
      </c>
      <c r="B176" s="11"/>
      <c r="C176" s="56"/>
      <c r="D176" s="236"/>
      <c r="E176" s="199"/>
      <c r="F176" s="55"/>
      <c r="G176" s="56"/>
      <c r="H176" s="56"/>
      <c r="I176" s="56"/>
      <c r="J176" s="236"/>
      <c r="K176" s="205"/>
      <c r="L176" s="260" t="s">
        <v>2406</v>
      </c>
      <c r="M176" s="205"/>
      <c r="N176" s="205"/>
    </row>
    <row r="177" spans="1:14">
      <c r="A177" s="173" t="s">
        <v>2407</v>
      </c>
      <c r="B177" s="11"/>
      <c r="C177" s="56"/>
      <c r="D177" s="236"/>
      <c r="E177" s="199"/>
      <c r="F177" s="55"/>
      <c r="G177" s="56"/>
      <c r="H177" s="56"/>
      <c r="I177" s="56"/>
      <c r="J177" s="236"/>
      <c r="K177" s="205"/>
      <c r="L177" s="260" t="s">
        <v>2407</v>
      </c>
      <c r="M177" s="205"/>
      <c r="N177" s="205"/>
    </row>
    <row r="178" spans="1:14">
      <c r="A178" s="173">
        <v>33</v>
      </c>
      <c r="B178" s="11"/>
      <c r="C178" s="56"/>
      <c r="D178" s="236"/>
      <c r="E178" s="199"/>
      <c r="F178" s="55"/>
      <c r="G178" s="56"/>
      <c r="H178" s="56"/>
      <c r="I178" s="56"/>
      <c r="J178" s="236"/>
      <c r="K178" s="205"/>
      <c r="L178" s="260">
        <v>33</v>
      </c>
      <c r="M178" s="205"/>
      <c r="N178" s="205"/>
    </row>
    <row r="179" spans="1:14">
      <c r="A179" s="173">
        <v>34</v>
      </c>
      <c r="B179" s="11"/>
      <c r="C179" s="56"/>
      <c r="D179" s="236"/>
      <c r="E179" s="199"/>
      <c r="F179" s="55"/>
      <c r="G179" s="56"/>
      <c r="H179" s="56"/>
      <c r="I179" s="56"/>
      <c r="J179" s="236"/>
      <c r="K179" s="205"/>
      <c r="L179" s="260">
        <v>34</v>
      </c>
      <c r="M179" s="205"/>
      <c r="N179" s="205"/>
    </row>
    <row r="180" spans="1:14">
      <c r="A180" s="173">
        <v>35</v>
      </c>
      <c r="B180" s="11"/>
      <c r="C180" s="56"/>
      <c r="D180" s="236"/>
      <c r="E180" s="199"/>
      <c r="F180" s="55"/>
      <c r="G180" s="56"/>
      <c r="H180" s="56"/>
      <c r="I180" s="56"/>
      <c r="J180" s="236"/>
      <c r="K180" s="205"/>
      <c r="L180" s="260">
        <v>35</v>
      </c>
      <c r="M180" s="205"/>
      <c r="N180" s="205"/>
    </row>
    <row r="181" spans="1:14">
      <c r="A181" s="173">
        <v>36</v>
      </c>
      <c r="B181" s="11"/>
      <c r="C181" s="56"/>
      <c r="D181" s="236"/>
      <c r="E181" s="199"/>
      <c r="F181" s="55"/>
      <c r="G181" s="56"/>
      <c r="H181" s="56"/>
      <c r="I181" s="56"/>
      <c r="J181" s="236"/>
      <c r="K181" s="205"/>
      <c r="L181" s="260">
        <v>36</v>
      </c>
      <c r="M181" s="205"/>
      <c r="N181" s="205"/>
    </row>
    <row r="182" spans="1:14">
      <c r="A182" s="173">
        <v>37</v>
      </c>
      <c r="B182" s="11"/>
      <c r="C182" s="56"/>
      <c r="D182" s="236"/>
      <c r="E182" s="199"/>
      <c r="F182" s="55"/>
      <c r="G182" s="56"/>
      <c r="H182" s="56"/>
      <c r="I182" s="56"/>
      <c r="J182" s="236"/>
      <c r="K182" s="205"/>
      <c r="L182" s="260">
        <v>37</v>
      </c>
      <c r="M182" s="205"/>
      <c r="N182" s="205"/>
    </row>
    <row r="183" spans="1:14">
      <c r="A183" s="173">
        <v>38</v>
      </c>
      <c r="B183" s="11"/>
      <c r="C183" s="56"/>
      <c r="D183" s="236"/>
      <c r="E183" s="199"/>
      <c r="F183" s="55"/>
      <c r="G183" s="56"/>
      <c r="H183" s="56"/>
      <c r="I183" s="56"/>
      <c r="J183" s="236"/>
      <c r="K183" s="205"/>
      <c r="L183" s="260">
        <v>38</v>
      </c>
      <c r="M183" s="205"/>
      <c r="N183" s="205"/>
    </row>
    <row r="184" spans="1:14">
      <c r="A184" s="173">
        <v>39</v>
      </c>
      <c r="B184" s="11"/>
      <c r="C184" s="56"/>
      <c r="D184" s="236"/>
      <c r="E184" s="199"/>
      <c r="F184" s="55"/>
      <c r="G184" s="56"/>
      <c r="H184" s="56"/>
      <c r="I184" s="56"/>
      <c r="J184" s="236"/>
      <c r="K184" s="205"/>
      <c r="L184" s="260">
        <v>39</v>
      </c>
      <c r="M184" s="205"/>
      <c r="N184" s="205"/>
    </row>
    <row r="185" spans="1:14">
      <c r="A185" s="173">
        <v>40</v>
      </c>
      <c r="B185" s="11"/>
      <c r="C185" s="56"/>
      <c r="D185" s="236"/>
      <c r="E185" s="199"/>
      <c r="F185" s="55"/>
      <c r="G185" s="56"/>
      <c r="H185" s="56"/>
      <c r="I185" s="56"/>
      <c r="J185" s="236"/>
      <c r="K185" s="205"/>
      <c r="L185" s="260">
        <v>40</v>
      </c>
      <c r="M185" s="205"/>
      <c r="N185" s="205"/>
    </row>
    <row r="186" spans="1:14">
      <c r="A186" s="173">
        <v>41</v>
      </c>
      <c r="B186" s="11"/>
      <c r="C186" s="56"/>
      <c r="D186" s="236"/>
      <c r="E186" s="199"/>
      <c r="F186" s="55"/>
      <c r="G186" s="56"/>
      <c r="H186" s="56"/>
      <c r="I186" s="56"/>
      <c r="J186" s="236"/>
      <c r="K186" s="205"/>
      <c r="L186" s="260">
        <v>41</v>
      </c>
      <c r="M186" s="205"/>
      <c r="N186" s="205"/>
    </row>
    <row r="187" spans="1:14">
      <c r="A187" s="173">
        <v>42</v>
      </c>
      <c r="B187" s="11"/>
      <c r="C187" s="56"/>
      <c r="D187" s="236"/>
      <c r="E187" s="199"/>
      <c r="F187" s="55"/>
      <c r="G187" s="56"/>
      <c r="H187" s="56"/>
      <c r="I187" s="56"/>
      <c r="J187" s="236"/>
      <c r="K187" s="205"/>
      <c r="L187" s="260">
        <v>42</v>
      </c>
      <c r="M187" s="205"/>
      <c r="N187" s="205"/>
    </row>
    <row r="188" spans="1:14">
      <c r="A188" s="173">
        <v>43</v>
      </c>
      <c r="B188" s="11"/>
      <c r="C188" s="56"/>
      <c r="D188" s="236"/>
      <c r="E188" s="199"/>
      <c r="F188" s="55"/>
      <c r="G188" s="56"/>
      <c r="H188" s="56"/>
      <c r="I188" s="56"/>
      <c r="J188" s="236"/>
      <c r="K188" s="205"/>
      <c r="L188" s="260">
        <v>43</v>
      </c>
      <c r="M188" s="205"/>
      <c r="N188" s="205"/>
    </row>
    <row r="189" spans="1:14">
      <c r="A189" s="173">
        <v>44</v>
      </c>
      <c r="B189" s="11"/>
      <c r="C189" s="56"/>
      <c r="D189" s="236"/>
      <c r="E189" s="199"/>
      <c r="F189" s="55"/>
      <c r="G189" s="56"/>
      <c r="H189" s="56"/>
      <c r="I189" s="56"/>
      <c r="J189" s="236"/>
      <c r="K189" s="205"/>
      <c r="L189" s="260">
        <v>44</v>
      </c>
      <c r="M189" s="205"/>
      <c r="N189" s="205"/>
    </row>
    <row r="190" spans="1:14">
      <c r="A190" s="173">
        <v>45</v>
      </c>
      <c r="B190" s="1100" t="s">
        <v>1322</v>
      </c>
      <c r="C190" s="56"/>
      <c r="D190" s="144">
        <f>SUM(D156:D189)</f>
        <v>0</v>
      </c>
      <c r="E190" s="142">
        <f>SUM(E156:E189)</f>
        <v>0</v>
      </c>
      <c r="F190" s="55"/>
      <c r="G190" s="56"/>
      <c r="H190" s="56"/>
      <c r="I190" s="56"/>
      <c r="J190" s="144">
        <f>SUM(J156:J189)</f>
        <v>0</v>
      </c>
      <c r="K190" s="144">
        <f>SUM(K156:K189)</f>
        <v>0</v>
      </c>
      <c r="L190" s="260">
        <v>45</v>
      </c>
      <c r="M190" s="144"/>
      <c r="N190" s="144"/>
    </row>
    <row r="191" spans="1:14">
      <c r="A191" s="173">
        <v>46</v>
      </c>
      <c r="B191" s="11"/>
      <c r="C191" s="56"/>
      <c r="D191" s="56"/>
      <c r="E191" s="48"/>
      <c r="F191" s="55"/>
      <c r="G191" s="56"/>
      <c r="H191" s="56"/>
      <c r="I191" s="56"/>
      <c r="J191" s="56"/>
      <c r="K191" s="53"/>
      <c r="L191" s="260">
        <v>46</v>
      </c>
      <c r="M191" s="53"/>
      <c r="N191" s="53"/>
    </row>
    <row r="192" spans="1:14">
      <c r="A192" s="173">
        <v>47</v>
      </c>
      <c r="B192" s="11"/>
      <c r="C192" s="56"/>
      <c r="D192" s="56"/>
      <c r="E192" s="48"/>
      <c r="F192" s="55"/>
      <c r="G192" s="56"/>
      <c r="H192" s="56"/>
      <c r="I192" s="56"/>
      <c r="J192" s="56"/>
      <c r="K192" s="53"/>
      <c r="L192" s="260">
        <v>47</v>
      </c>
      <c r="M192" s="53"/>
      <c r="N192" s="53"/>
    </row>
    <row r="193" spans="1:14" ht="15.75" thickBot="1">
      <c r="A193" s="178">
        <v>48</v>
      </c>
      <c r="B193" s="73"/>
      <c r="C193" s="73"/>
      <c r="D193" s="196"/>
      <c r="E193" s="181"/>
      <c r="F193" s="253"/>
      <c r="G193" s="222"/>
      <c r="H193" s="222"/>
      <c r="I193" s="254"/>
      <c r="J193" s="196"/>
      <c r="K193" s="196"/>
      <c r="L193" s="261">
        <v>48</v>
      </c>
      <c r="M193" s="196"/>
      <c r="N193" s="196"/>
    </row>
    <row r="194" spans="1:14">
      <c r="A194" s="11" t="str">
        <f>A66</f>
        <v xml:space="preserve"> FERC FORM NO.1 (ED. 12-96) NYPSC Modified-96</v>
      </c>
      <c r="B194" s="11"/>
      <c r="C194" s="11"/>
      <c r="D194" s="11"/>
      <c r="E194" s="11"/>
      <c r="F194" s="11" t="str">
        <f>A66</f>
        <v xml:space="preserve"> FERC FORM NO.1 (ED. 12-96) NYPSC Modified-96</v>
      </c>
      <c r="G194" s="11"/>
      <c r="H194" s="11"/>
      <c r="I194" s="11"/>
      <c r="J194" s="11"/>
      <c r="K194" s="11"/>
      <c r="L194" s="11"/>
      <c r="M194" s="11"/>
      <c r="N194" s="11"/>
    </row>
    <row r="195" spans="1:14">
      <c r="A195" s="44" t="s">
        <v>880</v>
      </c>
      <c r="B195" s="44"/>
      <c r="C195" s="44"/>
      <c r="D195" s="44"/>
      <c r="E195" s="44"/>
      <c r="F195" s="44" t="s">
        <v>881</v>
      </c>
      <c r="G195" s="44"/>
      <c r="H195" s="44"/>
      <c r="I195" s="44"/>
      <c r="J195" s="44"/>
      <c r="K195" s="44"/>
      <c r="L195" s="44"/>
      <c r="M195" s="44"/>
      <c r="N195" s="44"/>
    </row>
    <row r="196" spans="1:14">
      <c r="A196" s="11"/>
      <c r="B196" s="11"/>
      <c r="C196" s="11"/>
      <c r="D196" s="11"/>
      <c r="E196" s="11"/>
      <c r="F196" s="11"/>
      <c r="G196" s="11"/>
      <c r="H196" s="11"/>
      <c r="I196" s="11"/>
      <c r="J196" s="11"/>
      <c r="K196" s="11"/>
      <c r="L196" s="11"/>
      <c r="M196" s="11"/>
      <c r="N196" s="11"/>
    </row>
    <row r="197" spans="1:14">
      <c r="A197" s="11"/>
      <c r="B197" s="11"/>
      <c r="C197" s="11"/>
      <c r="D197" s="11"/>
      <c r="E197" s="11"/>
      <c r="F197" s="11"/>
      <c r="G197" s="11"/>
      <c r="H197" s="11"/>
      <c r="I197" s="11"/>
      <c r="J197" s="11"/>
      <c r="K197" s="11"/>
      <c r="L197" s="11"/>
      <c r="M197" s="11"/>
      <c r="N197" s="11"/>
    </row>
    <row r="198" spans="1:14">
      <c r="A198" s="11"/>
      <c r="B198" s="11"/>
      <c r="C198" s="11"/>
      <c r="D198" s="11"/>
      <c r="E198" s="11"/>
      <c r="F198" s="11"/>
      <c r="G198" s="11"/>
      <c r="H198" s="11"/>
      <c r="I198" s="11"/>
      <c r="J198" s="11"/>
      <c r="K198" s="11"/>
      <c r="L198" s="11"/>
      <c r="M198" s="11"/>
      <c r="N198" s="11"/>
    </row>
    <row r="199" spans="1:14">
      <c r="A199" s="11"/>
      <c r="B199" s="11"/>
      <c r="C199" s="11"/>
      <c r="D199" s="11"/>
      <c r="E199" s="11"/>
      <c r="F199" s="11"/>
      <c r="G199" s="11"/>
      <c r="H199" s="11"/>
      <c r="I199" s="11"/>
      <c r="J199" s="11"/>
      <c r="K199" s="11"/>
      <c r="L199" s="11"/>
      <c r="M199" s="11"/>
      <c r="N199" s="11"/>
    </row>
    <row r="200" spans="1:14">
      <c r="A200" s="11"/>
      <c r="B200" s="11"/>
      <c r="C200" s="11"/>
      <c r="D200" s="11"/>
      <c r="E200" s="11"/>
      <c r="F200" s="11"/>
      <c r="G200" s="11"/>
      <c r="H200" s="11"/>
      <c r="I200" s="11"/>
      <c r="J200" s="11"/>
      <c r="K200" s="11"/>
      <c r="L200" s="11"/>
      <c r="M200" s="11"/>
      <c r="N200" s="11"/>
    </row>
    <row r="201" spans="1:14">
      <c r="A201" s="11"/>
      <c r="B201" s="11"/>
      <c r="C201" s="11"/>
      <c r="D201" s="11"/>
      <c r="E201" s="11"/>
      <c r="F201" s="11"/>
      <c r="G201" s="11"/>
      <c r="H201" s="11"/>
      <c r="I201" s="11"/>
      <c r="J201" s="11"/>
      <c r="K201" s="11"/>
      <c r="L201" s="11"/>
      <c r="M201" s="11"/>
      <c r="N201" s="11"/>
    </row>
    <row r="202" spans="1:14">
      <c r="A202" s="11"/>
      <c r="B202" s="11"/>
      <c r="C202" s="11"/>
      <c r="D202" s="11"/>
      <c r="E202" s="11"/>
      <c r="F202" s="11"/>
      <c r="G202" s="11"/>
      <c r="H202" s="11"/>
      <c r="I202" s="11"/>
      <c r="J202" s="11"/>
      <c r="K202" s="11"/>
      <c r="L202" s="11"/>
      <c r="M202" s="11"/>
      <c r="N202" s="11"/>
    </row>
    <row r="203" spans="1:14">
      <c r="A203" s="11"/>
      <c r="B203" s="11"/>
      <c r="C203" s="11"/>
      <c r="D203" s="11"/>
      <c r="E203" s="11"/>
      <c r="F203" s="11"/>
      <c r="G203" s="11"/>
      <c r="H203" s="11"/>
      <c r="I203" s="11"/>
      <c r="J203" s="11"/>
      <c r="K203" s="11"/>
      <c r="L203" s="11"/>
      <c r="M203" s="11"/>
      <c r="N203" s="11"/>
    </row>
    <row r="204" spans="1:14">
      <c r="A204" s="11"/>
      <c r="B204" s="11"/>
      <c r="C204" s="11"/>
      <c r="D204" s="11"/>
      <c r="E204" s="11"/>
      <c r="F204" s="11"/>
      <c r="G204" s="11"/>
      <c r="H204" s="11"/>
      <c r="I204" s="11"/>
      <c r="J204" s="11"/>
      <c r="K204" s="11"/>
      <c r="L204" s="11"/>
      <c r="M204" s="11"/>
      <c r="N204" s="11"/>
    </row>
    <row r="205" spans="1:14">
      <c r="A205" s="11"/>
      <c r="B205" s="11"/>
      <c r="C205" s="11"/>
      <c r="D205" s="11"/>
      <c r="E205" s="11"/>
      <c r="F205" s="11"/>
      <c r="G205" s="11"/>
      <c r="H205" s="11"/>
      <c r="I205" s="11"/>
      <c r="J205" s="11"/>
      <c r="K205" s="11"/>
      <c r="L205" s="11"/>
      <c r="M205" s="11"/>
      <c r="N205" s="11"/>
    </row>
    <row r="206" spans="1:14">
      <c r="A206" s="11"/>
      <c r="B206" s="11"/>
      <c r="C206" s="11"/>
      <c r="D206" s="11"/>
      <c r="E206" s="11"/>
      <c r="F206" s="11"/>
      <c r="G206" s="11"/>
      <c r="H206" s="11"/>
      <c r="I206" s="11"/>
      <c r="J206" s="11"/>
      <c r="K206" s="11"/>
      <c r="L206" s="11"/>
      <c r="M206" s="11"/>
      <c r="N206" s="11"/>
    </row>
    <row r="207" spans="1:14">
      <c r="A207" s="11"/>
      <c r="B207" s="11"/>
      <c r="C207" s="11"/>
      <c r="D207" s="11"/>
      <c r="E207" s="11"/>
      <c r="F207" s="11"/>
      <c r="G207" s="11"/>
      <c r="H207" s="11"/>
      <c r="I207" s="11"/>
      <c r="J207" s="11"/>
      <c r="K207" s="11"/>
      <c r="L207" s="11"/>
      <c r="M207" s="11"/>
      <c r="N207" s="11"/>
    </row>
    <row r="208" spans="1:14">
      <c r="A208" s="11"/>
      <c r="B208" s="11"/>
      <c r="C208" s="11"/>
      <c r="D208" s="11"/>
      <c r="E208" s="11"/>
      <c r="F208" s="11"/>
      <c r="G208" s="11"/>
      <c r="H208" s="11"/>
      <c r="I208" s="11"/>
      <c r="J208" s="11"/>
      <c r="K208" s="11"/>
      <c r="L208" s="11"/>
      <c r="M208" s="11"/>
      <c r="N208" s="11"/>
    </row>
    <row r="209" spans="1:14">
      <c r="A209" s="11"/>
      <c r="B209" s="11"/>
      <c r="C209" s="11"/>
      <c r="D209" s="11"/>
      <c r="E209" s="11"/>
      <c r="F209" s="11"/>
      <c r="G209" s="11"/>
      <c r="H209" s="11"/>
      <c r="I209" s="11"/>
      <c r="J209" s="11"/>
      <c r="K209" s="11"/>
      <c r="L209" s="11"/>
      <c r="M209" s="11"/>
      <c r="N209" s="11"/>
    </row>
    <row r="210" spans="1:14">
      <c r="A210" s="11"/>
      <c r="B210" s="11"/>
      <c r="C210" s="11"/>
      <c r="D210" s="11"/>
      <c r="E210" s="11"/>
      <c r="F210" s="11"/>
      <c r="G210" s="11"/>
      <c r="H210" s="11"/>
      <c r="I210" s="11"/>
      <c r="J210" s="11"/>
      <c r="K210" s="11"/>
      <c r="L210" s="11"/>
      <c r="M210" s="11"/>
      <c r="N210" s="11"/>
    </row>
    <row r="211" spans="1:14">
      <c r="A211" s="11"/>
      <c r="B211" s="11"/>
      <c r="C211" s="11"/>
      <c r="D211" s="11"/>
      <c r="E211" s="11"/>
      <c r="F211" s="11"/>
      <c r="G211" s="11"/>
      <c r="H211" s="11"/>
      <c r="I211" s="11"/>
      <c r="J211" s="11"/>
      <c r="K211" s="11"/>
      <c r="L211" s="11"/>
      <c r="M211" s="11"/>
      <c r="N211" s="11"/>
    </row>
    <row r="212" spans="1:14">
      <c r="A212" s="11"/>
      <c r="B212" s="11"/>
      <c r="C212" s="11"/>
      <c r="D212" s="11"/>
      <c r="E212" s="11"/>
      <c r="F212" s="11"/>
      <c r="G212" s="11"/>
      <c r="H212" s="11"/>
      <c r="I212" s="11"/>
      <c r="J212" s="11"/>
      <c r="K212" s="11"/>
      <c r="L212" s="11"/>
      <c r="M212" s="11"/>
      <c r="N212" s="11"/>
    </row>
    <row r="213" spans="1:14">
      <c r="A213" s="11"/>
      <c r="B213" s="11"/>
      <c r="C213" s="11"/>
      <c r="D213" s="11"/>
      <c r="E213" s="11"/>
      <c r="F213" s="11"/>
      <c r="G213" s="11"/>
      <c r="H213" s="11"/>
      <c r="I213" s="11"/>
      <c r="J213" s="11"/>
      <c r="K213" s="11"/>
      <c r="L213" s="11"/>
      <c r="M213" s="11"/>
      <c r="N213" s="11"/>
    </row>
    <row r="214" spans="1:14">
      <c r="A214" s="11"/>
      <c r="B214" s="11"/>
      <c r="C214" s="11"/>
      <c r="D214" s="11"/>
      <c r="E214" s="11"/>
      <c r="F214" s="11"/>
      <c r="G214" s="11"/>
      <c r="H214" s="11"/>
      <c r="I214" s="11"/>
      <c r="J214" s="11"/>
      <c r="K214" s="11"/>
      <c r="L214" s="11"/>
      <c r="M214" s="11"/>
      <c r="N214" s="11"/>
    </row>
    <row r="215" spans="1:14">
      <c r="A215" s="11"/>
      <c r="B215" s="11"/>
      <c r="C215" s="11"/>
      <c r="D215" s="11"/>
      <c r="E215" s="11"/>
      <c r="F215" s="11"/>
      <c r="G215" s="11"/>
      <c r="H215" s="11"/>
      <c r="I215" s="11"/>
      <c r="J215" s="11"/>
      <c r="K215" s="11"/>
      <c r="L215" s="11"/>
      <c r="M215" s="11"/>
      <c r="N215" s="11"/>
    </row>
    <row r="216" spans="1:14">
      <c r="A216" s="11"/>
      <c r="B216" s="11"/>
      <c r="C216" s="11"/>
      <c r="D216" s="11"/>
      <c r="E216" s="11"/>
      <c r="F216" s="11"/>
      <c r="G216" s="11"/>
      <c r="H216" s="11"/>
      <c r="I216" s="11"/>
      <c r="J216" s="11"/>
      <c r="K216" s="11"/>
      <c r="L216" s="11"/>
      <c r="M216" s="11"/>
      <c r="N216" s="11"/>
    </row>
    <row r="217" spans="1:14">
      <c r="A217" s="11"/>
      <c r="B217" s="11"/>
      <c r="C217" s="11"/>
      <c r="D217" s="11"/>
      <c r="E217" s="11"/>
      <c r="F217" s="11"/>
      <c r="G217" s="11"/>
      <c r="H217" s="11"/>
      <c r="I217" s="11"/>
      <c r="J217" s="11"/>
      <c r="K217" s="11"/>
      <c r="L217" s="11"/>
      <c r="M217" s="11"/>
      <c r="N217" s="11"/>
    </row>
    <row r="218" spans="1:14">
      <c r="A218" s="11"/>
      <c r="B218" s="11"/>
      <c r="C218" s="11"/>
      <c r="D218" s="11"/>
      <c r="E218" s="11"/>
      <c r="F218" s="11"/>
      <c r="G218" s="11"/>
      <c r="H218" s="11"/>
      <c r="I218" s="11"/>
      <c r="J218" s="11"/>
      <c r="K218" s="11"/>
      <c r="L218" s="11"/>
      <c r="M218" s="11"/>
      <c r="N218" s="11"/>
    </row>
    <row r="219" spans="1:14">
      <c r="A219" s="11"/>
      <c r="B219" s="11"/>
      <c r="C219" s="11"/>
      <c r="D219" s="11"/>
      <c r="E219" s="11"/>
      <c r="F219" s="11"/>
      <c r="G219" s="11"/>
      <c r="H219" s="11"/>
      <c r="I219" s="11"/>
      <c r="J219" s="11"/>
      <c r="K219" s="11"/>
      <c r="L219" s="11"/>
      <c r="M219" s="11"/>
      <c r="N219" s="11"/>
    </row>
    <row r="220" spans="1:14">
      <c r="A220" s="11"/>
      <c r="B220" s="11"/>
      <c r="C220" s="11"/>
      <c r="D220" s="11"/>
      <c r="E220" s="11"/>
      <c r="F220" s="11"/>
      <c r="G220" s="11"/>
      <c r="H220" s="11"/>
      <c r="I220" s="11"/>
      <c r="J220" s="11"/>
      <c r="K220" s="11"/>
      <c r="L220" s="11"/>
      <c r="M220" s="11"/>
      <c r="N220" s="11"/>
    </row>
    <row r="221" spans="1:14">
      <c r="A221" s="11"/>
      <c r="B221" s="11"/>
      <c r="C221" s="11"/>
      <c r="D221" s="11"/>
      <c r="E221" s="11"/>
      <c r="F221" s="11"/>
      <c r="G221" s="11"/>
      <c r="H221" s="11"/>
      <c r="I221" s="11"/>
      <c r="J221" s="11"/>
      <c r="K221" s="11"/>
      <c r="L221" s="11"/>
      <c r="M221" s="11"/>
      <c r="N221" s="11"/>
    </row>
    <row r="222" spans="1:14">
      <c r="A222" s="11"/>
      <c r="B222" s="11"/>
      <c r="C222" s="11"/>
      <c r="D222" s="11"/>
      <c r="E222" s="11"/>
      <c r="F222" s="11"/>
      <c r="G222" s="11"/>
      <c r="H222" s="11"/>
      <c r="I222" s="11"/>
      <c r="J222" s="11"/>
      <c r="K222" s="11"/>
      <c r="L222" s="11"/>
      <c r="M222" s="11"/>
      <c r="N222" s="11"/>
    </row>
    <row r="223" spans="1:14">
      <c r="A223" s="11"/>
      <c r="B223" s="11"/>
      <c r="C223" s="11"/>
      <c r="D223" s="11"/>
      <c r="E223" s="11"/>
      <c r="F223" s="11"/>
      <c r="G223" s="11"/>
      <c r="H223" s="11"/>
      <c r="I223" s="11"/>
      <c r="J223" s="11"/>
      <c r="K223" s="11"/>
      <c r="L223" s="11"/>
      <c r="M223" s="11"/>
      <c r="N223" s="11"/>
    </row>
    <row r="224" spans="1:14">
      <c r="A224" s="11"/>
      <c r="B224" s="11"/>
      <c r="C224" s="11"/>
      <c r="D224" s="11"/>
      <c r="E224" s="11"/>
      <c r="F224" s="11"/>
      <c r="G224" s="11"/>
      <c r="H224" s="11"/>
      <c r="I224" s="11"/>
      <c r="J224" s="11"/>
      <c r="K224" s="11"/>
      <c r="L224" s="11"/>
      <c r="M224" s="11"/>
      <c r="N224" s="11"/>
    </row>
    <row r="225" spans="1:14">
      <c r="A225" s="11"/>
      <c r="B225" s="11"/>
      <c r="C225" s="11"/>
      <c r="D225" s="11"/>
      <c r="E225" s="11"/>
      <c r="F225" s="11"/>
      <c r="G225" s="11"/>
      <c r="H225" s="11"/>
      <c r="I225" s="11"/>
      <c r="J225" s="11"/>
      <c r="K225" s="11"/>
      <c r="L225" s="11"/>
      <c r="M225" s="11"/>
      <c r="N225" s="11"/>
    </row>
    <row r="226" spans="1:14">
      <c r="A226" s="11"/>
      <c r="B226" s="11"/>
      <c r="C226" s="11"/>
      <c r="D226" s="11"/>
      <c r="E226" s="11"/>
      <c r="F226" s="11"/>
      <c r="G226" s="11"/>
      <c r="H226" s="11"/>
      <c r="I226" s="11"/>
      <c r="J226" s="11"/>
      <c r="K226" s="11"/>
      <c r="L226" s="11"/>
      <c r="M226" s="11"/>
      <c r="N226" s="11"/>
    </row>
    <row r="227" spans="1:14">
      <c r="A227" s="11"/>
      <c r="B227" s="11"/>
      <c r="C227" s="11"/>
      <c r="D227" s="11"/>
      <c r="E227" s="11"/>
      <c r="F227" s="11"/>
      <c r="G227" s="11"/>
      <c r="H227" s="11"/>
      <c r="I227" s="11"/>
      <c r="J227" s="11"/>
      <c r="K227" s="11"/>
      <c r="L227" s="11"/>
      <c r="M227" s="11"/>
      <c r="N227" s="11"/>
    </row>
    <row r="228" spans="1:14">
      <c r="A228" s="11"/>
      <c r="B228" s="11"/>
      <c r="C228" s="11"/>
      <c r="D228" s="11"/>
      <c r="E228" s="11"/>
      <c r="F228" s="11"/>
      <c r="G228" s="11"/>
      <c r="H228" s="11"/>
      <c r="I228" s="11"/>
      <c r="J228" s="11"/>
      <c r="K228" s="11"/>
      <c r="L228" s="11"/>
      <c r="M228" s="11"/>
      <c r="N228" s="11"/>
    </row>
    <row r="229" spans="1:14">
      <c r="A229" s="11"/>
      <c r="B229" s="11"/>
      <c r="C229" s="11"/>
      <c r="D229" s="11"/>
      <c r="E229" s="11"/>
      <c r="F229" s="11"/>
      <c r="G229" s="11"/>
      <c r="H229" s="11"/>
      <c r="I229" s="11"/>
      <c r="J229" s="11"/>
      <c r="K229" s="11"/>
      <c r="L229" s="11"/>
      <c r="M229" s="11"/>
      <c r="N229" s="11"/>
    </row>
    <row r="230" spans="1:14">
      <c r="A230" s="11"/>
      <c r="B230" s="11"/>
      <c r="C230" s="11"/>
      <c r="D230" s="11"/>
      <c r="E230" s="11"/>
      <c r="F230" s="11"/>
      <c r="G230" s="11"/>
      <c r="H230" s="11"/>
      <c r="I230" s="11"/>
      <c r="J230" s="11"/>
      <c r="K230" s="11"/>
      <c r="L230" s="11"/>
      <c r="M230" s="11"/>
      <c r="N230" s="11"/>
    </row>
    <row r="231" spans="1:14">
      <c r="A231" s="11"/>
      <c r="B231" s="11"/>
      <c r="C231" s="11"/>
      <c r="D231" s="11"/>
      <c r="E231" s="11"/>
      <c r="F231" s="11"/>
      <c r="G231" s="11"/>
      <c r="H231" s="11"/>
      <c r="I231" s="11"/>
      <c r="J231" s="11"/>
      <c r="K231" s="11"/>
      <c r="L231" s="11"/>
      <c r="M231" s="11"/>
      <c r="N231" s="11"/>
    </row>
    <row r="232" spans="1:14">
      <c r="A232" s="11"/>
      <c r="B232" s="11"/>
      <c r="C232" s="11"/>
      <c r="D232" s="11"/>
      <c r="E232" s="11"/>
      <c r="F232" s="11"/>
      <c r="G232" s="11"/>
      <c r="H232" s="11"/>
      <c r="I232" s="11"/>
      <c r="J232" s="11"/>
      <c r="K232" s="11"/>
      <c r="L232" s="11"/>
      <c r="M232" s="11"/>
      <c r="N232" s="11"/>
    </row>
    <row r="233" spans="1:14">
      <c r="A233" s="11"/>
      <c r="B233" s="11"/>
      <c r="C233" s="11"/>
      <c r="D233" s="11"/>
      <c r="E233" s="11"/>
      <c r="F233" s="11"/>
      <c r="G233" s="11"/>
      <c r="H233" s="11"/>
      <c r="I233" s="11"/>
      <c r="J233" s="11"/>
      <c r="K233" s="11"/>
      <c r="L233" s="11"/>
      <c r="M233" s="11"/>
      <c r="N233" s="11"/>
    </row>
    <row r="234" spans="1:14">
      <c r="A234" s="11"/>
      <c r="B234" s="11"/>
      <c r="C234" s="11"/>
      <c r="D234" s="11"/>
      <c r="E234" s="11"/>
      <c r="F234" s="11"/>
      <c r="G234" s="11"/>
      <c r="H234" s="11"/>
      <c r="I234" s="11"/>
      <c r="J234" s="11"/>
      <c r="K234" s="11"/>
      <c r="L234" s="11"/>
      <c r="M234" s="11"/>
      <c r="N234" s="11"/>
    </row>
    <row r="235" spans="1:14">
      <c r="A235" s="11"/>
      <c r="B235" s="11"/>
      <c r="C235" s="11"/>
      <c r="D235" s="11"/>
      <c r="E235" s="11"/>
      <c r="F235" s="11"/>
      <c r="G235" s="11"/>
      <c r="H235" s="11"/>
      <c r="I235" s="11"/>
      <c r="J235" s="11"/>
      <c r="K235" s="11"/>
      <c r="L235" s="11"/>
      <c r="M235" s="11"/>
      <c r="N235" s="11"/>
    </row>
    <row r="236" spans="1:14">
      <c r="A236" s="11"/>
      <c r="B236" s="11"/>
      <c r="C236" s="11"/>
      <c r="D236" s="11"/>
      <c r="E236" s="11"/>
      <c r="F236" s="11"/>
      <c r="G236" s="11"/>
      <c r="H236" s="11"/>
      <c r="I236" s="11"/>
      <c r="J236" s="11"/>
      <c r="K236" s="11"/>
      <c r="L236" s="11"/>
      <c r="M236" s="11"/>
      <c r="N236" s="11"/>
    </row>
    <row r="237" spans="1:14">
      <c r="A237" s="11"/>
      <c r="B237" s="11"/>
      <c r="C237" s="11"/>
      <c r="D237" s="11"/>
      <c r="E237" s="11"/>
      <c r="F237" s="11"/>
      <c r="G237" s="11"/>
      <c r="H237" s="11"/>
      <c r="I237" s="11"/>
      <c r="J237" s="11"/>
      <c r="K237" s="11"/>
      <c r="L237" s="11"/>
      <c r="M237" s="11"/>
      <c r="N237" s="11"/>
    </row>
    <row r="238" spans="1:14">
      <c r="A238" s="11"/>
      <c r="B238" s="11"/>
      <c r="C238" s="11"/>
      <c r="D238" s="11"/>
      <c r="E238" s="11"/>
      <c r="F238" s="11"/>
      <c r="G238" s="11"/>
      <c r="H238" s="11"/>
      <c r="I238" s="11"/>
      <c r="J238" s="11"/>
      <c r="K238" s="11"/>
      <c r="L238" s="11"/>
      <c r="M238" s="11"/>
      <c r="N238" s="11"/>
    </row>
    <row r="239" spans="1:14">
      <c r="A239" s="11"/>
      <c r="B239" s="11"/>
      <c r="C239" s="11"/>
      <c r="D239" s="11"/>
      <c r="E239" s="11"/>
      <c r="F239" s="11"/>
      <c r="G239" s="11"/>
      <c r="H239" s="11"/>
      <c r="I239" s="11"/>
      <c r="J239" s="11"/>
      <c r="K239" s="11"/>
      <c r="L239" s="11"/>
      <c r="M239" s="11"/>
      <c r="N239" s="11"/>
    </row>
    <row r="240" spans="1:14">
      <c r="A240" s="11"/>
      <c r="B240" s="11"/>
      <c r="C240" s="11"/>
      <c r="D240" s="11"/>
      <c r="E240" s="11"/>
      <c r="F240" s="11"/>
      <c r="G240" s="11"/>
      <c r="H240" s="11"/>
      <c r="I240" s="11"/>
      <c r="J240" s="11"/>
      <c r="K240" s="11"/>
      <c r="L240" s="11"/>
      <c r="M240" s="11"/>
      <c r="N240" s="11"/>
    </row>
    <row r="241" spans="1:14">
      <c r="A241" s="11"/>
      <c r="B241" s="11"/>
      <c r="C241" s="11"/>
      <c r="D241" s="11"/>
      <c r="E241" s="11"/>
      <c r="F241" s="11"/>
      <c r="G241" s="11"/>
      <c r="H241" s="11"/>
      <c r="I241" s="11"/>
      <c r="J241" s="11"/>
      <c r="K241" s="11"/>
      <c r="L241" s="11"/>
      <c r="M241" s="11"/>
      <c r="N241" s="11"/>
    </row>
    <row r="242" spans="1:14">
      <c r="A242" s="11"/>
      <c r="B242" s="11"/>
      <c r="C242" s="11"/>
      <c r="D242" s="11"/>
      <c r="E242" s="11"/>
      <c r="F242" s="11"/>
      <c r="G242" s="11"/>
      <c r="H242" s="11"/>
      <c r="I242" s="11"/>
      <c r="J242" s="11"/>
      <c r="K242" s="11"/>
      <c r="L242" s="11"/>
      <c r="M242" s="11"/>
      <c r="N242" s="11"/>
    </row>
    <row r="243" spans="1:14">
      <c r="A243" s="11"/>
      <c r="B243" s="11"/>
      <c r="C243" s="11"/>
      <c r="D243" s="11"/>
      <c r="E243" s="11"/>
      <c r="F243" s="11"/>
      <c r="G243" s="11"/>
      <c r="H243" s="11"/>
      <c r="I243" s="11"/>
      <c r="J243" s="11"/>
      <c r="K243" s="11"/>
      <c r="L243" s="11"/>
      <c r="M243" s="11"/>
      <c r="N243" s="11"/>
    </row>
    <row r="244" spans="1:14">
      <c r="A244" s="11"/>
      <c r="B244" s="11"/>
      <c r="C244" s="11"/>
      <c r="D244" s="11"/>
      <c r="E244" s="11"/>
      <c r="F244" s="11"/>
      <c r="G244" s="11"/>
      <c r="H244" s="11"/>
      <c r="I244" s="11"/>
      <c r="J244" s="11"/>
      <c r="K244" s="11"/>
      <c r="L244" s="11"/>
      <c r="M244" s="11"/>
      <c r="N244" s="11"/>
    </row>
    <row r="245" spans="1:14">
      <c r="A245" s="11"/>
      <c r="B245" s="11"/>
      <c r="C245" s="11"/>
      <c r="D245" s="11"/>
      <c r="E245" s="11"/>
      <c r="F245" s="11"/>
      <c r="G245" s="11"/>
      <c r="H245" s="11"/>
      <c r="I245" s="11"/>
      <c r="J245" s="11"/>
      <c r="K245" s="11"/>
      <c r="L245" s="11"/>
      <c r="M245" s="11"/>
      <c r="N245" s="11"/>
    </row>
    <row r="246" spans="1:14">
      <c r="A246" s="11"/>
      <c r="B246" s="11"/>
      <c r="C246" s="11"/>
      <c r="D246" s="11"/>
      <c r="E246" s="11"/>
      <c r="F246" s="11"/>
      <c r="G246" s="11"/>
      <c r="H246" s="11"/>
      <c r="I246" s="11"/>
      <c r="J246" s="11"/>
      <c r="K246" s="11"/>
      <c r="L246" s="11"/>
      <c r="M246" s="11"/>
      <c r="N246" s="11"/>
    </row>
    <row r="247" spans="1:14">
      <c r="A247" s="11"/>
      <c r="B247" s="11"/>
      <c r="C247" s="11"/>
      <c r="D247" s="11"/>
      <c r="E247" s="11"/>
      <c r="F247" s="11"/>
      <c r="G247" s="11"/>
      <c r="H247" s="11"/>
      <c r="I247" s="11"/>
      <c r="J247" s="11"/>
      <c r="K247" s="11"/>
      <c r="L247" s="11"/>
      <c r="M247" s="11"/>
      <c r="N247" s="11"/>
    </row>
    <row r="248" spans="1:14">
      <c r="A248" s="11"/>
      <c r="B248" s="11"/>
      <c r="C248" s="11"/>
      <c r="D248" s="11"/>
      <c r="E248" s="11"/>
      <c r="F248" s="11"/>
      <c r="G248" s="11"/>
      <c r="H248" s="11"/>
      <c r="I248" s="11"/>
      <c r="J248" s="11"/>
      <c r="K248" s="11"/>
      <c r="L248" s="11"/>
      <c r="M248" s="11"/>
      <c r="N248" s="11"/>
    </row>
    <row r="249" spans="1:14">
      <c r="A249" s="11"/>
      <c r="B249" s="11"/>
      <c r="C249" s="11"/>
      <c r="D249" s="11"/>
      <c r="E249" s="11"/>
      <c r="F249" s="11"/>
      <c r="G249" s="11"/>
      <c r="H249" s="11"/>
      <c r="I249" s="11"/>
      <c r="J249" s="11"/>
      <c r="K249" s="11"/>
      <c r="L249" s="11"/>
      <c r="M249" s="11"/>
      <c r="N249" s="11"/>
    </row>
    <row r="250" spans="1:14">
      <c r="A250" s="11"/>
      <c r="B250" s="11"/>
      <c r="C250" s="11"/>
      <c r="D250" s="11"/>
      <c r="E250" s="11"/>
      <c r="F250" s="11"/>
      <c r="G250" s="11"/>
      <c r="H250" s="11"/>
      <c r="I250" s="11"/>
      <c r="J250" s="11"/>
      <c r="K250" s="11"/>
      <c r="L250" s="11"/>
      <c r="M250" s="11"/>
      <c r="N250" s="11"/>
    </row>
    <row r="251" spans="1:14">
      <c r="A251" s="11"/>
      <c r="B251" s="11"/>
      <c r="C251" s="11"/>
      <c r="D251" s="11"/>
      <c r="E251" s="11"/>
      <c r="F251" s="11"/>
      <c r="G251" s="11"/>
      <c r="H251" s="11"/>
      <c r="I251" s="11"/>
      <c r="J251" s="11"/>
      <c r="K251" s="11"/>
      <c r="L251" s="11"/>
      <c r="M251" s="11"/>
      <c r="N251" s="11"/>
    </row>
    <row r="252" spans="1:14">
      <c r="A252" s="11"/>
      <c r="B252" s="11"/>
      <c r="C252" s="11"/>
      <c r="D252" s="11"/>
      <c r="E252" s="11"/>
      <c r="F252" s="11"/>
      <c r="G252" s="11"/>
      <c r="H252" s="11"/>
      <c r="I252" s="11"/>
      <c r="J252" s="11"/>
      <c r="K252" s="11"/>
      <c r="L252" s="11"/>
      <c r="M252" s="11"/>
      <c r="N252" s="11"/>
    </row>
    <row r="253" spans="1:14">
      <c r="A253" s="11"/>
      <c r="B253" s="11"/>
      <c r="C253" s="11"/>
      <c r="D253" s="11"/>
      <c r="E253" s="11"/>
      <c r="F253" s="11"/>
      <c r="G253" s="11"/>
      <c r="H253" s="11"/>
      <c r="I253" s="11"/>
      <c r="J253" s="11"/>
      <c r="K253" s="11"/>
      <c r="L253" s="11"/>
      <c r="M253" s="11"/>
      <c r="N253" s="11"/>
    </row>
    <row r="254" spans="1:14">
      <c r="A254" s="11"/>
      <c r="B254" s="11"/>
      <c r="C254" s="11"/>
      <c r="D254" s="11"/>
      <c r="E254" s="11"/>
      <c r="F254" s="11"/>
      <c r="G254" s="11"/>
      <c r="H254" s="11"/>
      <c r="I254" s="11"/>
      <c r="J254" s="11"/>
      <c r="K254" s="11"/>
      <c r="L254" s="11"/>
      <c r="M254" s="11"/>
      <c r="N254" s="11"/>
    </row>
    <row r="255" spans="1:14">
      <c r="A255" s="11"/>
      <c r="B255" s="11"/>
      <c r="C255" s="11"/>
      <c r="D255" s="11"/>
      <c r="E255" s="11"/>
      <c r="F255" s="11"/>
      <c r="G255" s="11"/>
      <c r="H255" s="11"/>
      <c r="I255" s="11"/>
      <c r="J255" s="11"/>
      <c r="K255" s="11"/>
      <c r="L255" s="11"/>
      <c r="M255" s="11"/>
      <c r="N255" s="11"/>
    </row>
    <row r="256" spans="1:14">
      <c r="A256" s="11"/>
      <c r="B256" s="11"/>
      <c r="C256" s="11"/>
      <c r="D256" s="11"/>
      <c r="E256" s="11"/>
      <c r="F256" s="11"/>
      <c r="G256" s="11"/>
      <c r="H256" s="11"/>
      <c r="I256" s="11"/>
      <c r="J256" s="11"/>
      <c r="K256" s="11"/>
      <c r="L256" s="11"/>
      <c r="M256" s="11"/>
      <c r="N256" s="11"/>
    </row>
    <row r="257" spans="1:14">
      <c r="A257" s="11"/>
      <c r="B257" s="11"/>
      <c r="C257" s="11"/>
      <c r="D257" s="11"/>
      <c r="E257" s="11"/>
      <c r="F257" s="11"/>
      <c r="G257" s="11"/>
      <c r="H257" s="11"/>
      <c r="I257" s="11"/>
      <c r="J257" s="11"/>
      <c r="K257" s="11"/>
      <c r="L257" s="11"/>
      <c r="M257" s="11"/>
      <c r="N257" s="11"/>
    </row>
    <row r="258" spans="1:14">
      <c r="A258" s="11"/>
      <c r="B258" s="11"/>
      <c r="C258" s="11"/>
      <c r="D258" s="11"/>
      <c r="E258" s="11"/>
      <c r="F258" s="11"/>
      <c r="G258" s="11"/>
      <c r="H258" s="11"/>
      <c r="I258" s="11"/>
      <c r="J258" s="11"/>
      <c r="K258" s="11"/>
      <c r="L258" s="11"/>
      <c r="M258" s="11"/>
      <c r="N258" s="11"/>
    </row>
    <row r="259" spans="1:14">
      <c r="A259" s="11"/>
      <c r="B259" s="11"/>
      <c r="C259" s="11"/>
      <c r="D259" s="11"/>
      <c r="E259" s="11"/>
      <c r="F259" s="11"/>
      <c r="G259" s="11"/>
      <c r="H259" s="11"/>
      <c r="I259" s="11"/>
      <c r="J259" s="11"/>
      <c r="K259" s="11"/>
      <c r="L259" s="11"/>
      <c r="M259" s="11"/>
      <c r="N259" s="11"/>
    </row>
    <row r="260" spans="1:14">
      <c r="A260" s="11"/>
      <c r="B260" s="11"/>
      <c r="C260" s="11"/>
      <c r="D260" s="11"/>
      <c r="E260" s="11"/>
      <c r="F260" s="11"/>
      <c r="G260" s="11"/>
      <c r="H260" s="11"/>
      <c r="I260" s="11"/>
      <c r="J260" s="11"/>
      <c r="K260" s="11"/>
      <c r="L260" s="11"/>
      <c r="M260" s="11"/>
      <c r="N260" s="11"/>
    </row>
    <row r="261" spans="1:14">
      <c r="A261" s="11"/>
      <c r="B261" s="11"/>
      <c r="C261" s="11"/>
      <c r="D261" s="11"/>
      <c r="E261" s="11"/>
      <c r="F261" s="11"/>
      <c r="G261" s="11"/>
      <c r="H261" s="11"/>
      <c r="I261" s="11"/>
      <c r="J261" s="11"/>
      <c r="K261" s="11"/>
      <c r="L261" s="11"/>
      <c r="M261" s="11"/>
      <c r="N261" s="11"/>
    </row>
    <row r="262" spans="1:14">
      <c r="A262" s="11"/>
      <c r="B262" s="11"/>
      <c r="C262" s="11"/>
      <c r="D262" s="11"/>
      <c r="E262" s="11"/>
      <c r="F262" s="11"/>
      <c r="G262" s="11"/>
      <c r="H262" s="11"/>
      <c r="I262" s="11"/>
      <c r="J262" s="11"/>
      <c r="K262" s="11"/>
      <c r="L262" s="11"/>
      <c r="M262" s="11"/>
      <c r="N262" s="11"/>
    </row>
    <row r="263" spans="1:14">
      <c r="A263" s="11"/>
      <c r="B263" s="11"/>
      <c r="C263" s="11"/>
      <c r="D263" s="11"/>
      <c r="E263" s="11"/>
      <c r="F263" s="11"/>
      <c r="G263" s="11"/>
      <c r="H263" s="11"/>
      <c r="I263" s="11"/>
      <c r="J263" s="11"/>
      <c r="K263" s="11"/>
      <c r="L263" s="11"/>
      <c r="M263" s="11"/>
      <c r="N263" s="11"/>
    </row>
    <row r="264" spans="1:14">
      <c r="A264" s="11"/>
      <c r="B264" s="11"/>
      <c r="C264" s="11"/>
      <c r="D264" s="11"/>
      <c r="E264" s="11"/>
      <c r="F264" s="11"/>
      <c r="G264" s="11"/>
      <c r="H264" s="11"/>
      <c r="I264" s="11"/>
      <c r="J264" s="11"/>
      <c r="K264" s="11"/>
      <c r="L264" s="11"/>
      <c r="M264" s="11"/>
      <c r="N264" s="11"/>
    </row>
    <row r="265" spans="1:14">
      <c r="A265" s="11"/>
      <c r="B265" s="11"/>
      <c r="C265" s="11"/>
      <c r="D265" s="11"/>
      <c r="E265" s="11"/>
      <c r="F265" s="11"/>
      <c r="G265" s="11"/>
      <c r="H265" s="11"/>
      <c r="I265" s="11"/>
      <c r="J265" s="11"/>
      <c r="K265" s="11"/>
      <c r="L265" s="11"/>
      <c r="M265" s="11"/>
      <c r="N265" s="11"/>
    </row>
    <row r="266" spans="1:14">
      <c r="A266" s="11"/>
      <c r="B266" s="11"/>
      <c r="C266" s="11"/>
      <c r="D266" s="11"/>
      <c r="E266" s="11"/>
      <c r="F266" s="11"/>
      <c r="G266" s="11"/>
      <c r="H266" s="11"/>
      <c r="I266" s="11"/>
      <c r="J266" s="11"/>
      <c r="K266" s="11"/>
      <c r="L266" s="11"/>
      <c r="M266" s="11"/>
      <c r="N266" s="11"/>
    </row>
    <row r="267" spans="1:14">
      <c r="A267" s="11"/>
      <c r="B267" s="11"/>
      <c r="C267" s="11"/>
      <c r="D267" s="11"/>
      <c r="E267" s="11"/>
      <c r="F267" s="11"/>
      <c r="G267" s="11"/>
      <c r="H267" s="11"/>
      <c r="I267" s="11"/>
      <c r="J267" s="11"/>
      <c r="K267" s="11"/>
      <c r="L267" s="11"/>
      <c r="M267" s="11"/>
      <c r="N267" s="11"/>
    </row>
    <row r="268" spans="1:14">
      <c r="A268" s="11"/>
      <c r="B268" s="11"/>
      <c r="C268" s="11"/>
      <c r="D268" s="11"/>
      <c r="E268" s="11"/>
      <c r="F268" s="11"/>
      <c r="G268" s="11"/>
      <c r="H268" s="11"/>
      <c r="I268" s="11"/>
      <c r="J268" s="11"/>
      <c r="K268" s="11"/>
      <c r="L268" s="11"/>
      <c r="M268" s="11"/>
      <c r="N268" s="11"/>
    </row>
    <row r="269" spans="1:14">
      <c r="A269" s="11"/>
      <c r="B269" s="11"/>
      <c r="C269" s="11"/>
      <c r="D269" s="11"/>
      <c r="E269" s="11"/>
      <c r="F269" s="11"/>
      <c r="G269" s="11"/>
      <c r="H269" s="11"/>
      <c r="I269" s="11"/>
      <c r="J269" s="11"/>
      <c r="K269" s="11"/>
      <c r="L269" s="11"/>
      <c r="M269" s="11"/>
      <c r="N269" s="11"/>
    </row>
    <row r="270" spans="1:14">
      <c r="A270" s="11"/>
      <c r="B270" s="11"/>
      <c r="C270" s="11"/>
      <c r="D270" s="11"/>
      <c r="E270" s="11"/>
      <c r="F270" s="11"/>
      <c r="G270" s="11"/>
      <c r="H270" s="11"/>
      <c r="I270" s="11"/>
      <c r="J270" s="11"/>
      <c r="K270" s="11"/>
      <c r="L270" s="11"/>
      <c r="M270" s="11"/>
      <c r="N270" s="11"/>
    </row>
    <row r="271" spans="1:14">
      <c r="A271" s="11"/>
      <c r="B271" s="11"/>
      <c r="C271" s="11"/>
      <c r="D271" s="11"/>
      <c r="E271" s="11"/>
      <c r="F271" s="11"/>
      <c r="G271" s="11"/>
      <c r="H271" s="11"/>
      <c r="I271" s="11"/>
      <c r="J271" s="11"/>
      <c r="K271" s="11"/>
      <c r="L271" s="11"/>
      <c r="M271" s="11"/>
      <c r="N271" s="11"/>
    </row>
    <row r="272" spans="1:14">
      <c r="A272" s="11"/>
      <c r="B272" s="11"/>
      <c r="C272" s="11"/>
      <c r="D272" s="11"/>
      <c r="E272" s="11"/>
      <c r="F272" s="11"/>
      <c r="G272" s="11"/>
      <c r="H272" s="11"/>
      <c r="I272" s="11"/>
      <c r="J272" s="11"/>
      <c r="K272" s="11"/>
      <c r="L272" s="11"/>
      <c r="M272" s="11"/>
      <c r="N272" s="11"/>
    </row>
    <row r="273" spans="1:14">
      <c r="A273" s="11"/>
      <c r="B273" s="11"/>
      <c r="C273" s="11"/>
      <c r="D273" s="11"/>
      <c r="E273" s="11"/>
      <c r="F273" s="11"/>
      <c r="G273" s="11"/>
      <c r="H273" s="11"/>
      <c r="I273" s="11"/>
      <c r="J273" s="11"/>
      <c r="K273" s="11"/>
      <c r="L273" s="11"/>
      <c r="M273" s="11"/>
      <c r="N273" s="11"/>
    </row>
    <row r="274" spans="1:14">
      <c r="A274" s="11"/>
      <c r="B274" s="11"/>
      <c r="C274" s="11"/>
      <c r="D274" s="11"/>
      <c r="E274" s="11"/>
      <c r="F274" s="11"/>
      <c r="G274" s="11"/>
      <c r="H274" s="11"/>
      <c r="I274" s="11"/>
      <c r="J274" s="11"/>
      <c r="K274" s="11"/>
      <c r="L274" s="11"/>
      <c r="M274" s="11"/>
      <c r="N274" s="11"/>
    </row>
    <row r="275" spans="1:14">
      <c r="A275" s="11"/>
      <c r="B275" s="11"/>
      <c r="C275" s="11"/>
      <c r="D275" s="11"/>
      <c r="E275" s="11"/>
      <c r="F275" s="11"/>
      <c r="G275" s="11"/>
      <c r="H275" s="11"/>
      <c r="I275" s="11"/>
      <c r="J275" s="11"/>
      <c r="K275" s="11"/>
      <c r="L275" s="11"/>
      <c r="M275" s="11"/>
      <c r="N275" s="11"/>
    </row>
    <row r="276" spans="1:14">
      <c r="A276" s="11"/>
      <c r="B276" s="11"/>
      <c r="C276" s="11"/>
      <c r="D276" s="11"/>
      <c r="E276" s="11"/>
      <c r="F276" s="11"/>
      <c r="G276" s="11"/>
      <c r="H276" s="11"/>
      <c r="I276" s="11"/>
      <c r="J276" s="11"/>
      <c r="K276" s="11"/>
      <c r="L276" s="11"/>
      <c r="M276" s="11"/>
      <c r="N276" s="11"/>
    </row>
    <row r="277" spans="1:14">
      <c r="A277" s="11"/>
      <c r="B277" s="11"/>
      <c r="C277" s="11"/>
      <c r="D277" s="11"/>
      <c r="E277" s="11"/>
      <c r="F277" s="11"/>
      <c r="G277" s="11"/>
      <c r="H277" s="11"/>
      <c r="I277" s="11"/>
      <c r="J277" s="11"/>
      <c r="K277" s="11"/>
      <c r="L277" s="11"/>
      <c r="M277" s="11"/>
      <c r="N277" s="11"/>
    </row>
    <row r="278" spans="1:14">
      <c r="A278" s="11"/>
      <c r="B278" s="11"/>
      <c r="C278" s="11"/>
      <c r="D278" s="11"/>
      <c r="E278" s="11"/>
      <c r="F278" s="11"/>
      <c r="G278" s="11"/>
      <c r="H278" s="11"/>
      <c r="I278" s="11"/>
      <c r="J278" s="11"/>
      <c r="K278" s="11"/>
      <c r="L278" s="11"/>
      <c r="M278" s="11"/>
      <c r="N278" s="11"/>
    </row>
    <row r="279" spans="1:14">
      <c r="A279" s="11"/>
      <c r="B279" s="11"/>
      <c r="C279" s="11"/>
      <c r="D279" s="11"/>
      <c r="E279" s="11"/>
      <c r="F279" s="11"/>
      <c r="G279" s="11"/>
      <c r="H279" s="11"/>
      <c r="I279" s="11"/>
      <c r="J279" s="11"/>
      <c r="K279" s="11"/>
      <c r="L279" s="11"/>
      <c r="M279" s="11"/>
      <c r="N279" s="11"/>
    </row>
    <row r="280" spans="1:14">
      <c r="A280" s="11"/>
      <c r="B280" s="11"/>
      <c r="C280" s="11"/>
      <c r="D280" s="11"/>
      <c r="E280" s="11"/>
      <c r="F280" s="11"/>
      <c r="G280" s="11"/>
      <c r="H280" s="11"/>
      <c r="I280" s="11"/>
      <c r="J280" s="11"/>
      <c r="K280" s="11"/>
      <c r="L280" s="11"/>
      <c r="M280" s="11"/>
      <c r="N280" s="11"/>
    </row>
    <row r="281" spans="1:14">
      <c r="A281" s="11"/>
      <c r="B281" s="11"/>
      <c r="C281" s="11"/>
      <c r="D281" s="11"/>
      <c r="E281" s="11"/>
      <c r="F281" s="11"/>
      <c r="G281" s="11"/>
      <c r="H281" s="11"/>
      <c r="I281" s="11"/>
      <c r="J281" s="11"/>
      <c r="K281" s="11"/>
      <c r="L281" s="11"/>
      <c r="M281" s="11"/>
      <c r="N281" s="11"/>
    </row>
    <row r="282" spans="1:14">
      <c r="A282" s="11"/>
      <c r="B282" s="11"/>
      <c r="C282" s="11"/>
      <c r="D282" s="11"/>
      <c r="E282" s="11"/>
      <c r="F282" s="11"/>
      <c r="G282" s="11"/>
      <c r="H282" s="11"/>
      <c r="I282" s="11"/>
      <c r="J282" s="11"/>
      <c r="K282" s="11"/>
      <c r="L282" s="11"/>
      <c r="M282" s="11"/>
      <c r="N282" s="11"/>
    </row>
    <row r="283" spans="1:14">
      <c r="A283" s="11"/>
      <c r="B283" s="11"/>
      <c r="C283" s="11"/>
      <c r="D283" s="11"/>
      <c r="E283" s="11"/>
      <c r="F283" s="11"/>
      <c r="G283" s="11"/>
      <c r="H283" s="11"/>
      <c r="I283" s="11"/>
      <c r="J283" s="11"/>
      <c r="K283" s="11"/>
      <c r="L283" s="11"/>
      <c r="M283" s="11"/>
      <c r="N283" s="11"/>
    </row>
    <row r="284" spans="1:14">
      <c r="A284" s="11"/>
      <c r="B284" s="11"/>
      <c r="C284" s="11"/>
      <c r="D284" s="11"/>
      <c r="E284" s="11"/>
      <c r="F284" s="11"/>
      <c r="G284" s="11"/>
      <c r="H284" s="11"/>
      <c r="I284" s="11"/>
      <c r="J284" s="11"/>
      <c r="K284" s="11"/>
      <c r="L284" s="11"/>
      <c r="M284" s="11"/>
      <c r="N284" s="11"/>
    </row>
    <row r="285" spans="1:14">
      <c r="A285" s="11"/>
      <c r="B285" s="11"/>
      <c r="C285" s="11"/>
      <c r="D285" s="11"/>
      <c r="E285" s="11"/>
      <c r="F285" s="11"/>
      <c r="G285" s="11"/>
      <c r="H285" s="11"/>
      <c r="I285" s="11"/>
      <c r="J285" s="11"/>
      <c r="K285" s="11"/>
      <c r="L285" s="11"/>
      <c r="M285" s="11"/>
      <c r="N285" s="11"/>
    </row>
    <row r="286" spans="1:14">
      <c r="A286" s="11"/>
      <c r="B286" s="11"/>
      <c r="C286" s="11"/>
      <c r="D286" s="11"/>
      <c r="E286" s="11"/>
      <c r="F286" s="11"/>
      <c r="G286" s="11"/>
      <c r="H286" s="11"/>
      <c r="I286" s="11"/>
      <c r="J286" s="11"/>
      <c r="K286" s="11"/>
      <c r="L286" s="11"/>
      <c r="M286" s="11"/>
      <c r="N286" s="11"/>
    </row>
    <row r="287" spans="1:14">
      <c r="A287" s="11"/>
      <c r="B287" s="11"/>
      <c r="C287" s="11"/>
      <c r="D287" s="11"/>
      <c r="E287" s="11"/>
      <c r="F287" s="11"/>
      <c r="G287" s="11"/>
      <c r="H287" s="11"/>
      <c r="I287" s="11"/>
      <c r="J287" s="11"/>
      <c r="K287" s="11"/>
      <c r="L287" s="11"/>
      <c r="M287" s="11"/>
      <c r="N287" s="11"/>
    </row>
    <row r="288" spans="1:14">
      <c r="A288" s="11"/>
      <c r="B288" s="11"/>
      <c r="C288" s="11"/>
      <c r="D288" s="11"/>
      <c r="E288" s="11"/>
      <c r="F288" s="11"/>
      <c r="G288" s="11"/>
      <c r="H288" s="11"/>
      <c r="I288" s="11"/>
      <c r="J288" s="11"/>
      <c r="K288" s="11"/>
      <c r="L288" s="11"/>
      <c r="M288" s="11"/>
      <c r="N288" s="11"/>
    </row>
    <row r="289" spans="1:14">
      <c r="A289" s="11"/>
      <c r="B289" s="11"/>
      <c r="C289" s="11"/>
      <c r="D289" s="11"/>
      <c r="E289" s="11"/>
      <c r="F289" s="11"/>
      <c r="G289" s="11"/>
      <c r="H289" s="11"/>
      <c r="I289" s="11"/>
      <c r="J289" s="11"/>
      <c r="K289" s="11"/>
      <c r="L289" s="11"/>
      <c r="M289" s="11"/>
      <c r="N289" s="11"/>
    </row>
    <row r="290" spans="1:14">
      <c r="A290" s="11"/>
      <c r="B290" s="11"/>
      <c r="C290" s="11"/>
      <c r="D290" s="11"/>
      <c r="E290" s="11"/>
      <c r="F290" s="11"/>
      <c r="G290" s="11"/>
      <c r="H290" s="11"/>
      <c r="I290" s="11"/>
      <c r="J290" s="11"/>
      <c r="K290" s="11"/>
      <c r="L290" s="11"/>
      <c r="M290" s="11"/>
      <c r="N290" s="11"/>
    </row>
    <row r="291" spans="1:14">
      <c r="A291" s="11"/>
      <c r="B291" s="11"/>
      <c r="C291" s="11"/>
      <c r="D291" s="11"/>
      <c r="E291" s="11"/>
      <c r="F291" s="11"/>
      <c r="G291" s="11"/>
      <c r="H291" s="11"/>
      <c r="I291" s="11"/>
      <c r="J291" s="11"/>
      <c r="K291" s="11"/>
      <c r="L291" s="11"/>
      <c r="M291" s="11"/>
      <c r="N291" s="11"/>
    </row>
    <row r="292" spans="1:14">
      <c r="A292" s="11"/>
      <c r="B292" s="11"/>
      <c r="C292" s="11"/>
      <c r="D292" s="11"/>
      <c r="E292" s="11"/>
      <c r="F292" s="11"/>
      <c r="G292" s="11"/>
      <c r="H292" s="11"/>
      <c r="I292" s="11"/>
      <c r="J292" s="11"/>
      <c r="K292" s="11"/>
      <c r="L292" s="11"/>
      <c r="M292" s="11"/>
      <c r="N292" s="11"/>
    </row>
    <row r="293" spans="1:14">
      <c r="A293" s="11"/>
      <c r="B293" s="11"/>
      <c r="C293" s="11"/>
      <c r="D293" s="11"/>
      <c r="E293" s="11"/>
      <c r="F293" s="11"/>
      <c r="G293" s="11"/>
      <c r="H293" s="11"/>
      <c r="I293" s="11"/>
      <c r="J293" s="11"/>
      <c r="K293" s="11"/>
      <c r="L293" s="11"/>
      <c r="M293" s="11"/>
      <c r="N293" s="11"/>
    </row>
    <row r="294" spans="1:14">
      <c r="A294" s="11"/>
      <c r="B294" s="11"/>
      <c r="C294" s="11"/>
      <c r="D294" s="11"/>
      <c r="E294" s="11"/>
      <c r="F294" s="11"/>
      <c r="G294" s="11"/>
      <c r="H294" s="11"/>
      <c r="I294" s="11"/>
      <c r="J294" s="11"/>
      <c r="K294" s="11"/>
      <c r="L294" s="11"/>
      <c r="M294" s="11"/>
      <c r="N294" s="11"/>
    </row>
    <row r="295" spans="1:14">
      <c r="A295" s="11"/>
      <c r="B295" s="11"/>
      <c r="C295" s="11"/>
      <c r="D295" s="11"/>
      <c r="E295" s="11"/>
      <c r="F295" s="11"/>
      <c r="G295" s="11"/>
      <c r="H295" s="11"/>
      <c r="I295" s="11"/>
      <c r="J295" s="11"/>
      <c r="K295" s="11"/>
      <c r="L295" s="11"/>
      <c r="M295" s="11"/>
      <c r="N295" s="11"/>
    </row>
    <row r="296" spans="1:14">
      <c r="A296" s="11"/>
      <c r="B296" s="11"/>
      <c r="C296" s="11"/>
      <c r="D296" s="11"/>
      <c r="E296" s="11"/>
      <c r="F296" s="11"/>
      <c r="G296" s="11"/>
      <c r="H296" s="11"/>
      <c r="I296" s="11"/>
      <c r="J296" s="11"/>
      <c r="K296" s="11"/>
      <c r="L296" s="11"/>
      <c r="M296" s="11"/>
      <c r="N296" s="11"/>
    </row>
    <row r="297" spans="1:14">
      <c r="A297" s="11"/>
      <c r="B297" s="11"/>
      <c r="C297" s="11"/>
      <c r="D297" s="11"/>
      <c r="E297" s="11"/>
      <c r="F297" s="11"/>
      <c r="G297" s="11"/>
      <c r="H297" s="11"/>
      <c r="I297" s="11"/>
      <c r="J297" s="11"/>
      <c r="K297" s="11"/>
      <c r="L297" s="11"/>
      <c r="M297" s="11"/>
      <c r="N297" s="11"/>
    </row>
    <row r="298" spans="1:14">
      <c r="A298" s="11"/>
      <c r="B298" s="11"/>
      <c r="C298" s="11"/>
      <c r="D298" s="11"/>
      <c r="E298" s="11"/>
      <c r="F298" s="11"/>
      <c r="G298" s="11"/>
      <c r="H298" s="11"/>
      <c r="I298" s="11"/>
      <c r="J298" s="11"/>
      <c r="K298" s="11"/>
      <c r="L298" s="11"/>
      <c r="M298" s="11"/>
      <c r="N298" s="11"/>
    </row>
    <row r="299" spans="1:14">
      <c r="A299" s="11"/>
      <c r="B299" s="11"/>
      <c r="C299" s="11"/>
      <c r="D299" s="11"/>
      <c r="E299" s="11"/>
      <c r="F299" s="11"/>
      <c r="G299" s="11"/>
      <c r="H299" s="11"/>
      <c r="I299" s="11"/>
      <c r="J299" s="11"/>
      <c r="K299" s="11"/>
      <c r="L299" s="11"/>
      <c r="M299" s="11"/>
      <c r="N299" s="11"/>
    </row>
    <row r="300" spans="1:14">
      <c r="A300" s="11"/>
      <c r="B300" s="11"/>
      <c r="C300" s="11"/>
      <c r="D300" s="11"/>
      <c r="E300" s="11"/>
      <c r="F300" s="11"/>
      <c r="G300" s="11"/>
      <c r="H300" s="11"/>
      <c r="I300" s="11"/>
      <c r="J300" s="11"/>
      <c r="K300" s="11"/>
      <c r="L300" s="11"/>
      <c r="M300" s="11"/>
      <c r="N300" s="11"/>
    </row>
    <row r="301" spans="1:14">
      <c r="A301" s="11"/>
      <c r="B301" s="11"/>
      <c r="C301" s="11"/>
      <c r="D301" s="11"/>
      <c r="E301" s="11"/>
      <c r="F301" s="11"/>
      <c r="G301" s="11"/>
      <c r="H301" s="11"/>
      <c r="I301" s="11"/>
      <c r="J301" s="11"/>
      <c r="K301" s="11"/>
      <c r="L301" s="11"/>
      <c r="M301" s="11"/>
      <c r="N301" s="11"/>
    </row>
    <row r="302" spans="1:14">
      <c r="A302" s="11"/>
      <c r="B302" s="11"/>
      <c r="C302" s="11"/>
      <c r="D302" s="11"/>
      <c r="E302" s="11"/>
      <c r="F302" s="11"/>
      <c r="G302" s="11"/>
      <c r="H302" s="11"/>
      <c r="I302" s="11"/>
      <c r="J302" s="11"/>
      <c r="K302" s="11"/>
      <c r="L302" s="11"/>
      <c r="M302" s="11"/>
      <c r="N302" s="11"/>
    </row>
    <row r="303" spans="1:14">
      <c r="A303" s="11"/>
      <c r="B303" s="11"/>
      <c r="C303" s="11"/>
      <c r="D303" s="11"/>
      <c r="E303" s="11"/>
      <c r="F303" s="11"/>
      <c r="G303" s="11"/>
      <c r="H303" s="11"/>
      <c r="I303" s="11"/>
      <c r="J303" s="11"/>
      <c r="K303" s="11"/>
      <c r="L303" s="11"/>
      <c r="M303" s="11"/>
      <c r="N303" s="11"/>
    </row>
    <row r="304" spans="1:14">
      <c r="A304" s="11"/>
      <c r="B304" s="11"/>
      <c r="C304" s="11"/>
      <c r="D304" s="11"/>
      <c r="E304" s="11"/>
      <c r="F304" s="11"/>
      <c r="G304" s="11"/>
      <c r="H304" s="11"/>
      <c r="I304" s="11"/>
      <c r="J304" s="11"/>
      <c r="K304" s="11"/>
      <c r="L304" s="11"/>
      <c r="M304" s="11"/>
      <c r="N304" s="11"/>
    </row>
    <row r="305" spans="1:14">
      <c r="A305" s="11"/>
      <c r="B305" s="11"/>
      <c r="C305" s="11"/>
      <c r="D305" s="11"/>
      <c r="E305" s="11"/>
      <c r="F305" s="11"/>
      <c r="G305" s="11"/>
      <c r="H305" s="11"/>
      <c r="I305" s="11"/>
      <c r="J305" s="11"/>
      <c r="K305" s="11"/>
      <c r="L305" s="11"/>
      <c r="M305" s="11"/>
      <c r="N305" s="11"/>
    </row>
    <row r="306" spans="1:14">
      <c r="A306" s="11"/>
      <c r="B306" s="11"/>
      <c r="C306" s="11"/>
      <c r="D306" s="11"/>
      <c r="E306" s="11"/>
      <c r="F306" s="11"/>
      <c r="G306" s="11"/>
      <c r="H306" s="11"/>
      <c r="I306" s="11"/>
      <c r="J306" s="11"/>
      <c r="K306" s="11"/>
      <c r="L306" s="11"/>
      <c r="M306" s="11"/>
      <c r="N306" s="11"/>
    </row>
    <row r="307" spans="1:14">
      <c r="A307" s="11"/>
      <c r="B307" s="11"/>
      <c r="C307" s="11"/>
      <c r="D307" s="11"/>
      <c r="E307" s="11"/>
      <c r="F307" s="11"/>
      <c r="G307" s="11"/>
      <c r="H307" s="11"/>
      <c r="I307" s="11"/>
      <c r="J307" s="11"/>
      <c r="K307" s="11"/>
      <c r="L307" s="11"/>
      <c r="M307" s="11"/>
      <c r="N307" s="11"/>
    </row>
    <row r="308" spans="1:14">
      <c r="A308" s="11"/>
      <c r="B308" s="11"/>
      <c r="C308" s="11"/>
      <c r="D308" s="11"/>
      <c r="E308" s="11"/>
      <c r="F308" s="11"/>
      <c r="G308" s="11"/>
      <c r="H308" s="11"/>
      <c r="I308" s="11"/>
      <c r="J308" s="11"/>
      <c r="K308" s="11"/>
      <c r="L308" s="11"/>
      <c r="M308" s="11"/>
      <c r="N308" s="11"/>
    </row>
    <row r="309" spans="1:14">
      <c r="A309" s="11"/>
      <c r="B309" s="11"/>
      <c r="C309" s="11"/>
      <c r="D309" s="11"/>
      <c r="E309" s="11"/>
      <c r="F309" s="11"/>
      <c r="G309" s="11"/>
      <c r="H309" s="11"/>
      <c r="I309" s="11"/>
      <c r="J309" s="11"/>
      <c r="K309" s="11"/>
      <c r="L309" s="11"/>
      <c r="M309" s="11"/>
      <c r="N309" s="11"/>
    </row>
    <row r="310" spans="1:14">
      <c r="A310" s="11"/>
      <c r="B310" s="11"/>
      <c r="C310" s="11"/>
      <c r="D310" s="11"/>
      <c r="E310" s="11"/>
      <c r="F310" s="11"/>
      <c r="G310" s="11"/>
      <c r="H310" s="11"/>
      <c r="I310" s="11"/>
      <c r="J310" s="11"/>
      <c r="K310" s="11"/>
      <c r="L310" s="11"/>
      <c r="M310" s="11"/>
      <c r="N310" s="11"/>
    </row>
    <row r="311" spans="1:14">
      <c r="A311" s="11"/>
      <c r="B311" s="11"/>
      <c r="C311" s="11"/>
      <c r="D311" s="11"/>
      <c r="E311" s="11"/>
      <c r="F311" s="11"/>
      <c r="G311" s="11"/>
      <c r="H311" s="11"/>
      <c r="I311" s="11"/>
      <c r="J311" s="11"/>
      <c r="K311" s="11"/>
      <c r="L311" s="11"/>
      <c r="M311" s="11"/>
      <c r="N311" s="11"/>
    </row>
    <row r="312" spans="1:14">
      <c r="A312" s="11"/>
      <c r="B312" s="11"/>
      <c r="C312" s="11"/>
      <c r="D312" s="11"/>
      <c r="E312" s="11"/>
      <c r="F312" s="11"/>
      <c r="G312" s="11"/>
      <c r="H312" s="11"/>
      <c r="I312" s="11"/>
      <c r="J312" s="11"/>
      <c r="K312" s="11"/>
      <c r="L312" s="11"/>
      <c r="M312" s="11"/>
      <c r="N312" s="11"/>
    </row>
    <row r="313" spans="1:14">
      <c r="A313" s="11"/>
      <c r="B313" s="11"/>
      <c r="C313" s="11"/>
      <c r="D313" s="11"/>
      <c r="E313" s="11"/>
      <c r="F313" s="11"/>
      <c r="G313" s="11"/>
      <c r="H313" s="11"/>
      <c r="I313" s="11"/>
      <c r="J313" s="11"/>
      <c r="K313" s="11"/>
      <c r="L313" s="11"/>
      <c r="M313" s="11"/>
      <c r="N313" s="11"/>
    </row>
    <row r="314" spans="1:14">
      <c r="A314" s="11"/>
      <c r="B314" s="11"/>
      <c r="C314" s="11"/>
      <c r="D314" s="11"/>
      <c r="E314" s="11"/>
      <c r="F314" s="11"/>
      <c r="G314" s="11"/>
      <c r="H314" s="11"/>
      <c r="I314" s="11"/>
      <c r="J314" s="11"/>
      <c r="K314" s="11"/>
      <c r="L314" s="11"/>
      <c r="M314" s="11"/>
      <c r="N314" s="11"/>
    </row>
    <row r="315" spans="1:14">
      <c r="A315" s="11"/>
      <c r="B315" s="11"/>
      <c r="C315" s="11"/>
      <c r="D315" s="11"/>
      <c r="E315" s="11"/>
      <c r="F315" s="11"/>
      <c r="G315" s="11"/>
      <c r="H315" s="11"/>
      <c r="I315" s="11"/>
      <c r="J315" s="11"/>
      <c r="K315" s="11"/>
      <c r="L315" s="11"/>
      <c r="M315" s="11"/>
      <c r="N315" s="11"/>
    </row>
    <row r="316" spans="1:14">
      <c r="A316" s="11"/>
      <c r="B316" s="11"/>
      <c r="C316" s="11"/>
      <c r="D316" s="11"/>
      <c r="E316" s="11"/>
      <c r="F316" s="11"/>
      <c r="G316" s="11"/>
      <c r="H316" s="11"/>
      <c r="I316" s="11"/>
      <c r="J316" s="11"/>
      <c r="K316" s="11"/>
      <c r="L316" s="11"/>
      <c r="M316" s="11"/>
      <c r="N316" s="11"/>
    </row>
    <row r="317" spans="1:14">
      <c r="A317" s="11"/>
      <c r="B317" s="11"/>
      <c r="C317" s="11"/>
      <c r="D317" s="11"/>
      <c r="E317" s="11"/>
      <c r="F317" s="11"/>
      <c r="G317" s="11"/>
      <c r="H317" s="11"/>
      <c r="I317" s="11"/>
      <c r="J317" s="11"/>
      <c r="K317" s="11"/>
      <c r="L317" s="11"/>
      <c r="M317" s="11"/>
      <c r="N317" s="11"/>
    </row>
    <row r="318" spans="1:14">
      <c r="A318" s="11"/>
      <c r="B318" s="11"/>
      <c r="C318" s="11"/>
      <c r="D318" s="11"/>
      <c r="E318" s="11"/>
      <c r="F318" s="11"/>
      <c r="G318" s="11"/>
      <c r="H318" s="11"/>
      <c r="I318" s="11"/>
      <c r="J318" s="11"/>
      <c r="K318" s="11"/>
      <c r="L318" s="11"/>
      <c r="M318" s="11"/>
      <c r="N318" s="11"/>
    </row>
    <row r="319" spans="1:14">
      <c r="A319" s="11"/>
      <c r="B319" s="11"/>
      <c r="C319" s="11"/>
      <c r="D319" s="11"/>
      <c r="E319" s="11"/>
      <c r="F319" s="11"/>
      <c r="G319" s="11"/>
      <c r="H319" s="11"/>
      <c r="I319" s="11"/>
      <c r="J319" s="11"/>
      <c r="K319" s="11"/>
      <c r="L319" s="11"/>
      <c r="M319" s="11"/>
      <c r="N319" s="11"/>
    </row>
    <row r="320" spans="1:14">
      <c r="A320" s="11"/>
      <c r="B320" s="11"/>
      <c r="C320" s="11"/>
      <c r="D320" s="11"/>
      <c r="E320" s="11"/>
      <c r="F320" s="11"/>
      <c r="G320" s="11"/>
      <c r="H320" s="11"/>
      <c r="I320" s="11"/>
      <c r="J320" s="11"/>
      <c r="K320" s="11"/>
      <c r="L320" s="11"/>
      <c r="M320" s="11"/>
      <c r="N320" s="11"/>
    </row>
    <row r="321" spans="1:14">
      <c r="A321" s="11"/>
      <c r="B321" s="11"/>
      <c r="C321" s="11"/>
      <c r="D321" s="11"/>
      <c r="E321" s="11"/>
      <c r="F321" s="11"/>
      <c r="G321" s="11"/>
      <c r="H321" s="11"/>
      <c r="I321" s="11"/>
      <c r="J321" s="11"/>
      <c r="K321" s="11"/>
      <c r="L321" s="11"/>
      <c r="M321" s="11"/>
      <c r="N321" s="11"/>
    </row>
    <row r="322" spans="1:14">
      <c r="A322" s="11"/>
      <c r="B322" s="11"/>
      <c r="C322" s="11"/>
      <c r="D322" s="11"/>
      <c r="E322" s="11"/>
      <c r="F322" s="11"/>
      <c r="G322" s="11"/>
      <c r="H322" s="11"/>
      <c r="I322" s="11"/>
      <c r="J322" s="11"/>
      <c r="K322" s="11"/>
      <c r="L322" s="11"/>
      <c r="M322" s="11"/>
      <c r="N322" s="11"/>
    </row>
    <row r="323" spans="1:14">
      <c r="A323" s="11"/>
      <c r="B323" s="11"/>
      <c r="C323" s="11"/>
      <c r="D323" s="11"/>
      <c r="E323" s="11"/>
      <c r="F323" s="11"/>
      <c r="G323" s="11"/>
      <c r="H323" s="11"/>
      <c r="I323" s="11"/>
      <c r="J323" s="11"/>
      <c r="K323" s="11"/>
      <c r="L323" s="11"/>
      <c r="M323" s="11"/>
      <c r="N323" s="11"/>
    </row>
    <row r="324" spans="1:14">
      <c r="A324" s="11"/>
      <c r="B324" s="11"/>
      <c r="C324" s="11"/>
      <c r="D324" s="11"/>
      <c r="E324" s="11"/>
      <c r="F324" s="11"/>
      <c r="G324" s="11"/>
      <c r="H324" s="11"/>
      <c r="I324" s="11"/>
      <c r="J324" s="11"/>
      <c r="K324" s="11"/>
      <c r="L324" s="11"/>
      <c r="M324" s="11"/>
      <c r="N324" s="11"/>
    </row>
    <row r="325" spans="1:14">
      <c r="A325" s="11"/>
      <c r="B325" s="11"/>
      <c r="C325" s="11"/>
      <c r="D325" s="11"/>
      <c r="E325" s="11"/>
      <c r="F325" s="11"/>
      <c r="G325" s="11"/>
      <c r="H325" s="11"/>
      <c r="I325" s="11"/>
      <c r="J325" s="11"/>
      <c r="K325" s="11"/>
      <c r="L325" s="11"/>
      <c r="M325" s="11"/>
      <c r="N325" s="11"/>
    </row>
    <row r="326" spans="1:14">
      <c r="A326" s="11"/>
      <c r="B326" s="11"/>
      <c r="C326" s="11"/>
      <c r="D326" s="11"/>
      <c r="E326" s="11"/>
      <c r="F326" s="11"/>
      <c r="G326" s="11"/>
      <c r="H326" s="11"/>
      <c r="I326" s="11"/>
      <c r="J326" s="11"/>
      <c r="K326" s="11"/>
      <c r="L326" s="11"/>
      <c r="M326" s="11"/>
      <c r="N326" s="11"/>
    </row>
    <row r="327" spans="1:14">
      <c r="A327" s="11"/>
      <c r="B327" s="11"/>
      <c r="C327" s="11"/>
      <c r="D327" s="11"/>
      <c r="E327" s="11"/>
      <c r="F327" s="11"/>
      <c r="G327" s="11"/>
      <c r="H327" s="11"/>
      <c r="I327" s="11"/>
      <c r="J327" s="11"/>
      <c r="K327" s="11"/>
      <c r="L327" s="11"/>
      <c r="M327" s="11"/>
      <c r="N327" s="11"/>
    </row>
    <row r="328" spans="1:14">
      <c r="A328" s="11"/>
      <c r="B328" s="11"/>
      <c r="C328" s="11"/>
      <c r="D328" s="11"/>
      <c r="E328" s="11"/>
      <c r="F328" s="11"/>
      <c r="G328" s="11"/>
      <c r="H328" s="11"/>
      <c r="I328" s="11"/>
      <c r="J328" s="11"/>
      <c r="K328" s="11"/>
      <c r="L328" s="11"/>
      <c r="M328" s="11"/>
      <c r="N328" s="11"/>
    </row>
    <row r="329" spans="1:14">
      <c r="A329" s="11"/>
      <c r="B329" s="11"/>
      <c r="C329" s="11"/>
      <c r="D329" s="11"/>
      <c r="E329" s="11"/>
      <c r="F329" s="11"/>
      <c r="G329" s="11"/>
      <c r="H329" s="11"/>
      <c r="I329" s="11"/>
      <c r="J329" s="11"/>
      <c r="K329" s="11"/>
      <c r="L329" s="11"/>
      <c r="M329" s="11"/>
      <c r="N329" s="11"/>
    </row>
    <row r="330" spans="1:14">
      <c r="A330" s="11"/>
      <c r="B330" s="11"/>
      <c r="C330" s="11"/>
      <c r="D330" s="11"/>
      <c r="E330" s="11"/>
      <c r="F330" s="11"/>
      <c r="G330" s="11"/>
      <c r="H330" s="11"/>
      <c r="I330" s="11"/>
      <c r="J330" s="11"/>
      <c r="K330" s="11"/>
      <c r="L330" s="11"/>
      <c r="M330" s="11"/>
      <c r="N330" s="11"/>
    </row>
    <row r="331" spans="1:14">
      <c r="A331" s="11"/>
      <c r="B331" s="11"/>
      <c r="C331" s="11"/>
      <c r="D331" s="11"/>
      <c r="E331" s="11"/>
      <c r="F331" s="11"/>
      <c r="G331" s="11"/>
      <c r="H331" s="11"/>
      <c r="I331" s="11"/>
      <c r="J331" s="11"/>
      <c r="K331" s="11"/>
      <c r="L331" s="11"/>
      <c r="M331" s="11"/>
      <c r="N331" s="11"/>
    </row>
    <row r="332" spans="1:14">
      <c r="A332" s="11"/>
      <c r="B332" s="11"/>
      <c r="C332" s="11"/>
      <c r="D332" s="11"/>
      <c r="E332" s="11"/>
      <c r="F332" s="11"/>
      <c r="G332" s="11"/>
      <c r="H332" s="11"/>
      <c r="I332" s="11"/>
      <c r="J332" s="11"/>
      <c r="K332" s="11"/>
      <c r="L332" s="11"/>
      <c r="M332" s="11"/>
      <c r="N332" s="11"/>
    </row>
    <row r="333" spans="1:14">
      <c r="A333" s="11"/>
      <c r="B333" s="11"/>
      <c r="C333" s="11"/>
      <c r="D333" s="11"/>
      <c r="E333" s="11"/>
      <c r="F333" s="11"/>
      <c r="G333" s="11"/>
      <c r="H333" s="11"/>
      <c r="I333" s="11"/>
      <c r="J333" s="11"/>
      <c r="K333" s="11"/>
      <c r="L333" s="11"/>
      <c r="M333" s="11"/>
      <c r="N333" s="11"/>
    </row>
    <row r="334" spans="1:14">
      <c r="A334" s="11"/>
      <c r="B334" s="11"/>
      <c r="C334" s="11"/>
      <c r="D334" s="11"/>
      <c r="E334" s="11"/>
      <c r="F334" s="11"/>
      <c r="G334" s="11"/>
      <c r="H334" s="11"/>
      <c r="I334" s="11"/>
      <c r="J334" s="11"/>
      <c r="K334" s="11"/>
      <c r="L334" s="11"/>
      <c r="M334" s="11"/>
      <c r="N334" s="11"/>
    </row>
    <row r="335" spans="1:14">
      <c r="A335" s="11"/>
      <c r="B335" s="11"/>
      <c r="C335" s="11"/>
      <c r="D335" s="11"/>
      <c r="E335" s="11"/>
      <c r="F335" s="11"/>
      <c r="G335" s="11"/>
      <c r="H335" s="11"/>
      <c r="I335" s="11"/>
      <c r="J335" s="11"/>
      <c r="K335" s="11"/>
      <c r="L335" s="11"/>
      <c r="M335" s="11"/>
      <c r="N335" s="11"/>
    </row>
    <row r="336" spans="1:14">
      <c r="A336" s="11"/>
      <c r="B336" s="11"/>
      <c r="C336" s="11"/>
      <c r="D336" s="11"/>
      <c r="E336" s="11"/>
      <c r="F336" s="11"/>
      <c r="G336" s="11"/>
      <c r="H336" s="11"/>
      <c r="I336" s="11"/>
      <c r="J336" s="11"/>
      <c r="K336" s="11"/>
      <c r="L336" s="11"/>
      <c r="M336" s="11"/>
      <c r="N336" s="11"/>
    </row>
    <row r="337" spans="1:14">
      <c r="A337" s="11"/>
      <c r="B337" s="11"/>
      <c r="C337" s="11"/>
      <c r="D337" s="11"/>
      <c r="E337" s="11"/>
      <c r="F337" s="11"/>
      <c r="G337" s="11"/>
      <c r="H337" s="11"/>
      <c r="I337" s="11"/>
      <c r="J337" s="11"/>
      <c r="K337" s="11"/>
      <c r="L337" s="11"/>
      <c r="M337" s="11"/>
      <c r="N337" s="11"/>
    </row>
    <row r="338" spans="1:14">
      <c r="A338" s="11"/>
      <c r="B338" s="11"/>
      <c r="C338" s="11"/>
      <c r="D338" s="11"/>
      <c r="E338" s="11"/>
      <c r="F338" s="11"/>
      <c r="G338" s="11"/>
      <c r="H338" s="11"/>
      <c r="I338" s="11"/>
      <c r="J338" s="11"/>
      <c r="K338" s="11"/>
      <c r="L338" s="11"/>
      <c r="M338" s="11"/>
      <c r="N338" s="11"/>
    </row>
    <row r="339" spans="1:14">
      <c r="A339" s="11"/>
      <c r="B339" s="11"/>
      <c r="C339" s="11"/>
      <c r="D339" s="11"/>
      <c r="E339" s="11"/>
      <c r="F339" s="11"/>
      <c r="G339" s="11"/>
      <c r="H339" s="11"/>
      <c r="I339" s="11"/>
      <c r="J339" s="11"/>
      <c r="K339" s="11"/>
      <c r="L339" s="11"/>
      <c r="M339" s="11"/>
      <c r="N339" s="11"/>
    </row>
    <row r="340" spans="1:14">
      <c r="A340" s="11"/>
      <c r="B340" s="11"/>
      <c r="C340" s="11"/>
      <c r="D340" s="11"/>
      <c r="E340" s="11"/>
      <c r="F340" s="11"/>
      <c r="G340" s="11"/>
      <c r="H340" s="11"/>
      <c r="I340" s="11"/>
      <c r="J340" s="11"/>
      <c r="K340" s="11"/>
      <c r="L340" s="11"/>
      <c r="M340" s="11"/>
      <c r="N340" s="11"/>
    </row>
    <row r="341" spans="1:14">
      <c r="A341" s="11"/>
      <c r="B341" s="11"/>
      <c r="C341" s="11"/>
      <c r="D341" s="11"/>
      <c r="E341" s="11"/>
      <c r="F341" s="11"/>
      <c r="G341" s="11"/>
      <c r="H341" s="11"/>
      <c r="I341" s="11"/>
      <c r="J341" s="11"/>
      <c r="K341" s="11"/>
      <c r="L341" s="11"/>
      <c r="M341" s="11"/>
      <c r="N341" s="11"/>
    </row>
    <row r="342" spans="1:14">
      <c r="A342" s="11"/>
      <c r="B342" s="11"/>
      <c r="C342" s="11"/>
      <c r="D342" s="11"/>
      <c r="E342" s="11"/>
      <c r="F342" s="11"/>
      <c r="G342" s="11"/>
      <c r="H342" s="11"/>
      <c r="I342" s="11"/>
      <c r="J342" s="11"/>
      <c r="K342" s="11"/>
      <c r="L342" s="11"/>
      <c r="M342" s="11"/>
      <c r="N342" s="11"/>
    </row>
    <row r="343" spans="1:14">
      <c r="A343" s="11"/>
      <c r="B343" s="11"/>
      <c r="C343" s="11"/>
      <c r="D343" s="11"/>
      <c r="E343" s="11"/>
      <c r="F343" s="11"/>
      <c r="G343" s="11"/>
      <c r="H343" s="11"/>
      <c r="I343" s="11"/>
      <c r="J343" s="11"/>
      <c r="K343" s="11"/>
      <c r="L343" s="11"/>
      <c r="M343" s="11"/>
      <c r="N343" s="11"/>
    </row>
    <row r="344" spans="1:14">
      <c r="A344" s="11"/>
      <c r="B344" s="11"/>
      <c r="C344" s="11"/>
      <c r="D344" s="11"/>
      <c r="E344" s="11"/>
      <c r="F344" s="11"/>
      <c r="G344" s="11"/>
      <c r="H344" s="11"/>
      <c r="I344" s="11"/>
      <c r="J344" s="11"/>
      <c r="K344" s="11"/>
      <c r="L344" s="11"/>
      <c r="M344" s="11"/>
      <c r="N344" s="11"/>
    </row>
    <row r="345" spans="1:14">
      <c r="A345" s="11"/>
      <c r="B345" s="11"/>
      <c r="C345" s="11"/>
      <c r="D345" s="11"/>
      <c r="E345" s="11"/>
      <c r="F345" s="11"/>
      <c r="G345" s="11"/>
      <c r="H345" s="11"/>
      <c r="I345" s="11"/>
      <c r="J345" s="11"/>
      <c r="K345" s="11"/>
      <c r="L345" s="11"/>
      <c r="M345" s="11"/>
      <c r="N345" s="11"/>
    </row>
    <row r="346" spans="1:14">
      <c r="A346" s="11"/>
      <c r="B346" s="11"/>
      <c r="C346" s="11"/>
      <c r="D346" s="11"/>
      <c r="E346" s="11"/>
      <c r="F346" s="11"/>
      <c r="G346" s="11"/>
      <c r="H346" s="11"/>
      <c r="I346" s="11"/>
      <c r="J346" s="11"/>
      <c r="K346" s="11"/>
      <c r="L346" s="11"/>
      <c r="M346" s="11"/>
      <c r="N346" s="11"/>
    </row>
    <row r="347" spans="1:14">
      <c r="A347" s="11"/>
      <c r="B347" s="11"/>
      <c r="C347" s="11"/>
      <c r="D347" s="11"/>
      <c r="E347" s="11"/>
      <c r="F347" s="11"/>
      <c r="G347" s="11"/>
      <c r="H347" s="11"/>
      <c r="I347" s="11"/>
      <c r="J347" s="11"/>
      <c r="K347" s="11"/>
      <c r="L347" s="11"/>
      <c r="M347" s="11"/>
      <c r="N347" s="11"/>
    </row>
  </sheetData>
  <phoneticPr fontId="0" type="noConversion"/>
  <printOptions horizontalCentered="1" verticalCentered="1"/>
  <pageMargins left="0.5" right="0.5" top="0.5" bottom="0.5" header="0.5" footer="0.5"/>
  <pageSetup scale="67" fitToWidth="2" fitToHeight="3" pageOrder="overThenDown" orientation="portrait" horizontalDpi="300" verticalDpi="300" r:id="rId1"/>
  <headerFooter alignWithMargins="0"/>
  <rowBreaks count="2" manualBreakCount="2">
    <brk id="70" max="16383" man="1"/>
    <brk id="135" max="16383" man="1"/>
  </rowBreaks>
  <colBreaks count="1" manualBreakCount="1">
    <brk id="5"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1" enableFormatConditionsCalculation="0"/>
  <dimension ref="A1:H224"/>
  <sheetViews>
    <sheetView defaultGridColor="0" view="pageBreakPreview" topLeftCell="A146" colorId="22" zoomScale="85" zoomScaleNormal="100" zoomScaleSheetLayoutView="85" workbookViewId="0">
      <selection activeCell="M31" sqref="M31"/>
    </sheetView>
  </sheetViews>
  <sheetFormatPr defaultColWidth="9.6640625" defaultRowHeight="15"/>
  <cols>
    <col min="1" max="1" width="4.6640625" style="4" customWidth="1"/>
    <col min="2" max="2" width="3.33203125" style="4" customWidth="1"/>
    <col min="3" max="3" width="45.109375" style="4" customWidth="1"/>
    <col min="4" max="4" width="20.6640625" style="4" customWidth="1"/>
    <col min="5" max="5" width="17.5546875" style="4" customWidth="1"/>
    <col min="6" max="6" width="18.6640625" style="4" customWidth="1"/>
    <col min="7" max="7" width="9.6640625" style="1083"/>
    <col min="8" max="8" width="15" style="4" bestFit="1" customWidth="1"/>
    <col min="9" max="16384" width="9.6640625" style="4"/>
  </cols>
  <sheetData>
    <row r="1" spans="1:6">
      <c r="A1" s="1293" t="s">
        <v>2455</v>
      </c>
      <c r="B1" s="1296"/>
      <c r="C1" s="1296"/>
      <c r="D1" s="1556" t="s">
        <v>3412</v>
      </c>
      <c r="E1" s="1557" t="s">
        <v>2457</v>
      </c>
      <c r="F1" s="1558" t="s">
        <v>2458</v>
      </c>
    </row>
    <row r="2" spans="1:6">
      <c r="A2" s="1299" t="str">
        <f>'[9]Data Sheet'!$C$25</f>
        <v>Orange and Rockland Ultilities, Inc</v>
      </c>
      <c r="B2" s="515"/>
      <c r="C2" s="515"/>
      <c r="D2" s="53" t="s">
        <v>3969</v>
      </c>
      <c r="E2" s="515"/>
      <c r="F2" s="1559"/>
    </row>
    <row r="3" spans="1:6" ht="15" customHeight="1" thickBot="1">
      <c r="A3" s="1550"/>
      <c r="B3" s="1473"/>
      <c r="C3" s="1473"/>
      <c r="D3" s="1560" t="s">
        <v>1480</v>
      </c>
      <c r="E3" s="1561" t="str">
        <f>'Data Sheet'!C40</f>
        <v>4/28/2016</v>
      </c>
      <c r="F3" s="1562" t="str">
        <f>'256257'!J3</f>
        <v>12/31/2015</v>
      </c>
    </row>
    <row r="4" spans="1:6" ht="15" customHeight="1">
      <c r="A4" s="1469"/>
      <c r="B4" s="11"/>
      <c r="C4" s="11"/>
      <c r="D4" s="515"/>
      <c r="E4" s="515"/>
      <c r="F4" s="48"/>
    </row>
    <row r="5" spans="1:6">
      <c r="A5" s="197" t="s">
        <v>3944</v>
      </c>
      <c r="B5" s="44"/>
      <c r="C5" s="44"/>
      <c r="D5" s="44"/>
      <c r="E5" s="543"/>
      <c r="F5" s="45"/>
    </row>
    <row r="6" spans="1:6">
      <c r="A6" s="1121"/>
      <c r="B6" s="11"/>
      <c r="C6" s="11"/>
      <c r="D6" s="11"/>
      <c r="E6" s="515"/>
      <c r="F6" s="48"/>
    </row>
    <row r="7" spans="1:6">
      <c r="A7" s="1121" t="s">
        <v>3945</v>
      </c>
      <c r="B7" s="11"/>
      <c r="C7" s="11" t="s">
        <v>3946</v>
      </c>
      <c r="D7" s="11"/>
      <c r="E7" s="515"/>
      <c r="F7" s="48"/>
    </row>
    <row r="8" spans="1:6">
      <c r="A8" s="1121"/>
      <c r="B8" s="11"/>
      <c r="C8" s="11" t="s">
        <v>3947</v>
      </c>
      <c r="D8" s="11"/>
      <c r="E8" s="515"/>
      <c r="F8" s="48"/>
    </row>
    <row r="9" spans="1:6">
      <c r="A9" s="1121"/>
      <c r="B9" s="11"/>
      <c r="C9" s="11" t="s">
        <v>3948</v>
      </c>
      <c r="D9" s="11"/>
      <c r="E9" s="515"/>
      <c r="F9" s="48"/>
    </row>
    <row r="10" spans="1:6">
      <c r="A10" s="1121"/>
      <c r="B10" s="11"/>
      <c r="C10" s="11" t="s">
        <v>3949</v>
      </c>
      <c r="D10" s="11"/>
      <c r="E10" s="515"/>
      <c r="F10" s="48"/>
    </row>
    <row r="11" spans="1:6">
      <c r="A11" s="1121" t="s">
        <v>338</v>
      </c>
      <c r="B11" s="11"/>
      <c r="C11" s="11" t="s">
        <v>3950</v>
      </c>
      <c r="D11" s="11"/>
      <c r="E11" s="515"/>
      <c r="F11" s="48"/>
    </row>
    <row r="12" spans="1:6">
      <c r="A12" s="1121"/>
      <c r="B12" s="11"/>
      <c r="C12" s="11" t="s">
        <v>3951</v>
      </c>
      <c r="D12" s="11"/>
      <c r="E12" s="515"/>
      <c r="F12" s="48"/>
    </row>
    <row r="13" spans="1:6">
      <c r="A13" s="1121"/>
      <c r="B13" s="11"/>
      <c r="C13" s="11" t="s">
        <v>3952</v>
      </c>
      <c r="D13" s="11"/>
      <c r="E13" s="515"/>
      <c r="F13" s="48"/>
    </row>
    <row r="14" spans="1:6">
      <c r="A14" s="1121"/>
      <c r="B14" s="11"/>
      <c r="C14" s="11" t="s">
        <v>3953</v>
      </c>
      <c r="D14" s="11"/>
      <c r="E14" s="515"/>
      <c r="F14" s="48"/>
    </row>
    <row r="15" spans="1:6">
      <c r="A15" s="1121" t="s">
        <v>339</v>
      </c>
      <c r="B15" s="11"/>
      <c r="C15" s="11" t="s">
        <v>3954</v>
      </c>
      <c r="D15" s="11"/>
      <c r="E15" s="515"/>
      <c r="F15" s="48"/>
    </row>
    <row r="16" spans="1:6">
      <c r="A16" s="1121"/>
      <c r="B16" s="11"/>
      <c r="C16" s="11" t="s">
        <v>3955</v>
      </c>
      <c r="D16" s="11"/>
      <c r="E16" s="515"/>
      <c r="F16" s="48"/>
    </row>
    <row r="17" spans="1:6">
      <c r="A17" s="1125"/>
      <c r="B17" s="52"/>
      <c r="C17" s="52" t="s">
        <v>3956</v>
      </c>
      <c r="D17" s="52"/>
      <c r="E17" s="1555"/>
      <c r="F17" s="51"/>
    </row>
    <row r="18" spans="1:6">
      <c r="A18" s="1121" t="s">
        <v>3686</v>
      </c>
      <c r="B18" s="66"/>
      <c r="C18" s="44" t="s">
        <v>3957</v>
      </c>
      <c r="D18" s="44"/>
      <c r="E18" s="44"/>
      <c r="F18" s="1029" t="s">
        <v>2645</v>
      </c>
    </row>
    <row r="19" spans="1:6">
      <c r="A19" s="1121" t="s">
        <v>3958</v>
      </c>
      <c r="B19" s="66"/>
      <c r="C19" s="44" t="s">
        <v>58</v>
      </c>
      <c r="D19" s="44"/>
      <c r="E19" s="44"/>
      <c r="F19" s="1029" t="s">
        <v>1827</v>
      </c>
    </row>
    <row r="20" spans="1:6">
      <c r="A20" s="1125"/>
      <c r="B20" s="69"/>
      <c r="C20" s="52"/>
      <c r="D20" s="52"/>
      <c r="E20" s="52"/>
      <c r="F20" s="1030"/>
    </row>
    <row r="21" spans="1:6">
      <c r="A21" s="1125">
        <v>1</v>
      </c>
      <c r="B21" s="69"/>
      <c r="C21" s="52" t="s">
        <v>3959</v>
      </c>
      <c r="D21" s="52"/>
      <c r="E21" s="52"/>
      <c r="F21" s="1564">
        <v>52167675</v>
      </c>
    </row>
    <row r="22" spans="1:6">
      <c r="A22" s="1125">
        <v>2</v>
      </c>
      <c r="B22" s="69"/>
      <c r="C22" s="52" t="s">
        <v>3960</v>
      </c>
      <c r="D22" s="52"/>
      <c r="E22" s="52"/>
      <c r="F22" s="1565"/>
    </row>
    <row r="23" spans="1:6">
      <c r="A23" s="1125">
        <v>3</v>
      </c>
      <c r="B23" s="69"/>
      <c r="C23" s="52"/>
      <c r="D23" s="52"/>
      <c r="E23" s="52"/>
      <c r="F23" s="1566"/>
    </row>
    <row r="24" spans="1:6">
      <c r="A24" s="1125">
        <v>4</v>
      </c>
      <c r="B24" s="69"/>
      <c r="C24" s="52" t="s">
        <v>3961</v>
      </c>
      <c r="D24" s="52"/>
      <c r="E24" s="52"/>
      <c r="F24" s="1567"/>
    </row>
    <row r="25" spans="1:6">
      <c r="A25" s="1125">
        <v>5</v>
      </c>
      <c r="B25" s="69"/>
      <c r="C25" s="52"/>
      <c r="D25" s="52"/>
      <c r="E25" s="52"/>
      <c r="F25" s="1568">
        <v>6155129</v>
      </c>
    </row>
    <row r="26" spans="1:6">
      <c r="A26" s="1125">
        <v>6</v>
      </c>
      <c r="B26" s="69"/>
      <c r="C26" s="52"/>
      <c r="D26" s="52"/>
      <c r="E26" s="52"/>
      <c r="F26" s="1564"/>
    </row>
    <row r="27" spans="1:6">
      <c r="A27" s="1125">
        <v>7</v>
      </c>
      <c r="B27" s="69"/>
      <c r="C27" s="52"/>
      <c r="D27" s="52"/>
      <c r="E27" s="52"/>
      <c r="F27" s="1564"/>
    </row>
    <row r="28" spans="1:6">
      <c r="A28" s="1125">
        <v>8</v>
      </c>
      <c r="B28" s="69"/>
      <c r="C28" s="52"/>
      <c r="D28" s="52"/>
      <c r="E28" s="52"/>
      <c r="F28" s="1569"/>
    </row>
    <row r="29" spans="1:6">
      <c r="A29" s="1125">
        <v>9</v>
      </c>
      <c r="B29" s="69"/>
      <c r="C29" s="1129" t="s">
        <v>3962</v>
      </c>
      <c r="D29" s="52"/>
      <c r="E29" s="52"/>
      <c r="F29" s="1570"/>
    </row>
    <row r="30" spans="1:6">
      <c r="A30" s="1125">
        <v>10</v>
      </c>
      <c r="B30" s="69"/>
      <c r="C30" s="1129"/>
      <c r="D30" s="52"/>
      <c r="E30" s="52"/>
      <c r="F30" s="1564">
        <v>98044837</v>
      </c>
    </row>
    <row r="31" spans="1:6">
      <c r="A31" s="1125">
        <v>11</v>
      </c>
      <c r="B31" s="69"/>
      <c r="C31" s="1129"/>
      <c r="D31" s="52"/>
      <c r="E31" s="52"/>
      <c r="F31" s="1564"/>
    </row>
    <row r="32" spans="1:6">
      <c r="A32" s="1125">
        <v>12</v>
      </c>
      <c r="B32" s="69"/>
      <c r="C32" s="1129"/>
      <c r="D32" s="52"/>
      <c r="E32" s="52"/>
      <c r="F32" s="1564"/>
    </row>
    <row r="33" spans="1:8">
      <c r="A33" s="1125">
        <v>13</v>
      </c>
      <c r="B33" s="69"/>
      <c r="C33" s="1129"/>
      <c r="D33" s="52"/>
      <c r="E33" s="52"/>
      <c r="F33" s="1569"/>
    </row>
    <row r="34" spans="1:8">
      <c r="A34" s="1125">
        <v>14</v>
      </c>
      <c r="B34" s="69"/>
      <c r="C34" s="1129" t="s">
        <v>3963</v>
      </c>
      <c r="D34" s="52"/>
      <c r="E34" s="52"/>
      <c r="F34" s="1571"/>
    </row>
    <row r="35" spans="1:8">
      <c r="A35" s="1125">
        <v>15</v>
      </c>
      <c r="B35" s="69"/>
      <c r="C35" s="1129"/>
      <c r="D35" s="52"/>
      <c r="E35" s="52"/>
      <c r="F35" s="1564">
        <v>-22490103</v>
      </c>
    </row>
    <row r="36" spans="1:8">
      <c r="A36" s="1125">
        <v>16</v>
      </c>
      <c r="B36" s="69"/>
      <c r="C36" s="1129"/>
      <c r="D36" s="52"/>
      <c r="E36" s="52"/>
      <c r="F36" s="1564"/>
    </row>
    <row r="37" spans="1:8">
      <c r="A37" s="1125">
        <v>17</v>
      </c>
      <c r="B37" s="69"/>
      <c r="C37" s="1129"/>
      <c r="D37" s="52"/>
      <c r="E37" s="52"/>
      <c r="F37" s="1564"/>
    </row>
    <row r="38" spans="1:8">
      <c r="A38" s="1125">
        <v>18</v>
      </c>
      <c r="B38" s="69"/>
      <c r="C38" s="1129"/>
      <c r="D38" s="52"/>
      <c r="E38" s="52"/>
      <c r="F38" s="1564"/>
    </row>
    <row r="39" spans="1:8">
      <c r="A39" s="1125">
        <v>19</v>
      </c>
      <c r="B39" s="69"/>
      <c r="C39" s="1129" t="s">
        <v>3964</v>
      </c>
      <c r="D39" s="52"/>
      <c r="E39" s="52"/>
      <c r="F39" s="1571"/>
    </row>
    <row r="40" spans="1:8">
      <c r="A40" s="1125">
        <v>20</v>
      </c>
      <c r="B40" s="69"/>
      <c r="C40" s="1129"/>
      <c r="D40" s="52"/>
      <c r="E40" s="52"/>
      <c r="F40" s="1568">
        <v>-129823049</v>
      </c>
    </row>
    <row r="41" spans="1:8">
      <c r="A41" s="1125">
        <v>21</v>
      </c>
      <c r="B41" s="69"/>
      <c r="C41" s="1129"/>
      <c r="D41" s="52"/>
      <c r="E41" s="52"/>
      <c r="F41" s="1564"/>
    </row>
    <row r="42" spans="1:8">
      <c r="A42" s="1125">
        <v>22</v>
      </c>
      <c r="B42" s="69"/>
      <c r="C42" s="1129"/>
      <c r="D42" s="52"/>
      <c r="E42" s="52"/>
      <c r="F42" s="1031"/>
    </row>
    <row r="43" spans="1:8">
      <c r="A43" s="1125">
        <v>23</v>
      </c>
      <c r="B43" s="69"/>
      <c r="C43" s="1129"/>
      <c r="D43" s="52"/>
      <c r="E43" s="52"/>
      <c r="F43" s="1031"/>
    </row>
    <row r="44" spans="1:8">
      <c r="A44" s="1125">
        <v>24</v>
      </c>
      <c r="B44" s="69"/>
      <c r="C44" s="1129"/>
      <c r="D44" s="52"/>
      <c r="E44" s="52"/>
      <c r="F44" s="1031"/>
    </row>
    <row r="45" spans="1:8">
      <c r="A45" s="1125">
        <v>25</v>
      </c>
      <c r="B45" s="69"/>
      <c r="C45" s="1129"/>
      <c r="D45" s="52"/>
      <c r="E45" s="52"/>
      <c r="F45" s="1033"/>
    </row>
    <row r="46" spans="1:8">
      <c r="A46" s="1125">
        <v>26</v>
      </c>
      <c r="B46" s="69"/>
      <c r="C46" s="1129"/>
      <c r="D46" s="52"/>
      <c r="E46" s="52"/>
      <c r="F46" s="1031"/>
    </row>
    <row r="47" spans="1:8">
      <c r="A47" s="1125">
        <v>27</v>
      </c>
      <c r="B47" s="69"/>
      <c r="C47" s="1129" t="s">
        <v>3965</v>
      </c>
      <c r="D47" s="52"/>
      <c r="E47" s="52"/>
      <c r="F47" s="1573">
        <f>F21+F25+F30+F35+F40-1</f>
        <v>4054488</v>
      </c>
      <c r="H47" s="1572"/>
    </row>
    <row r="48" spans="1:8">
      <c r="A48" s="1121">
        <v>28</v>
      </c>
      <c r="B48" s="66"/>
      <c r="C48" s="1105" t="s">
        <v>3966</v>
      </c>
      <c r="D48" s="11"/>
      <c r="E48" s="11"/>
      <c r="F48" s="1032"/>
    </row>
    <row r="49" spans="1:8">
      <c r="A49" s="1121">
        <v>29</v>
      </c>
      <c r="B49" s="66"/>
      <c r="C49" s="1105"/>
      <c r="D49" s="11"/>
      <c r="E49" s="11"/>
      <c r="F49" s="1032"/>
    </row>
    <row r="50" spans="1:8">
      <c r="A50" s="1121">
        <v>30</v>
      </c>
      <c r="B50" s="66"/>
      <c r="C50" s="1421" t="s">
        <v>4288</v>
      </c>
      <c r="D50" s="11"/>
      <c r="E50" s="11"/>
      <c r="F50" s="1032"/>
      <c r="H50" s="767"/>
    </row>
    <row r="51" spans="1:8">
      <c r="A51" s="1121">
        <v>31</v>
      </c>
      <c r="B51" s="66"/>
      <c r="C51" s="1421"/>
      <c r="D51" s="11"/>
      <c r="E51" s="11" t="s">
        <v>3253</v>
      </c>
      <c r="F51" s="1032"/>
    </row>
    <row r="52" spans="1:8">
      <c r="A52" s="1121">
        <v>32</v>
      </c>
      <c r="B52" s="66"/>
      <c r="C52" s="1421" t="s">
        <v>4289</v>
      </c>
      <c r="D52" s="11"/>
      <c r="E52" s="11" t="s">
        <v>3253</v>
      </c>
      <c r="F52" s="1032">
        <f>+F47*0.35</f>
        <v>1419070.7999999998</v>
      </c>
    </row>
    <row r="53" spans="1:8">
      <c r="A53" s="1121">
        <v>33</v>
      </c>
      <c r="B53" s="66"/>
      <c r="C53" s="1421"/>
      <c r="D53" s="11"/>
      <c r="E53" s="11"/>
      <c r="F53" s="1032"/>
    </row>
    <row r="54" spans="1:8">
      <c r="A54" s="1121">
        <v>34</v>
      </c>
      <c r="B54" s="66"/>
      <c r="C54" s="1421" t="s">
        <v>5002</v>
      </c>
      <c r="D54" s="11"/>
      <c r="E54" s="11"/>
      <c r="F54" s="1032">
        <v>-60000</v>
      </c>
    </row>
    <row r="55" spans="1:8">
      <c r="A55" s="1121">
        <v>35</v>
      </c>
      <c r="B55" s="66"/>
      <c r="C55" s="1421"/>
      <c r="D55" s="11"/>
      <c r="E55" s="11"/>
      <c r="F55" s="1032"/>
    </row>
    <row r="56" spans="1:8">
      <c r="A56" s="1121">
        <v>36</v>
      </c>
      <c r="B56" s="66"/>
      <c r="C56" s="1421" t="s">
        <v>4290</v>
      </c>
      <c r="D56" s="11"/>
      <c r="E56" s="11"/>
      <c r="F56" s="1032">
        <v>7084790</v>
      </c>
    </row>
    <row r="57" spans="1:8">
      <c r="A57" s="1121">
        <v>37</v>
      </c>
      <c r="B57" s="66"/>
      <c r="C57" s="1105"/>
      <c r="D57" s="11"/>
      <c r="E57" s="11"/>
      <c r="F57" s="1032"/>
    </row>
    <row r="58" spans="1:8">
      <c r="A58" s="1121">
        <v>38</v>
      </c>
      <c r="B58" s="66"/>
      <c r="C58" s="1852" t="s">
        <v>4291</v>
      </c>
      <c r="D58" s="11"/>
      <c r="E58" s="11"/>
      <c r="F58" s="1032">
        <f>+F54+F56+F52</f>
        <v>8443860.8000000007</v>
      </c>
    </row>
    <row r="59" spans="1:8">
      <c r="A59" s="1121">
        <v>39</v>
      </c>
      <c r="B59" s="66"/>
      <c r="C59" s="1105"/>
      <c r="D59" s="11"/>
      <c r="E59" s="11"/>
      <c r="F59" s="1032"/>
    </row>
    <row r="60" spans="1:8">
      <c r="A60" s="1121">
        <v>40</v>
      </c>
      <c r="B60" s="66"/>
      <c r="C60" s="1105"/>
      <c r="D60" s="11"/>
      <c r="E60" s="11"/>
      <c r="F60" s="1032"/>
    </row>
    <row r="61" spans="1:8">
      <c r="A61" s="1121">
        <v>41</v>
      </c>
      <c r="B61" s="66"/>
      <c r="C61" s="1105"/>
      <c r="D61" s="11"/>
      <c r="E61" s="11"/>
      <c r="F61" s="1032"/>
    </row>
    <row r="62" spans="1:8">
      <c r="A62" s="1121">
        <v>42</v>
      </c>
      <c r="B62" s="66"/>
      <c r="C62" s="1105"/>
      <c r="D62" s="11"/>
      <c r="E62" s="11"/>
      <c r="F62" s="1032"/>
    </row>
    <row r="63" spans="1:8">
      <c r="A63" s="1121">
        <v>43</v>
      </c>
      <c r="B63" s="66"/>
      <c r="C63" s="1105"/>
      <c r="D63" s="11"/>
      <c r="E63" s="11"/>
      <c r="F63" s="1032"/>
    </row>
    <row r="64" spans="1:8" ht="15.75" thickBot="1">
      <c r="A64" s="220">
        <v>44</v>
      </c>
      <c r="B64" s="212"/>
      <c r="C64" s="273"/>
      <c r="D64" s="73"/>
      <c r="E64" s="73"/>
      <c r="F64" s="1034"/>
    </row>
    <row r="65" spans="1:7">
      <c r="A65" s="11"/>
      <c r="B65" s="11"/>
      <c r="C65" s="11"/>
      <c r="D65" s="11"/>
      <c r="E65" s="11"/>
      <c r="F65" s="11"/>
    </row>
    <row r="66" spans="1:7">
      <c r="A66" s="11" t="s">
        <v>3967</v>
      </c>
      <c r="B66" s="11"/>
      <c r="C66" s="11"/>
      <c r="D66" s="11"/>
      <c r="E66" s="11"/>
      <c r="F66" s="44"/>
    </row>
    <row r="67" spans="1:7">
      <c r="A67" s="44" t="s">
        <v>3968</v>
      </c>
      <c r="B67" s="44"/>
      <c r="C67" s="44"/>
      <c r="D67" s="44"/>
      <c r="E67" s="44"/>
      <c r="F67" s="44"/>
    </row>
    <row r="68" spans="1:7">
      <c r="A68" s="11"/>
      <c r="B68" s="11"/>
      <c r="C68" s="11"/>
      <c r="D68" s="11"/>
      <c r="E68" s="11"/>
      <c r="F68" s="11"/>
    </row>
    <row r="69" spans="1:7" s="1800" customFormat="1" ht="15.75" thickBot="1">
      <c r="A69" s="11"/>
      <c r="B69" s="11"/>
      <c r="C69" s="11"/>
      <c r="D69" s="11"/>
      <c r="E69" s="11"/>
      <c r="F69" s="11"/>
      <c r="G69" s="1801"/>
    </row>
    <row r="70" spans="1:7" s="1800" customFormat="1">
      <c r="A70" s="2565"/>
      <c r="B70" s="2509"/>
      <c r="C70" s="2509"/>
      <c r="D70" s="2509"/>
      <c r="E70" s="2509"/>
      <c r="F70" s="2508"/>
      <c r="G70" s="1801"/>
    </row>
    <row r="71" spans="1:7" s="1842" customFormat="1">
      <c r="A71" s="2561" t="s">
        <v>3944</v>
      </c>
      <c r="B71" s="2567"/>
      <c r="C71" s="2567"/>
      <c r="D71" s="2567"/>
      <c r="E71" s="2567"/>
      <c r="F71" s="2507"/>
      <c r="G71" s="1845"/>
    </row>
    <row r="72" spans="1:7" s="1842" customFormat="1">
      <c r="A72" s="1959"/>
      <c r="B72" s="2496"/>
      <c r="C72" s="2496"/>
      <c r="D72" s="2496"/>
      <c r="E72" s="2496"/>
      <c r="F72" s="2505"/>
      <c r="G72" s="1845"/>
    </row>
    <row r="73" spans="1:7" s="1800" customFormat="1">
      <c r="A73" s="2562"/>
      <c r="B73" s="2568"/>
      <c r="C73" s="2567" t="s">
        <v>3957</v>
      </c>
      <c r="D73" s="2567"/>
      <c r="E73" s="2567"/>
      <c r="F73" s="2563" t="s">
        <v>2645</v>
      </c>
      <c r="G73" s="1801"/>
    </row>
    <row r="74" spans="1:7" s="1800" customFormat="1">
      <c r="A74" s="1959"/>
      <c r="B74" s="2496"/>
      <c r="C74" s="2495" t="s">
        <v>58</v>
      </c>
      <c r="D74" s="2495"/>
      <c r="E74" s="2495"/>
      <c r="F74" s="2566" t="s">
        <v>1827</v>
      </c>
      <c r="G74" s="1801"/>
    </row>
    <row r="75" spans="1:7">
      <c r="A75" s="47"/>
      <c r="B75" s="515"/>
      <c r="C75" s="515"/>
      <c r="D75" s="515"/>
      <c r="E75" s="515"/>
      <c r="F75" s="48"/>
    </row>
    <row r="76" spans="1:7" ht="15.75">
      <c r="A76" s="1466"/>
      <c r="B76" s="543"/>
      <c r="C76" s="1860" t="s">
        <v>3924</v>
      </c>
      <c r="D76" s="516"/>
      <c r="E76" s="543"/>
      <c r="F76" s="45"/>
    </row>
    <row r="77" spans="1:7">
      <c r="A77" s="1466"/>
      <c r="B77" s="1845"/>
      <c r="C77" s="1845" t="s">
        <v>4101</v>
      </c>
      <c r="D77" s="1845"/>
      <c r="E77" s="1845"/>
      <c r="F77" s="565"/>
    </row>
    <row r="78" spans="1:7">
      <c r="A78" s="1466"/>
      <c r="B78" s="2569"/>
      <c r="C78" s="2570" t="s">
        <v>5003</v>
      </c>
      <c r="D78" s="2571"/>
      <c r="E78" s="2571"/>
      <c r="F78" s="2572"/>
      <c r="G78" s="1239"/>
    </row>
    <row r="79" spans="1:7">
      <c r="A79" s="1466"/>
      <c r="B79" s="2573"/>
      <c r="C79" s="2574"/>
      <c r="D79" s="2575"/>
      <c r="E79" s="1025"/>
      <c r="F79" s="2576"/>
      <c r="G79" s="1025"/>
    </row>
    <row r="80" spans="1:7">
      <c r="A80" s="1466"/>
      <c r="B80" s="1239"/>
      <c r="C80" s="2577" t="s">
        <v>4102</v>
      </c>
      <c r="D80" s="1027"/>
      <c r="E80" s="2590"/>
      <c r="F80" s="2617">
        <v>52167674.859999999</v>
      </c>
      <c r="G80" s="1027"/>
    </row>
    <row r="81" spans="1:7">
      <c r="A81" s="1466"/>
      <c r="B81" s="2578"/>
      <c r="C81" s="2579"/>
      <c r="D81" s="1027"/>
      <c r="E81" s="2592"/>
      <c r="F81" s="2591"/>
      <c r="G81" s="1027"/>
    </row>
    <row r="82" spans="1:7">
      <c r="A82" s="1466"/>
      <c r="B82" s="2570"/>
      <c r="C82" s="2580" t="s">
        <v>4027</v>
      </c>
      <c r="D82" s="1028"/>
      <c r="E82" s="2593"/>
      <c r="F82" s="2594"/>
      <c r="G82" s="1028"/>
    </row>
    <row r="83" spans="1:7">
      <c r="A83" s="1466"/>
      <c r="B83" s="1239"/>
      <c r="C83" s="1805" t="s">
        <v>5004</v>
      </c>
      <c r="D83" s="2581"/>
      <c r="E83" s="2595">
        <v>1552027</v>
      </c>
      <c r="F83" s="2596"/>
      <c r="G83" s="1025"/>
    </row>
    <row r="84" spans="1:7">
      <c r="A84" s="1466"/>
      <c r="B84" s="2578"/>
      <c r="C84" s="1025" t="s">
        <v>5005</v>
      </c>
      <c r="D84" s="2581"/>
      <c r="E84" s="2595">
        <v>4160949.9000000004</v>
      </c>
      <c r="F84" s="2596"/>
      <c r="G84" s="1025"/>
    </row>
    <row r="85" spans="1:7">
      <c r="A85" s="1466"/>
      <c r="B85" s="2570"/>
      <c r="C85" s="2574" t="s">
        <v>4069</v>
      </c>
      <c r="D85" s="2581"/>
      <c r="E85" s="2595">
        <v>442152.53</v>
      </c>
      <c r="F85" s="2596"/>
      <c r="G85" s="1025"/>
    </row>
    <row r="86" spans="1:7">
      <c r="A86" s="1466"/>
      <c r="B86" s="2582"/>
      <c r="C86" s="2583"/>
      <c r="D86" s="2581"/>
      <c r="E86" s="2595"/>
      <c r="F86" s="2616">
        <v>6155129.4300000006</v>
      </c>
      <c r="G86" s="1025"/>
    </row>
    <row r="87" spans="1:7">
      <c r="A87" s="1466"/>
      <c r="B87" s="2582"/>
      <c r="C87" s="1025" t="s">
        <v>4028</v>
      </c>
      <c r="D87" s="2581"/>
      <c r="E87" s="2595"/>
      <c r="F87" s="2596"/>
      <c r="G87" s="1025"/>
    </row>
    <row r="88" spans="1:7">
      <c r="A88" s="1466"/>
      <c r="B88" s="2570"/>
      <c r="C88" s="1805" t="s">
        <v>5006</v>
      </c>
      <c r="D88" s="2581"/>
      <c r="E88" s="2595">
        <v>1237779.1000000001</v>
      </c>
      <c r="F88" s="2596"/>
      <c r="G88" s="1025"/>
    </row>
    <row r="89" spans="1:7">
      <c r="A89" s="1466"/>
      <c r="B89" s="2570"/>
      <c r="C89" s="2584" t="s">
        <v>5007</v>
      </c>
      <c r="D89" s="2581"/>
      <c r="E89" s="2595">
        <v>37668</v>
      </c>
      <c r="F89" s="2596"/>
      <c r="G89" s="1025"/>
    </row>
    <row r="90" spans="1:7">
      <c r="A90" s="1466"/>
      <c r="B90" s="2570"/>
      <c r="C90" s="2584" t="s">
        <v>4414</v>
      </c>
      <c r="D90" s="2581"/>
      <c r="E90" s="2595">
        <v>147846</v>
      </c>
      <c r="F90" s="2596"/>
      <c r="G90" s="1025"/>
    </row>
    <row r="91" spans="1:7">
      <c r="A91" s="1466"/>
      <c r="B91" s="2570"/>
      <c r="C91" s="2584" t="s">
        <v>5008</v>
      </c>
      <c r="D91" s="2581"/>
      <c r="E91" s="2595">
        <v>593603.48</v>
      </c>
      <c r="F91" s="2596"/>
      <c r="G91" s="1028"/>
    </row>
    <row r="92" spans="1:7">
      <c r="A92" s="1466"/>
      <c r="B92" s="2570"/>
      <c r="C92" s="2584" t="s">
        <v>5009</v>
      </c>
      <c r="D92" s="2581"/>
      <c r="E92" s="2595">
        <v>1150230</v>
      </c>
      <c r="F92" s="2596"/>
      <c r="G92" s="1025"/>
    </row>
    <row r="93" spans="1:7">
      <c r="A93" s="1466"/>
      <c r="B93" s="2582"/>
      <c r="C93" s="2584" t="s">
        <v>5010</v>
      </c>
      <c r="D93" s="2581"/>
      <c r="E93" s="2595">
        <v>3313290.59</v>
      </c>
      <c r="F93" s="2596"/>
      <c r="G93" s="1025"/>
    </row>
    <row r="94" spans="1:7">
      <c r="A94" s="1466"/>
      <c r="B94" s="2582"/>
      <c r="C94" s="2584" t="s">
        <v>4072</v>
      </c>
      <c r="D94" s="2581"/>
      <c r="E94" s="2595">
        <v>5008892.41</v>
      </c>
      <c r="F94" s="2596"/>
      <c r="G94" s="1028"/>
    </row>
    <row r="95" spans="1:7">
      <c r="A95" s="1466"/>
      <c r="B95" s="2582"/>
      <c r="C95" s="2584" t="s">
        <v>4292</v>
      </c>
      <c r="D95" s="2581"/>
      <c r="E95" s="2595">
        <v>72370.59</v>
      </c>
      <c r="F95" s="2596"/>
      <c r="G95" s="1028"/>
    </row>
    <row r="96" spans="1:7">
      <c r="A96" s="1466"/>
      <c r="B96" s="2582"/>
      <c r="C96" s="2584" t="s">
        <v>5011</v>
      </c>
      <c r="D96" s="2581"/>
      <c r="E96" s="2595">
        <v>71367.37</v>
      </c>
      <c r="F96" s="2596"/>
      <c r="G96" s="1028"/>
    </row>
    <row r="97" spans="1:7">
      <c r="A97" s="1466"/>
      <c r="B97" s="2570"/>
      <c r="C97" s="2584" t="s">
        <v>5012</v>
      </c>
      <c r="D97" s="2581"/>
      <c r="E97" s="2595">
        <v>1304596</v>
      </c>
      <c r="F97" s="2596"/>
      <c r="G97" s="1028"/>
    </row>
    <row r="98" spans="1:7">
      <c r="A98" s="1466"/>
      <c r="B98" s="2570"/>
      <c r="C98" s="2584" t="s">
        <v>4253</v>
      </c>
      <c r="D98" s="2581"/>
      <c r="E98" s="2595">
        <v>192631.38</v>
      </c>
      <c r="F98" s="2596"/>
      <c r="G98" s="1025"/>
    </row>
    <row r="99" spans="1:7">
      <c r="A99" s="1466"/>
      <c r="B99" s="2582"/>
      <c r="C99" s="2584" t="s">
        <v>5013</v>
      </c>
      <c r="D99" s="2581"/>
      <c r="E99" s="2595">
        <v>3000</v>
      </c>
      <c r="F99" s="2596"/>
      <c r="G99" s="1025"/>
    </row>
    <row r="100" spans="1:7">
      <c r="A100" s="1466"/>
      <c r="B100" s="2570"/>
      <c r="C100" s="2584" t="s">
        <v>4065</v>
      </c>
      <c r="D100" s="2581"/>
      <c r="E100" s="2595">
        <v>196303.94</v>
      </c>
      <c r="F100" s="2596"/>
      <c r="G100" s="1025"/>
    </row>
    <row r="101" spans="1:7">
      <c r="A101" s="1466"/>
      <c r="B101" s="2570"/>
      <c r="C101" s="2584" t="s">
        <v>5014</v>
      </c>
      <c r="D101" s="2581"/>
      <c r="E101" s="2595">
        <v>50571.95</v>
      </c>
      <c r="F101" s="2596"/>
      <c r="G101" s="1028"/>
    </row>
    <row r="102" spans="1:7">
      <c r="A102" s="1466"/>
      <c r="B102" s="2570"/>
      <c r="C102" s="2584" t="s">
        <v>5015</v>
      </c>
      <c r="D102" s="2581"/>
      <c r="E102" s="2595">
        <v>4467658</v>
      </c>
      <c r="F102" s="2596"/>
      <c r="G102" s="1028"/>
    </row>
    <row r="103" spans="1:7">
      <c r="A103" s="1466"/>
      <c r="B103" s="2570"/>
      <c r="C103" s="2584" t="s">
        <v>4067</v>
      </c>
      <c r="D103" s="2581"/>
      <c r="E103" s="2595">
        <v>65675.45</v>
      </c>
      <c r="F103" s="2596"/>
      <c r="G103" s="1028"/>
    </row>
    <row r="104" spans="1:7">
      <c r="A104" s="1466"/>
      <c r="B104" s="2582"/>
      <c r="C104" s="2584" t="s">
        <v>5016</v>
      </c>
      <c r="D104" s="2581"/>
      <c r="E104" s="2595">
        <v>3345303.57</v>
      </c>
      <c r="F104" s="2596"/>
      <c r="G104" s="1028"/>
    </row>
    <row r="105" spans="1:7">
      <c r="A105" s="1466"/>
      <c r="B105" s="2570"/>
      <c r="C105" s="2584" t="s">
        <v>4291</v>
      </c>
      <c r="D105" s="2581"/>
      <c r="E105" s="2595">
        <v>16184758.689999999</v>
      </c>
      <c r="F105" s="2596"/>
      <c r="G105" s="1028"/>
    </row>
    <row r="106" spans="1:7">
      <c r="A106" s="1466"/>
      <c r="B106" s="2570"/>
      <c r="C106" s="2584" t="s">
        <v>5017</v>
      </c>
      <c r="D106" s="2581"/>
      <c r="E106" s="2595">
        <v>257798.48</v>
      </c>
      <c r="F106" s="2596"/>
      <c r="G106" s="1028"/>
    </row>
    <row r="107" spans="1:7">
      <c r="A107" s="1466"/>
      <c r="B107" s="2582"/>
      <c r="C107" s="2584" t="s">
        <v>4070</v>
      </c>
      <c r="D107" s="2581"/>
      <c r="E107" s="2595">
        <v>2149756.4700000002</v>
      </c>
      <c r="F107" s="2596"/>
      <c r="G107" s="1025"/>
    </row>
    <row r="108" spans="1:7">
      <c r="A108" s="1466"/>
      <c r="B108" s="2582"/>
      <c r="C108" s="2584" t="s">
        <v>5018</v>
      </c>
      <c r="D108" s="2581"/>
      <c r="E108" s="2595">
        <v>9334490.3599999994</v>
      </c>
      <c r="F108" s="2596"/>
      <c r="G108" s="1025"/>
    </row>
    <row r="109" spans="1:7">
      <c r="A109" s="1466"/>
      <c r="B109" s="2570"/>
      <c r="C109" s="2584" t="s">
        <v>4073</v>
      </c>
      <c r="D109" s="2581"/>
      <c r="E109" s="2595">
        <v>787361.6</v>
      </c>
      <c r="F109" s="2596"/>
      <c r="G109" s="1025"/>
    </row>
    <row r="110" spans="1:7">
      <c r="A110" s="1466"/>
      <c r="B110" s="1246"/>
      <c r="C110" s="2584" t="s">
        <v>4255</v>
      </c>
      <c r="D110" s="2581"/>
      <c r="E110" s="2595">
        <v>342297.34</v>
      </c>
      <c r="F110" s="2596"/>
      <c r="G110" s="1025"/>
    </row>
    <row r="111" spans="1:7">
      <c r="A111" s="1466"/>
      <c r="B111" s="2585"/>
      <c r="C111" s="2584" t="s">
        <v>5019</v>
      </c>
      <c r="D111" s="2581"/>
      <c r="E111" s="2595">
        <v>2503334.2999999998</v>
      </c>
      <c r="F111" s="2596"/>
      <c r="G111" s="1025"/>
    </row>
    <row r="112" spans="1:7">
      <c r="A112" s="1466"/>
      <c r="B112" s="2570"/>
      <c r="C112" s="2584" t="s">
        <v>4071</v>
      </c>
      <c r="D112" s="2581"/>
      <c r="E112" s="2595">
        <v>1655113.76</v>
      </c>
      <c r="F112" s="2596"/>
      <c r="G112" s="1025"/>
    </row>
    <row r="113" spans="1:7">
      <c r="A113" s="1466"/>
      <c r="B113" s="2582"/>
      <c r="C113" s="2584" t="s">
        <v>5020</v>
      </c>
      <c r="D113" s="2581"/>
      <c r="E113" s="2595">
        <v>27582665</v>
      </c>
      <c r="F113" s="2596"/>
      <c r="G113" s="1025"/>
    </row>
    <row r="114" spans="1:7">
      <c r="A114" s="1466"/>
      <c r="B114" s="2570"/>
      <c r="C114" s="2584" t="s">
        <v>5021</v>
      </c>
      <c r="D114" s="2581"/>
      <c r="E114" s="2595">
        <v>4723473</v>
      </c>
      <c r="F114" s="2596"/>
      <c r="G114" s="1028"/>
    </row>
    <row r="115" spans="1:7">
      <c r="A115" s="1466"/>
      <c r="B115" s="1239"/>
      <c r="C115" s="2584" t="s">
        <v>5022</v>
      </c>
      <c r="D115" s="2581"/>
      <c r="E115" s="2595">
        <v>6000000</v>
      </c>
      <c r="F115" s="2596"/>
      <c r="G115" s="1025"/>
    </row>
    <row r="116" spans="1:7">
      <c r="A116" s="1466"/>
      <c r="B116" s="2585"/>
      <c r="C116" s="2584" t="s">
        <v>5023</v>
      </c>
      <c r="D116" s="2581"/>
      <c r="E116" s="2595">
        <v>5265000</v>
      </c>
      <c r="F116" s="2596"/>
      <c r="G116" s="1025"/>
    </row>
    <row r="117" spans="1:7">
      <c r="A117" s="1466"/>
      <c r="B117" s="2570"/>
      <c r="C117" s="2584"/>
      <c r="D117" s="2581"/>
      <c r="E117" s="2595"/>
      <c r="F117" s="2616">
        <v>98044836.829999983</v>
      </c>
      <c r="G117" s="1025"/>
    </row>
    <row r="118" spans="1:7">
      <c r="A118" s="1466"/>
      <c r="B118" s="2570"/>
      <c r="C118" s="2584"/>
      <c r="D118" s="2581"/>
      <c r="E118" s="2595"/>
      <c r="F118" s="2596"/>
      <c r="G118" s="1025"/>
    </row>
    <row r="119" spans="1:7">
      <c r="A119" s="1466"/>
      <c r="B119" s="2570"/>
      <c r="C119" s="2584"/>
      <c r="D119" s="2581"/>
      <c r="E119" s="2595"/>
      <c r="F119" s="2596"/>
      <c r="G119" s="1025"/>
    </row>
    <row r="120" spans="1:7">
      <c r="A120" s="1466"/>
      <c r="B120" s="1246"/>
      <c r="C120" s="2584"/>
      <c r="D120" s="2581"/>
      <c r="E120" s="2595"/>
      <c r="F120" s="2597"/>
      <c r="G120" s="1028"/>
    </row>
    <row r="121" spans="1:7">
      <c r="A121" s="1466"/>
      <c r="B121" s="2582"/>
      <c r="C121" s="2584" t="s">
        <v>4029</v>
      </c>
      <c r="D121" s="2581"/>
      <c r="E121" s="2595"/>
      <c r="F121" s="2596"/>
      <c r="G121" s="1025"/>
    </row>
    <row r="122" spans="1:7">
      <c r="A122" s="1466"/>
      <c r="B122" s="2570"/>
      <c r="C122" s="2584" t="s">
        <v>4105</v>
      </c>
      <c r="D122" s="2581"/>
      <c r="E122" s="2595">
        <v>127600.55</v>
      </c>
      <c r="F122" s="2596"/>
      <c r="G122" s="1025"/>
    </row>
    <row r="123" spans="1:7">
      <c r="A123" s="1466"/>
      <c r="B123" s="2570"/>
      <c r="C123" s="2584" t="s">
        <v>5024</v>
      </c>
      <c r="D123" s="2581"/>
      <c r="E123" s="2595">
        <v>1000000</v>
      </c>
      <c r="F123" s="2596"/>
      <c r="G123" s="1025"/>
    </row>
    <row r="124" spans="1:7">
      <c r="A124" s="1466"/>
      <c r="B124" s="2570"/>
      <c r="C124" s="2584" t="s">
        <v>4063</v>
      </c>
      <c r="D124" s="2581"/>
      <c r="E124" s="2595">
        <v>1850801.74</v>
      </c>
      <c r="F124" s="2596"/>
      <c r="G124" s="1025"/>
    </row>
    <row r="125" spans="1:7">
      <c r="A125" s="1466"/>
      <c r="B125" s="2570"/>
      <c r="C125" s="2584" t="s">
        <v>5025</v>
      </c>
      <c r="D125" s="2581"/>
      <c r="E125" s="2595">
        <v>14860186.18</v>
      </c>
      <c r="F125" s="2596"/>
      <c r="G125" s="1025"/>
    </row>
    <row r="126" spans="1:7">
      <c r="A126" s="1466"/>
      <c r="B126" s="2570"/>
      <c r="C126" s="2584" t="s">
        <v>5026</v>
      </c>
      <c r="D126" s="2581"/>
      <c r="E126" s="2595">
        <v>4651514.4000000004</v>
      </c>
      <c r="F126" s="2598"/>
      <c r="G126" s="1025"/>
    </row>
    <row r="127" spans="1:7" s="1401" customFormat="1">
      <c r="A127" s="1466"/>
      <c r="B127" s="2570"/>
      <c r="C127" s="2584"/>
      <c r="D127" s="2581"/>
      <c r="E127" s="2595"/>
      <c r="F127" s="2616">
        <v>22490102.869999997</v>
      </c>
      <c r="G127" s="1025"/>
    </row>
    <row r="128" spans="1:7" s="1401" customFormat="1">
      <c r="A128" s="1466"/>
      <c r="B128" s="2570"/>
      <c r="C128" s="2584"/>
      <c r="D128" s="2581"/>
      <c r="E128" s="2595"/>
      <c r="F128" s="2596"/>
      <c r="G128" s="1025"/>
    </row>
    <row r="129" spans="1:7">
      <c r="A129" s="1466"/>
      <c r="B129" s="2570"/>
      <c r="C129" s="2575"/>
      <c r="D129" s="2581"/>
      <c r="E129" s="2595"/>
      <c r="F129" s="2596"/>
      <c r="G129" s="1025"/>
    </row>
    <row r="130" spans="1:7">
      <c r="A130" s="1466"/>
      <c r="B130" s="2570"/>
      <c r="C130" s="1805"/>
      <c r="D130" s="2581"/>
      <c r="E130" s="2595"/>
      <c r="F130" s="2596"/>
      <c r="G130" s="1025"/>
    </row>
    <row r="131" spans="1:7">
      <c r="A131" s="1466"/>
      <c r="B131" s="1246"/>
      <c r="C131" s="1805"/>
      <c r="D131" s="2581"/>
      <c r="E131" s="2595"/>
      <c r="F131" s="2596"/>
      <c r="G131" s="1025"/>
    </row>
    <row r="132" spans="1:7">
      <c r="A132" s="1466"/>
      <c r="B132" s="2570"/>
      <c r="C132" s="1805"/>
      <c r="D132" s="2581"/>
      <c r="E132" s="2595"/>
      <c r="F132" s="2596"/>
      <c r="G132" s="1025"/>
    </row>
    <row r="133" spans="1:7">
      <c r="A133" s="1466"/>
      <c r="B133" s="2582"/>
      <c r="C133" s="1025"/>
      <c r="D133" s="2581"/>
      <c r="E133" s="2595"/>
      <c r="F133" s="2596"/>
      <c r="G133" s="1025"/>
    </row>
    <row r="134" spans="1:7" s="1800" customFormat="1">
      <c r="A134" s="197" t="s">
        <v>4422</v>
      </c>
      <c r="B134" s="543"/>
      <c r="C134" s="543"/>
      <c r="D134" s="543"/>
      <c r="E134" s="2599"/>
      <c r="F134" s="2600"/>
      <c r="G134" s="1801"/>
    </row>
    <row r="135" spans="1:7" ht="15.75" thickBot="1">
      <c r="A135" s="529"/>
      <c r="B135" s="1841"/>
      <c r="C135" s="2586"/>
      <c r="D135" s="2587"/>
      <c r="E135" s="2601"/>
      <c r="F135" s="2602"/>
      <c r="G135" s="1025"/>
    </row>
    <row r="136" spans="1:7" s="1800" customFormat="1">
      <c r="A136" s="2565"/>
      <c r="B136" s="2509"/>
      <c r="C136" s="2509"/>
      <c r="D136" s="2509"/>
      <c r="E136" s="2603"/>
      <c r="F136" s="2604"/>
      <c r="G136" s="1025"/>
    </row>
    <row r="137" spans="1:7" s="1800" customFormat="1">
      <c r="A137" s="2561" t="s">
        <v>3944</v>
      </c>
      <c r="B137" s="2567"/>
      <c r="C137" s="2567"/>
      <c r="D137" s="2567"/>
      <c r="E137" s="2605"/>
      <c r="F137" s="2606"/>
      <c r="G137" s="1025"/>
    </row>
    <row r="138" spans="1:7" s="1800" customFormat="1">
      <c r="A138" s="1959"/>
      <c r="B138" s="2496"/>
      <c r="C138" s="2496"/>
      <c r="D138" s="2496"/>
      <c r="E138" s="2607"/>
      <c r="F138" s="2608"/>
      <c r="G138" s="1025"/>
    </row>
    <row r="139" spans="1:7" s="1800" customFormat="1">
      <c r="A139" s="2562"/>
      <c r="B139" s="2568"/>
      <c r="C139" s="2567" t="s">
        <v>3957</v>
      </c>
      <c r="D139" s="2567"/>
      <c r="E139" s="2605"/>
      <c r="F139" s="2609" t="s">
        <v>2645</v>
      </c>
      <c r="G139" s="1025"/>
    </row>
    <row r="140" spans="1:7" s="1800" customFormat="1">
      <c r="A140" s="1959"/>
      <c r="B140" s="2496"/>
      <c r="C140" s="2495" t="s">
        <v>58</v>
      </c>
      <c r="D140" s="2495"/>
      <c r="E140" s="2610"/>
      <c r="F140" s="2611" t="s">
        <v>1827</v>
      </c>
      <c r="G140" s="1025"/>
    </row>
    <row r="141" spans="1:7">
      <c r="A141" s="1466"/>
      <c r="B141" s="2570"/>
      <c r="C141" s="1238"/>
      <c r="D141" s="2588"/>
      <c r="E141" s="2595"/>
      <c r="F141" s="2596"/>
      <c r="G141" s="1025"/>
    </row>
    <row r="142" spans="1:7">
      <c r="A142" s="1466"/>
      <c r="B142" s="2570"/>
      <c r="C142" s="1238" t="s">
        <v>4030</v>
      </c>
      <c r="D142" s="2588"/>
      <c r="E142" s="2595"/>
      <c r="F142" s="2596"/>
      <c r="G142" s="1025"/>
    </row>
    <row r="143" spans="1:7">
      <c r="A143" s="1466"/>
      <c r="B143" s="2570"/>
      <c r="C143" s="1238" t="s">
        <v>5027</v>
      </c>
      <c r="D143" s="2588"/>
      <c r="E143" s="2595">
        <v>1026894.11</v>
      </c>
      <c r="F143" s="2596"/>
      <c r="G143" s="1025"/>
    </row>
    <row r="144" spans="1:7">
      <c r="A144" s="1466"/>
      <c r="B144" s="2582"/>
      <c r="C144" s="1238" t="s">
        <v>4416</v>
      </c>
      <c r="D144" s="2588"/>
      <c r="E144" s="2595">
        <v>30449.16</v>
      </c>
      <c r="F144" s="2596"/>
      <c r="G144" s="1028"/>
    </row>
    <row r="145" spans="1:7">
      <c r="A145" s="1466"/>
      <c r="B145" s="2582"/>
      <c r="C145" s="1238" t="s">
        <v>5028</v>
      </c>
      <c r="D145" s="2588"/>
      <c r="E145" s="2595">
        <v>5263973.96</v>
      </c>
      <c r="F145" s="2596"/>
      <c r="G145" s="1025"/>
    </row>
    <row r="146" spans="1:7">
      <c r="A146" s="1466"/>
      <c r="B146" s="2570"/>
      <c r="C146" s="1238" t="s">
        <v>4293</v>
      </c>
      <c r="D146" s="2588"/>
      <c r="E146" s="2595">
        <v>2602711.16</v>
      </c>
      <c r="F146" s="2596"/>
      <c r="G146" s="1025"/>
    </row>
    <row r="147" spans="1:7">
      <c r="A147" s="1466"/>
      <c r="B147" s="2582"/>
      <c r="C147" s="1238" t="s">
        <v>5029</v>
      </c>
      <c r="D147" s="2588"/>
      <c r="E147" s="2595">
        <v>74745.59</v>
      </c>
      <c r="F147" s="2596"/>
      <c r="G147" s="1025"/>
    </row>
    <row r="148" spans="1:7">
      <c r="A148" s="1466"/>
      <c r="B148" s="2582"/>
      <c r="C148" s="1238" t="s">
        <v>5030</v>
      </c>
      <c r="D148" s="2588"/>
      <c r="E148" s="2595">
        <v>12113.4</v>
      </c>
      <c r="F148" s="2597"/>
      <c r="G148" s="1028"/>
    </row>
    <row r="149" spans="1:7">
      <c r="A149" s="1466"/>
      <c r="B149" s="2570"/>
      <c r="C149" s="1238" t="s">
        <v>5031</v>
      </c>
      <c r="D149" s="2588"/>
      <c r="E149" s="2595">
        <v>12847816.039999999</v>
      </c>
      <c r="F149" s="2596"/>
      <c r="G149" s="1025"/>
    </row>
    <row r="150" spans="1:7">
      <c r="A150" s="1466"/>
      <c r="B150" s="2582"/>
      <c r="C150" s="1238" t="s">
        <v>5032</v>
      </c>
      <c r="D150" s="2588"/>
      <c r="E150" s="2595">
        <v>915125</v>
      </c>
      <c r="F150" s="2596"/>
      <c r="G150" s="1025"/>
    </row>
    <row r="151" spans="1:7">
      <c r="A151" s="1466"/>
      <c r="B151" s="2582"/>
      <c r="C151" s="1238" t="s">
        <v>4998</v>
      </c>
      <c r="D151" s="2588"/>
      <c r="E151" s="2595">
        <v>6253.51</v>
      </c>
      <c r="F151" s="2596"/>
      <c r="G151" s="1025"/>
    </row>
    <row r="152" spans="1:7">
      <c r="A152" s="1466"/>
      <c r="B152" s="2582"/>
      <c r="C152" s="1238" t="s">
        <v>4064</v>
      </c>
      <c r="D152" s="2588"/>
      <c r="E152" s="2595">
        <v>30520.07</v>
      </c>
      <c r="F152" s="2596"/>
      <c r="G152" s="1025"/>
    </row>
    <row r="153" spans="1:7">
      <c r="A153" s="1466"/>
      <c r="B153" s="2582"/>
      <c r="C153" s="1238" t="s">
        <v>4399</v>
      </c>
      <c r="D153" s="2588"/>
      <c r="E153" s="2595">
        <v>2162360.5</v>
      </c>
      <c r="F153" s="2596"/>
      <c r="G153" s="1025"/>
    </row>
    <row r="154" spans="1:7">
      <c r="A154" s="1466"/>
      <c r="B154" s="2582"/>
      <c r="C154" s="1238" t="s">
        <v>5033</v>
      </c>
      <c r="D154" s="2588"/>
      <c r="E154" s="2595">
        <v>10654098.109999999</v>
      </c>
      <c r="F154" s="2596"/>
      <c r="G154" s="1028"/>
    </row>
    <row r="155" spans="1:7">
      <c r="A155" s="1466"/>
      <c r="B155" s="2589"/>
      <c r="C155" s="1238" t="s">
        <v>4066</v>
      </c>
      <c r="D155" s="2588"/>
      <c r="E155" s="2595">
        <v>565367.03</v>
      </c>
      <c r="F155" s="2596"/>
      <c r="G155" s="1028"/>
    </row>
    <row r="156" spans="1:7">
      <c r="A156" s="1466"/>
      <c r="B156" s="1239"/>
      <c r="C156" s="1238" t="s">
        <v>5034</v>
      </c>
      <c r="D156" s="2588"/>
      <c r="E156" s="2595">
        <v>29121504.719999999</v>
      </c>
      <c r="F156" s="2596"/>
      <c r="G156" s="1028"/>
    </row>
    <row r="157" spans="1:7">
      <c r="A157" s="1466"/>
      <c r="B157" s="1239"/>
      <c r="C157" s="1238" t="s">
        <v>5035</v>
      </c>
      <c r="D157" s="2588"/>
      <c r="E157" s="2595">
        <v>8612111</v>
      </c>
      <c r="F157" s="2596"/>
      <c r="G157" s="1025"/>
    </row>
    <row r="158" spans="1:7">
      <c r="A158" s="1466"/>
      <c r="B158" s="2570"/>
      <c r="C158" s="1238" t="s">
        <v>5036</v>
      </c>
      <c r="D158" s="2588"/>
      <c r="E158" s="2595">
        <v>1038165.72</v>
      </c>
      <c r="F158" s="2596"/>
      <c r="G158" s="1025"/>
    </row>
    <row r="159" spans="1:7">
      <c r="A159" s="1466"/>
      <c r="B159" s="1845"/>
      <c r="C159" s="1238" t="s">
        <v>4068</v>
      </c>
      <c r="D159" s="2588"/>
      <c r="E159" s="2595">
        <v>53178.720000000001</v>
      </c>
      <c r="F159" s="2596"/>
      <c r="G159" s="1025"/>
    </row>
    <row r="160" spans="1:7">
      <c r="A160" s="1466"/>
      <c r="B160" s="1845"/>
      <c r="C160" s="1238" t="s">
        <v>5037</v>
      </c>
      <c r="D160" s="2588"/>
      <c r="E160" s="2595">
        <v>3383692.5</v>
      </c>
      <c r="F160" s="2596"/>
      <c r="G160" s="1025"/>
    </row>
    <row r="161" spans="1:7">
      <c r="A161" s="1466"/>
      <c r="B161" s="1845"/>
      <c r="C161" s="1238" t="s">
        <v>5038</v>
      </c>
      <c r="D161" s="2588"/>
      <c r="E161" s="2595">
        <v>1990763</v>
      </c>
      <c r="F161" s="2596"/>
      <c r="G161" s="1028"/>
    </row>
    <row r="162" spans="1:7">
      <c r="A162" s="1466"/>
      <c r="B162" s="1845"/>
      <c r="C162" s="1238" t="s">
        <v>4421</v>
      </c>
      <c r="D162" s="2588"/>
      <c r="E162" s="2595">
        <v>37368314.060000002</v>
      </c>
      <c r="F162" s="2596"/>
      <c r="G162" s="1028"/>
    </row>
    <row r="163" spans="1:7">
      <c r="A163" s="1466"/>
      <c r="B163" s="1845"/>
      <c r="C163" s="1238" t="s">
        <v>5039</v>
      </c>
      <c r="D163" s="2588"/>
      <c r="E163" s="2595">
        <v>3029224.77</v>
      </c>
      <c r="F163" s="2596"/>
      <c r="G163" s="1028"/>
    </row>
    <row r="164" spans="1:7">
      <c r="A164" s="1466"/>
      <c r="B164" s="1845"/>
      <c r="C164" s="1238" t="s">
        <v>5040</v>
      </c>
      <c r="D164" s="2588"/>
      <c r="E164" s="2595">
        <v>1201542</v>
      </c>
      <c r="F164" s="2596"/>
      <c r="G164" s="1028"/>
    </row>
    <row r="165" spans="1:7">
      <c r="A165" s="1466"/>
      <c r="B165" s="1845"/>
      <c r="C165" s="1238" t="s">
        <v>5041</v>
      </c>
      <c r="D165" s="2588"/>
      <c r="E165" s="2595">
        <v>232851.18</v>
      </c>
      <c r="F165" s="2596"/>
      <c r="G165" s="1028"/>
    </row>
    <row r="166" spans="1:7">
      <c r="A166" s="1466"/>
      <c r="B166" s="1845"/>
      <c r="C166" s="1238" t="s">
        <v>5042</v>
      </c>
      <c r="D166" s="2588"/>
      <c r="E166" s="2595">
        <v>1207457.1200000001</v>
      </c>
      <c r="F166" s="2596"/>
      <c r="G166" s="1028"/>
    </row>
    <row r="167" spans="1:7">
      <c r="A167" s="1466"/>
      <c r="B167" s="1845"/>
      <c r="C167" s="1238" t="s">
        <v>5043</v>
      </c>
      <c r="D167" s="2588"/>
      <c r="E167" s="2595">
        <v>86513.57</v>
      </c>
      <c r="F167" s="2596"/>
      <c r="G167" s="1028"/>
    </row>
    <row r="168" spans="1:7">
      <c r="A168" s="1466"/>
      <c r="B168" s="1845"/>
      <c r="C168" s="1238" t="s">
        <v>5044</v>
      </c>
      <c r="D168" s="2588"/>
      <c r="E168" s="2595">
        <v>6305302.8099999996</v>
      </c>
      <c r="F168" s="2596"/>
      <c r="G168" s="1028"/>
    </row>
    <row r="169" spans="1:7">
      <c r="A169" s="1466"/>
      <c r="B169" s="1845"/>
      <c r="C169" s="1238"/>
      <c r="D169" s="2588"/>
      <c r="E169" s="2595"/>
      <c r="F169" s="2616">
        <v>129823048.81</v>
      </c>
      <c r="G169" s="1028"/>
    </row>
    <row r="170" spans="1:7">
      <c r="A170" s="1466"/>
      <c r="B170" s="1845"/>
      <c r="C170" s="1238"/>
      <c r="D170" s="2588"/>
      <c r="E170" s="2595"/>
      <c r="F170" s="2596"/>
      <c r="G170" s="1028"/>
    </row>
    <row r="171" spans="1:7">
      <c r="A171" s="1466"/>
      <c r="B171" s="1845"/>
      <c r="C171" s="1238"/>
      <c r="D171" s="2588"/>
      <c r="E171" s="2595"/>
      <c r="F171" s="2596"/>
      <c r="G171" s="1028"/>
    </row>
    <row r="172" spans="1:7">
      <c r="A172" s="1466"/>
      <c r="B172" s="1845"/>
      <c r="C172" s="1238" t="s">
        <v>4108</v>
      </c>
      <c r="D172" s="2588"/>
      <c r="E172" s="2595"/>
      <c r="F172" s="2596">
        <v>4054489.4399999678</v>
      </c>
      <c r="G172" s="1028"/>
    </row>
    <row r="173" spans="1:7" s="1401" customFormat="1">
      <c r="A173" s="1466"/>
      <c r="B173" s="1845"/>
      <c r="C173" s="1238"/>
      <c r="D173" s="2588"/>
      <c r="E173" s="2595"/>
      <c r="F173" s="2596"/>
      <c r="G173" s="1028"/>
    </row>
    <row r="174" spans="1:7" s="1401" customFormat="1">
      <c r="A174" s="1466"/>
      <c r="B174" s="1845"/>
      <c r="C174" s="1238" t="s">
        <v>5045</v>
      </c>
      <c r="D174" s="2588"/>
      <c r="E174" s="2595"/>
      <c r="F174" s="2596">
        <v>1419071.3039999886</v>
      </c>
      <c r="G174" s="1028"/>
    </row>
    <row r="175" spans="1:7">
      <c r="A175" s="1466"/>
      <c r="B175" s="1845"/>
      <c r="C175" s="1805"/>
      <c r="D175" s="2581"/>
      <c r="E175" s="2595"/>
      <c r="F175" s="2596"/>
      <c r="G175" s="1025"/>
    </row>
    <row r="176" spans="1:7" s="1800" customFormat="1">
      <c r="A176" s="1466"/>
      <c r="B176" s="1845"/>
      <c r="C176" s="1805" t="s">
        <v>5046</v>
      </c>
      <c r="D176" s="2581"/>
      <c r="E176" s="2595"/>
      <c r="F176" s="2596"/>
      <c r="G176" s="1025"/>
    </row>
    <row r="177" spans="1:7" s="1800" customFormat="1">
      <c r="A177" s="1466"/>
      <c r="B177" s="1845"/>
      <c r="C177" s="1805"/>
      <c r="D177" s="2581"/>
      <c r="E177" s="2595"/>
      <c r="F177" s="2596"/>
      <c r="G177" s="1025"/>
    </row>
    <row r="178" spans="1:7" s="1800" customFormat="1">
      <c r="A178" s="1466"/>
      <c r="B178" s="1845"/>
      <c r="C178" s="1805" t="s">
        <v>5047</v>
      </c>
      <c r="D178" s="2581"/>
      <c r="E178" s="2595"/>
      <c r="F178" s="2596">
        <v>-60000</v>
      </c>
      <c r="G178" s="1025"/>
    </row>
    <row r="179" spans="1:7" s="1800" customFormat="1">
      <c r="A179" s="1466"/>
      <c r="B179" s="1845"/>
      <c r="C179" s="1805"/>
      <c r="D179" s="2581"/>
      <c r="E179" s="2595"/>
      <c r="F179" s="2596"/>
      <c r="G179" s="1025"/>
    </row>
    <row r="180" spans="1:7" s="1800" customFormat="1">
      <c r="A180" s="1466"/>
      <c r="B180" s="1845"/>
      <c r="C180" s="1805" t="s">
        <v>4290</v>
      </c>
      <c r="D180" s="2581"/>
      <c r="E180" s="2595"/>
      <c r="F180" s="2616">
        <v>7084790.04</v>
      </c>
      <c r="G180" s="1025"/>
    </row>
    <row r="181" spans="1:7" s="1800" customFormat="1">
      <c r="A181" s="1466"/>
      <c r="B181" s="1845"/>
      <c r="C181" s="1805"/>
      <c r="D181" s="2581"/>
      <c r="E181" s="2595"/>
      <c r="F181" s="2596"/>
      <c r="G181" s="1025"/>
    </row>
    <row r="182" spans="1:7" s="1800" customFormat="1">
      <c r="A182" s="1466"/>
      <c r="B182" s="1845"/>
      <c r="C182" s="1805" t="s">
        <v>4291</v>
      </c>
      <c r="D182" s="2581"/>
      <c r="E182" s="2595"/>
      <c r="F182" s="2596">
        <v>8443861.3439999893</v>
      </c>
      <c r="G182" s="1025"/>
    </row>
    <row r="183" spans="1:7" s="1800" customFormat="1">
      <c r="A183" s="1466"/>
      <c r="B183" s="1845"/>
      <c r="C183" s="1805"/>
      <c r="D183" s="2581"/>
      <c r="E183" s="2595"/>
      <c r="F183" s="2596"/>
      <c r="G183" s="1025"/>
    </row>
    <row r="184" spans="1:7" s="1800" customFormat="1">
      <c r="A184" s="1466"/>
      <c r="B184" s="1845"/>
      <c r="C184" s="1805"/>
      <c r="D184" s="2581"/>
      <c r="E184" s="2595"/>
      <c r="F184" s="2596"/>
      <c r="G184" s="1025"/>
    </row>
    <row r="185" spans="1:7" s="1800" customFormat="1">
      <c r="A185" s="1466"/>
      <c r="B185" s="1845"/>
      <c r="C185" s="1805" t="s">
        <v>5048</v>
      </c>
      <c r="D185" s="2581"/>
      <c r="E185" s="2595"/>
      <c r="F185" s="2596"/>
      <c r="G185" s="1025"/>
    </row>
    <row r="186" spans="1:7" s="1800" customFormat="1">
      <c r="A186" s="1466"/>
      <c r="B186" s="1845"/>
      <c r="C186" s="1805" t="s">
        <v>5049</v>
      </c>
      <c r="D186" s="2581"/>
      <c r="E186" s="2595"/>
      <c r="F186" s="2596"/>
      <c r="G186" s="1025"/>
    </row>
    <row r="187" spans="1:7" s="1800" customFormat="1">
      <c r="A187" s="1466"/>
      <c r="B187" s="1845"/>
      <c r="C187" s="1805" t="s">
        <v>5050</v>
      </c>
      <c r="D187" s="2581"/>
      <c r="E187" s="2595"/>
      <c r="F187" s="2596"/>
      <c r="G187" s="1025"/>
    </row>
    <row r="188" spans="1:7" s="1800" customFormat="1">
      <c r="A188" s="1466"/>
      <c r="B188" s="1845"/>
      <c r="C188" s="1805" t="s">
        <v>5051</v>
      </c>
      <c r="D188" s="2581"/>
      <c r="E188" s="2595"/>
      <c r="F188" s="2596"/>
      <c r="G188" s="1025"/>
    </row>
    <row r="189" spans="1:7" s="1800" customFormat="1">
      <c r="A189" s="1466"/>
      <c r="B189" s="1845"/>
      <c r="C189" s="1805" t="s">
        <v>5052</v>
      </c>
      <c r="D189" s="2581"/>
      <c r="E189" s="2595"/>
      <c r="F189" s="2596"/>
      <c r="G189" s="1025"/>
    </row>
    <row r="190" spans="1:7" s="1800" customFormat="1">
      <c r="A190" s="1466"/>
      <c r="B190" s="1845"/>
      <c r="C190" s="1805" t="s">
        <v>5053</v>
      </c>
      <c r="D190" s="2581"/>
      <c r="E190" s="2595"/>
      <c r="F190" s="2596"/>
      <c r="G190" s="1025"/>
    </row>
    <row r="191" spans="1:7" s="1800" customFormat="1">
      <c r="A191" s="1466"/>
      <c r="B191" s="1845"/>
      <c r="C191" s="1805" t="s">
        <v>5054</v>
      </c>
      <c r="D191" s="2581"/>
      <c r="E191" s="2595"/>
      <c r="F191" s="2596"/>
      <c r="G191" s="1025"/>
    </row>
    <row r="192" spans="1:7" s="1800" customFormat="1">
      <c r="A192" s="1466"/>
      <c r="B192" s="1845"/>
      <c r="C192" s="1805"/>
      <c r="D192" s="2581"/>
      <c r="E192" s="2595"/>
      <c r="F192" s="2596"/>
      <c r="G192" s="1025"/>
    </row>
    <row r="193" spans="1:7" s="1800" customFormat="1">
      <c r="A193" s="1466"/>
      <c r="B193" s="1845"/>
      <c r="C193" s="1805"/>
      <c r="D193" s="2581"/>
      <c r="E193" s="2595"/>
      <c r="F193" s="2596"/>
      <c r="G193" s="1025"/>
    </row>
    <row r="194" spans="1:7">
      <c r="A194" s="1466"/>
      <c r="B194" s="1845"/>
      <c r="C194" s="1860"/>
      <c r="D194" s="1806"/>
      <c r="E194" s="2612"/>
      <c r="F194" s="2613"/>
    </row>
    <row r="195" spans="1:7">
      <c r="A195" s="1466"/>
      <c r="B195" s="1845"/>
      <c r="C195" s="1805"/>
      <c r="D195" s="1806"/>
      <c r="E195" s="2612"/>
      <c r="F195" s="2613"/>
      <c r="G195" s="1014"/>
    </row>
    <row r="196" spans="1:7">
      <c r="A196" s="1466"/>
      <c r="B196" s="1845"/>
      <c r="C196" s="1860"/>
      <c r="D196" s="515"/>
      <c r="E196" s="2614"/>
      <c r="F196" s="2615"/>
    </row>
    <row r="197" spans="1:7">
      <c r="A197" s="1466"/>
      <c r="B197" s="1845"/>
      <c r="C197" s="1860"/>
      <c r="D197" s="515"/>
      <c r="E197" s="2614"/>
      <c r="F197" s="2615"/>
    </row>
    <row r="198" spans="1:7">
      <c r="A198" s="1466"/>
      <c r="B198" s="1845"/>
      <c r="C198" s="1860"/>
      <c r="D198" s="515"/>
      <c r="E198" s="2614"/>
      <c r="F198" s="2615"/>
    </row>
    <row r="199" spans="1:7" s="1800" customFormat="1">
      <c r="A199" s="197" t="s">
        <v>4423</v>
      </c>
      <c r="B199" s="543"/>
      <c r="C199" s="543"/>
      <c r="D199" s="543"/>
      <c r="E199" s="2599"/>
      <c r="F199" s="2600"/>
      <c r="G199" s="1801"/>
    </row>
    <row r="200" spans="1:7">
      <c r="A200" s="1466"/>
      <c r="B200" s="1845"/>
      <c r="C200" s="1860"/>
      <c r="D200" s="515"/>
      <c r="E200" s="1857"/>
      <c r="F200" s="565"/>
    </row>
    <row r="201" spans="1:7" ht="15.75" thickBot="1">
      <c r="A201" s="529"/>
      <c r="B201" s="530"/>
      <c r="C201" s="273"/>
      <c r="D201" s="73"/>
      <c r="E201" s="530"/>
      <c r="F201" s="570"/>
    </row>
    <row r="202" spans="1:7">
      <c r="C202" s="1105"/>
      <c r="D202" s="11"/>
    </row>
    <row r="203" spans="1:7">
      <c r="C203" s="1105"/>
      <c r="D203" s="11"/>
    </row>
    <row r="204" spans="1:7">
      <c r="C204" s="1105"/>
      <c r="D204" s="11"/>
    </row>
    <row r="205" spans="1:7">
      <c r="C205" s="1105"/>
      <c r="D205" s="11"/>
    </row>
    <row r="206" spans="1:7">
      <c r="C206" s="1105"/>
      <c r="D206" s="11"/>
    </row>
    <row r="207" spans="1:7">
      <c r="C207" s="1105"/>
      <c r="D207" s="11"/>
    </row>
    <row r="208" spans="1:7">
      <c r="C208" s="1105"/>
      <c r="D208" s="11"/>
    </row>
    <row r="209" spans="3:6">
      <c r="C209" s="1105"/>
      <c r="D209" s="11"/>
    </row>
    <row r="210" spans="3:6">
      <c r="C210" s="1105"/>
      <c r="D210" s="11"/>
    </row>
    <row r="211" spans="3:6">
      <c r="C211" s="1105"/>
      <c r="D211" s="11"/>
    </row>
    <row r="212" spans="3:6">
      <c r="C212" s="1105"/>
      <c r="D212" s="11"/>
    </row>
    <row r="213" spans="3:6">
      <c r="C213" s="1105"/>
      <c r="D213" s="11"/>
    </row>
    <row r="214" spans="3:6">
      <c r="C214" s="1105"/>
      <c r="D214" s="11"/>
    </row>
    <row r="215" spans="3:6">
      <c r="C215" s="1105"/>
      <c r="D215" s="11"/>
    </row>
    <row r="216" spans="3:6">
      <c r="C216" s="1105"/>
      <c r="D216" s="11"/>
    </row>
    <row r="217" spans="3:6">
      <c r="C217" s="1105"/>
      <c r="D217" s="11"/>
    </row>
    <row r="218" spans="3:6">
      <c r="C218" s="1105"/>
      <c r="D218" s="11"/>
    </row>
    <row r="219" spans="3:6">
      <c r="C219" s="1105"/>
      <c r="D219" s="11"/>
    </row>
    <row r="222" spans="3:6">
      <c r="C222" s="11"/>
      <c r="D222" s="11"/>
      <c r="E222" s="11"/>
      <c r="F222" s="11"/>
    </row>
    <row r="223" spans="3:6">
      <c r="D223" s="11"/>
      <c r="E223" s="11"/>
      <c r="F223" s="44"/>
    </row>
    <row r="224" spans="3:6">
      <c r="C224" s="44"/>
      <c r="D224" s="44"/>
      <c r="E224" s="44"/>
      <c r="F224" s="44"/>
    </row>
  </sheetData>
  <phoneticPr fontId="0" type="noConversion"/>
  <pageMargins left="0.5" right="0.5" top="0.5" bottom="0.5" header="0.5" footer="0.5"/>
  <pageSetup scale="70" fitToHeight="2" orientation="portrait" horizontalDpi="300" verticalDpi="300" r:id="rId1"/>
  <headerFooter alignWithMargins="0"/>
  <rowBreaks count="2" manualBreakCount="2">
    <brk id="69" max="5" man="1"/>
    <brk id="135" max="5"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2" enableFormatConditionsCalculation="0">
    <pageSetUpPr fitToPage="1"/>
  </sheetPr>
  <dimension ref="A1:HB124"/>
  <sheetViews>
    <sheetView defaultGridColor="0" view="pageBreakPreview" colorId="22" zoomScale="60" zoomScaleNormal="85" workbookViewId="0">
      <selection activeCell="M31" sqref="M31"/>
    </sheetView>
  </sheetViews>
  <sheetFormatPr defaultColWidth="9.6640625" defaultRowHeight="15"/>
  <cols>
    <col min="1" max="1" width="4.6640625" style="4" customWidth="1"/>
    <col min="2" max="2" width="32.109375" style="4" customWidth="1"/>
    <col min="3" max="3" width="16.6640625" style="4" customWidth="1"/>
    <col min="4" max="4" width="18.6640625" style="4" customWidth="1"/>
    <col min="5" max="6" width="16.6640625" style="4" customWidth="1"/>
    <col min="7" max="7" width="24.44140625" style="4" customWidth="1"/>
    <col min="8" max="13" width="18.6640625" style="4" customWidth="1"/>
    <col min="14" max="14" width="8.6640625" style="4" customWidth="1"/>
    <col min="15" max="16384" width="9.6640625" style="4"/>
  </cols>
  <sheetData>
    <row r="1" spans="1:210" ht="12.75" customHeight="1">
      <c r="A1" s="13" t="s">
        <v>2455</v>
      </c>
      <c r="B1" s="41"/>
      <c r="C1" s="41"/>
      <c r="D1" s="130" t="s">
        <v>425</v>
      </c>
      <c r="E1" s="130" t="s">
        <v>2331</v>
      </c>
      <c r="F1" s="130" t="s">
        <v>2458</v>
      </c>
      <c r="G1" s="42"/>
      <c r="H1" s="13" t="s">
        <v>2455</v>
      </c>
      <c r="I1" s="128"/>
      <c r="J1" s="130" t="s">
        <v>2235</v>
      </c>
      <c r="K1" s="128"/>
      <c r="L1" s="128"/>
      <c r="M1" s="130" t="s">
        <v>2458</v>
      </c>
      <c r="N1" s="42"/>
      <c r="O1" s="11"/>
      <c r="P1" s="3686"/>
      <c r="Q1" s="3686"/>
      <c r="R1" s="3686"/>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row>
    <row r="2" spans="1:210" ht="12.75" customHeight="1">
      <c r="A2" s="47" t="str">
        <f>'Data Sheet'!$C$25</f>
        <v>Orange and Rockland Utilities, Inc</v>
      </c>
      <c r="B2" s="11"/>
      <c r="C2" s="11"/>
      <c r="D2" s="66" t="s">
        <v>1480</v>
      </c>
      <c r="E2" s="454" t="str">
        <f>'Data Sheet'!$C$40</f>
        <v>4/28/2016</v>
      </c>
      <c r="F2" s="69" t="str">
        <f>'Data Sheet'!$C$38</f>
        <v>12/31/2015</v>
      </c>
      <c r="G2" s="48"/>
      <c r="H2" s="47" t="str">
        <f>'Data Sheet'!$C$25</f>
        <v>Orange and Rockland Utilities, Inc</v>
      </c>
      <c r="I2" s="56"/>
      <c r="J2" s="66" t="s">
        <v>1480</v>
      </c>
      <c r="K2" s="56"/>
      <c r="L2" s="1136" t="str">
        <f>'Data Sheet'!$C$40</f>
        <v>4/28/2016</v>
      </c>
      <c r="M2" s="69" t="str">
        <f>'Data Sheet'!$C$38</f>
        <v>12/31/2015</v>
      </c>
      <c r="N2" s="48"/>
      <c r="O2" s="11"/>
      <c r="P2" s="3687"/>
      <c r="Q2" s="3687"/>
      <c r="R2" s="3687"/>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row>
    <row r="3" spans="1:210" ht="15" customHeight="1">
      <c r="A3" s="131" t="s">
        <v>2392</v>
      </c>
      <c r="B3" s="132"/>
      <c r="C3" s="132"/>
      <c r="D3" s="132"/>
      <c r="E3" s="132"/>
      <c r="F3" s="132"/>
      <c r="G3" s="133"/>
      <c r="H3" s="131" t="s">
        <v>2393</v>
      </c>
      <c r="I3" s="132"/>
      <c r="J3" s="132"/>
      <c r="K3" s="132"/>
      <c r="L3" s="132"/>
      <c r="M3" s="132"/>
      <c r="N3" s="133"/>
      <c r="O3" s="11"/>
      <c r="P3" s="3688"/>
      <c r="Q3" s="3688"/>
      <c r="R3" s="3688"/>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row>
    <row r="4" spans="1:210" ht="15" customHeight="1">
      <c r="A4" s="47"/>
      <c r="B4" s="11" t="s">
        <v>2419</v>
      </c>
      <c r="C4" s="11"/>
      <c r="D4" s="11"/>
      <c r="E4" s="11"/>
      <c r="F4" s="11"/>
      <c r="G4" s="48"/>
      <c r="H4" s="274" t="s">
        <v>2420</v>
      </c>
      <c r="I4" s="11"/>
      <c r="J4" s="11"/>
      <c r="K4" s="11"/>
      <c r="L4" s="11"/>
      <c r="M4" s="11"/>
      <c r="N4" s="48"/>
      <c r="O4" s="11"/>
      <c r="P4" s="816"/>
      <c r="Q4" s="1023"/>
      <c r="R4" s="1023"/>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row>
    <row r="5" spans="1:210" ht="12.75" customHeight="1">
      <c r="A5" s="47"/>
      <c r="B5" s="11" t="s">
        <v>1287</v>
      </c>
      <c r="C5" s="11"/>
      <c r="D5" s="11"/>
      <c r="E5" s="11"/>
      <c r="F5" s="11"/>
      <c r="G5" s="48"/>
      <c r="H5" s="274" t="s">
        <v>1288</v>
      </c>
      <c r="I5" s="11"/>
      <c r="J5" s="11"/>
      <c r="K5" s="11"/>
      <c r="L5" s="11"/>
      <c r="M5" s="11"/>
      <c r="N5" s="48"/>
      <c r="O5" s="11"/>
      <c r="P5" s="1023"/>
      <c r="Q5" s="1023"/>
      <c r="R5" s="1023"/>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row>
    <row r="6" spans="1:210" ht="12.75" customHeight="1">
      <c r="A6" s="47"/>
      <c r="B6" s="11" t="s">
        <v>1289</v>
      </c>
      <c r="C6" s="11"/>
      <c r="D6" s="11"/>
      <c r="E6" s="11"/>
      <c r="F6" s="11"/>
      <c r="G6" s="48"/>
      <c r="H6" s="47" t="s">
        <v>1290</v>
      </c>
      <c r="I6" s="11"/>
      <c r="J6" s="11"/>
      <c r="K6" s="11"/>
      <c r="L6" s="11"/>
      <c r="M6" s="11"/>
      <c r="N6" s="48"/>
      <c r="O6" s="11"/>
      <c r="P6" s="1023"/>
      <c r="Q6" s="1023"/>
      <c r="R6" s="1023"/>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row>
    <row r="7" spans="1:210" ht="12.75" customHeight="1">
      <c r="A7" s="47"/>
      <c r="B7" s="11" t="s">
        <v>3216</v>
      </c>
      <c r="C7" s="11"/>
      <c r="D7" s="11"/>
      <c r="E7" s="11"/>
      <c r="F7" s="11"/>
      <c r="G7" s="48"/>
      <c r="H7" s="47" t="s">
        <v>3217</v>
      </c>
      <c r="I7" s="11"/>
      <c r="J7" s="11"/>
      <c r="K7" s="11"/>
      <c r="L7" s="11"/>
      <c r="M7" s="11"/>
      <c r="N7" s="48"/>
      <c r="O7" s="11"/>
      <c r="P7" s="1023"/>
      <c r="Q7" s="1023"/>
      <c r="R7" s="1023"/>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row>
    <row r="8" spans="1:210" ht="12.75" customHeight="1">
      <c r="A8" s="47"/>
      <c r="B8" s="11" t="s">
        <v>3218</v>
      </c>
      <c r="C8" s="11"/>
      <c r="D8" s="11"/>
      <c r="E8" s="11"/>
      <c r="F8" s="11"/>
      <c r="G8" s="48"/>
      <c r="H8" s="47" t="s">
        <v>3219</v>
      </c>
      <c r="I8" s="11"/>
      <c r="J8" s="11"/>
      <c r="K8" s="11"/>
      <c r="L8" s="11"/>
      <c r="M8" s="11"/>
      <c r="N8" s="48"/>
      <c r="O8" s="11"/>
      <c r="P8" s="817"/>
      <c r="Q8" s="1023"/>
      <c r="R8" s="1023"/>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row>
    <row r="9" spans="1:210" ht="12.75" customHeight="1">
      <c r="A9" s="47"/>
      <c r="B9" s="11" t="s">
        <v>3928</v>
      </c>
      <c r="C9" s="11"/>
      <c r="D9" s="11"/>
      <c r="E9" s="11"/>
      <c r="F9" s="11"/>
      <c r="G9" s="48"/>
      <c r="H9" s="47" t="s">
        <v>3929</v>
      </c>
      <c r="I9" s="11"/>
      <c r="J9" s="11"/>
      <c r="K9" s="11"/>
      <c r="L9" s="11"/>
      <c r="M9" s="11"/>
      <c r="N9" s="48"/>
      <c r="O9" s="11"/>
      <c r="P9" s="1236"/>
      <c r="Q9" s="1024"/>
      <c r="R9" s="1023"/>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row>
    <row r="10" spans="1:210" ht="12.6" customHeight="1">
      <c r="A10" s="47"/>
      <c r="B10" s="11" t="s">
        <v>3930</v>
      </c>
      <c r="C10" s="11"/>
      <c r="D10" s="11"/>
      <c r="E10" s="11"/>
      <c r="F10" s="11"/>
      <c r="G10" s="48"/>
      <c r="H10" s="47"/>
      <c r="I10" s="11"/>
      <c r="J10" s="11"/>
      <c r="K10" s="11"/>
      <c r="L10" s="11"/>
      <c r="M10" s="11"/>
      <c r="N10" s="48"/>
      <c r="O10" s="11"/>
      <c r="P10" s="1023"/>
      <c r="Q10" s="1024"/>
      <c r="R10" s="1026"/>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row>
    <row r="11" spans="1:210" ht="15.6" customHeight="1">
      <c r="A11" s="47"/>
      <c r="B11" s="11" t="s">
        <v>3931</v>
      </c>
      <c r="C11" s="11"/>
      <c r="D11" s="11"/>
      <c r="E11" s="11"/>
      <c r="F11" s="11"/>
      <c r="G11" s="48"/>
      <c r="H11" s="47" t="s">
        <v>3932</v>
      </c>
      <c r="I11" s="11"/>
      <c r="J11" s="11"/>
      <c r="K11" s="11"/>
      <c r="L11" s="11"/>
      <c r="M11" s="11"/>
      <c r="N11" s="48"/>
      <c r="O11" s="11"/>
      <c r="P11" s="1023"/>
      <c r="Q11" s="1023"/>
      <c r="R11" s="1023"/>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row>
    <row r="12" spans="1:210" ht="12.75" customHeight="1">
      <c r="A12" s="47"/>
      <c r="B12" s="11" t="s">
        <v>3933</v>
      </c>
      <c r="C12" s="11"/>
      <c r="D12" s="11"/>
      <c r="E12" s="11"/>
      <c r="F12" s="11"/>
      <c r="G12" s="48"/>
      <c r="H12" s="47"/>
      <c r="I12" s="11"/>
      <c r="J12" s="11"/>
      <c r="K12" s="11"/>
      <c r="L12" s="11"/>
      <c r="M12" s="11"/>
      <c r="N12" s="48"/>
      <c r="O12" s="11"/>
      <c r="P12" s="1023"/>
      <c r="Q12" s="1023"/>
      <c r="R12" s="1023"/>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row>
    <row r="13" spans="1:210" ht="12.75" customHeight="1">
      <c r="A13" s="47"/>
      <c r="B13" s="11" t="s">
        <v>3934</v>
      </c>
      <c r="C13" s="11"/>
      <c r="D13" s="11"/>
      <c r="E13" s="11"/>
      <c r="F13" s="11"/>
      <c r="G13" s="48"/>
      <c r="H13" s="47" t="s">
        <v>3935</v>
      </c>
      <c r="I13" s="11"/>
      <c r="J13" s="11"/>
      <c r="K13" s="11"/>
      <c r="L13" s="11"/>
      <c r="M13" s="11"/>
      <c r="N13" s="48"/>
      <c r="O13" s="11"/>
      <c r="P13" s="1023"/>
      <c r="Q13" s="1023"/>
      <c r="R13" s="1023"/>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row>
    <row r="14" spans="1:210" ht="12.75" customHeight="1">
      <c r="A14" s="47"/>
      <c r="B14" s="11" t="s">
        <v>3936</v>
      </c>
      <c r="C14" s="11"/>
      <c r="D14" s="11"/>
      <c r="E14" s="11"/>
      <c r="F14" s="11"/>
      <c r="G14" s="48"/>
      <c r="H14" s="47"/>
      <c r="I14" s="11"/>
      <c r="J14" s="11"/>
      <c r="K14" s="11"/>
      <c r="L14" s="11"/>
      <c r="M14" s="11"/>
      <c r="N14" s="48"/>
      <c r="O14" s="11"/>
      <c r="P14" s="1023"/>
      <c r="Q14" s="1024"/>
      <c r="R14" s="1023"/>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row>
    <row r="15" spans="1:210" ht="12.75" customHeight="1">
      <c r="A15" s="1118"/>
      <c r="B15" s="64"/>
      <c r="C15" s="217" t="s">
        <v>3937</v>
      </c>
      <c r="D15" s="132"/>
      <c r="E15" s="64"/>
      <c r="F15" s="64"/>
      <c r="G15" s="65"/>
      <c r="H15" s="131" t="s">
        <v>3938</v>
      </c>
      <c r="I15" s="132"/>
      <c r="J15" s="217" t="s">
        <v>1293</v>
      </c>
      <c r="K15" s="132"/>
      <c r="L15" s="132"/>
      <c r="M15" s="132"/>
      <c r="N15" s="133"/>
      <c r="O15" s="11"/>
      <c r="P15" s="1023"/>
      <c r="Q15" s="1024"/>
      <c r="R15" s="1023"/>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row>
    <row r="16" spans="1:210" ht="12.75" customHeight="1">
      <c r="A16" s="1121"/>
      <c r="B16" s="66"/>
      <c r="C16" s="66"/>
      <c r="D16" s="1092" t="s">
        <v>1294</v>
      </c>
      <c r="E16" s="66"/>
      <c r="F16" s="66"/>
      <c r="G16" s="58"/>
      <c r="H16" s="47"/>
      <c r="I16" s="66"/>
      <c r="J16" s="66"/>
      <c r="K16" s="66"/>
      <c r="L16" s="69"/>
      <c r="M16" s="1092" t="s">
        <v>1295</v>
      </c>
      <c r="N16" s="137"/>
      <c r="O16" s="11"/>
      <c r="P16" s="1023"/>
      <c r="Q16" s="1023"/>
      <c r="R16" s="1023"/>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row>
    <row r="17" spans="1:210" ht="12.75" customHeight="1">
      <c r="A17" s="1121"/>
      <c r="B17" s="1092" t="s">
        <v>1296</v>
      </c>
      <c r="C17" s="1092" t="s">
        <v>1297</v>
      </c>
      <c r="D17" s="1092" t="s">
        <v>1298</v>
      </c>
      <c r="E17" s="1092" t="s">
        <v>1299</v>
      </c>
      <c r="F17" s="1092" t="s">
        <v>1300</v>
      </c>
      <c r="G17" s="58"/>
      <c r="H17" s="1121" t="s">
        <v>1301</v>
      </c>
      <c r="I17" s="1092" t="s">
        <v>1294</v>
      </c>
      <c r="J17" s="1092" t="s">
        <v>284</v>
      </c>
      <c r="K17" s="1092" t="s">
        <v>285</v>
      </c>
      <c r="L17" s="1092" t="s">
        <v>1302</v>
      </c>
      <c r="M17" s="1092" t="s">
        <v>1303</v>
      </c>
      <c r="N17" s="137"/>
      <c r="O17" s="11"/>
      <c r="P17" s="1023"/>
      <c r="Q17" s="1023"/>
      <c r="R17" s="1023"/>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row>
    <row r="18" spans="1:210" ht="12.75" customHeight="1">
      <c r="A18" s="1121" t="s">
        <v>3686</v>
      </c>
      <c r="B18" s="1092" t="s">
        <v>1304</v>
      </c>
      <c r="C18" s="1092" t="s">
        <v>1305</v>
      </c>
      <c r="D18" s="1092" t="s">
        <v>1306</v>
      </c>
      <c r="E18" s="1092" t="s">
        <v>1090</v>
      </c>
      <c r="F18" s="1092" t="s">
        <v>1090</v>
      </c>
      <c r="G18" s="137" t="s">
        <v>423</v>
      </c>
      <c r="H18" s="1121" t="s">
        <v>1307</v>
      </c>
      <c r="I18" s="1092" t="s">
        <v>1308</v>
      </c>
      <c r="J18" s="1092" t="s">
        <v>1309</v>
      </c>
      <c r="K18" s="1092" t="s">
        <v>1309</v>
      </c>
      <c r="L18" s="1092" t="s">
        <v>1309</v>
      </c>
      <c r="M18" s="1092" t="s">
        <v>1309</v>
      </c>
      <c r="N18" s="137" t="s">
        <v>3686</v>
      </c>
      <c r="O18" s="11"/>
      <c r="P18" s="1023"/>
      <c r="Q18" s="1024"/>
      <c r="R18" s="1023"/>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row>
    <row r="19" spans="1:210" ht="12.75" customHeight="1">
      <c r="A19" s="1125" t="s">
        <v>3689</v>
      </c>
      <c r="B19" s="215" t="s">
        <v>58</v>
      </c>
      <c r="C19" s="215" t="s">
        <v>1827</v>
      </c>
      <c r="D19" s="215" t="s">
        <v>1828</v>
      </c>
      <c r="E19" s="215" t="s">
        <v>1829</v>
      </c>
      <c r="F19" s="215" t="s">
        <v>3535</v>
      </c>
      <c r="G19" s="138" t="s">
        <v>3536</v>
      </c>
      <c r="H19" s="1125" t="s">
        <v>3537</v>
      </c>
      <c r="I19" s="215" t="s">
        <v>3538</v>
      </c>
      <c r="J19" s="215" t="s">
        <v>3539</v>
      </c>
      <c r="K19" s="215" t="s">
        <v>3540</v>
      </c>
      <c r="L19" s="215" t="s">
        <v>3490</v>
      </c>
      <c r="M19" s="215" t="s">
        <v>3491</v>
      </c>
      <c r="N19" s="138" t="s">
        <v>3689</v>
      </c>
      <c r="O19" s="11"/>
      <c r="P19" s="1023"/>
      <c r="Q19" s="1024"/>
      <c r="R19" s="1023"/>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row>
    <row r="20" spans="1:210" ht="12.75" customHeight="1">
      <c r="A20" s="1121"/>
      <c r="B20" s="66"/>
      <c r="C20" s="768"/>
      <c r="D20" s="768"/>
      <c r="E20" s="768"/>
      <c r="F20" s="768"/>
      <c r="G20" s="769"/>
      <c r="H20" s="1423"/>
      <c r="I20" s="768"/>
      <c r="J20" s="768"/>
      <c r="K20" s="66"/>
      <c r="L20" s="66"/>
      <c r="M20" s="66"/>
      <c r="N20" s="137"/>
      <c r="O20" s="11"/>
      <c r="P20" s="1023"/>
      <c r="Q20" s="1023"/>
      <c r="R20" s="1023"/>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row>
    <row r="21" spans="1:210" ht="12.75" customHeight="1">
      <c r="A21" s="1121">
        <v>1</v>
      </c>
      <c r="B21" s="66" t="s">
        <v>5055</v>
      </c>
      <c r="C21" s="768"/>
      <c r="D21" s="768"/>
      <c r="E21" s="768">
        <v>1419071</v>
      </c>
      <c r="F21" s="768">
        <v>1419071</v>
      </c>
      <c r="G21" s="769"/>
      <c r="H21" s="1423"/>
      <c r="I21" s="768"/>
      <c r="J21" s="768">
        <v>10917533</v>
      </c>
      <c r="K21" s="200"/>
      <c r="L21" s="200"/>
      <c r="M21" s="200">
        <v>-9498462</v>
      </c>
      <c r="N21" s="1799">
        <v>1</v>
      </c>
      <c r="O21" s="11"/>
      <c r="P21" s="1023"/>
      <c r="Q21" s="1023"/>
      <c r="R21" s="1023"/>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row>
    <row r="22" spans="1:210">
      <c r="A22" s="1121">
        <v>2</v>
      </c>
      <c r="B22" s="66" t="s">
        <v>4383</v>
      </c>
      <c r="C22" s="768">
        <v>-184</v>
      </c>
      <c r="D22" s="768"/>
      <c r="E22" s="768">
        <v>7024974</v>
      </c>
      <c r="F22" s="768">
        <v>7024790</v>
      </c>
      <c r="G22" s="769"/>
      <c r="H22" s="1423"/>
      <c r="I22" s="768"/>
      <c r="J22" s="768">
        <v>6498015</v>
      </c>
      <c r="K22" s="200"/>
      <c r="L22" s="200"/>
      <c r="M22" s="200">
        <v>526959</v>
      </c>
      <c r="N22" s="1799">
        <v>2</v>
      </c>
      <c r="O22" s="11"/>
      <c r="P22" s="1023"/>
      <c r="Q22" s="1024"/>
      <c r="R22" s="1023"/>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row>
    <row r="23" spans="1:210" ht="12.75" customHeight="1">
      <c r="A23" s="1121">
        <v>3</v>
      </c>
      <c r="B23" s="66"/>
      <c r="C23" s="768"/>
      <c r="D23" s="768"/>
      <c r="E23" s="768"/>
      <c r="F23" s="768"/>
      <c r="G23" s="769"/>
      <c r="H23" s="1423"/>
      <c r="I23" s="768"/>
      <c r="J23" s="768"/>
      <c r="K23" s="195"/>
      <c r="L23" s="195"/>
      <c r="M23" s="200"/>
      <c r="N23" s="1799">
        <v>3</v>
      </c>
      <c r="O23" s="11"/>
      <c r="P23" s="1023"/>
      <c r="Q23" s="1023"/>
      <c r="R23" s="1023"/>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row>
    <row r="24" spans="1:210" ht="12.75" customHeight="1">
      <c r="A24" s="1121">
        <v>4</v>
      </c>
      <c r="B24" s="66" t="s">
        <v>4031</v>
      </c>
      <c r="C24" s="768">
        <v>93100</v>
      </c>
      <c r="D24" s="768"/>
      <c r="E24" s="768">
        <v>8862405</v>
      </c>
      <c r="F24" s="768">
        <v>8857761</v>
      </c>
      <c r="G24" s="769">
        <v>-164</v>
      </c>
      <c r="H24" s="1423">
        <f>+C24+E24-F24+G24-1</f>
        <v>97579</v>
      </c>
      <c r="I24" s="768"/>
      <c r="J24" s="768"/>
      <c r="K24" s="195"/>
      <c r="L24" s="195"/>
      <c r="M24" s="200"/>
      <c r="N24" s="1799">
        <v>4</v>
      </c>
      <c r="O24" s="11"/>
      <c r="P24" s="1023"/>
      <c r="Q24" s="1023"/>
      <c r="R24" s="1023"/>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row>
    <row r="25" spans="1:210" ht="12.75" customHeight="1">
      <c r="A25" s="1121">
        <v>5</v>
      </c>
      <c r="B25" s="66"/>
      <c r="C25" s="768"/>
      <c r="D25" s="768"/>
      <c r="E25" s="768"/>
      <c r="F25" s="768"/>
      <c r="G25" s="769"/>
      <c r="H25" s="1423"/>
      <c r="I25" s="768"/>
      <c r="J25" s="768"/>
      <c r="K25" s="195"/>
      <c r="L25" s="195"/>
      <c r="M25" s="195"/>
      <c r="N25" s="1803">
        <v>5</v>
      </c>
      <c r="O25" s="11"/>
      <c r="P25" s="1023"/>
      <c r="Q25" s="1023"/>
      <c r="R25" s="1023"/>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row>
    <row r="26" spans="1:210">
      <c r="A26" s="1121">
        <v>6</v>
      </c>
      <c r="B26" s="66" t="s">
        <v>4032</v>
      </c>
      <c r="C26" s="768">
        <v>0</v>
      </c>
      <c r="D26" s="768"/>
      <c r="E26" s="768"/>
      <c r="F26" s="768"/>
      <c r="G26" s="769"/>
      <c r="H26" s="1423"/>
      <c r="I26" s="768"/>
      <c r="J26" s="768"/>
      <c r="K26" s="195"/>
      <c r="L26" s="195"/>
      <c r="M26" s="195"/>
      <c r="N26" s="1803">
        <v>6</v>
      </c>
      <c r="O26" s="11"/>
      <c r="P26" s="1023"/>
      <c r="Q26" s="1023"/>
      <c r="R26" s="1023"/>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row>
    <row r="27" spans="1:210" ht="12.75" customHeight="1">
      <c r="A27" s="1803">
        <v>7</v>
      </c>
      <c r="B27" s="66"/>
      <c r="C27" s="768"/>
      <c r="D27" s="768"/>
      <c r="E27" s="768"/>
      <c r="F27" s="768"/>
      <c r="G27" s="769"/>
      <c r="H27" s="1423"/>
      <c r="I27" s="768"/>
      <c r="J27" s="768"/>
      <c r="K27" s="195"/>
      <c r="L27" s="195"/>
      <c r="M27" s="195"/>
      <c r="N27" s="1803">
        <v>7</v>
      </c>
      <c r="O27" s="11"/>
      <c r="P27" s="1023"/>
      <c r="Q27" s="1024"/>
      <c r="R27" s="1023"/>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row>
    <row r="28" spans="1:210" s="1800" customFormat="1" ht="12.75" customHeight="1">
      <c r="A28" s="1803">
        <v>8</v>
      </c>
      <c r="B28" s="66"/>
      <c r="C28" s="768"/>
      <c r="D28" s="768"/>
      <c r="E28" s="768"/>
      <c r="F28" s="768"/>
      <c r="G28" s="769"/>
      <c r="H28" s="1423"/>
      <c r="I28" s="768"/>
      <c r="J28" s="768"/>
      <c r="K28" s="195"/>
      <c r="L28" s="195"/>
      <c r="M28" s="195"/>
      <c r="N28" s="1803">
        <v>8</v>
      </c>
      <c r="O28" s="11"/>
      <c r="P28" s="1023"/>
      <c r="Q28" s="1024"/>
      <c r="R28" s="1023"/>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row>
    <row r="29" spans="1:210" ht="12.75" customHeight="1">
      <c r="A29" s="1803">
        <v>9</v>
      </c>
      <c r="B29" s="66"/>
      <c r="C29" s="768"/>
      <c r="D29" s="768"/>
      <c r="E29" s="768"/>
      <c r="F29" s="768"/>
      <c r="G29" s="769"/>
      <c r="H29" s="1423"/>
      <c r="I29" s="768"/>
      <c r="J29" s="768"/>
      <c r="K29" s="195"/>
      <c r="L29" s="195"/>
      <c r="M29" s="195"/>
      <c r="N29" s="1803">
        <v>9</v>
      </c>
      <c r="O29" s="11"/>
      <c r="P29" s="1023"/>
      <c r="Q29" s="1024"/>
      <c r="R29" s="1023"/>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row>
    <row r="30" spans="1:210" ht="12.75" customHeight="1">
      <c r="A30" s="1803">
        <v>10</v>
      </c>
      <c r="B30" s="66" t="s">
        <v>3253</v>
      </c>
      <c r="C30" s="768"/>
      <c r="D30" s="768"/>
      <c r="E30" s="768"/>
      <c r="F30" s="768"/>
      <c r="G30" s="769"/>
      <c r="H30" s="1423"/>
      <c r="I30" s="768"/>
      <c r="J30" s="768"/>
      <c r="K30" s="195"/>
      <c r="L30" s="195"/>
      <c r="M30" s="195"/>
      <c r="N30" s="1803">
        <v>10</v>
      </c>
      <c r="O30" s="11"/>
      <c r="P30" s="1023"/>
      <c r="Q30" s="1024"/>
      <c r="R30" s="1023"/>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row>
    <row r="31" spans="1:210" ht="12.75" customHeight="1">
      <c r="A31" s="1803">
        <v>11</v>
      </c>
      <c r="B31" s="66"/>
      <c r="C31" s="768"/>
      <c r="D31" s="768"/>
      <c r="E31" s="768"/>
      <c r="F31" s="768"/>
      <c r="G31" s="769"/>
      <c r="H31" s="1423"/>
      <c r="I31" s="768"/>
      <c r="J31" s="768"/>
      <c r="K31" s="195"/>
      <c r="L31" s="195"/>
      <c r="M31" s="195"/>
      <c r="N31" s="1803">
        <v>11</v>
      </c>
      <c r="O31" s="11"/>
      <c r="P31" s="1023"/>
      <c r="Q31" s="1023"/>
      <c r="R31" s="1023"/>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row>
    <row r="32" spans="1:210" ht="12.75" customHeight="1">
      <c r="A32" s="1803">
        <v>12</v>
      </c>
      <c r="B32" s="66" t="s">
        <v>4033</v>
      </c>
      <c r="C32" s="1424">
        <f t="shared" ref="C32:M32" si="0">+SUM(C21:C30)</f>
        <v>92916</v>
      </c>
      <c r="D32" s="1424">
        <f t="shared" si="0"/>
        <v>0</v>
      </c>
      <c r="E32" s="1424">
        <f t="shared" si="0"/>
        <v>17306450</v>
      </c>
      <c r="F32" s="1424">
        <f t="shared" si="0"/>
        <v>17301622</v>
      </c>
      <c r="G32" s="1424">
        <f t="shared" si="0"/>
        <v>-164</v>
      </c>
      <c r="H32" s="1424">
        <f t="shared" si="0"/>
        <v>97579</v>
      </c>
      <c r="I32" s="1424">
        <f t="shared" si="0"/>
        <v>0</v>
      </c>
      <c r="J32" s="1424">
        <f t="shared" si="0"/>
        <v>17415548</v>
      </c>
      <c r="K32" s="1424">
        <f t="shared" si="0"/>
        <v>0</v>
      </c>
      <c r="L32" s="1424">
        <f t="shared" si="0"/>
        <v>0</v>
      </c>
      <c r="M32" s="1424">
        <f t="shared" si="0"/>
        <v>-8971503</v>
      </c>
      <c r="N32" s="1803">
        <v>12</v>
      </c>
      <c r="O32" s="11"/>
      <c r="P32" s="1023"/>
      <c r="Q32" s="1023"/>
      <c r="R32" s="1023"/>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row>
    <row r="33" spans="1:210" ht="12.75" customHeight="1">
      <c r="A33" s="1803">
        <v>13</v>
      </c>
      <c r="B33" s="66"/>
      <c r="C33" s="768"/>
      <c r="D33" s="768"/>
      <c r="E33" s="768"/>
      <c r="F33" s="768"/>
      <c r="G33" s="769"/>
      <c r="H33" s="1423"/>
      <c r="I33" s="768"/>
      <c r="J33" s="768"/>
      <c r="K33" s="195"/>
      <c r="L33" s="195"/>
      <c r="M33" s="195"/>
      <c r="N33" s="1803">
        <v>13</v>
      </c>
      <c r="O33" s="11"/>
      <c r="P33" s="1023"/>
      <c r="Q33" s="1026"/>
      <c r="R33" s="1237"/>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row>
    <row r="34" spans="1:210" ht="12.75" customHeight="1">
      <c r="A34" s="1803">
        <v>14</v>
      </c>
      <c r="B34" s="66" t="s">
        <v>5056</v>
      </c>
      <c r="C34" s="768"/>
      <c r="D34" s="768"/>
      <c r="E34" s="768">
        <v>1723120</v>
      </c>
      <c r="F34" s="768">
        <v>1723120</v>
      </c>
      <c r="G34" s="769"/>
      <c r="H34" s="1423"/>
      <c r="I34" s="768"/>
      <c r="J34" s="768">
        <v>3035096</v>
      </c>
      <c r="K34" s="195"/>
      <c r="L34" s="195"/>
      <c r="M34" s="195">
        <v>-1311976</v>
      </c>
      <c r="N34" s="1803">
        <v>14</v>
      </c>
      <c r="O34" s="11"/>
      <c r="P34" s="1023"/>
      <c r="Q34" s="1023"/>
      <c r="R34" s="1023"/>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row>
    <row r="35" spans="1:210" ht="12.75" customHeight="1">
      <c r="A35" s="1803">
        <v>15</v>
      </c>
      <c r="B35" s="66" t="s">
        <v>4424</v>
      </c>
      <c r="C35" s="768"/>
      <c r="D35" s="768"/>
      <c r="E35" s="768">
        <v>1594244</v>
      </c>
      <c r="F35" s="768">
        <v>1594244</v>
      </c>
      <c r="G35" s="769"/>
      <c r="H35" s="1423"/>
      <c r="I35" s="768"/>
      <c r="J35" s="768">
        <v>1342947</v>
      </c>
      <c r="K35" s="195"/>
      <c r="L35" s="195"/>
      <c r="M35" s="195">
        <v>251298</v>
      </c>
      <c r="N35" s="1803">
        <v>15</v>
      </c>
      <c r="O35" s="11"/>
      <c r="P35" s="1023"/>
      <c r="Q35" s="1023"/>
      <c r="R35" s="1023"/>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row>
    <row r="36" spans="1:210" ht="12.75" customHeight="1">
      <c r="A36" s="1803">
        <v>16</v>
      </c>
      <c r="B36" s="66" t="s">
        <v>5058</v>
      </c>
      <c r="C36" s="768"/>
      <c r="D36" s="768"/>
      <c r="E36" s="768"/>
      <c r="F36" s="768">
        <v>50855</v>
      </c>
      <c r="G36" s="769"/>
      <c r="H36" s="1423">
        <v>50855</v>
      </c>
      <c r="I36" s="768"/>
      <c r="J36" s="768"/>
      <c r="K36" s="195"/>
      <c r="L36" s="195"/>
      <c r="M36" s="195"/>
      <c r="N36" s="1803">
        <v>16</v>
      </c>
      <c r="O36" s="11"/>
      <c r="P36" s="1023"/>
      <c r="Q36" s="1023"/>
      <c r="R36" s="1023"/>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row>
    <row r="37" spans="1:210" ht="12.75" customHeight="1">
      <c r="A37" s="1803">
        <v>17</v>
      </c>
      <c r="B37" s="66" t="s">
        <v>4109</v>
      </c>
      <c r="C37" s="768">
        <v>-132954</v>
      </c>
      <c r="D37" s="768"/>
      <c r="E37" s="768">
        <v>4348511</v>
      </c>
      <c r="F37" s="768">
        <v>3889600</v>
      </c>
      <c r="G37" s="769">
        <v>-13289</v>
      </c>
      <c r="H37" s="1423">
        <f>+C37+E37-F37+G37</f>
        <v>312668</v>
      </c>
      <c r="I37" s="768"/>
      <c r="J37" s="768"/>
      <c r="K37" s="195"/>
      <c r="L37" s="195"/>
      <c r="M37" s="195"/>
      <c r="N37" s="1803">
        <v>17</v>
      </c>
      <c r="O37" s="11"/>
      <c r="P37" s="1023"/>
      <c r="Q37" s="1024"/>
      <c r="R37" s="1023"/>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row>
    <row r="38" spans="1:210" ht="12.75" customHeight="1">
      <c r="A38" s="1803">
        <v>18</v>
      </c>
      <c r="B38" s="66"/>
      <c r="C38" s="768"/>
      <c r="D38" s="768"/>
      <c r="E38" s="768"/>
      <c r="F38" s="768"/>
      <c r="G38" s="769"/>
      <c r="H38" s="1423"/>
      <c r="I38" s="768"/>
      <c r="J38" s="768"/>
      <c r="K38" s="195"/>
      <c r="L38" s="195"/>
      <c r="M38" s="195"/>
      <c r="N38" s="1803">
        <v>18</v>
      </c>
      <c r="O38" s="11"/>
      <c r="P38" s="1023"/>
      <c r="Q38" s="1023"/>
      <c r="R38" s="1023"/>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row>
    <row r="39" spans="1:210" ht="12.75" customHeight="1">
      <c r="A39" s="1803">
        <v>19</v>
      </c>
      <c r="B39" s="66" t="s">
        <v>4110</v>
      </c>
      <c r="C39" s="768">
        <v>-1200216</v>
      </c>
      <c r="D39" s="768"/>
      <c r="E39" s="768">
        <v>2593579</v>
      </c>
      <c r="F39" s="768">
        <v>914625</v>
      </c>
      <c r="G39" s="769"/>
      <c r="H39" s="1423">
        <f>+C39+E39-F39+G39-1</f>
        <v>478737</v>
      </c>
      <c r="I39" s="768"/>
      <c r="J39" s="768"/>
      <c r="K39" s="195"/>
      <c r="L39" s="195"/>
      <c r="M39" s="195"/>
      <c r="N39" s="1803">
        <v>19</v>
      </c>
      <c r="O39" s="11"/>
      <c r="P39" s="1023"/>
      <c r="Q39" s="1024"/>
      <c r="R39" s="1023"/>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row>
    <row r="40" spans="1:210" ht="12.75" customHeight="1">
      <c r="A40" s="1803">
        <v>20</v>
      </c>
      <c r="B40" s="66"/>
      <c r="C40" s="768"/>
      <c r="D40" s="768"/>
      <c r="E40" s="768"/>
      <c r="F40" s="768"/>
      <c r="G40" s="769"/>
      <c r="H40" s="1423"/>
      <c r="I40" s="768"/>
      <c r="J40" s="768"/>
      <c r="K40" s="195"/>
      <c r="L40" s="195"/>
      <c r="M40" s="195"/>
      <c r="N40" s="1803">
        <v>20</v>
      </c>
      <c r="O40" s="11"/>
      <c r="P40" s="1023"/>
      <c r="Q40" s="1023"/>
      <c r="R40" s="1023"/>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row>
    <row r="41" spans="1:210" ht="12.75" customHeight="1">
      <c r="A41" s="1803">
        <v>21</v>
      </c>
      <c r="B41" s="66" t="s">
        <v>4111</v>
      </c>
      <c r="C41" s="768">
        <v>25213</v>
      </c>
      <c r="D41" s="768"/>
      <c r="E41" s="768">
        <v>271655</v>
      </c>
      <c r="F41" s="768">
        <v>270487</v>
      </c>
      <c r="G41" s="769"/>
      <c r="H41" s="1423">
        <f>+C41+E41-F41+G41-1</f>
        <v>26380</v>
      </c>
      <c r="I41" s="768"/>
      <c r="J41" s="768"/>
      <c r="K41" s="195"/>
      <c r="L41" s="195"/>
      <c r="M41" s="195"/>
      <c r="N41" s="1803">
        <v>21</v>
      </c>
      <c r="O41" s="11"/>
      <c r="P41" s="1023"/>
      <c r="Q41" s="1023"/>
      <c r="R41" s="1023"/>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row>
    <row r="42" spans="1:210" ht="12.75" customHeight="1">
      <c r="A42" s="1803">
        <v>22</v>
      </c>
      <c r="B42" s="66"/>
      <c r="C42" s="768"/>
      <c r="D42" s="768"/>
      <c r="E42" s="768"/>
      <c r="F42" s="768"/>
      <c r="G42" s="769"/>
      <c r="H42" s="1423"/>
      <c r="I42" s="768"/>
      <c r="J42" s="768"/>
      <c r="K42" s="195"/>
      <c r="L42" s="195"/>
      <c r="M42" s="195"/>
      <c r="N42" s="1803">
        <v>22</v>
      </c>
      <c r="O42" s="11"/>
      <c r="P42" s="1023"/>
      <c r="Q42" s="1023"/>
      <c r="R42" s="1023"/>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row>
    <row r="43" spans="1:210" ht="12.75" customHeight="1">
      <c r="A43" s="1803">
        <v>23</v>
      </c>
      <c r="B43" s="66" t="s">
        <v>4112</v>
      </c>
      <c r="C43" s="768">
        <v>3685</v>
      </c>
      <c r="D43" s="768"/>
      <c r="E43" s="768">
        <v>422871</v>
      </c>
      <c r="F43" s="768">
        <v>422731</v>
      </c>
      <c r="G43" s="769"/>
      <c r="H43" s="1423">
        <f>+C43+E43-F43+G43</f>
        <v>3825</v>
      </c>
      <c r="I43" s="768"/>
      <c r="J43" s="768"/>
      <c r="K43" s="66"/>
      <c r="L43" s="66"/>
      <c r="M43" s="66"/>
      <c r="N43" s="1803">
        <v>23</v>
      </c>
      <c r="O43" s="11"/>
      <c r="P43" s="1023"/>
      <c r="Q43" s="1024"/>
      <c r="R43" s="1023"/>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row>
    <row r="44" spans="1:210" s="1800" customFormat="1" ht="12.75" customHeight="1">
      <c r="A44" s="1803">
        <v>24</v>
      </c>
      <c r="B44" s="66"/>
      <c r="C44" s="768"/>
      <c r="D44" s="768"/>
      <c r="E44" s="768"/>
      <c r="F44" s="768"/>
      <c r="G44" s="769"/>
      <c r="H44" s="1423"/>
      <c r="I44" s="768"/>
      <c r="J44" s="768"/>
      <c r="K44" s="66"/>
      <c r="L44" s="66"/>
      <c r="M44" s="66"/>
      <c r="N44" s="1803">
        <v>24</v>
      </c>
      <c r="O44" s="11"/>
      <c r="P44" s="1023"/>
      <c r="Q44" s="1024"/>
      <c r="R44" s="1023"/>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row>
    <row r="45" spans="1:210" s="1800" customFormat="1" ht="12.75" customHeight="1">
      <c r="A45" s="1803">
        <v>25</v>
      </c>
      <c r="B45" s="66" t="s">
        <v>4373</v>
      </c>
      <c r="C45" s="768">
        <v>99231</v>
      </c>
      <c r="D45" s="768"/>
      <c r="E45" s="768">
        <v>131495</v>
      </c>
      <c r="F45" s="768"/>
      <c r="G45" s="769"/>
      <c r="H45" s="1423">
        <f>+C45+E45-F45+G45+1</f>
        <v>230727</v>
      </c>
      <c r="I45" s="768"/>
      <c r="J45" s="768"/>
      <c r="K45" s="66"/>
      <c r="L45" s="66"/>
      <c r="M45" s="66"/>
      <c r="N45" s="1803">
        <v>25</v>
      </c>
      <c r="O45" s="11"/>
      <c r="P45" s="1023"/>
      <c r="Q45" s="1024"/>
      <c r="R45" s="1023"/>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row>
    <row r="46" spans="1:210" s="1800" customFormat="1" ht="12.75" customHeight="1">
      <c r="A46" s="1803">
        <v>26</v>
      </c>
      <c r="B46" s="66"/>
      <c r="C46" s="768"/>
      <c r="D46" s="768"/>
      <c r="E46" s="768"/>
      <c r="F46" s="768"/>
      <c r="G46" s="769"/>
      <c r="H46" s="1423"/>
      <c r="I46" s="768"/>
      <c r="J46" s="768"/>
      <c r="K46" s="66"/>
      <c r="L46" s="66"/>
      <c r="M46" s="66"/>
      <c r="N46" s="1803">
        <v>26</v>
      </c>
      <c r="O46" s="11"/>
      <c r="P46" s="1023"/>
      <c r="Q46" s="1024"/>
      <c r="R46" s="1023"/>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row>
    <row r="47" spans="1:210" s="1800" customFormat="1" ht="12.75" customHeight="1">
      <c r="A47" s="1803">
        <v>27</v>
      </c>
      <c r="B47" s="66" t="s">
        <v>4372</v>
      </c>
      <c r="C47" s="768">
        <v>18011</v>
      </c>
      <c r="D47" s="768"/>
      <c r="E47" s="768">
        <v>-18011</v>
      </c>
      <c r="F47" s="768"/>
      <c r="G47" s="769"/>
      <c r="H47" s="1423"/>
      <c r="I47" s="768"/>
      <c r="J47" s="768"/>
      <c r="K47" s="66"/>
      <c r="L47" s="66"/>
      <c r="M47" s="66"/>
      <c r="N47" s="1803">
        <v>27</v>
      </c>
      <c r="O47" s="11"/>
      <c r="P47" s="1023"/>
      <c r="Q47" s="1024"/>
      <c r="R47" s="1023"/>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row>
    <row r="48" spans="1:210" s="1800" customFormat="1" ht="12.75" customHeight="1">
      <c r="A48" s="1803">
        <v>28</v>
      </c>
      <c r="B48" s="66"/>
      <c r="C48" s="768"/>
      <c r="D48" s="768"/>
      <c r="E48" s="768"/>
      <c r="F48" s="768"/>
      <c r="G48" s="769"/>
      <c r="H48" s="1423"/>
      <c r="I48" s="768"/>
      <c r="J48" s="768"/>
      <c r="K48" s="66"/>
      <c r="L48" s="66"/>
      <c r="M48" s="66"/>
      <c r="N48" s="1803">
        <v>28</v>
      </c>
      <c r="O48" s="11"/>
      <c r="P48" s="1023"/>
      <c r="Q48" s="1024"/>
      <c r="R48" s="1023"/>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row>
    <row r="49" spans="1:210" s="1800" customFormat="1" ht="12.75" customHeight="1">
      <c r="A49" s="1803">
        <v>29</v>
      </c>
      <c r="B49" s="66" t="s">
        <v>2773</v>
      </c>
      <c r="C49" s="768"/>
      <c r="D49" s="768">
        <v>5488</v>
      </c>
      <c r="E49" s="768">
        <v>4150</v>
      </c>
      <c r="F49" s="768">
        <v>60000</v>
      </c>
      <c r="G49" s="769"/>
      <c r="H49" s="1423"/>
      <c r="I49" s="768">
        <f>+D49-E49+F49-1</f>
        <v>61337</v>
      </c>
      <c r="J49" s="768"/>
      <c r="K49" s="66"/>
      <c r="L49" s="66"/>
      <c r="M49" s="66"/>
      <c r="N49" s="1803">
        <v>29</v>
      </c>
      <c r="O49" s="11"/>
      <c r="P49" s="1023"/>
      <c r="Q49" s="1024"/>
      <c r="R49" s="1023"/>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row>
    <row r="50" spans="1:210" s="1800" customFormat="1" ht="12.75" customHeight="1">
      <c r="A50" s="1803">
        <v>30</v>
      </c>
      <c r="B50" s="66"/>
      <c r="C50" s="768"/>
      <c r="D50" s="768"/>
      <c r="E50" s="768"/>
      <c r="F50" s="768"/>
      <c r="G50" s="769"/>
      <c r="H50" s="1423"/>
      <c r="I50" s="768"/>
      <c r="J50" s="768"/>
      <c r="K50" s="66"/>
      <c r="L50" s="66"/>
      <c r="M50" s="66"/>
      <c r="N50" s="1803">
        <v>30</v>
      </c>
      <c r="O50" s="11"/>
      <c r="P50" s="1023"/>
      <c r="Q50" s="1024"/>
      <c r="R50" s="1023"/>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row>
    <row r="51" spans="1:210" ht="12.75" customHeight="1">
      <c r="A51" s="1803">
        <v>31</v>
      </c>
      <c r="B51" s="66"/>
      <c r="C51" s="768"/>
      <c r="D51" s="768"/>
      <c r="E51" s="768"/>
      <c r="F51" s="768"/>
      <c r="G51" s="769"/>
      <c r="H51" s="1423"/>
      <c r="I51" s="768"/>
      <c r="J51" s="768"/>
      <c r="K51" s="195"/>
      <c r="L51" s="195"/>
      <c r="M51" s="195"/>
      <c r="N51" s="1803">
        <v>31</v>
      </c>
      <c r="O51" s="11"/>
      <c r="P51" s="1023"/>
      <c r="Q51" s="1023"/>
      <c r="R51" s="1023"/>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row>
    <row r="52" spans="1:210" ht="12.75" customHeight="1">
      <c r="A52" s="1803">
        <v>32</v>
      </c>
      <c r="B52" s="66" t="s">
        <v>4113</v>
      </c>
      <c r="C52" s="1807">
        <f>+SUM(C34:C50)</f>
        <v>-1187030</v>
      </c>
      <c r="D52" s="1807">
        <f t="shared" ref="D52:M52" si="1">+SUM(D34:D50)</f>
        <v>5488</v>
      </c>
      <c r="E52" s="1807">
        <f t="shared" si="1"/>
        <v>11071614</v>
      </c>
      <c r="F52" s="1807">
        <f t="shared" si="1"/>
        <v>8925662</v>
      </c>
      <c r="G52" s="1807">
        <f t="shared" si="1"/>
        <v>-13289</v>
      </c>
      <c r="H52" s="1807">
        <f t="shared" si="1"/>
        <v>1103192</v>
      </c>
      <c r="I52" s="1807">
        <f t="shared" si="1"/>
        <v>61337</v>
      </c>
      <c r="J52" s="1807">
        <f t="shared" si="1"/>
        <v>4378043</v>
      </c>
      <c r="K52" s="1807">
        <f t="shared" si="1"/>
        <v>0</v>
      </c>
      <c r="L52" s="1807">
        <f t="shared" si="1"/>
        <v>0</v>
      </c>
      <c r="M52" s="1807">
        <f t="shared" si="1"/>
        <v>-1060678</v>
      </c>
      <c r="N52" s="1803">
        <v>32</v>
      </c>
      <c r="O52" s="11"/>
      <c r="P52" s="1023"/>
      <c r="Q52" s="1023"/>
      <c r="R52" s="1023"/>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row>
    <row r="53" spans="1:210" ht="12.75" customHeight="1">
      <c r="A53" s="1803">
        <v>33</v>
      </c>
      <c r="B53" s="66"/>
      <c r="C53" s="768"/>
      <c r="D53" s="768"/>
      <c r="E53" s="768"/>
      <c r="F53" s="768"/>
      <c r="G53" s="769"/>
      <c r="H53" s="1423"/>
      <c r="I53" s="768"/>
      <c r="J53" s="768"/>
      <c r="K53" s="66"/>
      <c r="L53" s="66"/>
      <c r="M53" s="66"/>
      <c r="N53" s="1803">
        <v>33</v>
      </c>
      <c r="O53" s="11"/>
      <c r="P53" s="1023"/>
      <c r="Q53" s="1023"/>
      <c r="R53" s="1023"/>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row>
    <row r="54" spans="1:210" ht="12.75" customHeight="1">
      <c r="A54" s="1803">
        <v>34</v>
      </c>
      <c r="B54" s="66" t="s">
        <v>4114</v>
      </c>
      <c r="C54" s="768"/>
      <c r="D54" s="768">
        <v>20041181</v>
      </c>
      <c r="E54" s="768">
        <v>59862934</v>
      </c>
      <c r="F54" s="768">
        <v>61066835</v>
      </c>
      <c r="G54" s="769"/>
      <c r="H54" s="1423"/>
      <c r="I54" s="768">
        <f>+D54-E54+F54</f>
        <v>21245082</v>
      </c>
      <c r="J54" s="768"/>
      <c r="K54" s="195"/>
      <c r="L54" s="195"/>
      <c r="M54" s="195"/>
      <c r="N54" s="1803">
        <v>34</v>
      </c>
      <c r="O54" s="11"/>
      <c r="P54" s="1028"/>
      <c r="Q54" s="1238"/>
      <c r="R54" s="1028"/>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row>
    <row r="55" spans="1:210" ht="12.75" customHeight="1">
      <c r="A55" s="1803">
        <v>35</v>
      </c>
      <c r="B55" s="66" t="s">
        <v>4115</v>
      </c>
      <c r="C55" s="768">
        <v>560272</v>
      </c>
      <c r="D55" s="768"/>
      <c r="E55" s="768">
        <v>1200002</v>
      </c>
      <c r="F55" s="768"/>
      <c r="G55" s="769"/>
      <c r="H55" s="1423">
        <f>+C55+E55-F55+G55</f>
        <v>1760274</v>
      </c>
      <c r="I55" s="768"/>
      <c r="J55" s="768"/>
      <c r="K55" s="66"/>
      <c r="L55" s="66"/>
      <c r="M55" s="66"/>
      <c r="N55" s="1803">
        <v>35</v>
      </c>
      <c r="O55" s="11"/>
      <c r="P55" s="1023"/>
      <c r="Q55" s="1023"/>
      <c r="R55" s="1023"/>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row>
    <row r="56" spans="1:210" ht="12.75" customHeight="1">
      <c r="A56" s="1803">
        <v>36</v>
      </c>
      <c r="B56" s="66" t="s">
        <v>4116</v>
      </c>
      <c r="C56" s="768">
        <v>1106860</v>
      </c>
      <c r="D56" s="768"/>
      <c r="E56" s="768">
        <v>6513885</v>
      </c>
      <c r="F56" s="768">
        <v>7652248</v>
      </c>
      <c r="G56" s="769"/>
      <c r="H56" s="1423">
        <f>+C56+E56-F56+G56</f>
        <v>-31503</v>
      </c>
      <c r="I56" s="768"/>
      <c r="J56" s="768"/>
      <c r="K56" s="66"/>
      <c r="L56" s="66"/>
      <c r="M56" s="66"/>
      <c r="N56" s="1803">
        <v>36</v>
      </c>
      <c r="O56" s="11"/>
      <c r="P56" s="1023"/>
      <c r="Q56" s="1023"/>
      <c r="R56" s="1023"/>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row>
    <row r="57" spans="1:210" ht="12.75" customHeight="1">
      <c r="A57" s="1803">
        <v>37</v>
      </c>
      <c r="B57" s="66" t="s">
        <v>5057</v>
      </c>
      <c r="C57" s="768"/>
      <c r="D57" s="768">
        <v>3609341</v>
      </c>
      <c r="E57" s="768">
        <v>3608381</v>
      </c>
      <c r="F57" s="768">
        <v>4137917</v>
      </c>
      <c r="G57" s="769">
        <v>14905</v>
      </c>
      <c r="H57" s="1423"/>
      <c r="I57" s="768">
        <f>+D57-E57+F57-G57-1</f>
        <v>4123971</v>
      </c>
      <c r="J57" s="768"/>
      <c r="K57" s="195"/>
      <c r="L57" s="195"/>
      <c r="M57" s="195"/>
      <c r="N57" s="1803">
        <v>37</v>
      </c>
      <c r="O57" s="11"/>
      <c r="P57" s="1023"/>
      <c r="Q57" s="1023"/>
      <c r="R57" s="1023"/>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row>
    <row r="58" spans="1:210" ht="12.75" customHeight="1">
      <c r="A58" s="1803">
        <v>38</v>
      </c>
      <c r="B58" s="66"/>
      <c r="C58" s="768"/>
      <c r="D58" s="768"/>
      <c r="E58" s="768"/>
      <c r="F58" s="768"/>
      <c r="G58" s="769"/>
      <c r="H58" s="1423"/>
      <c r="I58" s="768"/>
      <c r="J58" s="768"/>
      <c r="K58" s="195"/>
      <c r="L58" s="195"/>
      <c r="M58" s="195"/>
      <c r="N58" s="1803">
        <v>38</v>
      </c>
      <c r="O58" s="11"/>
      <c r="P58" s="1023"/>
      <c r="Q58" s="1024"/>
      <c r="R58" s="1023"/>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row>
    <row r="59" spans="1:210" ht="12.75" customHeight="1">
      <c r="A59" s="1803">
        <v>39</v>
      </c>
      <c r="B59" s="66" t="s">
        <v>4117</v>
      </c>
      <c r="C59" s="768"/>
      <c r="D59" s="768"/>
      <c r="E59" s="768"/>
      <c r="F59" s="768"/>
      <c r="G59" s="769"/>
      <c r="H59" s="1423"/>
      <c r="I59" s="768"/>
      <c r="J59" s="768"/>
      <c r="K59" s="195"/>
      <c r="L59" s="195"/>
      <c r="M59" s="195"/>
      <c r="N59" s="1803">
        <v>39</v>
      </c>
      <c r="O59" s="11"/>
      <c r="P59" s="1023"/>
      <c r="Q59" s="1024"/>
      <c r="R59" s="1023"/>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row>
    <row r="60" spans="1:210" ht="12.75" customHeight="1">
      <c r="A60" s="1803">
        <v>40</v>
      </c>
      <c r="B60" s="66" t="s">
        <v>4026</v>
      </c>
      <c r="C60" s="1424">
        <f t="shared" ref="C60:M60" si="2">SUM(C53:C59)</f>
        <v>1667132</v>
      </c>
      <c r="D60" s="1424">
        <f t="shared" si="2"/>
        <v>23650522</v>
      </c>
      <c r="E60" s="1424">
        <f t="shared" si="2"/>
        <v>71185202</v>
      </c>
      <c r="F60" s="1424">
        <f>SUM(F53:F59)</f>
        <v>72857000</v>
      </c>
      <c r="G60" s="1424">
        <f>SUM(G53:G59)</f>
        <v>14905</v>
      </c>
      <c r="H60" s="1424">
        <f t="shared" si="2"/>
        <v>1728771</v>
      </c>
      <c r="I60" s="1424">
        <f t="shared" si="2"/>
        <v>25369053</v>
      </c>
      <c r="J60" s="1424">
        <f t="shared" si="2"/>
        <v>0</v>
      </c>
      <c r="K60" s="1424">
        <f t="shared" si="2"/>
        <v>0</v>
      </c>
      <c r="L60" s="1424">
        <f t="shared" si="2"/>
        <v>0</v>
      </c>
      <c r="M60" s="1809">
        <f t="shared" si="2"/>
        <v>0</v>
      </c>
      <c r="N60" s="1803">
        <v>40</v>
      </c>
      <c r="O60" s="11"/>
      <c r="P60" s="1023"/>
      <c r="Q60" s="1024"/>
      <c r="R60" s="1023"/>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row>
    <row r="61" spans="1:210" ht="15.75" customHeight="1" thickBot="1">
      <c r="A61" s="216">
        <v>41</v>
      </c>
      <c r="B61" s="150" t="s">
        <v>1526</v>
      </c>
      <c r="C61" s="1808">
        <f>C60+C52+C32</f>
        <v>573018</v>
      </c>
      <c r="D61" s="1808">
        <f t="shared" ref="D61:M61" si="3">D60+D52+D32</f>
        <v>23656010</v>
      </c>
      <c r="E61" s="1808">
        <f t="shared" si="3"/>
        <v>99563266</v>
      </c>
      <c r="F61" s="1808">
        <f t="shared" si="3"/>
        <v>99084284</v>
      </c>
      <c r="G61" s="1808">
        <f>G60+G52+G32</f>
        <v>1452</v>
      </c>
      <c r="H61" s="1808">
        <f t="shared" si="3"/>
        <v>2929542</v>
      </c>
      <c r="I61" s="1808">
        <f t="shared" si="3"/>
        <v>25430390</v>
      </c>
      <c r="J61" s="1808">
        <f t="shared" si="3"/>
        <v>21793591</v>
      </c>
      <c r="K61" s="1808">
        <f t="shared" si="3"/>
        <v>0</v>
      </c>
      <c r="L61" s="1808">
        <f t="shared" si="3"/>
        <v>0</v>
      </c>
      <c r="M61" s="1808">
        <f t="shared" si="3"/>
        <v>-10032181</v>
      </c>
      <c r="N61" s="216">
        <v>41</v>
      </c>
      <c r="O61" s="11"/>
      <c r="P61" s="1023"/>
      <c r="Q61" s="1024"/>
      <c r="R61" s="1023"/>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row>
    <row r="62" spans="1:210" ht="12.75" customHeight="1">
      <c r="A62" s="11"/>
      <c r="B62" s="11"/>
      <c r="C62" s="11"/>
      <c r="D62" s="11"/>
      <c r="E62" s="11"/>
      <c r="F62" s="11"/>
      <c r="G62" s="11"/>
      <c r="H62" s="11"/>
      <c r="I62" s="11"/>
      <c r="J62" s="11"/>
      <c r="K62" s="11"/>
      <c r="L62" s="11"/>
      <c r="M62" s="11"/>
      <c r="N62" s="11"/>
      <c r="O62" s="11"/>
      <c r="P62" s="1023"/>
      <c r="Q62" s="1024"/>
      <c r="R62" s="1023"/>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row>
    <row r="63" spans="1:210" ht="18">
      <c r="A63" s="11" t="s">
        <v>521</v>
      </c>
      <c r="B63" s="11"/>
      <c r="C63" s="276"/>
      <c r="D63" s="11"/>
      <c r="E63" s="11"/>
      <c r="F63" s="11"/>
      <c r="G63" s="11"/>
      <c r="H63" s="11" t="str">
        <f>A63</f>
        <v>FERC FORM NO.1 (ED.  12-96) NYPSC Modified-96</v>
      </c>
      <c r="I63" s="11"/>
      <c r="J63" s="277"/>
      <c r="K63" s="11"/>
      <c r="L63" s="11"/>
      <c r="M63" s="11"/>
      <c r="N63" s="11"/>
      <c r="O63" s="11"/>
      <c r="P63" s="1028"/>
      <c r="Q63" s="1238"/>
      <c r="R63" s="1028"/>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row>
    <row r="64" spans="1:210" ht="18.75" customHeight="1">
      <c r="A64" s="44" t="s">
        <v>522</v>
      </c>
      <c r="B64" s="44"/>
      <c r="C64" s="44"/>
      <c r="D64" s="44"/>
      <c r="E64" s="44"/>
      <c r="F64" s="44"/>
      <c r="G64" s="44"/>
      <c r="H64" s="44" t="s">
        <v>523</v>
      </c>
      <c r="I64" s="44"/>
      <c r="J64" s="44"/>
      <c r="K64" s="855"/>
      <c r="L64" s="44"/>
      <c r="M64" s="44"/>
      <c r="N64" s="44"/>
      <c r="O64" s="11"/>
      <c r="P64" s="1023"/>
      <c r="Q64" s="1023"/>
      <c r="R64" s="1023"/>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row>
    <row r="65" spans="1:210" ht="12.75" customHeight="1">
      <c r="A65" s="515"/>
      <c r="B65" s="515"/>
      <c r="C65" s="515"/>
      <c r="D65" s="515"/>
      <c r="E65" s="515"/>
      <c r="F65" s="515"/>
      <c r="G65" s="515"/>
      <c r="H65" s="515"/>
      <c r="I65" s="515"/>
      <c r="J65" s="515"/>
      <c r="K65" s="515"/>
      <c r="L65" s="515"/>
      <c r="M65" s="515"/>
      <c r="N65" s="515"/>
      <c r="O65" s="11"/>
      <c r="P65" s="1023"/>
      <c r="Q65" s="1023"/>
      <c r="R65" s="1023"/>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row>
    <row r="66" spans="1:210" ht="12.75" customHeight="1">
      <c r="A66" s="515"/>
      <c r="B66" s="515"/>
      <c r="C66" s="515"/>
      <c r="D66" s="515"/>
      <c r="E66" s="515"/>
      <c r="F66" s="515"/>
      <c r="G66" s="515"/>
      <c r="H66" s="515"/>
      <c r="I66" s="515"/>
      <c r="J66" s="515"/>
      <c r="K66" s="515"/>
      <c r="L66" s="515"/>
      <c r="M66" s="515"/>
      <c r="N66" s="515"/>
      <c r="O66" s="11"/>
      <c r="P66" s="1023"/>
      <c r="Q66" s="1023"/>
      <c r="R66" s="1023"/>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row>
    <row r="67" spans="1:210" ht="12.75" customHeight="1">
      <c r="A67" s="515"/>
      <c r="B67" s="515"/>
      <c r="C67" s="515"/>
      <c r="D67" s="515"/>
      <c r="E67" s="1016"/>
      <c r="F67" s="515"/>
      <c r="G67" s="515"/>
      <c r="H67" s="515"/>
      <c r="I67" s="515"/>
      <c r="J67" s="515"/>
      <c r="K67" s="515"/>
      <c r="L67" s="1016"/>
      <c r="M67" s="515"/>
      <c r="N67" s="515"/>
      <c r="P67" s="1023"/>
      <c r="Q67" s="1024"/>
      <c r="R67" s="1023"/>
    </row>
    <row r="68" spans="1:210" ht="12.75" customHeight="1">
      <c r="A68" s="543"/>
      <c r="B68" s="543"/>
      <c r="C68" s="543"/>
      <c r="D68" s="543"/>
      <c r="E68" s="543"/>
      <c r="F68" s="543"/>
      <c r="G68" s="543"/>
      <c r="H68" s="515"/>
      <c r="I68" s="515"/>
      <c r="J68" s="515"/>
      <c r="K68" s="515"/>
      <c r="L68" s="515"/>
      <c r="M68" s="515"/>
      <c r="N68" s="515"/>
      <c r="P68" s="1023"/>
      <c r="Q68" s="1023"/>
      <c r="R68" s="1023"/>
    </row>
    <row r="69" spans="1:210" ht="12.75" customHeight="1">
      <c r="A69" s="543"/>
      <c r="B69" s="543"/>
      <c r="C69" s="543"/>
      <c r="D69" s="543"/>
      <c r="E69" s="543"/>
      <c r="F69" s="543"/>
      <c r="G69" s="543"/>
      <c r="H69" s="515"/>
      <c r="I69" s="515"/>
      <c r="J69" s="515"/>
      <c r="K69" s="515"/>
      <c r="L69" s="515"/>
      <c r="M69" s="515"/>
      <c r="N69" s="515"/>
      <c r="P69" s="1024"/>
      <c r="Q69" s="1023"/>
      <c r="R69" s="1023"/>
    </row>
    <row r="70" spans="1:210" ht="12.75" customHeight="1">
      <c r="A70" s="1123"/>
      <c r="B70" s="515"/>
      <c r="C70" s="1123"/>
      <c r="D70" s="1123"/>
      <c r="E70" s="1123"/>
      <c r="F70" s="515"/>
      <c r="G70" s="515"/>
      <c r="H70" s="515"/>
      <c r="I70" s="515"/>
      <c r="J70" s="515"/>
      <c r="K70" s="515"/>
      <c r="L70" s="515"/>
      <c r="M70" s="515"/>
      <c r="N70" s="1123"/>
      <c r="P70" s="1023"/>
      <c r="Q70" s="1023"/>
      <c r="R70" s="1023"/>
    </row>
    <row r="71" spans="1:210" ht="12.75" customHeight="1">
      <c r="A71" s="1123"/>
      <c r="B71" s="1123"/>
      <c r="C71" s="1123"/>
      <c r="D71" s="1123"/>
      <c r="E71" s="1123"/>
      <c r="F71" s="515"/>
      <c r="G71" s="515"/>
      <c r="H71" s="515"/>
      <c r="I71" s="515"/>
      <c r="J71" s="515"/>
      <c r="K71" s="515"/>
      <c r="L71" s="515"/>
      <c r="M71" s="515"/>
      <c r="N71" s="1123"/>
      <c r="P71" s="817"/>
      <c r="Q71" s="1023"/>
      <c r="R71" s="1023"/>
    </row>
    <row r="72" spans="1:210" ht="12.75" customHeight="1">
      <c r="A72" s="1123"/>
      <c r="B72" s="1123"/>
      <c r="C72" s="1123"/>
      <c r="D72" s="1123"/>
      <c r="E72" s="1123"/>
      <c r="F72" s="1123"/>
      <c r="G72" s="1123"/>
      <c r="H72" s="515"/>
      <c r="I72" s="515"/>
      <c r="J72" s="515"/>
      <c r="K72" s="515"/>
      <c r="L72" s="515"/>
      <c r="M72" s="515"/>
      <c r="N72" s="1123"/>
      <c r="P72" s="1236"/>
      <c r="Q72" s="1024"/>
      <c r="R72" s="1023"/>
    </row>
    <row r="73" spans="1:210" ht="12.75" customHeight="1">
      <c r="A73" s="1123"/>
      <c r="B73" s="1123"/>
      <c r="C73" s="1123"/>
      <c r="D73" s="1123"/>
      <c r="E73" s="1123"/>
      <c r="F73" s="1123"/>
      <c r="G73" s="1123"/>
      <c r="H73" s="515"/>
      <c r="I73" s="515"/>
      <c r="J73" s="515"/>
      <c r="K73" s="515"/>
      <c r="L73" s="515"/>
      <c r="M73" s="515"/>
      <c r="N73" s="1123"/>
      <c r="P73" s="1023"/>
      <c r="Q73" s="1024"/>
      <c r="R73" s="1023"/>
    </row>
    <row r="74" spans="1:210" ht="12.75" customHeight="1">
      <c r="A74" s="1123"/>
      <c r="B74" s="515"/>
      <c r="C74" s="515"/>
      <c r="D74" s="515"/>
      <c r="E74" s="515"/>
      <c r="F74" s="515"/>
      <c r="G74" s="515"/>
      <c r="H74" s="515"/>
      <c r="I74" s="515"/>
      <c r="J74" s="515"/>
      <c r="K74" s="515"/>
      <c r="L74" s="515"/>
      <c r="M74" s="515"/>
      <c r="N74" s="1123"/>
      <c r="P74" s="1023"/>
      <c r="Q74" s="1023"/>
      <c r="R74" s="1023"/>
    </row>
    <row r="75" spans="1:210" ht="12.75" customHeight="1">
      <c r="A75" s="1123"/>
      <c r="B75" s="515"/>
      <c r="C75" s="545"/>
      <c r="D75" s="545"/>
      <c r="E75" s="545"/>
      <c r="F75" s="545"/>
      <c r="G75" s="545"/>
      <c r="H75" s="545"/>
      <c r="I75" s="545"/>
      <c r="J75" s="545"/>
      <c r="K75" s="544"/>
      <c r="L75" s="544"/>
      <c r="M75" s="545"/>
      <c r="N75" s="1123"/>
      <c r="P75" s="1023"/>
      <c r="Q75" s="1023"/>
      <c r="R75" s="1023"/>
    </row>
    <row r="76" spans="1:210" ht="12.75" customHeight="1">
      <c r="A76" s="1123"/>
      <c r="B76" s="515"/>
      <c r="C76" s="544"/>
      <c r="D76" s="545"/>
      <c r="E76" s="544"/>
      <c r="F76" s="544"/>
      <c r="G76" s="544"/>
      <c r="H76" s="544"/>
      <c r="I76" s="545"/>
      <c r="J76" s="544"/>
      <c r="K76" s="544"/>
      <c r="L76" s="544"/>
      <c r="M76" s="544"/>
      <c r="N76" s="1123"/>
      <c r="P76" s="1023"/>
      <c r="Q76" s="1023"/>
      <c r="R76" s="1023"/>
    </row>
    <row r="77" spans="1:210" ht="12.75" customHeight="1">
      <c r="A77" s="1123"/>
      <c r="B77" s="515"/>
      <c r="C77" s="544"/>
      <c r="D77" s="544"/>
      <c r="E77" s="544"/>
      <c r="F77" s="544"/>
      <c r="G77" s="544"/>
      <c r="H77" s="544"/>
      <c r="I77" s="544"/>
      <c r="J77" s="544"/>
      <c r="K77" s="544"/>
      <c r="L77" s="544"/>
      <c r="M77" s="544"/>
      <c r="N77" s="1123"/>
      <c r="P77" s="1023"/>
      <c r="Q77" s="1024"/>
      <c r="R77" s="1023"/>
    </row>
    <row r="78" spans="1:210" ht="12.75" customHeight="1">
      <c r="A78" s="1123"/>
      <c r="B78" s="515"/>
      <c r="C78" s="544"/>
      <c r="D78" s="544"/>
      <c r="E78" s="544"/>
      <c r="F78" s="544"/>
      <c r="G78" s="544"/>
      <c r="H78" s="544"/>
      <c r="I78" s="544"/>
      <c r="J78" s="544"/>
      <c r="K78" s="544"/>
      <c r="L78" s="544"/>
      <c r="M78" s="544"/>
      <c r="N78" s="1123"/>
      <c r="P78" s="1023"/>
      <c r="Q78" s="1023"/>
      <c r="R78" s="1023"/>
    </row>
    <row r="79" spans="1:210" ht="12.75" customHeight="1">
      <c r="A79" s="1123"/>
      <c r="B79" s="515"/>
      <c r="C79" s="544"/>
      <c r="D79" s="544"/>
      <c r="E79" s="544"/>
      <c r="F79" s="544"/>
      <c r="G79" s="544"/>
      <c r="H79" s="544"/>
      <c r="I79" s="544"/>
      <c r="J79" s="544"/>
      <c r="K79" s="544"/>
      <c r="L79" s="544"/>
      <c r="M79" s="544"/>
      <c r="N79" s="1123"/>
      <c r="P79" s="1023"/>
      <c r="Q79" s="1023"/>
      <c r="R79" s="1023"/>
    </row>
    <row r="80" spans="1:210" ht="12.75" customHeight="1">
      <c r="A80" s="1123"/>
      <c r="B80" s="515"/>
      <c r="C80" s="544"/>
      <c r="D80" s="544"/>
      <c r="E80" s="544"/>
      <c r="F80" s="544"/>
      <c r="G80" s="544"/>
      <c r="H80" s="544"/>
      <c r="I80" s="544"/>
      <c r="J80" s="544"/>
      <c r="K80" s="544"/>
      <c r="L80" s="544"/>
      <c r="M80" s="544"/>
      <c r="N80" s="1123"/>
      <c r="P80" s="1023"/>
      <c r="Q80" s="1023"/>
      <c r="R80" s="1023"/>
    </row>
    <row r="81" spans="1:18" ht="12.75" customHeight="1">
      <c r="A81" s="1123"/>
      <c r="B81" s="515"/>
      <c r="C81" s="544"/>
      <c r="D81" s="544"/>
      <c r="E81" s="544"/>
      <c r="F81" s="544"/>
      <c r="G81" s="544"/>
      <c r="H81" s="544"/>
      <c r="I81" s="544"/>
      <c r="J81" s="544"/>
      <c r="K81" s="544"/>
      <c r="L81" s="544"/>
      <c r="M81" s="544"/>
      <c r="N81" s="1123"/>
      <c r="P81" s="1023"/>
      <c r="Q81" s="1024"/>
      <c r="R81" s="1023"/>
    </row>
    <row r="82" spans="1:18" ht="19.899999999999999" customHeight="1">
      <c r="A82" s="1123"/>
      <c r="B82" s="515"/>
      <c r="C82" s="544"/>
      <c r="D82" s="544"/>
      <c r="E82" s="544"/>
      <c r="F82" s="544"/>
      <c r="G82" s="544"/>
      <c r="H82" s="1017"/>
      <c r="I82" s="881"/>
      <c r="J82" s="881"/>
      <c r="K82" s="881"/>
      <c r="L82" s="881"/>
      <c r="M82" s="881"/>
      <c r="N82" s="543"/>
      <c r="P82" s="1023"/>
      <c r="Q82" s="1023"/>
      <c r="R82" s="1023"/>
    </row>
    <row r="83" spans="1:18" ht="12.75" customHeight="1">
      <c r="A83" s="1123"/>
      <c r="B83" s="515"/>
      <c r="C83" s="544"/>
      <c r="D83" s="544"/>
      <c r="E83" s="544"/>
      <c r="F83" s="544"/>
      <c r="G83" s="544"/>
      <c r="H83" s="544"/>
      <c r="I83" s="544"/>
      <c r="J83" s="544"/>
      <c r="K83" s="544"/>
      <c r="L83" s="544"/>
      <c r="M83" s="544"/>
      <c r="N83" s="1123"/>
      <c r="P83" s="1024"/>
      <c r="Q83" s="1023"/>
      <c r="R83" s="1023"/>
    </row>
    <row r="84" spans="1:18" ht="12.75" customHeight="1">
      <c r="A84" s="1123"/>
      <c r="B84" s="515"/>
      <c r="C84" s="544"/>
      <c r="D84" s="544"/>
      <c r="E84" s="544"/>
      <c r="F84" s="544"/>
      <c r="G84" s="544"/>
      <c r="H84" s="544"/>
      <c r="I84" s="544"/>
      <c r="J84" s="544"/>
      <c r="K84" s="544"/>
      <c r="L84" s="544"/>
      <c r="M84" s="544"/>
      <c r="N84" s="1123"/>
    </row>
    <row r="85" spans="1:18" ht="12.75" customHeight="1">
      <c r="A85" s="1123"/>
      <c r="B85" s="515"/>
      <c r="C85" s="544"/>
      <c r="D85" s="544"/>
      <c r="E85" s="544"/>
      <c r="F85" s="544"/>
      <c r="G85" s="544"/>
      <c r="H85" s="544"/>
      <c r="I85" s="544"/>
      <c r="J85" s="544"/>
      <c r="K85" s="544"/>
      <c r="L85" s="544"/>
      <c r="M85" s="544"/>
      <c r="N85" s="1123"/>
    </row>
    <row r="86" spans="1:18" ht="12.75" customHeight="1">
      <c r="A86" s="1123"/>
      <c r="B86" s="515"/>
      <c r="C86" s="544"/>
      <c r="D86" s="544"/>
      <c r="E86" s="544"/>
      <c r="F86" s="544"/>
      <c r="G86" s="544"/>
      <c r="H86" s="544"/>
      <c r="I86" s="544"/>
      <c r="J86" s="544"/>
      <c r="K86" s="544"/>
      <c r="L86" s="544"/>
      <c r="M86" s="544"/>
      <c r="N86" s="1123"/>
    </row>
    <row r="87" spans="1:18" ht="12.75" customHeight="1">
      <c r="A87" s="1123"/>
      <c r="B87" s="515"/>
      <c r="C87" s="544"/>
      <c r="D87" s="544"/>
      <c r="E87" s="544"/>
      <c r="F87" s="544"/>
      <c r="G87" s="544"/>
      <c r="H87" s="544"/>
      <c r="I87" s="544"/>
      <c r="J87" s="544"/>
      <c r="K87" s="544"/>
      <c r="L87" s="544"/>
      <c r="M87" s="544"/>
      <c r="N87" s="1123"/>
    </row>
    <row r="88" spans="1:18" ht="12.75" customHeight="1">
      <c r="A88" s="1123"/>
      <c r="B88" s="515"/>
      <c r="C88" s="544"/>
      <c r="D88" s="544"/>
      <c r="E88" s="544"/>
      <c r="F88" s="544"/>
      <c r="G88" s="544"/>
      <c r="H88" s="544"/>
      <c r="I88" s="544"/>
      <c r="J88" s="544"/>
      <c r="K88" s="544"/>
      <c r="L88" s="544"/>
      <c r="M88" s="544"/>
      <c r="N88" s="1123"/>
    </row>
    <row r="89" spans="1:18" ht="12.75" customHeight="1">
      <c r="A89" s="1123"/>
      <c r="B89" s="515"/>
      <c r="C89" s="544"/>
      <c r="D89" s="544"/>
      <c r="E89" s="544"/>
      <c r="F89" s="544"/>
      <c r="G89" s="544"/>
      <c r="H89" s="544"/>
      <c r="I89" s="544"/>
      <c r="J89" s="544"/>
      <c r="K89" s="544"/>
      <c r="L89" s="544"/>
      <c r="M89" s="544"/>
      <c r="N89" s="1123"/>
    </row>
    <row r="90" spans="1:18" ht="12.75" customHeight="1">
      <c r="A90" s="1123"/>
      <c r="B90" s="515"/>
      <c r="C90" s="544"/>
      <c r="D90" s="544"/>
      <c r="E90" s="544"/>
      <c r="F90" s="544"/>
      <c r="G90" s="544"/>
      <c r="H90" s="544"/>
      <c r="I90" s="544"/>
      <c r="J90" s="544"/>
      <c r="K90" s="544"/>
      <c r="L90" s="544"/>
      <c r="M90" s="544"/>
      <c r="N90" s="1123"/>
    </row>
    <row r="91" spans="1:18" ht="12.75" customHeight="1">
      <c r="A91" s="1123"/>
      <c r="B91" s="515"/>
      <c r="C91" s="544"/>
      <c r="D91" s="544"/>
      <c r="E91" s="544"/>
      <c r="F91" s="544"/>
      <c r="G91" s="544"/>
      <c r="H91" s="544"/>
      <c r="I91" s="544"/>
      <c r="J91" s="544"/>
      <c r="K91" s="544"/>
      <c r="L91" s="544"/>
      <c r="M91" s="544"/>
      <c r="N91" s="1123"/>
    </row>
    <row r="92" spans="1:18" ht="12.75" customHeight="1">
      <c r="A92" s="1123"/>
      <c r="B92" s="515"/>
      <c r="C92" s="544"/>
      <c r="D92" s="544"/>
      <c r="E92" s="544"/>
      <c r="F92" s="544"/>
      <c r="G92" s="544"/>
      <c r="H92" s="544"/>
      <c r="I92" s="544"/>
      <c r="J92" s="544"/>
      <c r="K92" s="544"/>
      <c r="L92" s="544"/>
      <c r="M92" s="544"/>
      <c r="N92" s="1123"/>
    </row>
    <row r="93" spans="1:18" ht="12.75" customHeight="1">
      <c r="A93" s="1123"/>
      <c r="B93" s="515"/>
      <c r="C93" s="544"/>
      <c r="D93" s="544"/>
      <c r="E93" s="544"/>
      <c r="F93" s="544"/>
      <c r="G93" s="544"/>
      <c r="H93" s="544"/>
      <c r="I93" s="544"/>
      <c r="J93" s="544"/>
      <c r="K93" s="544"/>
      <c r="L93" s="544"/>
      <c r="M93" s="544"/>
      <c r="N93" s="1123"/>
    </row>
    <row r="94" spans="1:18" ht="12.75" customHeight="1">
      <c r="A94" s="1123"/>
      <c r="B94" s="515"/>
      <c r="C94" s="544"/>
      <c r="D94" s="544"/>
      <c r="E94" s="544"/>
      <c r="F94" s="544"/>
      <c r="G94" s="544"/>
      <c r="H94" s="544"/>
      <c r="I94" s="544"/>
      <c r="J94" s="544"/>
      <c r="K94" s="544"/>
      <c r="L94" s="544"/>
      <c r="M94" s="544"/>
      <c r="N94" s="1123"/>
    </row>
    <row r="95" spans="1:18" ht="12.75" customHeight="1">
      <c r="A95" s="1123"/>
      <c r="B95" s="515"/>
      <c r="C95" s="544"/>
      <c r="D95" s="544"/>
      <c r="E95" s="544"/>
      <c r="F95" s="544"/>
      <c r="G95" s="544"/>
      <c r="H95" s="544"/>
      <c r="I95" s="544"/>
      <c r="J95" s="544"/>
      <c r="K95" s="544"/>
      <c r="L95" s="544"/>
      <c r="M95" s="544"/>
      <c r="N95" s="1123"/>
    </row>
    <row r="96" spans="1:18" ht="12.75" customHeight="1">
      <c r="A96" s="1123"/>
      <c r="B96" s="515"/>
      <c r="C96" s="544"/>
      <c r="D96" s="544"/>
      <c r="E96" s="544"/>
      <c r="F96" s="544"/>
      <c r="G96" s="544"/>
      <c r="H96" s="544"/>
      <c r="I96" s="544"/>
      <c r="J96" s="544"/>
      <c r="K96" s="544"/>
      <c r="L96" s="544"/>
      <c r="M96" s="544"/>
      <c r="N96" s="1123"/>
    </row>
    <row r="97" spans="1:14" ht="12.75" customHeight="1">
      <c r="A97" s="1123"/>
      <c r="B97" s="515"/>
      <c r="C97" s="544"/>
      <c r="D97" s="544"/>
      <c r="E97" s="544"/>
      <c r="F97" s="544"/>
      <c r="G97" s="544"/>
      <c r="H97" s="544"/>
      <c r="I97" s="544"/>
      <c r="J97" s="544"/>
      <c r="K97" s="544"/>
      <c r="L97" s="544"/>
      <c r="M97" s="544"/>
      <c r="N97" s="1123"/>
    </row>
    <row r="98" spans="1:14" ht="12.75" customHeight="1">
      <c r="A98" s="1123"/>
      <c r="B98" s="515"/>
      <c r="C98" s="544"/>
      <c r="D98" s="544"/>
      <c r="E98" s="544"/>
      <c r="F98" s="544"/>
      <c r="G98" s="544"/>
      <c r="H98" s="544"/>
      <c r="I98" s="544"/>
      <c r="J98" s="544"/>
      <c r="K98" s="544"/>
      <c r="L98" s="544"/>
      <c r="M98" s="544"/>
      <c r="N98" s="1123"/>
    </row>
    <row r="99" spans="1:14" ht="12.75" customHeight="1">
      <c r="A99" s="1123"/>
      <c r="B99" s="515"/>
      <c r="C99" s="544"/>
      <c r="D99" s="544"/>
      <c r="E99" s="544"/>
      <c r="F99" s="544"/>
      <c r="G99" s="544"/>
      <c r="H99" s="544"/>
      <c r="I99" s="544"/>
      <c r="J99" s="544"/>
      <c r="K99" s="544"/>
      <c r="L99" s="544"/>
      <c r="M99" s="544"/>
      <c r="N99" s="1123"/>
    </row>
    <row r="100" spans="1:14" ht="12.75" customHeight="1">
      <c r="A100" s="1123"/>
      <c r="B100" s="515"/>
      <c r="C100" s="544"/>
      <c r="D100" s="544"/>
      <c r="E100" s="544"/>
      <c r="F100" s="544"/>
      <c r="G100" s="544"/>
      <c r="H100" s="544"/>
      <c r="I100" s="544"/>
      <c r="J100" s="544"/>
      <c r="K100" s="544"/>
      <c r="L100" s="544"/>
      <c r="M100" s="544"/>
      <c r="N100" s="1123"/>
    </row>
    <row r="101" spans="1:14" ht="12.75" customHeight="1">
      <c r="A101" s="1123"/>
      <c r="B101" s="515"/>
      <c r="C101" s="544"/>
      <c r="D101" s="544"/>
      <c r="E101" s="544"/>
      <c r="F101" s="544"/>
      <c r="G101" s="544"/>
      <c r="H101" s="544"/>
      <c r="I101" s="544"/>
      <c r="J101" s="544"/>
      <c r="K101" s="544"/>
      <c r="L101" s="544"/>
      <c r="M101" s="544"/>
      <c r="N101" s="1123"/>
    </row>
    <row r="102" spans="1:14" ht="12.75" customHeight="1">
      <c r="A102" s="1123"/>
      <c r="B102" s="515"/>
      <c r="C102" s="544"/>
      <c r="D102" s="544"/>
      <c r="E102" s="544"/>
      <c r="F102" s="544"/>
      <c r="G102" s="544"/>
      <c r="H102" s="544"/>
      <c r="I102" s="544"/>
      <c r="J102" s="544"/>
      <c r="K102" s="544"/>
      <c r="L102" s="544"/>
      <c r="M102" s="544"/>
      <c r="N102" s="1123"/>
    </row>
    <row r="103" spans="1:14" ht="12.75" customHeight="1">
      <c r="A103" s="1123"/>
      <c r="B103" s="515"/>
      <c r="C103" s="544"/>
      <c r="D103" s="544"/>
      <c r="E103" s="544"/>
      <c r="F103" s="544"/>
      <c r="G103" s="544"/>
      <c r="H103" s="544"/>
      <c r="I103" s="544"/>
      <c r="J103" s="544"/>
      <c r="K103" s="544"/>
      <c r="L103" s="544"/>
      <c r="M103" s="544"/>
      <c r="N103" s="1123"/>
    </row>
    <row r="104" spans="1:14" ht="12.75" customHeight="1">
      <c r="A104" s="1123"/>
      <c r="B104" s="515"/>
      <c r="C104" s="544"/>
      <c r="D104" s="544"/>
      <c r="E104" s="544"/>
      <c r="F104" s="544"/>
      <c r="G104" s="544"/>
      <c r="H104" s="544"/>
      <c r="I104" s="544"/>
      <c r="J104" s="544"/>
      <c r="K104" s="544"/>
      <c r="L104" s="544"/>
      <c r="M104" s="544"/>
      <c r="N104" s="1123"/>
    </row>
    <row r="105" spans="1:14" ht="12.75" customHeight="1">
      <c r="A105" s="1123"/>
      <c r="B105" s="515"/>
      <c r="C105" s="544"/>
      <c r="D105" s="544"/>
      <c r="E105" s="544"/>
      <c r="F105" s="544"/>
      <c r="G105" s="544"/>
      <c r="H105" s="544"/>
      <c r="I105" s="544"/>
      <c r="J105" s="544"/>
      <c r="K105" s="544"/>
      <c r="L105" s="544"/>
      <c r="M105" s="544"/>
      <c r="N105" s="1123"/>
    </row>
    <row r="106" spans="1:14" ht="12.75" customHeight="1">
      <c r="A106" s="1123"/>
      <c r="B106" s="515"/>
      <c r="C106" s="544"/>
      <c r="D106" s="544"/>
      <c r="E106" s="544"/>
      <c r="F106" s="544"/>
      <c r="G106" s="544"/>
      <c r="H106" s="544"/>
      <c r="I106" s="544"/>
      <c r="J106" s="544"/>
      <c r="K106" s="544"/>
      <c r="L106" s="544"/>
      <c r="M106" s="544"/>
      <c r="N106" s="1123"/>
    </row>
    <row r="107" spans="1:14" ht="12.75" customHeight="1">
      <c r="A107" s="1123"/>
      <c r="B107" s="515"/>
      <c r="C107" s="515"/>
      <c r="D107" s="515"/>
      <c r="E107" s="515"/>
      <c r="F107" s="515"/>
      <c r="G107" s="515"/>
      <c r="H107" s="515"/>
      <c r="I107" s="515"/>
      <c r="J107" s="515"/>
      <c r="K107" s="515"/>
      <c r="L107" s="515"/>
      <c r="M107" s="515"/>
      <c r="N107" s="1123"/>
    </row>
    <row r="108" spans="1:14" ht="12.75" customHeight="1">
      <c r="A108" s="1123"/>
      <c r="B108" s="515"/>
      <c r="C108" s="544"/>
      <c r="D108" s="544"/>
      <c r="E108" s="544"/>
      <c r="F108" s="544"/>
      <c r="G108" s="544"/>
      <c r="H108" s="544"/>
      <c r="I108" s="544"/>
      <c r="J108" s="544"/>
      <c r="K108" s="544"/>
      <c r="L108" s="544"/>
      <c r="M108" s="544"/>
      <c r="N108" s="1123"/>
    </row>
    <row r="109" spans="1:14" ht="12.75" customHeight="1">
      <c r="A109" s="1123"/>
      <c r="B109" s="1018"/>
      <c r="C109" s="544"/>
      <c r="D109" s="544"/>
      <c r="E109" s="544"/>
      <c r="F109" s="544"/>
      <c r="G109" s="545"/>
      <c r="H109" s="544"/>
      <c r="I109" s="544"/>
      <c r="J109" s="544"/>
      <c r="K109" s="544"/>
      <c r="L109" s="544"/>
      <c r="M109" s="544"/>
      <c r="N109" s="1123"/>
    </row>
    <row r="110" spans="1:14" ht="12.75" customHeight="1">
      <c r="A110" s="1123"/>
      <c r="B110" s="515"/>
      <c r="C110" s="515"/>
      <c r="D110" s="515"/>
      <c r="E110" s="515"/>
      <c r="F110" s="515"/>
      <c r="G110" s="545"/>
      <c r="H110" s="515"/>
      <c r="I110" s="515"/>
      <c r="J110" s="515"/>
      <c r="K110" s="515"/>
      <c r="L110" s="515"/>
      <c r="M110" s="515"/>
      <c r="N110" s="1123"/>
    </row>
    <row r="111" spans="1:14" ht="12.75" customHeight="1">
      <c r="A111" s="1123"/>
      <c r="B111" s="515"/>
      <c r="C111" s="544"/>
      <c r="D111" s="544"/>
      <c r="E111" s="544"/>
      <c r="F111" s="544"/>
      <c r="G111" s="544"/>
      <c r="H111" s="544"/>
      <c r="I111" s="544"/>
      <c r="J111" s="544"/>
      <c r="K111" s="544"/>
      <c r="L111" s="544"/>
      <c r="M111" s="544"/>
      <c r="N111" s="1123"/>
    </row>
    <row r="112" spans="1:14" ht="12.75" customHeight="1">
      <c r="A112" s="1123"/>
      <c r="B112" s="515"/>
      <c r="C112" s="515"/>
      <c r="D112" s="515"/>
      <c r="E112" s="515"/>
      <c r="F112" s="515"/>
      <c r="G112" s="544"/>
      <c r="H112" s="515"/>
      <c r="I112" s="515"/>
      <c r="J112" s="515"/>
      <c r="K112" s="515"/>
      <c r="L112" s="515"/>
      <c r="M112" s="515"/>
      <c r="N112" s="1123"/>
    </row>
    <row r="113" spans="1:14" ht="12.75" customHeight="1">
      <c r="A113" s="1123"/>
      <c r="B113" s="515"/>
      <c r="C113" s="515"/>
      <c r="D113" s="515"/>
      <c r="E113" s="515"/>
      <c r="F113" s="515"/>
      <c r="G113" s="544"/>
      <c r="H113" s="515"/>
      <c r="I113" s="515"/>
      <c r="J113" s="515"/>
      <c r="K113" s="515"/>
      <c r="L113" s="515"/>
      <c r="M113" s="515"/>
      <c r="N113" s="1123"/>
    </row>
    <row r="114" spans="1:14" ht="12.75" customHeight="1">
      <c r="A114" s="1123"/>
      <c r="B114" s="515"/>
      <c r="C114" s="544"/>
      <c r="D114" s="515"/>
      <c r="E114" s="515"/>
      <c r="F114" s="515"/>
      <c r="G114" s="1019"/>
      <c r="H114" s="544"/>
      <c r="I114" s="544"/>
      <c r="J114" s="544"/>
      <c r="K114" s="544"/>
      <c r="L114" s="544"/>
      <c r="M114" s="544"/>
      <c r="N114" s="1123"/>
    </row>
    <row r="115" spans="1:14" ht="12.75" customHeight="1">
      <c r="A115" s="1123"/>
      <c r="B115" s="515"/>
      <c r="C115" s="515"/>
      <c r="D115" s="544"/>
      <c r="E115" s="544"/>
      <c r="F115" s="544"/>
      <c r="G115" s="1019"/>
      <c r="H115" s="544"/>
      <c r="I115" s="544"/>
      <c r="J115" s="544"/>
      <c r="K115" s="544"/>
      <c r="L115" s="544"/>
      <c r="M115" s="544"/>
      <c r="N115" s="1123"/>
    </row>
    <row r="116" spans="1:14" ht="12.75" customHeight="1">
      <c r="A116" s="1123"/>
      <c r="B116" s="515"/>
      <c r="C116" s="544"/>
      <c r="D116" s="544"/>
      <c r="E116" s="544"/>
      <c r="F116" s="544"/>
      <c r="G116" s="1019"/>
      <c r="H116" s="544"/>
      <c r="I116" s="544"/>
      <c r="J116" s="544"/>
      <c r="K116" s="544"/>
      <c r="L116" s="544"/>
      <c r="M116" s="544"/>
      <c r="N116" s="1123"/>
    </row>
    <row r="117" spans="1:14" ht="12.75" customHeight="1">
      <c r="A117" s="1123"/>
      <c r="B117" s="515"/>
      <c r="C117" s="515"/>
      <c r="D117" s="515"/>
      <c r="E117" s="515"/>
      <c r="F117" s="515"/>
      <c r="G117" s="1019"/>
      <c r="H117" s="544"/>
      <c r="I117" s="544"/>
      <c r="J117" s="544"/>
      <c r="K117" s="544"/>
      <c r="L117" s="544"/>
      <c r="M117" s="544"/>
      <c r="N117" s="1123"/>
    </row>
    <row r="118" spans="1:14" ht="12.75" customHeight="1">
      <c r="A118" s="1123"/>
      <c r="B118" s="515"/>
      <c r="C118" s="545"/>
      <c r="D118" s="545"/>
      <c r="E118" s="545"/>
      <c r="F118" s="545"/>
      <c r="G118" s="545"/>
      <c r="H118" s="545"/>
      <c r="I118" s="545"/>
      <c r="J118" s="545"/>
      <c r="K118" s="545"/>
      <c r="L118" s="545"/>
      <c r="M118" s="545"/>
      <c r="N118" s="1123"/>
    </row>
    <row r="119" spans="1:14" ht="12.75" customHeight="1">
      <c r="A119" s="1083"/>
      <c r="B119" s="1083"/>
      <c r="C119" s="1083"/>
      <c r="D119" s="1083"/>
      <c r="E119" s="1083"/>
      <c r="F119" s="1083"/>
      <c r="G119" s="1083"/>
      <c r="H119" s="1083"/>
      <c r="I119" s="1083"/>
      <c r="J119" s="1083"/>
      <c r="K119" s="1083"/>
      <c r="L119" s="1083"/>
      <c r="M119" s="1083"/>
      <c r="N119" s="1083"/>
    </row>
    <row r="120" spans="1:14" ht="12.75" customHeight="1">
      <c r="A120" s="515"/>
      <c r="B120" s="515"/>
      <c r="C120" s="1020"/>
      <c r="D120" s="515"/>
      <c r="E120" s="543"/>
      <c r="F120" s="543"/>
      <c r="G120" s="543"/>
      <c r="H120" s="515"/>
      <c r="I120" s="1020"/>
      <c r="J120" s="515"/>
      <c r="K120" s="515"/>
      <c r="L120" s="543"/>
      <c r="M120" s="543"/>
      <c r="N120" s="543"/>
    </row>
    <row r="121" spans="1:14" ht="12.75" customHeight="1">
      <c r="A121" s="44" t="s">
        <v>2395</v>
      </c>
      <c r="B121" s="44"/>
      <c r="C121" s="44"/>
      <c r="D121" s="44"/>
      <c r="E121" s="44"/>
      <c r="F121" s="44"/>
      <c r="G121" s="44"/>
      <c r="H121" s="44" t="s">
        <v>2396</v>
      </c>
      <c r="I121" s="44"/>
      <c r="J121" s="44"/>
      <c r="K121" s="44"/>
      <c r="L121" s="44"/>
      <c r="M121" s="44"/>
      <c r="N121" s="44"/>
    </row>
    <row r="122" spans="1:14" ht="12.75" customHeight="1"/>
    <row r="123" spans="1:14" ht="12.75" customHeight="1"/>
    <row r="124" spans="1:14" ht="12.75" customHeight="1"/>
  </sheetData>
  <mergeCells count="3">
    <mergeCell ref="P1:R1"/>
    <mergeCell ref="P2:R2"/>
    <mergeCell ref="P3:R3"/>
  </mergeCells>
  <phoneticPr fontId="0" type="noConversion"/>
  <pageMargins left="0" right="0" top="0.75" bottom="0.75" header="0" footer="0"/>
  <pageSetup scale="66" fitToWidth="2" pageOrder="overThenDown" orientation="portrait" horizontalDpi="300" verticalDpi="300" r:id="rId1"/>
  <headerFooter alignWithMargins="0"/>
  <rowBreaks count="1" manualBreakCount="1">
    <brk id="64" max="16383" man="1"/>
  </rowBreaks>
  <colBreaks count="1" manualBreakCount="1">
    <brk id="7"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4" enableFormatConditionsCalculation="0">
    <pageSetUpPr fitToPage="1"/>
  </sheetPr>
  <dimension ref="A1:O133"/>
  <sheetViews>
    <sheetView defaultGridColor="0" view="pageBreakPreview" colorId="22" zoomScale="60" zoomScaleNormal="85" workbookViewId="0">
      <selection activeCell="M31" sqref="M31"/>
    </sheetView>
  </sheetViews>
  <sheetFormatPr defaultColWidth="9.6640625" defaultRowHeight="15"/>
  <cols>
    <col min="1" max="1" width="4.6640625" style="4" customWidth="1"/>
    <col min="2" max="2" width="17.6640625" style="4" customWidth="1"/>
    <col min="3" max="3" width="15.6640625" style="4" customWidth="1"/>
    <col min="4" max="4" width="7.6640625" style="4" customWidth="1"/>
    <col min="5" max="5" width="15.6640625" style="4" customWidth="1"/>
    <col min="6" max="6" width="7.6640625" style="4" customWidth="1"/>
    <col min="7" max="8" width="15.6640625" style="4" customWidth="1"/>
    <col min="9" max="10" width="18.6640625" style="4" customWidth="1"/>
    <col min="11" max="12" width="20.6640625" style="4" customWidth="1"/>
    <col min="13" max="13" width="16.6640625" style="4" customWidth="1"/>
    <col min="14" max="14" width="4.6640625" style="4" customWidth="1"/>
    <col min="15" max="16384" width="9.6640625" style="4"/>
  </cols>
  <sheetData>
    <row r="1" spans="1:15">
      <c r="A1" s="13" t="s">
        <v>2455</v>
      </c>
      <c r="B1" s="41"/>
      <c r="C1" s="128"/>
      <c r="D1" s="41" t="s">
        <v>2368</v>
      </c>
      <c r="E1" s="41"/>
      <c r="F1" s="3689" t="s">
        <v>3775</v>
      </c>
      <c r="G1" s="3690"/>
      <c r="H1" s="282" t="s">
        <v>2458</v>
      </c>
      <c r="I1" s="13" t="s">
        <v>2455</v>
      </c>
      <c r="J1" s="128"/>
      <c r="K1" s="128" t="s">
        <v>3412</v>
      </c>
      <c r="L1" s="1134" t="s">
        <v>2457</v>
      </c>
      <c r="M1" s="424" t="s">
        <v>2458</v>
      </c>
      <c r="N1" s="42"/>
      <c r="O1" s="11"/>
    </row>
    <row r="2" spans="1:15" ht="19.5" customHeight="1">
      <c r="A2" s="835" t="str">
        <f>'Data Sheet'!$C$25</f>
        <v>Orange and Rockland Utilities, Inc</v>
      </c>
      <c r="B2" s="834"/>
      <c r="C2" s="833"/>
      <c r="D2" s="11" t="s">
        <v>2235</v>
      </c>
      <c r="E2" s="11"/>
      <c r="F2" s="66"/>
      <c r="G2" s="11"/>
      <c r="H2" s="58"/>
      <c r="I2" s="835" t="str">
        <f>'Data Sheet'!$C$25</f>
        <v>Orange and Rockland Utilities, Inc</v>
      </c>
      <c r="J2" s="56"/>
      <c r="K2" s="56" t="s">
        <v>2235</v>
      </c>
      <c r="L2" s="56"/>
      <c r="M2" s="11"/>
      <c r="N2" s="48"/>
      <c r="O2" s="11"/>
    </row>
    <row r="3" spans="1:15" ht="15" customHeight="1">
      <c r="A3" s="49"/>
      <c r="B3" s="52"/>
      <c r="C3" s="56"/>
      <c r="D3" s="11" t="s">
        <v>1480</v>
      </c>
      <c r="E3" s="11"/>
      <c r="F3" s="688" t="str">
        <f>'Data Sheet'!$C$40</f>
        <v>4/28/2016</v>
      </c>
      <c r="G3" s="689"/>
      <c r="H3" s="138" t="str">
        <f>'Data Sheet'!$C$38</f>
        <v>12/31/2015</v>
      </c>
      <c r="I3" s="47"/>
      <c r="J3" s="56"/>
      <c r="K3" s="56" t="s">
        <v>1480</v>
      </c>
      <c r="L3" s="1136" t="str">
        <f>'Data Sheet'!$C$40</f>
        <v>4/28/2016</v>
      </c>
      <c r="M3" s="215" t="str">
        <f>'Data Sheet'!$C$38</f>
        <v>12/31/2015</v>
      </c>
      <c r="N3" s="48"/>
      <c r="O3" s="11"/>
    </row>
    <row r="4" spans="1:15" ht="15" customHeight="1">
      <c r="A4" s="1234" t="s">
        <v>173</v>
      </c>
      <c r="B4" s="50"/>
      <c r="C4" s="132"/>
      <c r="D4" s="132"/>
      <c r="E4" s="132"/>
      <c r="F4" s="132"/>
      <c r="G4" s="132"/>
      <c r="H4" s="133"/>
      <c r="I4" s="1234" t="s">
        <v>174</v>
      </c>
      <c r="J4" s="132"/>
      <c r="K4" s="132"/>
      <c r="L4" s="132"/>
      <c r="M4" s="132"/>
      <c r="N4" s="133"/>
      <c r="O4" s="11"/>
    </row>
    <row r="5" spans="1:15">
      <c r="A5" s="47"/>
      <c r="B5" s="11" t="s">
        <v>175</v>
      </c>
      <c r="C5" s="11"/>
      <c r="D5" s="11"/>
      <c r="E5" s="11"/>
      <c r="F5" s="11"/>
      <c r="G5" s="11"/>
      <c r="H5" s="48"/>
      <c r="I5" s="47"/>
      <c r="J5" s="11"/>
      <c r="K5" s="11"/>
      <c r="L5" s="11"/>
      <c r="M5" s="11"/>
      <c r="N5" s="48"/>
      <c r="O5" s="11"/>
    </row>
    <row r="6" spans="1:15">
      <c r="A6" s="47"/>
      <c r="B6" s="11" t="s">
        <v>2186</v>
      </c>
      <c r="C6" s="11"/>
      <c r="D6" s="11"/>
      <c r="E6" s="11"/>
      <c r="F6" s="11"/>
      <c r="G6" s="11"/>
      <c r="H6" s="48"/>
      <c r="I6" s="47"/>
      <c r="J6" s="11"/>
      <c r="K6" s="11"/>
      <c r="L6" s="11"/>
      <c r="M6" s="11"/>
      <c r="N6" s="48"/>
      <c r="O6" s="11"/>
    </row>
    <row r="7" spans="1:15">
      <c r="A7" s="47"/>
      <c r="B7" s="11" t="s">
        <v>2187</v>
      </c>
      <c r="C7" s="11"/>
      <c r="D7" s="11"/>
      <c r="E7" s="11"/>
      <c r="F7" s="11"/>
      <c r="G7" s="11"/>
      <c r="H7" s="48"/>
      <c r="I7" s="47"/>
      <c r="J7" s="11"/>
      <c r="K7" s="11"/>
      <c r="L7" s="11"/>
      <c r="M7" s="11"/>
      <c r="N7" s="48"/>
      <c r="O7" s="11"/>
    </row>
    <row r="8" spans="1:15">
      <c r="A8" s="49"/>
      <c r="B8" s="52"/>
      <c r="C8" s="52"/>
      <c r="D8" s="52"/>
      <c r="E8" s="52"/>
      <c r="F8" s="52"/>
      <c r="G8" s="52"/>
      <c r="H8" s="51"/>
      <c r="I8" s="49"/>
      <c r="J8" s="52"/>
      <c r="K8" s="52"/>
      <c r="L8" s="52"/>
      <c r="M8" s="52"/>
      <c r="N8" s="51"/>
      <c r="O8" s="11"/>
    </row>
    <row r="9" spans="1:15">
      <c r="A9" s="173" t="s">
        <v>3686</v>
      </c>
      <c r="B9" s="56"/>
      <c r="C9" s="56"/>
      <c r="D9" s="44" t="s">
        <v>348</v>
      </c>
      <c r="E9" s="283"/>
      <c r="F9" s="54" t="s">
        <v>2188</v>
      </c>
      <c r="G9" s="283"/>
      <c r="H9" s="58"/>
      <c r="I9" s="47"/>
      <c r="J9" s="66"/>
      <c r="K9" s="69"/>
      <c r="L9" s="50" t="s">
        <v>2189</v>
      </c>
      <c r="M9" s="52"/>
      <c r="N9" s="137" t="s">
        <v>3686</v>
      </c>
      <c r="O9" s="11"/>
    </row>
    <row r="10" spans="1:15">
      <c r="A10" s="173" t="s">
        <v>3689</v>
      </c>
      <c r="B10" s="56"/>
      <c r="C10" s="1101" t="s">
        <v>2642</v>
      </c>
      <c r="D10" s="50" t="s">
        <v>450</v>
      </c>
      <c r="E10" s="202"/>
      <c r="F10" s="201" t="s">
        <v>2190</v>
      </c>
      <c r="G10" s="202"/>
      <c r="H10" s="58"/>
      <c r="I10" s="1121" t="s">
        <v>2642</v>
      </c>
      <c r="J10" s="1092" t="s">
        <v>2191</v>
      </c>
      <c r="K10" s="66"/>
      <c r="L10" s="11"/>
      <c r="M10" s="11"/>
      <c r="N10" s="137" t="s">
        <v>3689</v>
      </c>
      <c r="O10" s="11"/>
    </row>
    <row r="11" spans="1:15">
      <c r="A11" s="173"/>
      <c r="B11" s="1101" t="s">
        <v>1529</v>
      </c>
      <c r="C11" s="1101" t="s">
        <v>2192</v>
      </c>
      <c r="D11" s="44" t="s">
        <v>1529</v>
      </c>
      <c r="E11" s="53"/>
      <c r="F11" s="284" t="s">
        <v>1529</v>
      </c>
      <c r="G11" s="53"/>
      <c r="H11" s="58"/>
      <c r="I11" s="1121" t="s">
        <v>3316</v>
      </c>
      <c r="J11" s="1092" t="s">
        <v>1507</v>
      </c>
      <c r="K11" s="66"/>
      <c r="L11" s="11"/>
      <c r="M11" s="11"/>
      <c r="N11" s="137"/>
      <c r="O11" s="11"/>
    </row>
    <row r="12" spans="1:15">
      <c r="A12" s="173"/>
      <c r="B12" s="1101" t="s">
        <v>1508</v>
      </c>
      <c r="C12" s="1101" t="s">
        <v>1128</v>
      </c>
      <c r="D12" s="1100" t="s">
        <v>3689</v>
      </c>
      <c r="E12" s="428" t="s">
        <v>2645</v>
      </c>
      <c r="F12" s="428" t="s">
        <v>3689</v>
      </c>
      <c r="G12" s="428" t="s">
        <v>2645</v>
      </c>
      <c r="H12" s="137" t="s">
        <v>423</v>
      </c>
      <c r="I12" s="1121" t="s">
        <v>3525</v>
      </c>
      <c r="J12" s="1092" t="s">
        <v>1509</v>
      </c>
      <c r="K12" s="66"/>
      <c r="L12" s="11"/>
      <c r="M12" s="11"/>
      <c r="N12" s="137"/>
      <c r="O12" s="11"/>
    </row>
    <row r="13" spans="1:15">
      <c r="A13" s="174"/>
      <c r="B13" s="285" t="s">
        <v>58</v>
      </c>
      <c r="C13" s="285" t="s">
        <v>1827</v>
      </c>
      <c r="D13" s="1126" t="s">
        <v>1828</v>
      </c>
      <c r="E13" s="434" t="s">
        <v>1829</v>
      </c>
      <c r="F13" s="434" t="s">
        <v>3535</v>
      </c>
      <c r="G13" s="434" t="s">
        <v>3536</v>
      </c>
      <c r="H13" s="138" t="s">
        <v>3537</v>
      </c>
      <c r="I13" s="1125" t="s">
        <v>3538</v>
      </c>
      <c r="J13" s="215" t="s">
        <v>3539</v>
      </c>
      <c r="K13" s="66"/>
      <c r="L13" s="11"/>
      <c r="M13" s="11"/>
      <c r="N13" s="138"/>
      <c r="O13" s="11"/>
    </row>
    <row r="14" spans="1:15">
      <c r="A14" s="173">
        <v>1</v>
      </c>
      <c r="B14" s="285" t="s">
        <v>1527</v>
      </c>
      <c r="C14" s="286"/>
      <c r="D14" s="287"/>
      <c r="E14" s="286"/>
      <c r="F14" s="287"/>
      <c r="G14" s="286"/>
      <c r="H14" s="288"/>
      <c r="I14" s="289"/>
      <c r="J14" s="290"/>
      <c r="K14" s="66"/>
      <c r="L14" s="11"/>
      <c r="M14" s="11"/>
      <c r="N14" s="137">
        <v>1</v>
      </c>
      <c r="O14" s="11"/>
    </row>
    <row r="15" spans="1:15">
      <c r="A15" s="173">
        <v>2</v>
      </c>
      <c r="B15" s="1101" t="s">
        <v>1510</v>
      </c>
      <c r="C15" s="252"/>
      <c r="D15" s="53"/>
      <c r="E15" s="252"/>
      <c r="F15" s="53"/>
      <c r="G15" s="252"/>
      <c r="H15" s="204"/>
      <c r="I15" s="275">
        <f t="shared" ref="I15:I25" si="0">C15+E15-G15+H15</f>
        <v>0</v>
      </c>
      <c r="J15" s="66"/>
      <c r="K15" s="66"/>
      <c r="L15" s="11"/>
      <c r="M15" s="11"/>
      <c r="N15" s="137">
        <v>2</v>
      </c>
      <c r="O15" s="11"/>
    </row>
    <row r="16" spans="1:15">
      <c r="A16" s="173">
        <v>3</v>
      </c>
      <c r="B16" s="1101" t="s">
        <v>1511</v>
      </c>
      <c r="C16" s="236"/>
      <c r="D16" s="53"/>
      <c r="E16" s="236"/>
      <c r="F16" s="53"/>
      <c r="G16" s="236"/>
      <c r="H16" s="331"/>
      <c r="I16" s="233">
        <f t="shared" si="0"/>
        <v>0</v>
      </c>
      <c r="J16" s="66"/>
      <c r="K16" s="66"/>
      <c r="L16" s="11"/>
      <c r="M16" s="11"/>
      <c r="N16" s="137">
        <v>3</v>
      </c>
      <c r="O16" s="11"/>
    </row>
    <row r="17" spans="1:15">
      <c r="A17" s="173">
        <v>4</v>
      </c>
      <c r="B17" s="1101" t="s">
        <v>1512</v>
      </c>
      <c r="C17" s="236"/>
      <c r="D17" s="53"/>
      <c r="E17" s="236"/>
      <c r="F17" s="53"/>
      <c r="G17" s="236"/>
      <c r="H17" s="331"/>
      <c r="I17" s="233">
        <f t="shared" si="0"/>
        <v>0</v>
      </c>
      <c r="J17" s="66"/>
      <c r="K17" s="66"/>
      <c r="L17" s="11"/>
      <c r="M17" s="11"/>
      <c r="N17" s="137">
        <v>4</v>
      </c>
      <c r="O17" s="11"/>
    </row>
    <row r="18" spans="1:15">
      <c r="A18" s="173">
        <v>5</v>
      </c>
      <c r="B18" s="1101" t="s">
        <v>1513</v>
      </c>
      <c r="C18" s="236">
        <v>408549</v>
      </c>
      <c r="D18" s="53"/>
      <c r="E18" s="236"/>
      <c r="F18" s="428"/>
      <c r="G18" s="236">
        <v>60864</v>
      </c>
      <c r="H18" s="331"/>
      <c r="I18" s="233">
        <f t="shared" si="0"/>
        <v>347685</v>
      </c>
      <c r="J18" s="66"/>
      <c r="K18" s="66"/>
      <c r="L18" s="11"/>
      <c r="M18" s="11"/>
      <c r="N18" s="137">
        <v>5</v>
      </c>
      <c r="O18" s="11"/>
    </row>
    <row r="19" spans="1:15">
      <c r="A19" s="173">
        <v>6</v>
      </c>
      <c r="B19" s="1802" t="s">
        <v>4100</v>
      </c>
      <c r="C19" s="236">
        <v>84038</v>
      </c>
      <c r="D19" s="53"/>
      <c r="E19" s="236">
        <v>88438</v>
      </c>
      <c r="F19" s="428"/>
      <c r="G19" s="236">
        <v>30472</v>
      </c>
      <c r="H19" s="331"/>
      <c r="I19" s="233">
        <f t="shared" si="0"/>
        <v>142004</v>
      </c>
      <c r="J19" s="66"/>
      <c r="K19" s="66"/>
      <c r="L19" s="11"/>
      <c r="M19" s="11"/>
      <c r="N19" s="137">
        <v>6</v>
      </c>
      <c r="O19" s="11"/>
    </row>
    <row r="20" spans="1:15" ht="15" customHeight="1">
      <c r="A20" s="173">
        <v>7</v>
      </c>
      <c r="B20" s="56"/>
      <c r="C20" s="236"/>
      <c r="D20" s="53"/>
      <c r="E20" s="236"/>
      <c r="F20" s="53"/>
      <c r="G20" s="236"/>
      <c r="H20" s="331"/>
      <c r="I20" s="233">
        <f t="shared" si="0"/>
        <v>0</v>
      </c>
      <c r="J20" s="66"/>
      <c r="K20" s="66"/>
      <c r="L20" s="11"/>
      <c r="M20" s="11"/>
      <c r="N20" s="137">
        <v>7</v>
      </c>
      <c r="O20" s="11"/>
    </row>
    <row r="21" spans="1:15" ht="15" customHeight="1">
      <c r="A21" s="173">
        <v>8</v>
      </c>
      <c r="B21" s="293"/>
      <c r="C21" s="236"/>
      <c r="D21" s="203"/>
      <c r="E21" s="236"/>
      <c r="F21" s="203"/>
      <c r="G21" s="236"/>
      <c r="H21" s="331"/>
      <c r="I21" s="233">
        <f t="shared" si="0"/>
        <v>0</v>
      </c>
      <c r="J21" s="66"/>
      <c r="K21" s="66"/>
      <c r="L21" s="11"/>
      <c r="M21" s="11"/>
      <c r="N21" s="137">
        <v>8</v>
      </c>
      <c r="O21" s="11"/>
    </row>
    <row r="22" spans="1:15" ht="15" customHeight="1">
      <c r="A22" s="173">
        <v>9</v>
      </c>
      <c r="B22" s="293"/>
      <c r="C22" s="236"/>
      <c r="D22" s="203"/>
      <c r="E22" s="236"/>
      <c r="F22" s="203"/>
      <c r="G22" s="236"/>
      <c r="H22" s="331"/>
      <c r="I22" s="233">
        <f t="shared" si="0"/>
        <v>0</v>
      </c>
      <c r="J22" s="66"/>
      <c r="K22" s="66"/>
      <c r="L22" s="11"/>
      <c r="M22" s="11"/>
      <c r="N22" s="137">
        <v>9</v>
      </c>
      <c r="O22" s="11"/>
    </row>
    <row r="23" spans="1:15" ht="15" customHeight="1">
      <c r="A23" s="173">
        <v>10</v>
      </c>
      <c r="B23" s="293"/>
      <c r="C23" s="236"/>
      <c r="D23" s="203"/>
      <c r="E23" s="236"/>
      <c r="F23" s="203"/>
      <c r="G23" s="236"/>
      <c r="H23" s="331"/>
      <c r="I23" s="233">
        <f t="shared" si="0"/>
        <v>0</v>
      </c>
      <c r="J23" s="66"/>
      <c r="K23" s="66"/>
      <c r="L23" s="11"/>
      <c r="M23" s="11"/>
      <c r="N23" s="137">
        <v>10</v>
      </c>
      <c r="O23" s="11"/>
    </row>
    <row r="24" spans="1:15" ht="15" customHeight="1">
      <c r="A24" s="173">
        <v>11</v>
      </c>
      <c r="B24" s="56"/>
      <c r="C24" s="236"/>
      <c r="D24" s="53"/>
      <c r="E24" s="236"/>
      <c r="F24" s="53"/>
      <c r="G24" s="236"/>
      <c r="H24" s="331"/>
      <c r="I24" s="233">
        <f t="shared" si="0"/>
        <v>0</v>
      </c>
      <c r="J24" s="66"/>
      <c r="K24" s="66"/>
      <c r="L24" s="11"/>
      <c r="M24" s="11"/>
      <c r="N24" s="137">
        <v>11</v>
      </c>
      <c r="O24" s="11"/>
    </row>
    <row r="25" spans="1:15" ht="15" customHeight="1">
      <c r="A25" s="173">
        <v>12</v>
      </c>
      <c r="B25" s="438" t="s">
        <v>1514</v>
      </c>
      <c r="C25" s="144">
        <f>SUM(C15:C24)</f>
        <v>492587</v>
      </c>
      <c r="D25" s="141"/>
      <c r="E25" s="144">
        <f>SUM(E15:E24)</f>
        <v>88438</v>
      </c>
      <c r="F25" s="141"/>
      <c r="G25" s="144">
        <f>SUM(G15:G24)</f>
        <v>91336</v>
      </c>
      <c r="H25" s="142">
        <f>SUM(H15:H24)</f>
        <v>0</v>
      </c>
      <c r="I25" s="294">
        <f t="shared" si="0"/>
        <v>489689</v>
      </c>
      <c r="J25" s="295"/>
      <c r="K25" s="66"/>
      <c r="L25" s="11"/>
      <c r="M25" s="11"/>
      <c r="N25" s="137">
        <v>12</v>
      </c>
      <c r="O25" s="11"/>
    </row>
    <row r="26" spans="1:15">
      <c r="A26" s="173">
        <v>13</v>
      </c>
      <c r="B26" s="285" t="s">
        <v>1528</v>
      </c>
      <c r="C26" s="296"/>
      <c r="D26" s="297"/>
      <c r="E26" s="296"/>
      <c r="F26" s="297"/>
      <c r="G26" s="296"/>
      <c r="H26" s="298"/>
      <c r="I26" s="299"/>
      <c r="J26" s="300"/>
      <c r="K26" s="66"/>
      <c r="L26" s="11"/>
      <c r="M26" s="11"/>
      <c r="N26" s="137">
        <v>13</v>
      </c>
      <c r="O26" s="11"/>
    </row>
    <row r="27" spans="1:15">
      <c r="A27" s="173">
        <v>14</v>
      </c>
      <c r="B27" s="1101" t="s">
        <v>1510</v>
      </c>
      <c r="C27" s="236"/>
      <c r="D27" s="53"/>
      <c r="E27" s="236"/>
      <c r="F27" s="53"/>
      <c r="G27" s="236"/>
      <c r="H27" s="331"/>
      <c r="I27" s="233">
        <f t="shared" ref="I27:I37" si="1">C27+E27-G27+H27</f>
        <v>0</v>
      </c>
      <c r="J27" s="66"/>
      <c r="K27" s="66"/>
      <c r="L27" s="11"/>
      <c r="M27" s="11"/>
      <c r="N27" s="137">
        <v>14</v>
      </c>
      <c r="O27" s="11"/>
    </row>
    <row r="28" spans="1:15">
      <c r="A28" s="173">
        <v>15</v>
      </c>
      <c r="B28" s="1101" t="s">
        <v>1511</v>
      </c>
      <c r="C28" s="236">
        <v>6378</v>
      </c>
      <c r="D28" s="53"/>
      <c r="E28" s="236"/>
      <c r="F28" s="428"/>
      <c r="G28" s="236">
        <v>1643</v>
      </c>
      <c r="H28" s="331"/>
      <c r="I28" s="233">
        <f t="shared" si="1"/>
        <v>4735</v>
      </c>
      <c r="J28" s="66"/>
      <c r="K28" s="66"/>
      <c r="L28" s="11"/>
      <c r="M28" s="11"/>
      <c r="N28" s="137">
        <v>15</v>
      </c>
      <c r="O28" s="11"/>
    </row>
    <row r="29" spans="1:15">
      <c r="A29" s="173">
        <v>16</v>
      </c>
      <c r="B29" s="1101" t="s">
        <v>1512</v>
      </c>
      <c r="C29" s="236"/>
      <c r="D29" s="53"/>
      <c r="E29" s="236"/>
      <c r="F29" s="53"/>
      <c r="G29" s="236"/>
      <c r="H29" s="331"/>
      <c r="I29" s="233">
        <f t="shared" si="1"/>
        <v>0</v>
      </c>
      <c r="J29" s="66"/>
      <c r="K29" s="66"/>
      <c r="L29" s="11"/>
      <c r="M29" s="11"/>
      <c r="N29" s="137">
        <v>16</v>
      </c>
      <c r="O29" s="11"/>
    </row>
    <row r="30" spans="1:15">
      <c r="A30" s="173">
        <v>17</v>
      </c>
      <c r="B30" s="1101" t="s">
        <v>1513</v>
      </c>
      <c r="C30" s="236">
        <v>364367</v>
      </c>
      <c r="D30" s="53"/>
      <c r="E30" s="236"/>
      <c r="F30" s="428"/>
      <c r="G30" s="236">
        <v>28288</v>
      </c>
      <c r="H30" s="331"/>
      <c r="I30" s="233">
        <f t="shared" si="1"/>
        <v>336079</v>
      </c>
      <c r="J30" s="66"/>
      <c r="K30" s="66"/>
      <c r="L30" s="11"/>
      <c r="M30" s="11"/>
      <c r="N30" s="137">
        <v>17</v>
      </c>
      <c r="O30" s="11"/>
    </row>
    <row r="31" spans="1:15">
      <c r="A31" s="173">
        <v>18</v>
      </c>
      <c r="B31" s="1802" t="s">
        <v>4100</v>
      </c>
      <c r="C31" s="236">
        <v>198028</v>
      </c>
      <c r="D31" s="203"/>
      <c r="E31" s="236">
        <v>36563</v>
      </c>
      <c r="F31" s="428"/>
      <c r="G31" s="236">
        <v>25916</v>
      </c>
      <c r="H31" s="331"/>
      <c r="I31" s="233">
        <f t="shared" si="1"/>
        <v>208675</v>
      </c>
      <c r="J31" s="66"/>
      <c r="K31" s="66"/>
      <c r="L31" s="11"/>
      <c r="M31" s="11"/>
      <c r="N31" s="137">
        <v>18</v>
      </c>
      <c r="O31" s="11"/>
    </row>
    <row r="32" spans="1:15">
      <c r="A32" s="173">
        <v>19</v>
      </c>
      <c r="B32" s="56"/>
      <c r="C32" s="236"/>
      <c r="D32" s="203"/>
      <c r="E32" s="236"/>
      <c r="F32" s="53"/>
      <c r="G32" s="236"/>
      <c r="H32" s="331"/>
      <c r="I32" s="233">
        <f t="shared" si="1"/>
        <v>0</v>
      </c>
      <c r="J32" s="66"/>
      <c r="K32" s="66"/>
      <c r="L32" s="11"/>
      <c r="M32" s="11"/>
      <c r="N32" s="137">
        <v>19</v>
      </c>
      <c r="O32" s="11"/>
    </row>
    <row r="33" spans="1:15">
      <c r="A33" s="173">
        <v>20</v>
      </c>
      <c r="B33" s="56"/>
      <c r="C33" s="236"/>
      <c r="D33" s="203"/>
      <c r="E33" s="236"/>
      <c r="F33" s="203"/>
      <c r="G33" s="236"/>
      <c r="H33" s="199"/>
      <c r="I33" s="233">
        <f t="shared" si="1"/>
        <v>0</v>
      </c>
      <c r="J33" s="66"/>
      <c r="K33" s="66"/>
      <c r="L33" s="11"/>
      <c r="M33" s="11"/>
      <c r="N33" s="137">
        <v>20</v>
      </c>
      <c r="O33" s="11"/>
    </row>
    <row r="34" spans="1:15" ht="15" customHeight="1">
      <c r="A34" s="173">
        <v>21</v>
      </c>
      <c r="B34" s="293"/>
      <c r="C34" s="252"/>
      <c r="D34" s="203"/>
      <c r="E34" s="252"/>
      <c r="F34" s="203"/>
      <c r="G34" s="252"/>
      <c r="H34" s="204"/>
      <c r="I34" s="233">
        <f t="shared" si="1"/>
        <v>0</v>
      </c>
      <c r="J34" s="301"/>
      <c r="K34" s="66"/>
      <c r="L34" s="11"/>
      <c r="M34" s="11"/>
      <c r="N34" s="137">
        <v>21</v>
      </c>
      <c r="O34" s="11"/>
    </row>
    <row r="35" spans="1:15" ht="15" customHeight="1">
      <c r="A35" s="173" t="s">
        <v>2478</v>
      </c>
      <c r="B35" s="293"/>
      <c r="C35" s="252"/>
      <c r="D35" s="203"/>
      <c r="E35" s="252"/>
      <c r="F35" s="203"/>
      <c r="G35" s="252"/>
      <c r="H35" s="204"/>
      <c r="I35" s="233">
        <f t="shared" si="1"/>
        <v>0</v>
      </c>
      <c r="J35" s="301"/>
      <c r="K35" s="66"/>
      <c r="L35" s="11"/>
      <c r="M35" s="11"/>
      <c r="N35" s="137" t="s">
        <v>2478</v>
      </c>
      <c r="O35" s="11"/>
    </row>
    <row r="36" spans="1:15" ht="15" customHeight="1">
      <c r="A36" s="173">
        <v>23</v>
      </c>
      <c r="B36" s="56"/>
      <c r="C36" s="252"/>
      <c r="D36" s="53"/>
      <c r="E36" s="252"/>
      <c r="F36" s="53"/>
      <c r="G36" s="252"/>
      <c r="H36" s="1235"/>
      <c r="I36" s="233">
        <f t="shared" si="1"/>
        <v>0</v>
      </c>
      <c r="J36" s="66"/>
      <c r="K36" s="66"/>
      <c r="L36" s="11"/>
      <c r="M36" s="11"/>
      <c r="N36" s="137">
        <v>23</v>
      </c>
      <c r="O36" s="11"/>
    </row>
    <row r="37" spans="1:15" ht="15" customHeight="1">
      <c r="A37" s="173">
        <v>24</v>
      </c>
      <c r="B37" s="438" t="s">
        <v>1514</v>
      </c>
      <c r="C37" s="144">
        <f>SUM(C27:C36)</f>
        <v>568773</v>
      </c>
      <c r="D37" s="141"/>
      <c r="E37" s="144">
        <f>SUM(E27:E36)</f>
        <v>36563</v>
      </c>
      <c r="F37" s="141"/>
      <c r="G37" s="144">
        <f>SUM(G27:G36)</f>
        <v>55847</v>
      </c>
      <c r="H37" s="142">
        <f>SUM(H27:H36)</f>
        <v>0</v>
      </c>
      <c r="I37" s="294">
        <f t="shared" si="1"/>
        <v>549489</v>
      </c>
      <c r="J37" s="295"/>
      <c r="K37" s="66"/>
      <c r="L37" s="11"/>
      <c r="M37" s="11"/>
      <c r="N37" s="137">
        <v>24</v>
      </c>
      <c r="O37" s="11"/>
    </row>
    <row r="38" spans="1:15" ht="15" customHeight="1">
      <c r="A38" s="173">
        <v>25</v>
      </c>
      <c r="B38" s="285" t="s">
        <v>1515</v>
      </c>
      <c r="C38" s="296"/>
      <c r="D38" s="297"/>
      <c r="E38" s="296"/>
      <c r="F38" s="297"/>
      <c r="G38" s="296"/>
      <c r="H38" s="298"/>
      <c r="I38" s="299"/>
      <c r="J38" s="300"/>
      <c r="K38" s="66"/>
      <c r="L38" s="11"/>
      <c r="M38" s="11"/>
      <c r="N38" s="137">
        <v>25</v>
      </c>
      <c r="O38" s="11"/>
    </row>
    <row r="39" spans="1:15" ht="15" customHeight="1">
      <c r="A39" s="173">
        <v>26</v>
      </c>
      <c r="B39" s="1796">
        <v>0.03</v>
      </c>
      <c r="C39" s="236"/>
      <c r="D39" s="53"/>
      <c r="E39" s="236"/>
      <c r="F39" s="53"/>
      <c r="G39" s="236"/>
      <c r="H39" s="331"/>
      <c r="I39" s="233">
        <f t="shared" ref="I39:I49" si="2">C39+E39-G39+H39</f>
        <v>0</v>
      </c>
      <c r="J39" s="66"/>
      <c r="K39" s="66"/>
      <c r="L39" s="11"/>
      <c r="M39" s="11"/>
      <c r="N39" s="137">
        <v>26</v>
      </c>
      <c r="O39" s="11"/>
    </row>
    <row r="40" spans="1:15" ht="15" customHeight="1">
      <c r="A40" s="173">
        <v>27</v>
      </c>
      <c r="B40" s="1101" t="s">
        <v>1511</v>
      </c>
      <c r="C40" s="236"/>
      <c r="D40" s="53"/>
      <c r="E40" s="236"/>
      <c r="F40" s="53"/>
      <c r="G40" s="236"/>
      <c r="H40" s="331"/>
      <c r="I40" s="233">
        <f t="shared" si="2"/>
        <v>0</v>
      </c>
      <c r="J40" s="66"/>
      <c r="K40" s="66"/>
      <c r="L40" s="11"/>
      <c r="M40" s="11"/>
      <c r="N40" s="137">
        <v>27</v>
      </c>
      <c r="O40" s="11"/>
    </row>
    <row r="41" spans="1:15" ht="15" customHeight="1">
      <c r="A41" s="173">
        <v>28</v>
      </c>
      <c r="B41" s="1101" t="s">
        <v>1512</v>
      </c>
      <c r="C41" s="236"/>
      <c r="D41" s="53"/>
      <c r="E41" s="236"/>
      <c r="F41" s="53"/>
      <c r="G41" s="236"/>
      <c r="H41" s="331"/>
      <c r="I41" s="233">
        <f t="shared" si="2"/>
        <v>0</v>
      </c>
      <c r="J41" s="66"/>
      <c r="K41" s="195"/>
      <c r="L41" s="11"/>
      <c r="M41" s="11"/>
      <c r="N41" s="137">
        <v>28</v>
      </c>
      <c r="O41" s="11"/>
    </row>
    <row r="42" spans="1:15" ht="15" customHeight="1">
      <c r="A42" s="173">
        <v>29</v>
      </c>
      <c r="B42" s="1101" t="s">
        <v>1510</v>
      </c>
      <c r="C42" s="236"/>
      <c r="D42" s="53"/>
      <c r="E42" s="236"/>
      <c r="F42" s="53"/>
      <c r="G42" s="236"/>
      <c r="H42" s="331"/>
      <c r="I42" s="233">
        <f t="shared" si="2"/>
        <v>0</v>
      </c>
      <c r="J42" s="66"/>
      <c r="K42" s="66"/>
      <c r="L42" s="11"/>
      <c r="M42" s="11"/>
      <c r="N42" s="137">
        <v>29</v>
      </c>
      <c r="O42" s="11"/>
    </row>
    <row r="43" spans="1:15" ht="15" customHeight="1">
      <c r="A43" s="173">
        <v>30</v>
      </c>
      <c r="B43" s="56"/>
      <c r="C43" s="236"/>
      <c r="D43" s="53"/>
      <c r="E43" s="236"/>
      <c r="F43" s="53"/>
      <c r="G43" s="236"/>
      <c r="H43" s="331"/>
      <c r="I43" s="233">
        <f t="shared" si="2"/>
        <v>0</v>
      </c>
      <c r="J43" s="66"/>
      <c r="K43" s="66"/>
      <c r="L43" s="11"/>
      <c r="M43" s="11"/>
      <c r="N43" s="137">
        <v>30</v>
      </c>
      <c r="O43" s="11"/>
    </row>
    <row r="44" spans="1:15" ht="15" customHeight="1">
      <c r="A44" s="173">
        <v>31</v>
      </c>
      <c r="B44" s="56" t="s">
        <v>4371</v>
      </c>
      <c r="C44" s="236"/>
      <c r="D44" s="53"/>
      <c r="E44" s="236"/>
      <c r="F44" s="53"/>
      <c r="G44" s="236"/>
      <c r="H44" s="331"/>
      <c r="I44" s="233">
        <f t="shared" si="2"/>
        <v>0</v>
      </c>
      <c r="J44" s="1797"/>
      <c r="K44" s="66"/>
      <c r="L44" s="11"/>
      <c r="M44" s="11"/>
      <c r="N44" s="137">
        <v>31</v>
      </c>
      <c r="O44" s="11"/>
    </row>
    <row r="45" spans="1:15" ht="15" customHeight="1">
      <c r="A45" s="173">
        <v>32</v>
      </c>
      <c r="B45" s="56"/>
      <c r="C45" s="236"/>
      <c r="D45" s="53"/>
      <c r="E45" s="236"/>
      <c r="F45" s="53"/>
      <c r="G45" s="236"/>
      <c r="H45" s="331"/>
      <c r="I45" s="233">
        <f t="shared" si="2"/>
        <v>0</v>
      </c>
      <c r="J45" s="66"/>
      <c r="K45" s="66"/>
      <c r="L45" s="11"/>
      <c r="M45" s="11"/>
      <c r="N45" s="137">
        <v>32</v>
      </c>
      <c r="O45" s="11"/>
    </row>
    <row r="46" spans="1:15" ht="15" customHeight="1">
      <c r="A46" s="173">
        <v>33</v>
      </c>
      <c r="B46" s="56"/>
      <c r="C46" s="236"/>
      <c r="D46" s="53"/>
      <c r="E46" s="236"/>
      <c r="F46" s="53"/>
      <c r="G46" s="236"/>
      <c r="H46" s="331"/>
      <c r="I46" s="233">
        <f t="shared" si="2"/>
        <v>0</v>
      </c>
      <c r="J46" s="66"/>
      <c r="K46" s="66"/>
      <c r="L46" s="11"/>
      <c r="M46" s="11"/>
      <c r="N46" s="137">
        <v>33</v>
      </c>
      <c r="O46" s="11"/>
    </row>
    <row r="47" spans="1:15" ht="15" customHeight="1">
      <c r="A47" s="173">
        <v>34</v>
      </c>
      <c r="B47" s="56"/>
      <c r="C47" s="236"/>
      <c r="D47" s="53"/>
      <c r="E47" s="236"/>
      <c r="F47" s="53"/>
      <c r="G47" s="236"/>
      <c r="H47" s="331"/>
      <c r="I47" s="233">
        <f t="shared" si="2"/>
        <v>0</v>
      </c>
      <c r="J47" s="66"/>
      <c r="K47" s="66"/>
      <c r="L47" s="11"/>
      <c r="M47" s="11"/>
      <c r="N47" s="137">
        <v>34</v>
      </c>
      <c r="O47" s="11"/>
    </row>
    <row r="48" spans="1:15">
      <c r="A48" s="173">
        <v>35</v>
      </c>
      <c r="B48" s="56"/>
      <c r="C48" s="236"/>
      <c r="D48" s="53"/>
      <c r="E48" s="236"/>
      <c r="F48" s="53"/>
      <c r="G48" s="236"/>
      <c r="H48" s="331"/>
      <c r="I48" s="233">
        <f t="shared" si="2"/>
        <v>0</v>
      </c>
      <c r="J48" s="66"/>
      <c r="K48" s="66"/>
      <c r="L48" s="11"/>
      <c r="M48" s="11"/>
      <c r="N48" s="137">
        <v>35</v>
      </c>
      <c r="O48" s="11"/>
    </row>
    <row r="49" spans="1:15">
      <c r="A49" s="173">
        <v>36</v>
      </c>
      <c r="B49" s="438" t="s">
        <v>1514</v>
      </c>
      <c r="C49" s="144">
        <f>SUM(C39:C48)</f>
        <v>0</v>
      </c>
      <c r="D49" s="141"/>
      <c r="E49" s="144">
        <f>SUM(E39:E48)</f>
        <v>0</v>
      </c>
      <c r="F49" s="141"/>
      <c r="G49" s="144">
        <f>SUM(G39:G48)</f>
        <v>0</v>
      </c>
      <c r="H49" s="142">
        <f>SUM(H39:H48)</f>
        <v>0</v>
      </c>
      <c r="I49" s="294">
        <f t="shared" si="2"/>
        <v>0</v>
      </c>
      <c r="J49" s="295"/>
      <c r="K49" s="66"/>
      <c r="L49" s="11"/>
      <c r="M49" s="11"/>
      <c r="N49" s="137">
        <v>36</v>
      </c>
      <c r="O49" s="11"/>
    </row>
    <row r="50" spans="1:15">
      <c r="A50" s="173">
        <v>37</v>
      </c>
      <c r="B50" s="285" t="s">
        <v>1516</v>
      </c>
      <c r="C50" s="296"/>
      <c r="D50" s="297"/>
      <c r="E50" s="296"/>
      <c r="F50" s="297"/>
      <c r="G50" s="296"/>
      <c r="H50" s="298"/>
      <c r="I50" s="299"/>
      <c r="J50" s="300"/>
      <c r="K50" s="66"/>
      <c r="L50" s="11"/>
      <c r="M50" s="11"/>
      <c r="N50" s="137">
        <v>37</v>
      </c>
      <c r="O50" s="11"/>
    </row>
    <row r="51" spans="1:15">
      <c r="A51" s="173">
        <v>38</v>
      </c>
      <c r="B51" s="1101" t="s">
        <v>1510</v>
      </c>
      <c r="C51" s="252"/>
      <c r="D51" s="53"/>
      <c r="E51" s="252"/>
      <c r="F51" s="53"/>
      <c r="G51" s="252"/>
      <c r="H51" s="1235"/>
      <c r="I51" s="275">
        <f t="shared" ref="I51:I59" si="3">C51+E51-G51+H51</f>
        <v>0</v>
      </c>
      <c r="J51" s="66"/>
      <c r="K51" s="66"/>
      <c r="L51" s="11"/>
      <c r="M51" s="11"/>
      <c r="N51" s="137">
        <v>38</v>
      </c>
      <c r="O51" s="11"/>
    </row>
    <row r="52" spans="1:15">
      <c r="A52" s="173">
        <v>39</v>
      </c>
      <c r="B52" s="1101" t="s">
        <v>1511</v>
      </c>
      <c r="C52" s="236"/>
      <c r="D52" s="53"/>
      <c r="E52" s="236"/>
      <c r="F52" s="53"/>
      <c r="G52" s="236"/>
      <c r="H52" s="331"/>
      <c r="I52" s="233">
        <f t="shared" si="3"/>
        <v>0</v>
      </c>
      <c r="J52" s="66"/>
      <c r="K52" s="66"/>
      <c r="L52" s="11"/>
      <c r="M52" s="11"/>
      <c r="N52" s="137">
        <v>39</v>
      </c>
      <c r="O52" s="11"/>
    </row>
    <row r="53" spans="1:15">
      <c r="A53" s="173">
        <v>40</v>
      </c>
      <c r="B53" s="1101" t="s">
        <v>1512</v>
      </c>
      <c r="C53" s="236"/>
      <c r="D53" s="53"/>
      <c r="E53" s="236"/>
      <c r="F53" s="53"/>
      <c r="G53" s="236"/>
      <c r="H53" s="331"/>
      <c r="I53" s="233">
        <f t="shared" si="3"/>
        <v>0</v>
      </c>
      <c r="J53" s="66"/>
      <c r="K53" s="66"/>
      <c r="L53" s="11"/>
      <c r="M53" s="11"/>
      <c r="N53" s="137">
        <v>40</v>
      </c>
      <c r="O53" s="11"/>
    </row>
    <row r="54" spans="1:15">
      <c r="A54" s="173">
        <v>41</v>
      </c>
      <c r="B54" s="1101" t="s">
        <v>1513</v>
      </c>
      <c r="C54" s="236"/>
      <c r="D54" s="53"/>
      <c r="E54" s="236"/>
      <c r="F54" s="53"/>
      <c r="G54" s="236"/>
      <c r="H54" s="331"/>
      <c r="I54" s="233">
        <f t="shared" si="3"/>
        <v>0</v>
      </c>
      <c r="J54" s="66"/>
      <c r="K54" s="66"/>
      <c r="L54" s="11"/>
      <c r="M54" s="11"/>
      <c r="N54" s="137">
        <v>41</v>
      </c>
      <c r="O54" s="11"/>
    </row>
    <row r="55" spans="1:15">
      <c r="A55" s="173">
        <v>42</v>
      </c>
      <c r="B55" s="56"/>
      <c r="C55" s="236"/>
      <c r="D55" s="53"/>
      <c r="E55" s="236"/>
      <c r="F55" s="53"/>
      <c r="G55" s="236"/>
      <c r="H55" s="331"/>
      <c r="I55" s="233">
        <f t="shared" si="3"/>
        <v>0</v>
      </c>
      <c r="J55" s="66"/>
      <c r="K55" s="66"/>
      <c r="L55" s="11"/>
      <c r="M55" s="11"/>
      <c r="N55" s="137">
        <v>42</v>
      </c>
      <c r="O55" s="11"/>
    </row>
    <row r="56" spans="1:15">
      <c r="A56" s="173">
        <v>43</v>
      </c>
      <c r="B56" s="56"/>
      <c r="C56" s="236"/>
      <c r="D56" s="53"/>
      <c r="E56" s="236"/>
      <c r="F56" s="53"/>
      <c r="G56" s="236"/>
      <c r="H56" s="331"/>
      <c r="I56" s="233">
        <f t="shared" si="3"/>
        <v>0</v>
      </c>
      <c r="J56" s="66"/>
      <c r="K56" s="66"/>
      <c r="L56" s="11"/>
      <c r="M56" s="11"/>
      <c r="N56" s="137">
        <v>43</v>
      </c>
      <c r="O56" s="11"/>
    </row>
    <row r="57" spans="1:15">
      <c r="A57" s="173">
        <v>44</v>
      </c>
      <c r="B57" s="56"/>
      <c r="C57" s="236"/>
      <c r="D57" s="53"/>
      <c r="E57" s="236"/>
      <c r="F57" s="53"/>
      <c r="G57" s="236"/>
      <c r="H57" s="331"/>
      <c r="I57" s="233">
        <f t="shared" si="3"/>
        <v>0</v>
      </c>
      <c r="J57" s="66"/>
      <c r="K57" s="66"/>
      <c r="L57" s="11"/>
      <c r="M57" s="11"/>
      <c r="N57" s="137">
        <v>44</v>
      </c>
      <c r="O57" s="11"/>
    </row>
    <row r="58" spans="1:15">
      <c r="A58" s="173">
        <v>45</v>
      </c>
      <c r="B58" s="56"/>
      <c r="C58" s="236"/>
      <c r="D58" s="53"/>
      <c r="E58" s="236"/>
      <c r="F58" s="53"/>
      <c r="G58" s="236"/>
      <c r="H58" s="331"/>
      <c r="I58" s="233">
        <f t="shared" si="3"/>
        <v>0</v>
      </c>
      <c r="J58" s="66"/>
      <c r="K58" s="66"/>
      <c r="L58" s="11"/>
      <c r="M58" s="11"/>
      <c r="N58" s="137">
        <v>45</v>
      </c>
      <c r="O58" s="11"/>
    </row>
    <row r="59" spans="1:15">
      <c r="A59" s="173">
        <v>46</v>
      </c>
      <c r="B59" s="56"/>
      <c r="C59" s="236"/>
      <c r="D59" s="53"/>
      <c r="E59" s="236"/>
      <c r="F59" s="53"/>
      <c r="G59" s="236"/>
      <c r="H59" s="331"/>
      <c r="I59" s="233">
        <f t="shared" si="3"/>
        <v>0</v>
      </c>
      <c r="J59" s="66"/>
      <c r="K59" s="66"/>
      <c r="L59" s="11"/>
      <c r="M59" s="11"/>
      <c r="N59" s="137">
        <v>46</v>
      </c>
      <c r="O59" s="11"/>
    </row>
    <row r="60" spans="1:15">
      <c r="A60" s="173">
        <v>47</v>
      </c>
      <c r="B60" s="438" t="s">
        <v>1514</v>
      </c>
      <c r="C60" s="144">
        <f>SUM(C51:C59)</f>
        <v>0</v>
      </c>
      <c r="D60" s="141"/>
      <c r="E60" s="144">
        <f>SUM(E51:E59)</f>
        <v>0</v>
      </c>
      <c r="F60" s="141"/>
      <c r="G60" s="144">
        <f>SUM(G51:G59)</f>
        <v>0</v>
      </c>
      <c r="H60" s="142">
        <f>SUM(H51:H59)</f>
        <v>0</v>
      </c>
      <c r="I60" s="143">
        <f>SUM(I51:I59)</f>
        <v>0</v>
      </c>
      <c r="J60" s="139"/>
      <c r="K60" s="66"/>
      <c r="L60" s="11"/>
      <c r="M60" s="11"/>
      <c r="N60" s="137">
        <v>47</v>
      </c>
      <c r="O60" s="11"/>
    </row>
    <row r="61" spans="1:15" ht="15.75" thickBot="1">
      <c r="A61" s="178">
        <v>48</v>
      </c>
      <c r="B61" s="439" t="s">
        <v>1526</v>
      </c>
      <c r="C61" s="302">
        <f>C25+C37+C49+C60</f>
        <v>1061360</v>
      </c>
      <c r="D61" s="303"/>
      <c r="E61" s="302">
        <f>E25+E37+E49+E60</f>
        <v>125001</v>
      </c>
      <c r="F61" s="303"/>
      <c r="G61" s="302">
        <f>G25+G37+G49+G60</f>
        <v>147183</v>
      </c>
      <c r="H61" s="214">
        <f>H25+H37+H49+H60</f>
        <v>0</v>
      </c>
      <c r="I61" s="304">
        <f>C61+E61-G61+H61</f>
        <v>1039178</v>
      </c>
      <c r="J61" s="212"/>
      <c r="K61" s="212"/>
      <c r="L61" s="73"/>
      <c r="M61" s="73"/>
      <c r="N61" s="154">
        <v>48</v>
      </c>
      <c r="O61" s="11"/>
    </row>
    <row r="62" spans="1:15">
      <c r="A62" s="11"/>
      <c r="B62" s="11"/>
      <c r="C62" s="11"/>
      <c r="D62" s="11"/>
      <c r="E62" s="11"/>
      <c r="F62" s="11"/>
      <c r="G62" s="11"/>
      <c r="H62" s="11"/>
      <c r="I62" s="11"/>
      <c r="J62" s="11"/>
      <c r="K62" s="11"/>
      <c r="L62" s="11"/>
      <c r="M62" s="11"/>
      <c r="N62" s="1100"/>
      <c r="O62" s="11"/>
    </row>
    <row r="63" spans="1:15" ht="15.75">
      <c r="A63" s="75" t="s">
        <v>1517</v>
      </c>
      <c r="B63" s="44"/>
      <c r="C63" s="44"/>
      <c r="D63" s="11"/>
      <c r="E63" s="44"/>
      <c r="F63" s="44"/>
      <c r="G63" s="44"/>
      <c r="H63" s="44"/>
      <c r="I63" s="75" t="str">
        <f>A63</f>
        <v>FERC FORM NO.1 (ED.  12-89) NYPSC Modified-96</v>
      </c>
      <c r="J63" s="44"/>
      <c r="K63" s="11"/>
      <c r="L63" s="44"/>
      <c r="M63" s="44" t="s">
        <v>1518</v>
      </c>
      <c r="N63" s="44"/>
      <c r="O63" s="11"/>
    </row>
    <row r="64" spans="1:15" ht="16.5" customHeight="1">
      <c r="A64" s="855" t="s">
        <v>1519</v>
      </c>
      <c r="B64" s="44"/>
      <c r="C64" s="44"/>
      <c r="D64" s="44"/>
      <c r="E64" s="855"/>
      <c r="F64" s="44"/>
      <c r="G64" s="44"/>
      <c r="H64" s="44"/>
      <c r="I64" s="44" t="s">
        <v>1520</v>
      </c>
      <c r="J64" s="44"/>
      <c r="K64" s="44"/>
      <c r="L64" s="44"/>
      <c r="M64" s="44"/>
      <c r="N64" s="44"/>
      <c r="O64" s="11"/>
    </row>
    <row r="65" spans="1:15">
      <c r="A65" s="11"/>
      <c r="B65" s="11"/>
      <c r="C65" s="11"/>
      <c r="D65" s="11"/>
      <c r="E65" s="11"/>
      <c r="F65" s="11"/>
      <c r="G65" s="11"/>
      <c r="H65" s="11"/>
      <c r="I65" s="11"/>
      <c r="J65" s="11"/>
      <c r="K65" s="11"/>
      <c r="L65" s="11"/>
      <c r="M65" s="11"/>
      <c r="N65" s="11"/>
      <c r="O65" s="11"/>
    </row>
    <row r="66" spans="1:15">
      <c r="A66" s="11"/>
      <c r="B66" s="11"/>
      <c r="C66" s="11"/>
      <c r="D66" s="11"/>
      <c r="E66" s="11"/>
      <c r="F66" s="11"/>
      <c r="G66" s="11"/>
      <c r="H66" s="11"/>
      <c r="I66" s="11"/>
      <c r="J66" s="11"/>
      <c r="K66" s="11"/>
      <c r="L66" s="11"/>
      <c r="M66" s="11"/>
      <c r="N66" s="11"/>
      <c r="O66" s="11"/>
    </row>
    <row r="67" spans="1:15" ht="15.75">
      <c r="A67" s="46"/>
      <c r="B67" s="44"/>
      <c r="C67" s="44"/>
      <c r="D67" s="44"/>
      <c r="E67" s="44"/>
      <c r="F67" s="44"/>
      <c r="G67" s="44"/>
      <c r="H67" s="44"/>
      <c r="I67" s="11"/>
      <c r="J67" s="11"/>
      <c r="K67" s="11"/>
      <c r="L67" s="11"/>
      <c r="M67" s="11"/>
      <c r="N67" s="11"/>
      <c r="O67" s="11"/>
    </row>
    <row r="68" spans="1:15">
      <c r="A68" s="11"/>
      <c r="B68" s="11"/>
      <c r="C68" s="11"/>
      <c r="D68" s="11"/>
      <c r="E68" s="11"/>
      <c r="F68" s="11"/>
      <c r="G68" s="11"/>
      <c r="H68" s="11"/>
      <c r="I68" s="11"/>
      <c r="J68" s="11"/>
      <c r="K68" s="11"/>
      <c r="L68" s="11"/>
      <c r="M68" s="11"/>
      <c r="N68" s="11"/>
      <c r="O68" s="11"/>
    </row>
    <row r="69" spans="1:15" ht="15.75" thickBot="1">
      <c r="A69" s="11"/>
      <c r="B69" s="11"/>
      <c r="C69" s="11"/>
      <c r="D69" s="11"/>
      <c r="E69" s="11"/>
      <c r="F69" s="11"/>
      <c r="G69" s="11"/>
      <c r="H69" s="11"/>
      <c r="I69" s="11"/>
      <c r="J69" s="11"/>
      <c r="K69" s="11"/>
      <c r="L69" s="11"/>
      <c r="M69" s="11"/>
      <c r="N69" s="11"/>
      <c r="O69" s="11"/>
    </row>
    <row r="70" spans="1:15">
      <c r="A70" s="13" t="s">
        <v>2455</v>
      </c>
      <c r="B70" s="41"/>
      <c r="C70" s="128"/>
      <c r="D70" s="41" t="s">
        <v>2368</v>
      </c>
      <c r="E70" s="41"/>
      <c r="F70" s="3689" t="s">
        <v>3775</v>
      </c>
      <c r="G70" s="3690"/>
      <c r="H70" s="282" t="s">
        <v>2458</v>
      </c>
      <c r="I70" s="13" t="s">
        <v>2455</v>
      </c>
      <c r="J70" s="128"/>
      <c r="K70" s="128" t="s">
        <v>3412</v>
      </c>
      <c r="L70" s="1134" t="s">
        <v>2457</v>
      </c>
      <c r="M70" s="424" t="s">
        <v>2458</v>
      </c>
      <c r="N70" s="42"/>
      <c r="O70" s="11"/>
    </row>
    <row r="71" spans="1:15">
      <c r="A71" s="835" t="str">
        <f>'Data Sheet'!$C$25</f>
        <v>Orange and Rockland Utilities, Inc</v>
      </c>
      <c r="B71" s="11"/>
      <c r="C71" s="56"/>
      <c r="D71" s="11" t="s">
        <v>2235</v>
      </c>
      <c r="E71" s="11"/>
      <c r="F71" s="66"/>
      <c r="G71" s="11"/>
      <c r="H71" s="58"/>
      <c r="I71" s="835" t="str">
        <f>'Data Sheet'!$C$25</f>
        <v>Orange and Rockland Utilities, Inc</v>
      </c>
      <c r="J71" s="56"/>
      <c r="K71" s="56" t="s">
        <v>2235</v>
      </c>
      <c r="L71" s="56"/>
      <c r="M71" s="11"/>
      <c r="N71" s="48"/>
      <c r="O71" s="11"/>
    </row>
    <row r="72" spans="1:15">
      <c r="A72" s="49"/>
      <c r="B72" s="52"/>
      <c r="C72" s="56"/>
      <c r="D72" s="11" t="s">
        <v>1480</v>
      </c>
      <c r="E72" s="11"/>
      <c r="F72" s="3691" t="str">
        <f>'Data Sheet'!$C$40</f>
        <v>4/28/2016</v>
      </c>
      <c r="G72" s="3692"/>
      <c r="H72" s="138" t="str">
        <f>'Data Sheet'!$C$38</f>
        <v>12/31/2015</v>
      </c>
      <c r="I72" s="47"/>
      <c r="J72" s="56"/>
      <c r="K72" s="56" t="s">
        <v>1480</v>
      </c>
      <c r="L72" s="1136" t="str">
        <f>'Data Sheet'!$C$40</f>
        <v>4/28/2016</v>
      </c>
      <c r="M72" s="215" t="str">
        <f>'Data Sheet'!$C$38</f>
        <v>12/31/2015</v>
      </c>
      <c r="N72" s="48"/>
      <c r="O72" s="11"/>
    </row>
    <row r="73" spans="1:15">
      <c r="A73" s="1234" t="s">
        <v>173</v>
      </c>
      <c r="B73" s="50"/>
      <c r="C73" s="132"/>
      <c r="D73" s="132"/>
      <c r="E73" s="132"/>
      <c r="F73" s="132"/>
      <c r="G73" s="132"/>
      <c r="H73" s="133"/>
      <c r="I73" s="1234" t="s">
        <v>174</v>
      </c>
      <c r="J73" s="132"/>
      <c r="K73" s="132"/>
      <c r="L73" s="132"/>
      <c r="M73" s="132"/>
      <c r="N73" s="133"/>
      <c r="O73" s="11"/>
    </row>
    <row r="74" spans="1:15">
      <c r="A74" s="47"/>
      <c r="B74" s="11" t="s">
        <v>175</v>
      </c>
      <c r="C74" s="11"/>
      <c r="D74" s="11"/>
      <c r="E74" s="11"/>
      <c r="F74" s="11"/>
      <c r="G74" s="11"/>
      <c r="H74" s="48"/>
      <c r="I74" s="47"/>
      <c r="J74" s="11"/>
      <c r="K74" s="11"/>
      <c r="L74" s="11"/>
      <c r="M74" s="11"/>
      <c r="N74" s="48"/>
      <c r="O74" s="11"/>
    </row>
    <row r="75" spans="1:15">
      <c r="A75" s="47"/>
      <c r="B75" s="11" t="s">
        <v>2186</v>
      </c>
      <c r="C75" s="11"/>
      <c r="D75" s="11"/>
      <c r="E75" s="11"/>
      <c r="F75" s="11"/>
      <c r="G75" s="11"/>
      <c r="H75" s="48"/>
      <c r="I75" s="47"/>
      <c r="J75" s="11"/>
      <c r="K75" s="11"/>
      <c r="L75" s="11"/>
      <c r="M75" s="11"/>
      <c r="N75" s="48"/>
      <c r="O75" s="11"/>
    </row>
    <row r="76" spans="1:15">
      <c r="A76" s="47"/>
      <c r="B76" s="11" t="s">
        <v>2187</v>
      </c>
      <c r="C76" s="11"/>
      <c r="D76" s="11"/>
      <c r="E76" s="11"/>
      <c r="F76" s="11"/>
      <c r="G76" s="11"/>
      <c r="H76" s="48"/>
      <c r="I76" s="47"/>
      <c r="J76" s="11"/>
      <c r="K76" s="11"/>
      <c r="L76" s="11"/>
      <c r="M76" s="11"/>
      <c r="N76" s="48"/>
      <c r="O76" s="11"/>
    </row>
    <row r="77" spans="1:15">
      <c r="A77" s="49"/>
      <c r="B77" s="52"/>
      <c r="C77" s="52"/>
      <c r="D77" s="52"/>
      <c r="E77" s="52"/>
      <c r="F77" s="52"/>
      <c r="G77" s="52"/>
      <c r="H77" s="51"/>
      <c r="I77" s="49"/>
      <c r="J77" s="52"/>
      <c r="K77" s="52"/>
      <c r="L77" s="52"/>
      <c r="M77" s="52"/>
      <c r="N77" s="51"/>
      <c r="O77" s="11"/>
    </row>
    <row r="78" spans="1:15">
      <c r="A78" s="173" t="s">
        <v>3686</v>
      </c>
      <c r="B78" s="56"/>
      <c r="C78" s="56"/>
      <c r="D78" s="44" t="s">
        <v>348</v>
      </c>
      <c r="E78" s="283"/>
      <c r="F78" s="54" t="s">
        <v>2188</v>
      </c>
      <c r="G78" s="283"/>
      <c r="H78" s="58"/>
      <c r="I78" s="47"/>
      <c r="J78" s="66"/>
      <c r="K78" s="69"/>
      <c r="L78" s="50" t="s">
        <v>2189</v>
      </c>
      <c r="M78" s="52"/>
      <c r="N78" s="137" t="s">
        <v>3686</v>
      </c>
      <c r="O78" s="11"/>
    </row>
    <row r="79" spans="1:15">
      <c r="A79" s="173" t="s">
        <v>3689</v>
      </c>
      <c r="B79" s="56"/>
      <c r="C79" s="1101" t="s">
        <v>2642</v>
      </c>
      <c r="D79" s="50" t="s">
        <v>450</v>
      </c>
      <c r="E79" s="202"/>
      <c r="F79" s="201" t="s">
        <v>2190</v>
      </c>
      <c r="G79" s="202"/>
      <c r="H79" s="58"/>
      <c r="I79" s="1121" t="s">
        <v>2642</v>
      </c>
      <c r="J79" s="1092" t="s">
        <v>2191</v>
      </c>
      <c r="K79" s="66"/>
      <c r="L79" s="11"/>
      <c r="M79" s="11"/>
      <c r="N79" s="137" t="s">
        <v>3689</v>
      </c>
      <c r="O79" s="11"/>
    </row>
    <row r="80" spans="1:15">
      <c r="A80" s="173"/>
      <c r="B80" s="1101" t="s">
        <v>1529</v>
      </c>
      <c r="C80" s="1101" t="s">
        <v>2192</v>
      </c>
      <c r="D80" s="44" t="s">
        <v>1529</v>
      </c>
      <c r="E80" s="53"/>
      <c r="F80" s="284" t="s">
        <v>1529</v>
      </c>
      <c r="G80" s="53"/>
      <c r="H80" s="58"/>
      <c r="I80" s="1121" t="s">
        <v>3316</v>
      </c>
      <c r="J80" s="1092" t="s">
        <v>1507</v>
      </c>
      <c r="K80" s="66"/>
      <c r="L80" s="11"/>
      <c r="M80" s="11"/>
      <c r="N80" s="137"/>
      <c r="O80" s="11"/>
    </row>
    <row r="81" spans="1:15">
      <c r="A81" s="173"/>
      <c r="B81" s="1101" t="s">
        <v>1508</v>
      </c>
      <c r="C81" s="1101" t="s">
        <v>1128</v>
      </c>
      <c r="D81" s="1100" t="s">
        <v>3689</v>
      </c>
      <c r="E81" s="428" t="s">
        <v>2645</v>
      </c>
      <c r="F81" s="428" t="s">
        <v>3689</v>
      </c>
      <c r="G81" s="428" t="s">
        <v>2645</v>
      </c>
      <c r="H81" s="137" t="s">
        <v>423</v>
      </c>
      <c r="I81" s="1121" t="s">
        <v>3525</v>
      </c>
      <c r="J81" s="1092" t="s">
        <v>1509</v>
      </c>
      <c r="K81" s="66"/>
      <c r="L81" s="11"/>
      <c r="M81" s="11"/>
      <c r="N81" s="137"/>
      <c r="O81" s="11"/>
    </row>
    <row r="82" spans="1:15">
      <c r="A82" s="174"/>
      <c r="B82" s="285" t="s">
        <v>58</v>
      </c>
      <c r="C82" s="285" t="s">
        <v>1827</v>
      </c>
      <c r="D82" s="1126" t="s">
        <v>1828</v>
      </c>
      <c r="E82" s="434" t="s">
        <v>1829</v>
      </c>
      <c r="F82" s="434" t="s">
        <v>3535</v>
      </c>
      <c r="G82" s="434" t="s">
        <v>3536</v>
      </c>
      <c r="H82" s="138" t="s">
        <v>3537</v>
      </c>
      <c r="I82" s="1125" t="s">
        <v>3538</v>
      </c>
      <c r="J82" s="215" t="s">
        <v>3539</v>
      </c>
      <c r="K82" s="201"/>
      <c r="L82" s="50"/>
      <c r="M82" s="50"/>
      <c r="N82" s="138"/>
      <c r="O82" s="11"/>
    </row>
    <row r="83" spans="1:15">
      <c r="A83" s="173">
        <v>1</v>
      </c>
      <c r="B83" s="285" t="s">
        <v>1527</v>
      </c>
      <c r="C83" s="286"/>
      <c r="D83" s="287"/>
      <c r="E83" s="286"/>
      <c r="F83" s="287"/>
      <c r="G83" s="286"/>
      <c r="H83" s="288"/>
      <c r="I83" s="289"/>
      <c r="J83" s="290"/>
      <c r="K83" s="291"/>
      <c r="L83" s="292"/>
      <c r="M83" s="292"/>
      <c r="N83" s="137">
        <v>1</v>
      </c>
      <c r="O83" s="11"/>
    </row>
    <row r="84" spans="1:15">
      <c r="A84" s="173">
        <v>2</v>
      </c>
      <c r="B84" s="1101" t="s">
        <v>1510</v>
      </c>
      <c r="C84" s="252"/>
      <c r="D84" s="53"/>
      <c r="E84" s="252"/>
      <c r="F84" s="53"/>
      <c r="G84" s="252"/>
      <c r="H84" s="204"/>
      <c r="I84" s="275">
        <f t="shared" ref="I84:I94" si="4">C84+E84-G84+H84</f>
        <v>0</v>
      </c>
      <c r="J84" s="66"/>
      <c r="K84" s="291"/>
      <c r="L84" s="292"/>
      <c r="M84" s="292"/>
      <c r="N84" s="137">
        <v>2</v>
      </c>
      <c r="O84" s="11"/>
    </row>
    <row r="85" spans="1:15">
      <c r="A85" s="173">
        <v>3</v>
      </c>
      <c r="B85" s="1101" t="s">
        <v>1511</v>
      </c>
      <c r="C85" s="236"/>
      <c r="D85" s="53"/>
      <c r="E85" s="236"/>
      <c r="F85" s="53"/>
      <c r="G85" s="236"/>
      <c r="H85" s="331"/>
      <c r="I85" s="233">
        <f t="shared" si="4"/>
        <v>0</v>
      </c>
      <c r="J85" s="66"/>
      <c r="K85" s="291"/>
      <c r="L85" s="292"/>
      <c r="M85" s="292"/>
      <c r="N85" s="137">
        <v>3</v>
      </c>
      <c r="O85" s="11"/>
    </row>
    <row r="86" spans="1:15">
      <c r="A86" s="173">
        <v>4</v>
      </c>
      <c r="B86" s="1101" t="s">
        <v>1512</v>
      </c>
      <c r="C86" s="236"/>
      <c r="D86" s="53"/>
      <c r="E86" s="236"/>
      <c r="F86" s="53"/>
      <c r="G86" s="236"/>
      <c r="H86" s="331"/>
      <c r="I86" s="233">
        <f t="shared" si="4"/>
        <v>0</v>
      </c>
      <c r="J86" s="66"/>
      <c r="K86" s="291"/>
      <c r="L86" s="292"/>
      <c r="M86" s="292"/>
      <c r="N86" s="137">
        <v>4</v>
      </c>
      <c r="O86" s="11"/>
    </row>
    <row r="87" spans="1:15">
      <c r="A87" s="173">
        <v>5</v>
      </c>
      <c r="B87" s="1101" t="s">
        <v>1513</v>
      </c>
      <c r="C87" s="236"/>
      <c r="D87" s="53"/>
      <c r="E87" s="236"/>
      <c r="F87" s="53"/>
      <c r="G87" s="236"/>
      <c r="H87" s="331"/>
      <c r="I87" s="233">
        <f t="shared" si="4"/>
        <v>0</v>
      </c>
      <c r="J87" s="66"/>
      <c r="K87" s="291"/>
      <c r="L87" s="292"/>
      <c r="M87" s="292"/>
      <c r="N87" s="137">
        <v>5</v>
      </c>
      <c r="O87" s="11"/>
    </row>
    <row r="88" spans="1:15">
      <c r="A88" s="173">
        <v>6</v>
      </c>
      <c r="B88" s="56"/>
      <c r="C88" s="236"/>
      <c r="D88" s="53"/>
      <c r="E88" s="236"/>
      <c r="F88" s="53"/>
      <c r="G88" s="236"/>
      <c r="H88" s="331"/>
      <c r="I88" s="233">
        <f t="shared" si="4"/>
        <v>0</v>
      </c>
      <c r="J88" s="66"/>
      <c r="K88" s="291"/>
      <c r="L88" s="292"/>
      <c r="M88" s="292"/>
      <c r="N88" s="137">
        <v>6</v>
      </c>
      <c r="O88" s="11"/>
    </row>
    <row r="89" spans="1:15">
      <c r="A89" s="173">
        <v>7</v>
      </c>
      <c r="B89" s="56"/>
      <c r="C89" s="236"/>
      <c r="D89" s="53"/>
      <c r="E89" s="236"/>
      <c r="F89" s="53"/>
      <c r="G89" s="236"/>
      <c r="H89" s="331"/>
      <c r="I89" s="233">
        <f t="shared" si="4"/>
        <v>0</v>
      </c>
      <c r="J89" s="66"/>
      <c r="K89" s="291"/>
      <c r="L89" s="292"/>
      <c r="M89" s="292"/>
      <c r="N89" s="137">
        <v>7</v>
      </c>
      <c r="O89" s="11"/>
    </row>
    <row r="90" spans="1:15">
      <c r="A90" s="173">
        <v>8</v>
      </c>
      <c r="B90" s="293"/>
      <c r="C90" s="236"/>
      <c r="D90" s="203"/>
      <c r="E90" s="236"/>
      <c r="F90" s="203"/>
      <c r="G90" s="236"/>
      <c r="H90" s="331"/>
      <c r="I90" s="233">
        <f t="shared" si="4"/>
        <v>0</v>
      </c>
      <c r="J90" s="66"/>
      <c r="K90" s="291"/>
      <c r="L90" s="292"/>
      <c r="M90" s="292"/>
      <c r="N90" s="137">
        <v>8</v>
      </c>
      <c r="O90" s="11"/>
    </row>
    <row r="91" spans="1:15">
      <c r="A91" s="173">
        <v>9</v>
      </c>
      <c r="B91" s="293"/>
      <c r="C91" s="236"/>
      <c r="D91" s="203"/>
      <c r="E91" s="236"/>
      <c r="F91" s="203"/>
      <c r="G91" s="236"/>
      <c r="H91" s="331"/>
      <c r="I91" s="233">
        <f t="shared" si="4"/>
        <v>0</v>
      </c>
      <c r="J91" s="66"/>
      <c r="K91" s="291"/>
      <c r="L91" s="292"/>
      <c r="M91" s="292"/>
      <c r="N91" s="137">
        <v>9</v>
      </c>
      <c r="O91" s="11"/>
    </row>
    <row r="92" spans="1:15">
      <c r="A92" s="173">
        <v>10</v>
      </c>
      <c r="B92" s="293"/>
      <c r="C92" s="236"/>
      <c r="D92" s="203"/>
      <c r="E92" s="236"/>
      <c r="F92" s="203"/>
      <c r="G92" s="236"/>
      <c r="H92" s="331"/>
      <c r="I92" s="233">
        <f t="shared" si="4"/>
        <v>0</v>
      </c>
      <c r="J92" s="66"/>
      <c r="K92" s="291"/>
      <c r="L92" s="292"/>
      <c r="M92" s="292"/>
      <c r="N92" s="137">
        <v>10</v>
      </c>
      <c r="O92" s="11"/>
    </row>
    <row r="93" spans="1:15">
      <c r="A93" s="173">
        <v>11</v>
      </c>
      <c r="B93" s="56"/>
      <c r="C93" s="236"/>
      <c r="D93" s="53"/>
      <c r="E93" s="236"/>
      <c r="F93" s="53"/>
      <c r="G93" s="236"/>
      <c r="H93" s="331"/>
      <c r="I93" s="233">
        <f t="shared" si="4"/>
        <v>0</v>
      </c>
      <c r="J93" s="66"/>
      <c r="K93" s="291"/>
      <c r="L93" s="292"/>
      <c r="M93" s="292"/>
      <c r="N93" s="137">
        <v>11</v>
      </c>
      <c r="O93" s="11"/>
    </row>
    <row r="94" spans="1:15">
      <c r="A94" s="173">
        <v>12</v>
      </c>
      <c r="B94" s="438" t="s">
        <v>1514</v>
      </c>
      <c r="C94" s="144">
        <f>SUM(C84:C93)</f>
        <v>0</v>
      </c>
      <c r="D94" s="141"/>
      <c r="E94" s="144">
        <f>SUM(E84:E93)</f>
        <v>0</v>
      </c>
      <c r="F94" s="141"/>
      <c r="G94" s="144">
        <f>SUM(G84:G93)</f>
        <v>0</v>
      </c>
      <c r="H94" s="142">
        <f>SUM(H84:H93)</f>
        <v>0</v>
      </c>
      <c r="I94" s="294">
        <f t="shared" si="4"/>
        <v>0</v>
      </c>
      <c r="J94" s="295"/>
      <c r="K94" s="291"/>
      <c r="L94" s="11"/>
      <c r="M94" s="11"/>
      <c r="N94" s="137">
        <v>12</v>
      </c>
      <c r="O94" s="11"/>
    </row>
    <row r="95" spans="1:15">
      <c r="A95" s="173">
        <v>13</v>
      </c>
      <c r="B95" s="285" t="s">
        <v>1528</v>
      </c>
      <c r="C95" s="296"/>
      <c r="D95" s="297"/>
      <c r="E95" s="296"/>
      <c r="F95" s="297"/>
      <c r="G95" s="296"/>
      <c r="H95" s="298"/>
      <c r="I95" s="299"/>
      <c r="J95" s="300"/>
      <c r="K95" s="66"/>
      <c r="L95" s="11"/>
      <c r="M95" s="11"/>
      <c r="N95" s="137">
        <v>13</v>
      </c>
      <c r="O95" s="11"/>
    </row>
    <row r="96" spans="1:15">
      <c r="A96" s="173">
        <v>14</v>
      </c>
      <c r="B96" s="1101" t="s">
        <v>1510</v>
      </c>
      <c r="C96" s="236"/>
      <c r="D96" s="53"/>
      <c r="E96" s="236"/>
      <c r="F96" s="53"/>
      <c r="G96" s="236"/>
      <c r="H96" s="331"/>
      <c r="I96" s="233">
        <f t="shared" ref="I96:I106" si="5">C96+E96-G96+H96</f>
        <v>0</v>
      </c>
      <c r="J96" s="66"/>
      <c r="K96" s="291"/>
      <c r="L96" s="292"/>
      <c r="M96" s="292"/>
      <c r="N96" s="137">
        <v>14</v>
      </c>
      <c r="O96" s="11"/>
    </row>
    <row r="97" spans="1:15">
      <c r="A97" s="173">
        <v>15</v>
      </c>
      <c r="B97" s="1101" t="s">
        <v>1511</v>
      </c>
      <c r="C97" s="236"/>
      <c r="D97" s="53"/>
      <c r="E97" s="236"/>
      <c r="F97" s="53"/>
      <c r="G97" s="236"/>
      <c r="H97" s="331"/>
      <c r="I97" s="233">
        <f t="shared" si="5"/>
        <v>0</v>
      </c>
      <c r="J97" s="66"/>
      <c r="K97" s="66"/>
      <c r="L97" s="11"/>
      <c r="M97" s="11"/>
      <c r="N97" s="137">
        <v>15</v>
      </c>
      <c r="O97" s="11"/>
    </row>
    <row r="98" spans="1:15">
      <c r="A98" s="173">
        <v>16</v>
      </c>
      <c r="B98" s="1101" t="s">
        <v>1512</v>
      </c>
      <c r="C98" s="236"/>
      <c r="D98" s="53"/>
      <c r="E98" s="236"/>
      <c r="F98" s="53"/>
      <c r="G98" s="236"/>
      <c r="H98" s="331"/>
      <c r="I98" s="233">
        <f t="shared" si="5"/>
        <v>0</v>
      </c>
      <c r="J98" s="66"/>
      <c r="K98" s="66"/>
      <c r="L98" s="11"/>
      <c r="M98" s="11"/>
      <c r="N98" s="137">
        <v>16</v>
      </c>
      <c r="O98" s="11"/>
    </row>
    <row r="99" spans="1:15">
      <c r="A99" s="173">
        <v>17</v>
      </c>
      <c r="B99" s="1101" t="s">
        <v>1513</v>
      </c>
      <c r="C99" s="236"/>
      <c r="D99" s="53"/>
      <c r="E99" s="236"/>
      <c r="F99" s="53"/>
      <c r="G99" s="236"/>
      <c r="H99" s="331"/>
      <c r="I99" s="233">
        <f t="shared" si="5"/>
        <v>0</v>
      </c>
      <c r="J99" s="66"/>
      <c r="K99" s="66"/>
      <c r="L99" s="11"/>
      <c r="M99" s="11"/>
      <c r="N99" s="137">
        <v>17</v>
      </c>
      <c r="O99" s="11"/>
    </row>
    <row r="100" spans="1:15">
      <c r="A100" s="173">
        <v>18</v>
      </c>
      <c r="B100" s="293"/>
      <c r="C100" s="236"/>
      <c r="D100" s="203"/>
      <c r="E100" s="236"/>
      <c r="F100" s="203"/>
      <c r="G100" s="236"/>
      <c r="H100" s="331"/>
      <c r="I100" s="233">
        <f t="shared" si="5"/>
        <v>0</v>
      </c>
      <c r="J100" s="66"/>
      <c r="K100" s="66"/>
      <c r="L100" s="11"/>
      <c r="M100" s="11"/>
      <c r="N100" s="137">
        <v>18</v>
      </c>
      <c r="O100" s="11"/>
    </row>
    <row r="101" spans="1:15">
      <c r="A101" s="173">
        <v>19</v>
      </c>
      <c r="B101" s="56"/>
      <c r="C101" s="236"/>
      <c r="D101" s="203"/>
      <c r="E101" s="236"/>
      <c r="F101" s="203"/>
      <c r="G101" s="236"/>
      <c r="H101" s="331"/>
      <c r="I101" s="233">
        <f t="shared" si="5"/>
        <v>0</v>
      </c>
      <c r="J101" s="66"/>
      <c r="K101" s="66"/>
      <c r="L101" s="11"/>
      <c r="M101" s="11"/>
      <c r="N101" s="137">
        <v>19</v>
      </c>
      <c r="O101" s="11"/>
    </row>
    <row r="102" spans="1:15">
      <c r="A102" s="173">
        <v>20</v>
      </c>
      <c r="B102" s="56"/>
      <c r="C102" s="236"/>
      <c r="D102" s="203"/>
      <c r="E102" s="236"/>
      <c r="F102" s="203"/>
      <c r="G102" s="236"/>
      <c r="H102" s="199"/>
      <c r="I102" s="233">
        <f t="shared" si="5"/>
        <v>0</v>
      </c>
      <c r="J102" s="66"/>
      <c r="K102" s="66"/>
      <c r="L102" s="11"/>
      <c r="M102" s="11"/>
      <c r="N102" s="137">
        <v>20</v>
      </c>
      <c r="O102" s="11"/>
    </row>
    <row r="103" spans="1:15">
      <c r="A103" s="173">
        <v>21</v>
      </c>
      <c r="B103" s="293"/>
      <c r="C103" s="252"/>
      <c r="D103" s="203"/>
      <c r="E103" s="252"/>
      <c r="F103" s="203"/>
      <c r="G103" s="252"/>
      <c r="H103" s="204"/>
      <c r="I103" s="233">
        <f t="shared" si="5"/>
        <v>0</v>
      </c>
      <c r="J103" s="301"/>
      <c r="K103" s="291"/>
      <c r="L103" s="11"/>
      <c r="M103" s="11"/>
      <c r="N103" s="137">
        <v>21</v>
      </c>
      <c r="O103" s="11"/>
    </row>
    <row r="104" spans="1:15">
      <c r="A104" s="173" t="s">
        <v>2478</v>
      </c>
      <c r="B104" s="293"/>
      <c r="C104" s="252"/>
      <c r="D104" s="203"/>
      <c r="E104" s="252"/>
      <c r="F104" s="203"/>
      <c r="G104" s="252"/>
      <c r="H104" s="204"/>
      <c r="I104" s="233">
        <f t="shared" si="5"/>
        <v>0</v>
      </c>
      <c r="J104" s="301"/>
      <c r="K104" s="291"/>
      <c r="L104" s="11"/>
      <c r="M104" s="11"/>
      <c r="N104" s="137" t="s">
        <v>2478</v>
      </c>
      <c r="O104" s="11"/>
    </row>
    <row r="105" spans="1:15">
      <c r="A105" s="173">
        <v>23</v>
      </c>
      <c r="B105" s="56"/>
      <c r="C105" s="252"/>
      <c r="D105" s="53"/>
      <c r="E105" s="252"/>
      <c r="F105" s="53"/>
      <c r="G105" s="252"/>
      <c r="H105" s="1235"/>
      <c r="I105" s="233">
        <f t="shared" si="5"/>
        <v>0</v>
      </c>
      <c r="J105" s="66"/>
      <c r="K105" s="66"/>
      <c r="L105" s="11"/>
      <c r="M105" s="11"/>
      <c r="N105" s="137">
        <v>23</v>
      </c>
      <c r="O105" s="11"/>
    </row>
    <row r="106" spans="1:15">
      <c r="A106" s="173">
        <v>24</v>
      </c>
      <c r="B106" s="438" t="s">
        <v>1514</v>
      </c>
      <c r="C106" s="144">
        <f>SUM(C96:C105)</f>
        <v>0</v>
      </c>
      <c r="D106" s="141"/>
      <c r="E106" s="144">
        <f>SUM(E96:E105)</f>
        <v>0</v>
      </c>
      <c r="F106" s="141"/>
      <c r="G106" s="144">
        <f>SUM(G96:G105)</f>
        <v>0</v>
      </c>
      <c r="H106" s="142">
        <f>SUM(H96:H105)</f>
        <v>0</v>
      </c>
      <c r="I106" s="294">
        <f t="shared" si="5"/>
        <v>0</v>
      </c>
      <c r="J106" s="295"/>
      <c r="K106" s="291"/>
      <c r="L106" s="11"/>
      <c r="M106" s="11"/>
      <c r="N106" s="137">
        <v>24</v>
      </c>
      <c r="O106" s="11"/>
    </row>
    <row r="107" spans="1:15">
      <c r="A107" s="173">
        <v>25</v>
      </c>
      <c r="B107" s="285" t="s">
        <v>1515</v>
      </c>
      <c r="C107" s="296"/>
      <c r="D107" s="297"/>
      <c r="E107" s="296"/>
      <c r="F107" s="297"/>
      <c r="G107" s="296"/>
      <c r="H107" s="298"/>
      <c r="I107" s="299"/>
      <c r="J107" s="300"/>
      <c r="K107" s="66"/>
      <c r="L107" s="11"/>
      <c r="M107" s="11"/>
      <c r="N107" s="137">
        <v>25</v>
      </c>
      <c r="O107" s="11"/>
    </row>
    <row r="108" spans="1:15">
      <c r="A108" s="173">
        <v>26</v>
      </c>
      <c r="B108" s="1101" t="s">
        <v>1510</v>
      </c>
      <c r="C108" s="236"/>
      <c r="D108" s="53"/>
      <c r="E108" s="236"/>
      <c r="F108" s="53"/>
      <c r="G108" s="236"/>
      <c r="H108" s="331"/>
      <c r="I108" s="233">
        <f t="shared" ref="I108:I118" si="6">C108+E108-G108+H108</f>
        <v>0</v>
      </c>
      <c r="J108" s="66"/>
      <c r="K108" s="66"/>
      <c r="L108" s="11"/>
      <c r="M108" s="11"/>
      <c r="N108" s="137">
        <v>26</v>
      </c>
      <c r="O108" s="11"/>
    </row>
    <row r="109" spans="1:15">
      <c r="A109" s="173">
        <v>27</v>
      </c>
      <c r="B109" s="1101" t="s">
        <v>1511</v>
      </c>
      <c r="C109" s="236"/>
      <c r="D109" s="53"/>
      <c r="E109" s="236"/>
      <c r="F109" s="53"/>
      <c r="G109" s="236"/>
      <c r="H109" s="331"/>
      <c r="I109" s="233">
        <f t="shared" si="6"/>
        <v>0</v>
      </c>
      <c r="J109" s="66"/>
      <c r="K109" s="66"/>
      <c r="L109" s="11"/>
      <c r="M109" s="11"/>
      <c r="N109" s="137">
        <v>27</v>
      </c>
      <c r="O109" s="11"/>
    </row>
    <row r="110" spans="1:15">
      <c r="A110" s="173">
        <v>28</v>
      </c>
      <c r="B110" s="1101" t="s">
        <v>1512</v>
      </c>
      <c r="C110" s="236"/>
      <c r="D110" s="53"/>
      <c r="E110" s="236"/>
      <c r="F110" s="53"/>
      <c r="G110" s="236"/>
      <c r="H110" s="331"/>
      <c r="I110" s="233">
        <f t="shared" si="6"/>
        <v>0</v>
      </c>
      <c r="J110" s="66"/>
      <c r="K110" s="66"/>
      <c r="L110" s="11"/>
      <c r="M110" s="11"/>
      <c r="N110" s="137">
        <v>28</v>
      </c>
      <c r="O110" s="11"/>
    </row>
    <row r="111" spans="1:15">
      <c r="A111" s="173">
        <v>29</v>
      </c>
      <c r="B111" s="1101" t="s">
        <v>1510</v>
      </c>
      <c r="C111" s="236"/>
      <c r="D111" s="53"/>
      <c r="E111" s="236"/>
      <c r="F111" s="53"/>
      <c r="G111" s="236"/>
      <c r="H111" s="331"/>
      <c r="I111" s="233">
        <f t="shared" si="6"/>
        <v>0</v>
      </c>
      <c r="J111" s="66"/>
      <c r="K111" s="66"/>
      <c r="L111" s="11"/>
      <c r="M111" s="11"/>
      <c r="N111" s="137">
        <v>29</v>
      </c>
      <c r="O111" s="11"/>
    </row>
    <row r="112" spans="1:15">
      <c r="A112" s="173">
        <v>30</v>
      </c>
      <c r="B112" s="56"/>
      <c r="C112" s="236"/>
      <c r="D112" s="53"/>
      <c r="E112" s="236"/>
      <c r="F112" s="53"/>
      <c r="G112" s="236"/>
      <c r="H112" s="331"/>
      <c r="I112" s="233">
        <f t="shared" si="6"/>
        <v>0</v>
      </c>
      <c r="J112" s="66"/>
      <c r="K112" s="66"/>
      <c r="L112" s="11"/>
      <c r="M112" s="11"/>
      <c r="N112" s="137">
        <v>30</v>
      </c>
      <c r="O112" s="11"/>
    </row>
    <row r="113" spans="1:15">
      <c r="A113" s="173">
        <v>31</v>
      </c>
      <c r="B113" s="56"/>
      <c r="C113" s="236"/>
      <c r="D113" s="53"/>
      <c r="E113" s="236"/>
      <c r="F113" s="53"/>
      <c r="G113" s="236"/>
      <c r="H113" s="331"/>
      <c r="I113" s="233">
        <f t="shared" si="6"/>
        <v>0</v>
      </c>
      <c r="J113" s="66"/>
      <c r="K113" s="66"/>
      <c r="L113" s="11"/>
      <c r="M113" s="11"/>
      <c r="N113" s="137">
        <v>31</v>
      </c>
      <c r="O113" s="11"/>
    </row>
    <row r="114" spans="1:15">
      <c r="A114" s="173">
        <v>32</v>
      </c>
      <c r="B114" s="56"/>
      <c r="C114" s="236"/>
      <c r="D114" s="53"/>
      <c r="E114" s="236"/>
      <c r="F114" s="53"/>
      <c r="G114" s="236"/>
      <c r="H114" s="331"/>
      <c r="I114" s="233">
        <f t="shared" si="6"/>
        <v>0</v>
      </c>
      <c r="J114" s="66"/>
      <c r="K114" s="66"/>
      <c r="L114" s="11"/>
      <c r="M114" s="11"/>
      <c r="N114" s="137">
        <v>32</v>
      </c>
      <c r="O114" s="11"/>
    </row>
    <row r="115" spans="1:15">
      <c r="A115" s="173">
        <v>33</v>
      </c>
      <c r="B115" s="56"/>
      <c r="C115" s="236"/>
      <c r="D115" s="53"/>
      <c r="E115" s="236"/>
      <c r="F115" s="53"/>
      <c r="G115" s="236"/>
      <c r="H115" s="331"/>
      <c r="I115" s="233">
        <f t="shared" si="6"/>
        <v>0</v>
      </c>
      <c r="J115" s="66"/>
      <c r="K115" s="66"/>
      <c r="L115" s="11"/>
      <c r="M115" s="11"/>
      <c r="N115" s="137">
        <v>33</v>
      </c>
      <c r="O115" s="11"/>
    </row>
    <row r="116" spans="1:15">
      <c r="A116" s="173">
        <v>34</v>
      </c>
      <c r="B116" s="56"/>
      <c r="C116" s="236"/>
      <c r="D116" s="53"/>
      <c r="E116" s="236"/>
      <c r="F116" s="53"/>
      <c r="G116" s="236"/>
      <c r="H116" s="331"/>
      <c r="I116" s="233">
        <f t="shared" si="6"/>
        <v>0</v>
      </c>
      <c r="J116" s="66"/>
      <c r="K116" s="66"/>
      <c r="L116" s="11"/>
      <c r="M116" s="11"/>
      <c r="N116" s="137">
        <v>34</v>
      </c>
      <c r="O116" s="11"/>
    </row>
    <row r="117" spans="1:15">
      <c r="A117" s="173">
        <v>35</v>
      </c>
      <c r="B117" s="56"/>
      <c r="C117" s="236"/>
      <c r="D117" s="53"/>
      <c r="E117" s="236"/>
      <c r="F117" s="53"/>
      <c r="G117" s="236"/>
      <c r="H117" s="331"/>
      <c r="I117" s="233">
        <f t="shared" si="6"/>
        <v>0</v>
      </c>
      <c r="J117" s="66"/>
      <c r="K117" s="66"/>
      <c r="L117" s="11"/>
      <c r="M117" s="11"/>
      <c r="N117" s="137">
        <v>35</v>
      </c>
      <c r="O117" s="11"/>
    </row>
    <row r="118" spans="1:15">
      <c r="A118" s="173">
        <v>36</v>
      </c>
      <c r="B118" s="438" t="s">
        <v>1514</v>
      </c>
      <c r="C118" s="144">
        <f>SUM(C108:C117)</f>
        <v>0</v>
      </c>
      <c r="D118" s="141"/>
      <c r="E118" s="144">
        <f>SUM(E108:E117)</f>
        <v>0</v>
      </c>
      <c r="F118" s="141"/>
      <c r="G118" s="144">
        <f>SUM(G108:G117)</f>
        <v>0</v>
      </c>
      <c r="H118" s="142">
        <f>SUM(H108:H117)</f>
        <v>0</v>
      </c>
      <c r="I118" s="294">
        <f t="shared" si="6"/>
        <v>0</v>
      </c>
      <c r="J118" s="295"/>
      <c r="K118" s="291"/>
      <c r="L118" s="11"/>
      <c r="M118" s="11"/>
      <c r="N118" s="137">
        <v>36</v>
      </c>
      <c r="O118" s="11"/>
    </row>
    <row r="119" spans="1:15">
      <c r="A119" s="173">
        <v>37</v>
      </c>
      <c r="B119" s="285" t="s">
        <v>1516</v>
      </c>
      <c r="C119" s="296"/>
      <c r="D119" s="297"/>
      <c r="E119" s="296"/>
      <c r="F119" s="297"/>
      <c r="G119" s="296"/>
      <c r="H119" s="298"/>
      <c r="I119" s="299"/>
      <c r="J119" s="300"/>
      <c r="K119" s="66"/>
      <c r="L119" s="11"/>
      <c r="M119" s="11"/>
      <c r="N119" s="137">
        <v>37</v>
      </c>
      <c r="O119" s="11"/>
    </row>
    <row r="120" spans="1:15">
      <c r="A120" s="173">
        <v>38</v>
      </c>
      <c r="B120" s="1101" t="s">
        <v>1510</v>
      </c>
      <c r="C120" s="252"/>
      <c r="D120" s="53"/>
      <c r="E120" s="252"/>
      <c r="F120" s="53"/>
      <c r="G120" s="252"/>
      <c r="H120" s="1235"/>
      <c r="I120" s="275">
        <f t="shared" ref="I120:I128" si="7">C120+E120-G120+H120</f>
        <v>0</v>
      </c>
      <c r="J120" s="66"/>
      <c r="K120" s="66"/>
      <c r="L120" s="11"/>
      <c r="M120" s="11"/>
      <c r="N120" s="137">
        <v>38</v>
      </c>
      <c r="O120" s="11"/>
    </row>
    <row r="121" spans="1:15">
      <c r="A121" s="173">
        <v>39</v>
      </c>
      <c r="B121" s="1101" t="s">
        <v>1511</v>
      </c>
      <c r="C121" s="236"/>
      <c r="D121" s="53"/>
      <c r="E121" s="236"/>
      <c r="F121" s="53"/>
      <c r="G121" s="236"/>
      <c r="H121" s="331"/>
      <c r="I121" s="233">
        <f t="shared" si="7"/>
        <v>0</v>
      </c>
      <c r="J121" s="66"/>
      <c r="K121" s="66"/>
      <c r="L121" s="11"/>
      <c r="M121" s="11"/>
      <c r="N121" s="137">
        <v>39</v>
      </c>
      <c r="O121" s="11"/>
    </row>
    <row r="122" spans="1:15">
      <c r="A122" s="173">
        <v>40</v>
      </c>
      <c r="B122" s="1101" t="s">
        <v>1512</v>
      </c>
      <c r="C122" s="236"/>
      <c r="D122" s="53"/>
      <c r="E122" s="236"/>
      <c r="F122" s="53"/>
      <c r="G122" s="236"/>
      <c r="H122" s="331"/>
      <c r="I122" s="233">
        <f t="shared" si="7"/>
        <v>0</v>
      </c>
      <c r="J122" s="66"/>
      <c r="K122" s="66"/>
      <c r="L122" s="11"/>
      <c r="M122" s="11"/>
      <c r="N122" s="137">
        <v>40</v>
      </c>
      <c r="O122" s="11"/>
    </row>
    <row r="123" spans="1:15">
      <c r="A123" s="173">
        <v>41</v>
      </c>
      <c r="B123" s="1101" t="s">
        <v>1513</v>
      </c>
      <c r="C123" s="236"/>
      <c r="D123" s="53"/>
      <c r="E123" s="236"/>
      <c r="F123" s="53"/>
      <c r="G123" s="236"/>
      <c r="H123" s="331"/>
      <c r="I123" s="233">
        <f t="shared" si="7"/>
        <v>0</v>
      </c>
      <c r="J123" s="66"/>
      <c r="K123" s="66"/>
      <c r="L123" s="11"/>
      <c r="M123" s="11"/>
      <c r="N123" s="137">
        <v>41</v>
      </c>
      <c r="O123" s="11"/>
    </row>
    <row r="124" spans="1:15">
      <c r="A124" s="173">
        <v>42</v>
      </c>
      <c r="B124" s="56"/>
      <c r="C124" s="236"/>
      <c r="D124" s="53"/>
      <c r="E124" s="236"/>
      <c r="F124" s="53"/>
      <c r="G124" s="236"/>
      <c r="H124" s="331"/>
      <c r="I124" s="233">
        <f t="shared" si="7"/>
        <v>0</v>
      </c>
      <c r="J124" s="66"/>
      <c r="K124" s="66"/>
      <c r="L124" s="11"/>
      <c r="M124" s="11"/>
      <c r="N124" s="137">
        <v>42</v>
      </c>
      <c r="O124" s="11"/>
    </row>
    <row r="125" spans="1:15">
      <c r="A125" s="173">
        <v>43</v>
      </c>
      <c r="B125" s="56"/>
      <c r="C125" s="236"/>
      <c r="D125" s="53"/>
      <c r="E125" s="236"/>
      <c r="F125" s="53"/>
      <c r="G125" s="236"/>
      <c r="H125" s="331"/>
      <c r="I125" s="233">
        <f t="shared" si="7"/>
        <v>0</v>
      </c>
      <c r="J125" s="66"/>
      <c r="K125" s="66"/>
      <c r="L125" s="11"/>
      <c r="M125" s="11"/>
      <c r="N125" s="137">
        <v>43</v>
      </c>
      <c r="O125" s="11"/>
    </row>
    <row r="126" spans="1:15">
      <c r="A126" s="173">
        <v>44</v>
      </c>
      <c r="B126" s="56"/>
      <c r="C126" s="236"/>
      <c r="D126" s="53"/>
      <c r="E126" s="236"/>
      <c r="F126" s="53"/>
      <c r="G126" s="236"/>
      <c r="H126" s="331"/>
      <c r="I126" s="233">
        <f t="shared" si="7"/>
        <v>0</v>
      </c>
      <c r="J126" s="66"/>
      <c r="K126" s="66"/>
      <c r="L126" s="11"/>
      <c r="M126" s="11"/>
      <c r="N126" s="137">
        <v>44</v>
      </c>
      <c r="O126" s="11"/>
    </row>
    <row r="127" spans="1:15">
      <c r="A127" s="173">
        <v>45</v>
      </c>
      <c r="B127" s="56"/>
      <c r="C127" s="236"/>
      <c r="D127" s="53"/>
      <c r="E127" s="236"/>
      <c r="F127" s="53"/>
      <c r="G127" s="236"/>
      <c r="H127" s="331"/>
      <c r="I127" s="233">
        <f t="shared" si="7"/>
        <v>0</v>
      </c>
      <c r="J127" s="66"/>
      <c r="K127" s="66"/>
      <c r="L127" s="11"/>
      <c r="M127" s="11"/>
      <c r="N127" s="137">
        <v>45</v>
      </c>
      <c r="O127" s="11"/>
    </row>
    <row r="128" spans="1:15">
      <c r="A128" s="173">
        <v>46</v>
      </c>
      <c r="B128" s="56"/>
      <c r="C128" s="236"/>
      <c r="D128" s="53"/>
      <c r="E128" s="236"/>
      <c r="F128" s="53"/>
      <c r="G128" s="236"/>
      <c r="H128" s="331"/>
      <c r="I128" s="233">
        <f t="shared" si="7"/>
        <v>0</v>
      </c>
      <c r="J128" s="66"/>
      <c r="K128" s="66"/>
      <c r="L128" s="11"/>
      <c r="M128" s="11"/>
      <c r="N128" s="137">
        <v>46</v>
      </c>
      <c r="O128" s="11"/>
    </row>
    <row r="129" spans="1:15">
      <c r="A129" s="173">
        <v>47</v>
      </c>
      <c r="B129" s="438" t="s">
        <v>1514</v>
      </c>
      <c r="C129" s="144">
        <f>SUM(C120:C128)</f>
        <v>0</v>
      </c>
      <c r="D129" s="141"/>
      <c r="E129" s="144">
        <f>SUM(E120:E128)</f>
        <v>0</v>
      </c>
      <c r="F129" s="141"/>
      <c r="G129" s="144">
        <f>SUM(G120:G128)</f>
        <v>0</v>
      </c>
      <c r="H129" s="142">
        <f>SUM(H120:H128)</f>
        <v>0</v>
      </c>
      <c r="I129" s="143">
        <f>SUM(I120:I128)</f>
        <v>0</v>
      </c>
      <c r="J129" s="139"/>
      <c r="K129" s="66"/>
      <c r="L129" s="11"/>
      <c r="M129" s="11"/>
      <c r="N129" s="137">
        <v>47</v>
      </c>
      <c r="O129" s="11"/>
    </row>
    <row r="130" spans="1:15" ht="15.75" thickBot="1">
      <c r="A130" s="178">
        <v>48</v>
      </c>
      <c r="B130" s="439" t="s">
        <v>1526</v>
      </c>
      <c r="C130" s="302">
        <f>C94+C106+C118+C129</f>
        <v>0</v>
      </c>
      <c r="D130" s="303"/>
      <c r="E130" s="302">
        <f>E94+E106+E118+E129</f>
        <v>0</v>
      </c>
      <c r="F130" s="303"/>
      <c r="G130" s="302">
        <f>G94+G106+G118+G129</f>
        <v>0</v>
      </c>
      <c r="H130" s="214">
        <f>H94+H106+H118+H129</f>
        <v>0</v>
      </c>
      <c r="I130" s="304">
        <f>C130+E130-G130+H130</f>
        <v>0</v>
      </c>
      <c r="J130" s="212"/>
      <c r="K130" s="212"/>
      <c r="L130" s="73"/>
      <c r="M130" s="73"/>
      <c r="N130" s="154">
        <v>48</v>
      </c>
      <c r="O130" s="11"/>
    </row>
    <row r="131" spans="1:15">
      <c r="A131" s="11"/>
      <c r="B131" s="11"/>
      <c r="C131" s="11"/>
      <c r="D131" s="11"/>
      <c r="E131" s="11"/>
      <c r="F131" s="11"/>
      <c r="G131" s="11"/>
      <c r="H131" s="11"/>
      <c r="I131" s="11"/>
      <c r="J131" s="11"/>
      <c r="K131" s="11"/>
      <c r="L131" s="11"/>
      <c r="M131" s="11"/>
      <c r="N131" s="1100"/>
      <c r="O131" s="11"/>
    </row>
    <row r="132" spans="1:15" ht="15.75">
      <c r="A132" s="75" t="s">
        <v>1517</v>
      </c>
      <c r="B132" s="44"/>
      <c r="C132" s="44"/>
      <c r="D132" s="11"/>
      <c r="E132" s="44"/>
      <c r="F132" s="44"/>
      <c r="G132" s="44"/>
      <c r="H132" s="44"/>
      <c r="I132" s="75" t="str">
        <f>A132</f>
        <v>FERC FORM NO.1 (ED.  12-89) NYPSC Modified-96</v>
      </c>
      <c r="J132" s="44"/>
      <c r="K132" s="11"/>
      <c r="L132" s="44"/>
      <c r="M132" s="44" t="s">
        <v>1518</v>
      </c>
      <c r="N132" s="44"/>
      <c r="O132" s="11"/>
    </row>
    <row r="133" spans="1:15">
      <c r="A133" s="855" t="s">
        <v>2921</v>
      </c>
      <c r="B133" s="44"/>
      <c r="C133" s="44"/>
      <c r="D133" s="44"/>
      <c r="E133" s="44"/>
      <c r="F133" s="44"/>
      <c r="G133" s="44"/>
      <c r="H133" s="44"/>
      <c r="I133" s="44" t="s">
        <v>2922</v>
      </c>
      <c r="J133" s="44"/>
      <c r="K133" s="44"/>
      <c r="L133" s="44"/>
      <c r="M133" s="44"/>
      <c r="N133" s="44"/>
    </row>
  </sheetData>
  <mergeCells count="3">
    <mergeCell ref="F1:G1"/>
    <mergeCell ref="F72:G72"/>
    <mergeCell ref="F70:G70"/>
  </mergeCells>
  <phoneticPr fontId="0" type="noConversion"/>
  <printOptions horizontalCentered="1" verticalCentered="1"/>
  <pageMargins left="0.5" right="0.5" top="0.5" bottom="0.5" header="0.5" footer="0.5"/>
  <pageSetup scale="75" fitToWidth="2" orientation="portrait" horizontalDpi="300" verticalDpi="300" r:id="rId1"/>
  <headerFooter alignWithMargins="0"/>
  <rowBreaks count="1" manualBreakCount="1">
    <brk id="66" max="16383" man="1"/>
  </rowBreaks>
  <colBreaks count="1" manualBreakCount="1">
    <brk id="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enableFormatConditionsCalculation="0">
    <pageSetUpPr fitToPage="1"/>
  </sheetPr>
  <dimension ref="A1:J121"/>
  <sheetViews>
    <sheetView defaultGridColor="0" view="pageBreakPreview" topLeftCell="A28" colorId="22" zoomScaleNormal="85" zoomScaleSheetLayoutView="100" workbookViewId="0">
      <selection activeCell="M31" sqref="M31"/>
    </sheetView>
  </sheetViews>
  <sheetFormatPr defaultColWidth="9.6640625" defaultRowHeight="15"/>
  <cols>
    <col min="1" max="1" width="4.6640625" style="1760" customWidth="1"/>
    <col min="2" max="2" width="49.33203125" style="1760" customWidth="1"/>
    <col min="3" max="3" width="13.5546875" style="1760" bestFit="1" customWidth="1"/>
    <col min="4" max="4" width="7.6640625" style="1760" customWidth="1"/>
    <col min="5" max="6" width="13.5546875" style="1760" bestFit="1" customWidth="1"/>
    <col min="7" max="7" width="15" style="1760" bestFit="1" customWidth="1"/>
    <col min="8" max="8" width="12.44140625" style="1760" bestFit="1" customWidth="1"/>
    <col min="9" max="9" width="13.88671875" style="1760" bestFit="1" customWidth="1"/>
    <col min="10" max="10" width="12.44140625" style="1760" bestFit="1" customWidth="1"/>
    <col min="11" max="16384" width="9.6640625" style="1760"/>
  </cols>
  <sheetData>
    <row r="1" spans="1:9">
      <c r="A1" s="517" t="s">
        <v>2455</v>
      </c>
      <c r="B1" s="520"/>
      <c r="C1" s="518"/>
      <c r="D1" s="520" t="s">
        <v>2368</v>
      </c>
      <c r="E1" s="520"/>
      <c r="F1" s="857" t="s">
        <v>2457</v>
      </c>
      <c r="G1" s="856" t="s">
        <v>2458</v>
      </c>
      <c r="H1" s="11"/>
    </row>
    <row r="2" spans="1:9">
      <c r="A2" s="47" t="str">
        <f>+'Data Sheet'!C25</f>
        <v>Orange and Rockland Utilities, Inc</v>
      </c>
      <c r="B2" s="1761"/>
      <c r="C2" s="522"/>
      <c r="D2" s="1761" t="s">
        <v>425</v>
      </c>
      <c r="E2" s="1761"/>
      <c r="F2" s="301"/>
      <c r="G2" s="523"/>
      <c r="H2" s="11"/>
    </row>
    <row r="3" spans="1:9" ht="15" customHeight="1">
      <c r="A3" s="1467"/>
      <c r="B3" s="1762"/>
      <c r="C3" s="522"/>
      <c r="D3" s="1761" t="s">
        <v>1480</v>
      </c>
      <c r="E3" s="1761"/>
      <c r="F3" s="454" t="str">
        <f>+'Data Sheet'!C40</f>
        <v>4/28/2016</v>
      </c>
      <c r="G3" s="1563" t="str">
        <f>+'Data Sheet'!C38</f>
        <v>12/31/2015</v>
      </c>
      <c r="H3" s="11"/>
    </row>
    <row r="4" spans="1:9" ht="15" customHeight="1">
      <c r="A4" s="576" t="s">
        <v>2923</v>
      </c>
      <c r="B4" s="526"/>
      <c r="C4" s="577"/>
      <c r="D4" s="577"/>
      <c r="E4" s="577"/>
      <c r="F4" s="577"/>
      <c r="G4" s="578"/>
      <c r="H4" s="11"/>
    </row>
    <row r="5" spans="1:9">
      <c r="A5" s="1466" t="s">
        <v>1285</v>
      </c>
      <c r="B5" s="1761" t="s">
        <v>4007</v>
      </c>
      <c r="C5" s="1761"/>
      <c r="D5" s="1761"/>
      <c r="E5" s="1761"/>
      <c r="F5" s="1761"/>
      <c r="G5" s="554"/>
      <c r="H5" s="11"/>
    </row>
    <row r="6" spans="1:9">
      <c r="A6" s="1466" t="s">
        <v>338</v>
      </c>
      <c r="B6" s="1761" t="s">
        <v>4008</v>
      </c>
      <c r="C6" s="1761"/>
      <c r="D6" s="1761"/>
      <c r="E6" s="1761"/>
      <c r="F6" s="1761"/>
      <c r="G6" s="554"/>
      <c r="H6" s="11"/>
    </row>
    <row r="7" spans="1:9" ht="15" customHeight="1">
      <c r="A7" s="1466" t="s">
        <v>339</v>
      </c>
      <c r="B7" s="3693" t="s">
        <v>5060</v>
      </c>
      <c r="C7" s="3693"/>
      <c r="D7" s="3693"/>
      <c r="E7" s="3693"/>
      <c r="F7" s="3693"/>
      <c r="G7" s="3694"/>
      <c r="H7" s="11"/>
    </row>
    <row r="8" spans="1:9">
      <c r="A8" s="1467"/>
      <c r="B8" s="3695"/>
      <c r="C8" s="3695"/>
      <c r="D8" s="3695"/>
      <c r="E8" s="3695"/>
      <c r="F8" s="3695"/>
      <c r="G8" s="3696"/>
      <c r="H8" s="11"/>
    </row>
    <row r="9" spans="1:9">
      <c r="A9" s="1765"/>
      <c r="B9" s="567"/>
      <c r="C9" s="584" t="s">
        <v>2642</v>
      </c>
      <c r="D9" s="858"/>
      <c r="E9" s="859"/>
      <c r="F9" s="567"/>
      <c r="G9" s="623" t="s">
        <v>2642</v>
      </c>
      <c r="H9" s="11"/>
    </row>
    <row r="10" spans="1:9">
      <c r="A10" s="1766"/>
      <c r="B10" s="557" t="s">
        <v>4009</v>
      </c>
      <c r="C10" s="1767" t="s">
        <v>2192</v>
      </c>
      <c r="D10" s="557" t="s">
        <v>2643</v>
      </c>
      <c r="E10" s="650" t="s">
        <v>1114</v>
      </c>
      <c r="F10" s="557" t="s">
        <v>1111</v>
      </c>
      <c r="G10" s="617" t="s">
        <v>659</v>
      </c>
      <c r="H10" s="11"/>
    </row>
    <row r="11" spans="1:9">
      <c r="A11" s="1766" t="s">
        <v>3686</v>
      </c>
      <c r="B11" s="557" t="s">
        <v>4010</v>
      </c>
      <c r="C11" s="1767" t="s">
        <v>1128</v>
      </c>
      <c r="D11" s="557" t="s">
        <v>1529</v>
      </c>
      <c r="E11" s="1767" t="s">
        <v>2645</v>
      </c>
      <c r="F11" s="1767" t="s">
        <v>2645</v>
      </c>
      <c r="G11" s="617"/>
      <c r="H11" s="11"/>
    </row>
    <row r="12" spans="1:9">
      <c r="A12" s="1763" t="s">
        <v>3689</v>
      </c>
      <c r="B12" s="1764" t="s">
        <v>58</v>
      </c>
      <c r="C12" s="1764" t="s">
        <v>1827</v>
      </c>
      <c r="D12" s="1764" t="s">
        <v>1828</v>
      </c>
      <c r="E12" s="1764" t="s">
        <v>1829</v>
      </c>
      <c r="F12" s="588" t="s">
        <v>3535</v>
      </c>
      <c r="G12" s="569" t="s">
        <v>3536</v>
      </c>
      <c r="H12" s="11"/>
    </row>
    <row r="13" spans="1:9">
      <c r="A13" s="1766">
        <v>1</v>
      </c>
      <c r="B13" s="301" t="s">
        <v>4168</v>
      </c>
      <c r="C13" s="195">
        <v>0</v>
      </c>
      <c r="D13" s="301"/>
      <c r="E13" s="195">
        <v>46</v>
      </c>
      <c r="F13" s="195">
        <v>0</v>
      </c>
      <c r="G13" s="1768">
        <f>+C13-E13+F13</f>
        <v>-46</v>
      </c>
      <c r="H13" s="194"/>
      <c r="I13" s="194"/>
    </row>
    <row r="14" spans="1:9">
      <c r="A14" s="1766">
        <v>2</v>
      </c>
      <c r="B14" s="301" t="s">
        <v>4174</v>
      </c>
      <c r="C14" s="195">
        <v>3665</v>
      </c>
      <c r="D14" s="301"/>
      <c r="E14" s="195">
        <v>30259</v>
      </c>
      <c r="F14" s="195">
        <v>28490</v>
      </c>
      <c r="G14" s="1768">
        <f t="shared" ref="G14:G21" si="0">+C14-E14+F14</f>
        <v>1896</v>
      </c>
      <c r="H14" s="194"/>
      <c r="I14" s="194"/>
    </row>
    <row r="15" spans="1:9">
      <c r="A15" s="1766">
        <v>3</v>
      </c>
      <c r="B15" s="301" t="s">
        <v>4175</v>
      </c>
      <c r="C15" s="195">
        <v>674505</v>
      </c>
      <c r="D15" s="301"/>
      <c r="E15" s="195">
        <v>0</v>
      </c>
      <c r="F15" s="195">
        <v>16327</v>
      </c>
      <c r="G15" s="1768">
        <f t="shared" si="0"/>
        <v>690832</v>
      </c>
      <c r="H15" s="194"/>
      <c r="I15" s="194"/>
    </row>
    <row r="16" spans="1:9">
      <c r="A16" s="1766">
        <v>4</v>
      </c>
      <c r="B16" s="301" t="s">
        <v>4176</v>
      </c>
      <c r="C16" s="195">
        <v>-139</v>
      </c>
      <c r="D16" s="301"/>
      <c r="E16" s="195">
        <v>2120940</v>
      </c>
      <c r="F16" s="195">
        <v>2149397</v>
      </c>
      <c r="G16" s="1768">
        <f t="shared" si="0"/>
        <v>28318</v>
      </c>
      <c r="H16" s="194"/>
      <c r="I16" s="194"/>
    </row>
    <row r="17" spans="1:9">
      <c r="A17" s="1766">
        <v>5</v>
      </c>
      <c r="B17" s="301" t="s">
        <v>4223</v>
      </c>
      <c r="C17" s="195">
        <v>1157448</v>
      </c>
      <c r="D17" s="301"/>
      <c r="E17" s="195">
        <v>556186</v>
      </c>
      <c r="F17" s="195">
        <v>3537995</v>
      </c>
      <c r="G17" s="1768">
        <f t="shared" si="0"/>
        <v>4139257</v>
      </c>
      <c r="H17" s="194"/>
      <c r="I17" s="194"/>
    </row>
    <row r="18" spans="1:9">
      <c r="A18" s="1766">
        <v>6</v>
      </c>
      <c r="B18" s="301" t="s">
        <v>4224</v>
      </c>
      <c r="C18" s="195">
        <v>693179</v>
      </c>
      <c r="D18" s="301"/>
      <c r="E18" s="195">
        <v>0</v>
      </c>
      <c r="F18" s="195">
        <v>193802</v>
      </c>
      <c r="G18" s="1768">
        <f t="shared" si="0"/>
        <v>886981</v>
      </c>
      <c r="H18" s="194"/>
      <c r="I18" s="194"/>
    </row>
    <row r="19" spans="1:9">
      <c r="A19" s="1766">
        <v>7</v>
      </c>
      <c r="B19" s="301" t="s">
        <v>4098</v>
      </c>
      <c r="C19" s="195">
        <v>-373061</v>
      </c>
      <c r="D19" s="301"/>
      <c r="E19" s="195">
        <v>0</v>
      </c>
      <c r="F19" s="195">
        <v>0</v>
      </c>
      <c r="G19" s="1768">
        <f t="shared" si="0"/>
        <v>-373061</v>
      </c>
      <c r="H19" s="194"/>
      <c r="I19" s="194"/>
    </row>
    <row r="20" spans="1:9">
      <c r="A20" s="1766">
        <v>8</v>
      </c>
      <c r="B20" s="301" t="s">
        <v>4347</v>
      </c>
      <c r="C20" s="195">
        <v>-60828</v>
      </c>
      <c r="D20" s="301"/>
      <c r="E20" s="195">
        <v>0</v>
      </c>
      <c r="F20" s="195">
        <v>60828</v>
      </c>
      <c r="G20" s="1768">
        <f t="shared" si="0"/>
        <v>0</v>
      </c>
      <c r="H20" s="194"/>
      <c r="I20" s="194"/>
    </row>
    <row r="21" spans="1:9">
      <c r="A21" s="1766">
        <v>9</v>
      </c>
      <c r="B21" s="301" t="s">
        <v>4162</v>
      </c>
      <c r="C21" s="195">
        <v>1</v>
      </c>
      <c r="D21" s="301"/>
      <c r="E21" s="195">
        <v>1</v>
      </c>
      <c r="F21" s="195">
        <v>0</v>
      </c>
      <c r="G21" s="1768">
        <f t="shared" si="0"/>
        <v>0</v>
      </c>
      <c r="H21" s="194"/>
      <c r="I21" s="194"/>
    </row>
    <row r="22" spans="1:9">
      <c r="A22" s="1766">
        <v>10</v>
      </c>
      <c r="B22" s="301"/>
      <c r="C22" s="195"/>
      <c r="D22" s="301"/>
      <c r="E22" s="195"/>
      <c r="F22" s="195"/>
      <c r="G22" s="1768"/>
      <c r="H22" s="194"/>
    </row>
    <row r="23" spans="1:9">
      <c r="A23" s="1766">
        <v>11</v>
      </c>
      <c r="B23" s="301"/>
      <c r="C23" s="195"/>
      <c r="D23" s="301"/>
      <c r="E23" s="195"/>
      <c r="F23" s="195"/>
      <c r="G23" s="1768"/>
      <c r="H23" s="194"/>
    </row>
    <row r="24" spans="1:9">
      <c r="A24" s="1766">
        <v>12</v>
      </c>
      <c r="B24" s="301"/>
      <c r="C24" s="195"/>
      <c r="D24" s="301"/>
      <c r="E24" s="195"/>
      <c r="F24" s="195"/>
      <c r="G24" s="1768"/>
      <c r="H24" s="194"/>
    </row>
    <row r="25" spans="1:9">
      <c r="A25" s="1766">
        <v>13</v>
      </c>
      <c r="B25" s="301"/>
      <c r="C25" s="195"/>
      <c r="D25" s="301"/>
      <c r="E25" s="195"/>
      <c r="F25" s="195"/>
      <c r="G25" s="1768"/>
      <c r="H25" s="194"/>
    </row>
    <row r="26" spans="1:9">
      <c r="A26" s="1766">
        <v>14</v>
      </c>
      <c r="B26" s="301"/>
      <c r="C26" s="195"/>
      <c r="D26" s="301"/>
      <c r="E26" s="195"/>
      <c r="F26" s="195"/>
      <c r="G26" s="1768"/>
      <c r="H26" s="194"/>
    </row>
    <row r="27" spans="1:9">
      <c r="A27" s="1766">
        <v>15</v>
      </c>
      <c r="B27" s="301"/>
      <c r="C27" s="195"/>
      <c r="D27" s="301"/>
      <c r="E27" s="195"/>
      <c r="F27" s="195"/>
      <c r="G27" s="1768"/>
      <c r="H27" s="194"/>
    </row>
    <row r="28" spans="1:9">
      <c r="A28" s="1766">
        <v>16</v>
      </c>
      <c r="B28" s="1627"/>
      <c r="C28" s="195"/>
      <c r="D28" s="301"/>
      <c r="E28" s="195"/>
      <c r="F28" s="195"/>
      <c r="G28" s="1768"/>
      <c r="H28" s="194"/>
    </row>
    <row r="29" spans="1:9">
      <c r="A29" s="1766">
        <v>17</v>
      </c>
      <c r="B29" s="1627"/>
      <c r="C29" s="195"/>
      <c r="D29" s="301"/>
      <c r="E29" s="195"/>
      <c r="F29" s="195"/>
      <c r="G29" s="1768"/>
      <c r="H29" s="11"/>
    </row>
    <row r="30" spans="1:9">
      <c r="A30" s="1766">
        <v>18</v>
      </c>
      <c r="B30" s="1627"/>
      <c r="C30" s="195"/>
      <c r="D30" s="301"/>
      <c r="E30" s="195"/>
      <c r="F30" s="195"/>
      <c r="G30" s="1768"/>
      <c r="H30" s="11"/>
    </row>
    <row r="31" spans="1:9">
      <c r="A31" s="1766">
        <v>19</v>
      </c>
      <c r="B31" s="1627"/>
      <c r="C31" s="195"/>
      <c r="D31" s="301"/>
      <c r="E31" s="195"/>
      <c r="F31" s="195"/>
      <c r="G31" s="1768"/>
      <c r="H31" s="11"/>
    </row>
    <row r="32" spans="1:9">
      <c r="A32" s="1766">
        <v>20</v>
      </c>
      <c r="B32" s="1627"/>
      <c r="C32" s="195"/>
      <c r="D32" s="301"/>
      <c r="E32" s="195"/>
      <c r="F32" s="195"/>
      <c r="G32" s="1768"/>
      <c r="H32" s="11"/>
    </row>
    <row r="33" spans="1:8">
      <c r="A33" s="1766">
        <v>21</v>
      </c>
      <c r="B33" s="301"/>
      <c r="C33" s="195"/>
      <c r="D33" s="301"/>
      <c r="E33" s="195"/>
      <c r="F33" s="195"/>
      <c r="G33" s="1768"/>
      <c r="H33" s="11"/>
    </row>
    <row r="34" spans="1:8">
      <c r="A34" s="1766">
        <v>22</v>
      </c>
      <c r="B34" s="1627"/>
      <c r="C34" s="195"/>
      <c r="D34" s="301"/>
      <c r="E34" s="195"/>
      <c r="F34" s="195"/>
      <c r="G34" s="1768"/>
      <c r="H34" s="11"/>
    </row>
    <row r="35" spans="1:8">
      <c r="A35" s="1766">
        <v>23</v>
      </c>
      <c r="B35" s="1627"/>
      <c r="C35" s="195"/>
      <c r="D35" s="301"/>
      <c r="E35" s="195"/>
      <c r="F35" s="195"/>
      <c r="G35" s="1768"/>
      <c r="H35" s="11"/>
    </row>
    <row r="36" spans="1:8">
      <c r="A36" s="1766">
        <v>24</v>
      </c>
      <c r="B36" s="301"/>
      <c r="C36" s="195"/>
      <c r="D36" s="301"/>
      <c r="E36" s="195"/>
      <c r="F36" s="195"/>
      <c r="G36" s="1768"/>
      <c r="H36" s="11"/>
    </row>
    <row r="37" spans="1:8">
      <c r="A37" s="1766">
        <v>25</v>
      </c>
      <c r="B37" s="301"/>
      <c r="C37" s="195"/>
      <c r="D37" s="301"/>
      <c r="E37" s="195"/>
      <c r="F37" s="195"/>
      <c r="G37" s="1768"/>
      <c r="H37" s="11"/>
    </row>
    <row r="38" spans="1:8">
      <c r="A38" s="1766">
        <v>26</v>
      </c>
      <c r="B38" s="301"/>
      <c r="C38" s="195"/>
      <c r="D38" s="301"/>
      <c r="E38" s="195"/>
      <c r="F38" s="195"/>
      <c r="G38" s="1768"/>
      <c r="H38" s="11"/>
    </row>
    <row r="39" spans="1:8">
      <c r="A39" s="1766">
        <v>27</v>
      </c>
      <c r="B39" s="301"/>
      <c r="C39" s="195"/>
      <c r="D39" s="301"/>
      <c r="E39" s="195"/>
      <c r="F39" s="195"/>
      <c r="G39" s="1768"/>
      <c r="H39" s="11"/>
    </row>
    <row r="40" spans="1:8">
      <c r="A40" s="1766">
        <v>28</v>
      </c>
      <c r="B40" s="301"/>
      <c r="C40" s="195"/>
      <c r="D40" s="301"/>
      <c r="E40" s="195"/>
      <c r="F40" s="195"/>
      <c r="G40" s="1768"/>
      <c r="H40" s="11"/>
    </row>
    <row r="41" spans="1:8">
      <c r="A41" s="1766">
        <v>29</v>
      </c>
      <c r="B41" s="301"/>
      <c r="C41" s="195"/>
      <c r="D41" s="301"/>
      <c r="E41" s="195"/>
      <c r="F41" s="195"/>
      <c r="G41" s="1768"/>
      <c r="H41" s="11"/>
    </row>
    <row r="42" spans="1:8">
      <c r="A42" s="1766">
        <v>30</v>
      </c>
      <c r="B42" s="301"/>
      <c r="C42" s="195"/>
      <c r="D42" s="301"/>
      <c r="E42" s="195"/>
      <c r="F42" s="195"/>
      <c r="G42" s="1768"/>
      <c r="H42" s="11"/>
    </row>
    <row r="43" spans="1:8">
      <c r="A43" s="1766">
        <v>31</v>
      </c>
      <c r="B43" s="301"/>
      <c r="C43" s="195"/>
      <c r="D43" s="301"/>
      <c r="E43" s="195"/>
      <c r="F43" s="195"/>
      <c r="G43" s="1768"/>
      <c r="H43" s="11"/>
    </row>
    <row r="44" spans="1:8">
      <c r="A44" s="1766">
        <v>32</v>
      </c>
      <c r="B44" s="301"/>
      <c r="C44" s="195"/>
      <c r="D44" s="301"/>
      <c r="E44" s="195"/>
      <c r="F44" s="195"/>
      <c r="G44" s="1768"/>
      <c r="H44" s="11"/>
    </row>
    <row r="45" spans="1:8">
      <c r="A45" s="1766">
        <v>33</v>
      </c>
      <c r="B45" s="301"/>
      <c r="C45" s="195"/>
      <c r="D45" s="301"/>
      <c r="E45" s="195"/>
      <c r="F45" s="195"/>
      <c r="G45" s="1768"/>
      <c r="H45" s="11"/>
    </row>
    <row r="46" spans="1:8">
      <c r="A46" s="1766">
        <v>34</v>
      </c>
      <c r="B46" s="301"/>
      <c r="C46" s="195"/>
      <c r="D46" s="301"/>
      <c r="E46" s="195"/>
      <c r="F46" s="195"/>
      <c r="G46" s="1768"/>
      <c r="H46" s="11"/>
    </row>
    <row r="47" spans="1:8">
      <c r="A47" s="1766">
        <v>35</v>
      </c>
      <c r="B47" s="301"/>
      <c r="C47" s="195"/>
      <c r="D47" s="301"/>
      <c r="E47" s="195"/>
      <c r="F47" s="195"/>
      <c r="G47" s="1768"/>
      <c r="H47" s="11"/>
    </row>
    <row r="48" spans="1:8">
      <c r="A48" s="1766">
        <v>36</v>
      </c>
      <c r="B48" s="301"/>
      <c r="C48" s="195"/>
      <c r="D48" s="301"/>
      <c r="E48" s="195"/>
      <c r="F48" s="195"/>
      <c r="G48" s="1768"/>
      <c r="H48" s="11"/>
    </row>
    <row r="49" spans="1:10">
      <c r="A49" s="1766">
        <v>37</v>
      </c>
      <c r="B49" s="301"/>
      <c r="C49" s="195"/>
      <c r="D49" s="301"/>
      <c r="E49" s="195"/>
      <c r="F49" s="195"/>
      <c r="G49" s="1768"/>
      <c r="H49" s="11"/>
    </row>
    <row r="50" spans="1:10">
      <c r="A50" s="1766">
        <v>38</v>
      </c>
      <c r="B50" s="301"/>
      <c r="C50" s="195"/>
      <c r="D50" s="301"/>
      <c r="E50" s="195"/>
      <c r="F50" s="195"/>
      <c r="G50" s="1768"/>
      <c r="H50" s="11"/>
    </row>
    <row r="51" spans="1:10">
      <c r="A51" s="1766">
        <v>39</v>
      </c>
      <c r="B51" s="301"/>
      <c r="C51" s="195"/>
      <c r="D51" s="301"/>
      <c r="E51" s="195"/>
      <c r="F51" s="195"/>
      <c r="G51" s="1768"/>
      <c r="H51" s="11"/>
    </row>
    <row r="52" spans="1:10">
      <c r="A52" s="1766">
        <v>40</v>
      </c>
      <c r="B52" s="301"/>
      <c r="C52" s="195"/>
      <c r="D52" s="301"/>
      <c r="E52" s="195"/>
      <c r="F52" s="195"/>
      <c r="G52" s="1768"/>
      <c r="H52" s="11"/>
    </row>
    <row r="53" spans="1:10">
      <c r="A53" s="1766">
        <v>41</v>
      </c>
      <c r="B53" s="301"/>
      <c r="C53" s="195"/>
      <c r="D53" s="301"/>
      <c r="E53" s="195"/>
      <c r="F53" s="195"/>
      <c r="G53" s="1768"/>
      <c r="H53" s="11"/>
    </row>
    <row r="54" spans="1:10">
      <c r="A54" s="1766">
        <v>42</v>
      </c>
      <c r="B54" s="301"/>
      <c r="C54" s="195"/>
      <c r="D54" s="301"/>
      <c r="E54" s="195"/>
      <c r="F54" s="195"/>
      <c r="G54" s="1768"/>
      <c r="H54" s="11"/>
    </row>
    <row r="55" spans="1:10">
      <c r="A55" s="1766">
        <v>43</v>
      </c>
      <c r="B55" s="301"/>
      <c r="C55" s="195"/>
      <c r="D55" s="301"/>
      <c r="E55" s="195"/>
      <c r="F55" s="195"/>
      <c r="G55" s="1768"/>
      <c r="H55" s="1769"/>
    </row>
    <row r="56" spans="1:10">
      <c r="A56" s="1766">
        <v>44</v>
      </c>
      <c r="B56" s="301"/>
      <c r="C56" s="195"/>
      <c r="D56" s="301"/>
      <c r="E56" s="195"/>
      <c r="F56" s="195"/>
      <c r="G56" s="1768"/>
      <c r="H56" s="11"/>
    </row>
    <row r="57" spans="1:10">
      <c r="A57" s="1766">
        <v>45</v>
      </c>
      <c r="B57" s="301"/>
      <c r="C57" s="195"/>
      <c r="D57" s="301"/>
      <c r="E57" s="195"/>
      <c r="F57" s="195"/>
      <c r="G57" s="1768"/>
      <c r="H57" s="11"/>
    </row>
    <row r="58" spans="1:10">
      <c r="A58" s="1766">
        <v>46</v>
      </c>
      <c r="B58" s="301"/>
      <c r="C58" s="195">
        <f>C119</f>
        <v>0</v>
      </c>
      <c r="D58" s="301"/>
      <c r="E58" s="195">
        <f>E119</f>
        <v>0</v>
      </c>
      <c r="F58" s="195">
        <f>F119</f>
        <v>0</v>
      </c>
      <c r="G58" s="309"/>
      <c r="H58" s="11"/>
    </row>
    <row r="59" spans="1:10" ht="15.75" thickBot="1">
      <c r="A59" s="618">
        <v>47</v>
      </c>
      <c r="B59" s="357" t="s">
        <v>1526</v>
      </c>
      <c r="C59" s="1770">
        <f>SUM(C13:C58)</f>
        <v>2094770</v>
      </c>
      <c r="D59" s="1771"/>
      <c r="E59" s="1770">
        <f>SUM(E13:E58)</f>
        <v>2707432</v>
      </c>
      <c r="F59" s="1770">
        <f>SUM(F13:F58)</f>
        <v>5986839</v>
      </c>
      <c r="G59" s="1772">
        <f>SUM(G13:G58)</f>
        <v>5374177</v>
      </c>
      <c r="H59" s="1773"/>
      <c r="I59" s="1774"/>
      <c r="J59" s="1774"/>
    </row>
    <row r="60" spans="1:10">
      <c r="A60" s="2618" t="s">
        <v>5059</v>
      </c>
      <c r="B60" s="7"/>
      <c r="C60" s="7"/>
      <c r="E60" s="7"/>
      <c r="F60" s="7"/>
      <c r="G60" s="7" t="s">
        <v>2924</v>
      </c>
      <c r="H60" s="11"/>
    </row>
    <row r="61" spans="1:10">
      <c r="A61" s="7" t="s">
        <v>2925</v>
      </c>
      <c r="B61" s="7"/>
      <c r="C61" s="7"/>
      <c r="D61" s="7"/>
      <c r="E61" s="7"/>
      <c r="F61" s="7"/>
      <c r="G61" s="7"/>
      <c r="H61" s="11"/>
    </row>
    <row r="62" spans="1:10">
      <c r="H62" s="11"/>
    </row>
    <row r="63" spans="1:10" ht="15.75">
      <c r="A63" s="553" t="s">
        <v>1134</v>
      </c>
      <c r="B63" s="7"/>
      <c r="C63" s="7"/>
      <c r="D63" s="7"/>
      <c r="E63" s="7"/>
      <c r="F63" s="7"/>
      <c r="G63" s="7"/>
      <c r="H63" s="11"/>
    </row>
    <row r="64" spans="1:10">
      <c r="H64" s="11"/>
    </row>
    <row r="65" spans="1:8" ht="15.75" thickBot="1">
      <c r="A65" s="1760" t="str">
        <f>'[32]Data Sheet'!$C$22</f>
        <v>Please fill in the following:</v>
      </c>
      <c r="F65" s="550" t="str">
        <f>+F3</f>
        <v>4/28/2016</v>
      </c>
      <c r="G65" s="1323" t="str">
        <f>+G3</f>
        <v>12/31/2015</v>
      </c>
      <c r="H65" s="11"/>
    </row>
    <row r="66" spans="1:8">
      <c r="A66" s="620"/>
      <c r="B66" s="621"/>
      <c r="C66" s="621"/>
      <c r="D66" s="621"/>
      <c r="E66" s="621"/>
      <c r="F66" s="621"/>
      <c r="G66" s="622"/>
      <c r="H66" s="11"/>
    </row>
    <row r="67" spans="1:8">
      <c r="A67" s="597" t="s">
        <v>2923</v>
      </c>
      <c r="B67" s="7"/>
      <c r="C67" s="7"/>
      <c r="D67" s="7"/>
      <c r="E67" s="7"/>
      <c r="F67" s="7"/>
      <c r="G67" s="528"/>
      <c r="H67" s="11"/>
    </row>
    <row r="68" spans="1:8">
      <c r="A68" s="1466"/>
      <c r="G68" s="554"/>
      <c r="H68" s="11"/>
    </row>
    <row r="69" spans="1:8">
      <c r="A69" s="1765"/>
      <c r="B69" s="567"/>
      <c r="C69" s="584" t="s">
        <v>2642</v>
      </c>
      <c r="D69" s="602" t="s">
        <v>1114</v>
      </c>
      <c r="E69" s="577"/>
      <c r="F69" s="567"/>
      <c r="G69" s="623" t="s">
        <v>2642</v>
      </c>
      <c r="H69" s="11"/>
    </row>
    <row r="70" spans="1:8">
      <c r="A70" s="1766"/>
      <c r="B70" s="557" t="s">
        <v>4009</v>
      </c>
      <c r="C70" s="1767" t="s">
        <v>2192</v>
      </c>
      <c r="D70" s="557" t="s">
        <v>2643</v>
      </c>
      <c r="E70" s="301"/>
      <c r="F70" s="557" t="s">
        <v>1111</v>
      </c>
      <c r="G70" s="617" t="s">
        <v>659</v>
      </c>
      <c r="H70" s="11"/>
    </row>
    <row r="71" spans="1:8">
      <c r="A71" s="1766" t="s">
        <v>3686</v>
      </c>
      <c r="B71" s="557" t="s">
        <v>4010</v>
      </c>
      <c r="C71" s="1767" t="s">
        <v>1128</v>
      </c>
      <c r="D71" s="557" t="s">
        <v>1529</v>
      </c>
      <c r="E71" s="1767" t="s">
        <v>2645</v>
      </c>
      <c r="F71" s="301"/>
      <c r="G71" s="617"/>
      <c r="H71" s="11"/>
    </row>
    <row r="72" spans="1:8">
      <c r="A72" s="1763" t="s">
        <v>3689</v>
      </c>
      <c r="B72" s="1764" t="s">
        <v>58</v>
      </c>
      <c r="C72" s="1764" t="s">
        <v>1827</v>
      </c>
      <c r="D72" s="1764" t="s">
        <v>1828</v>
      </c>
      <c r="E72" s="1764" t="s">
        <v>1829</v>
      </c>
      <c r="F72" s="588" t="s">
        <v>3535</v>
      </c>
      <c r="G72" s="569" t="s">
        <v>3536</v>
      </c>
      <c r="H72" s="11"/>
    </row>
    <row r="73" spans="1:8">
      <c r="A73" s="1766">
        <v>1</v>
      </c>
      <c r="B73" s="1767"/>
      <c r="C73" s="308"/>
      <c r="D73" s="306"/>
      <c r="E73" s="308"/>
      <c r="F73" s="308"/>
      <c r="G73" s="307">
        <f t="shared" ref="G73:G118" si="1">C73-E73+F73</f>
        <v>0</v>
      </c>
      <c r="H73" s="11"/>
    </row>
    <row r="74" spans="1:8">
      <c r="A74" s="1766">
        <v>2</v>
      </c>
      <c r="B74" s="301"/>
      <c r="C74" s="308"/>
      <c r="D74" s="306"/>
      <c r="E74" s="308"/>
      <c r="F74" s="308"/>
      <c r="G74" s="309">
        <f t="shared" si="1"/>
        <v>0</v>
      </c>
      <c r="H74" s="11"/>
    </row>
    <row r="75" spans="1:8">
      <c r="A75" s="1766">
        <v>3</v>
      </c>
      <c r="B75" s="301"/>
      <c r="C75" s="308"/>
      <c r="D75" s="306"/>
      <c r="E75" s="308"/>
      <c r="F75" s="308"/>
      <c r="G75" s="309">
        <f t="shared" si="1"/>
        <v>0</v>
      </c>
      <c r="H75" s="11"/>
    </row>
    <row r="76" spans="1:8">
      <c r="A76" s="1766">
        <v>4</v>
      </c>
      <c r="B76" s="301"/>
      <c r="C76" s="308"/>
      <c r="D76" s="306"/>
      <c r="E76" s="308"/>
      <c r="F76" s="308"/>
      <c r="G76" s="309">
        <f t="shared" si="1"/>
        <v>0</v>
      </c>
      <c r="H76" s="11"/>
    </row>
    <row r="77" spans="1:8">
      <c r="A77" s="1766">
        <v>5</v>
      </c>
      <c r="B77" s="301"/>
      <c r="C77" s="308"/>
      <c r="D77" s="306"/>
      <c r="E77" s="308"/>
      <c r="F77" s="308"/>
      <c r="G77" s="309">
        <f t="shared" si="1"/>
        <v>0</v>
      </c>
      <c r="H77" s="11"/>
    </row>
    <row r="78" spans="1:8">
      <c r="A78" s="1766">
        <v>6</v>
      </c>
      <c r="B78" s="301"/>
      <c r="C78" s="308"/>
      <c r="D78" s="306"/>
      <c r="E78" s="308"/>
      <c r="F78" s="308"/>
      <c r="G78" s="309">
        <f t="shared" si="1"/>
        <v>0</v>
      </c>
      <c r="H78" s="11"/>
    </row>
    <row r="79" spans="1:8">
      <c r="A79" s="1766">
        <v>7</v>
      </c>
      <c r="B79" s="301"/>
      <c r="C79" s="308"/>
      <c r="D79" s="306"/>
      <c r="E79" s="308"/>
      <c r="F79" s="308"/>
      <c r="G79" s="309">
        <f t="shared" si="1"/>
        <v>0</v>
      </c>
      <c r="H79" s="11"/>
    </row>
    <row r="80" spans="1:8">
      <c r="A80" s="1766">
        <v>8</v>
      </c>
      <c r="B80" s="301"/>
      <c r="C80" s="308"/>
      <c r="D80" s="306"/>
      <c r="E80" s="308"/>
      <c r="F80" s="308"/>
      <c r="G80" s="309">
        <f t="shared" si="1"/>
        <v>0</v>
      </c>
      <c r="H80" s="11"/>
    </row>
    <row r="81" spans="1:8">
      <c r="A81" s="1766">
        <v>9</v>
      </c>
      <c r="B81" s="301"/>
      <c r="C81" s="308"/>
      <c r="D81" s="306"/>
      <c r="E81" s="308"/>
      <c r="F81" s="308"/>
      <c r="G81" s="309">
        <f t="shared" si="1"/>
        <v>0</v>
      </c>
      <c r="H81" s="11"/>
    </row>
    <row r="82" spans="1:8">
      <c r="A82" s="1766">
        <v>10</v>
      </c>
      <c r="B82" s="301"/>
      <c r="C82" s="308"/>
      <c r="D82" s="306"/>
      <c r="E82" s="308"/>
      <c r="F82" s="308"/>
      <c r="G82" s="309">
        <f t="shared" si="1"/>
        <v>0</v>
      </c>
      <c r="H82" s="11"/>
    </row>
    <row r="83" spans="1:8">
      <c r="A83" s="1766">
        <v>11</v>
      </c>
      <c r="B83" s="301"/>
      <c r="C83" s="308"/>
      <c r="D83" s="305"/>
      <c r="E83" s="308"/>
      <c r="F83" s="308"/>
      <c r="G83" s="309">
        <f t="shared" si="1"/>
        <v>0</v>
      </c>
      <c r="H83" s="11"/>
    </row>
    <row r="84" spans="1:8">
      <c r="A84" s="1766">
        <v>12</v>
      </c>
      <c r="B84" s="301"/>
      <c r="C84" s="308"/>
      <c r="D84" s="306"/>
      <c r="E84" s="308"/>
      <c r="F84" s="308"/>
      <c r="G84" s="309">
        <f t="shared" si="1"/>
        <v>0</v>
      </c>
      <c r="H84" s="11"/>
    </row>
    <row r="85" spans="1:8">
      <c r="A85" s="1766">
        <v>13</v>
      </c>
      <c r="B85" s="301"/>
      <c r="C85" s="308"/>
      <c r="D85" s="306"/>
      <c r="E85" s="308"/>
      <c r="F85" s="308"/>
      <c r="G85" s="309">
        <f t="shared" si="1"/>
        <v>0</v>
      </c>
      <c r="H85" s="11"/>
    </row>
    <row r="86" spans="1:8">
      <c r="A86" s="1766">
        <v>14</v>
      </c>
      <c r="B86" s="301"/>
      <c r="C86" s="308"/>
      <c r="D86" s="306"/>
      <c r="E86" s="308"/>
      <c r="F86" s="308"/>
      <c r="G86" s="309">
        <f t="shared" si="1"/>
        <v>0</v>
      </c>
      <c r="H86" s="11"/>
    </row>
    <row r="87" spans="1:8">
      <c r="A87" s="1766">
        <v>15</v>
      </c>
      <c r="B87" s="301"/>
      <c r="C87" s="308"/>
      <c r="D87" s="306"/>
      <c r="E87" s="308"/>
      <c r="F87" s="308"/>
      <c r="G87" s="309">
        <f t="shared" si="1"/>
        <v>0</v>
      </c>
      <c r="H87" s="11"/>
    </row>
    <row r="88" spans="1:8">
      <c r="A88" s="1766">
        <v>16</v>
      </c>
      <c r="B88" s="301"/>
      <c r="C88" s="308"/>
      <c r="D88" s="306"/>
      <c r="E88" s="308"/>
      <c r="F88" s="308"/>
      <c r="G88" s="309">
        <f t="shared" si="1"/>
        <v>0</v>
      </c>
      <c r="H88" s="11"/>
    </row>
    <row r="89" spans="1:8">
      <c r="A89" s="1766">
        <v>17</v>
      </c>
      <c r="B89" s="301"/>
      <c r="C89" s="308"/>
      <c r="D89" s="306"/>
      <c r="E89" s="308"/>
      <c r="F89" s="308"/>
      <c r="G89" s="309">
        <f t="shared" si="1"/>
        <v>0</v>
      </c>
      <c r="H89" s="11"/>
    </row>
    <row r="90" spans="1:8">
      <c r="A90" s="1766">
        <v>18</v>
      </c>
      <c r="B90" s="301"/>
      <c r="C90" s="308"/>
      <c r="D90" s="306"/>
      <c r="E90" s="308"/>
      <c r="F90" s="308"/>
      <c r="G90" s="309">
        <f t="shared" si="1"/>
        <v>0</v>
      </c>
      <c r="H90" s="11"/>
    </row>
    <row r="91" spans="1:8">
      <c r="A91" s="1766">
        <v>19</v>
      </c>
      <c r="B91" s="301"/>
      <c r="C91" s="195"/>
      <c r="D91" s="301"/>
      <c r="E91" s="195"/>
      <c r="F91" s="195"/>
      <c r="G91" s="309">
        <f t="shared" si="1"/>
        <v>0</v>
      </c>
      <c r="H91" s="11"/>
    </row>
    <row r="92" spans="1:8">
      <c r="A92" s="1766">
        <v>20</v>
      </c>
      <c r="B92" s="301"/>
      <c r="C92" s="195"/>
      <c r="D92" s="301"/>
      <c r="E92" s="195"/>
      <c r="F92" s="195"/>
      <c r="G92" s="309">
        <f t="shared" si="1"/>
        <v>0</v>
      </c>
      <c r="H92" s="11"/>
    </row>
    <row r="93" spans="1:8">
      <c r="A93" s="1766">
        <v>21</v>
      </c>
      <c r="B93" s="301"/>
      <c r="C93" s="195"/>
      <c r="D93" s="301"/>
      <c r="E93" s="195"/>
      <c r="F93" s="195"/>
      <c r="G93" s="309">
        <f t="shared" si="1"/>
        <v>0</v>
      </c>
      <c r="H93" s="11"/>
    </row>
    <row r="94" spans="1:8">
      <c r="A94" s="1766">
        <v>22</v>
      </c>
      <c r="B94" s="301"/>
      <c r="C94" s="195"/>
      <c r="D94" s="200"/>
      <c r="E94" s="195"/>
      <c r="F94" s="195"/>
      <c r="G94" s="309">
        <f t="shared" si="1"/>
        <v>0</v>
      </c>
      <c r="H94" s="11"/>
    </row>
    <row r="95" spans="1:8">
      <c r="A95" s="1766">
        <v>23</v>
      </c>
      <c r="B95" s="301"/>
      <c r="C95" s="195"/>
      <c r="D95" s="200"/>
      <c r="E95" s="195"/>
      <c r="F95" s="195"/>
      <c r="G95" s="309">
        <f t="shared" si="1"/>
        <v>0</v>
      </c>
    </row>
    <row r="96" spans="1:8">
      <c r="A96" s="1766">
        <v>24</v>
      </c>
      <c r="B96" s="301"/>
      <c r="C96" s="195"/>
      <c r="D96" s="200"/>
      <c r="E96" s="195"/>
      <c r="F96" s="195"/>
      <c r="G96" s="309">
        <f t="shared" si="1"/>
        <v>0</v>
      </c>
    </row>
    <row r="97" spans="1:7">
      <c r="A97" s="1766">
        <v>25</v>
      </c>
      <c r="B97" s="301"/>
      <c r="C97" s="195"/>
      <c r="D97" s="301"/>
      <c r="E97" s="195"/>
      <c r="F97" s="195"/>
      <c r="G97" s="309">
        <f t="shared" si="1"/>
        <v>0</v>
      </c>
    </row>
    <row r="98" spans="1:7">
      <c r="A98" s="1766">
        <v>26</v>
      </c>
      <c r="B98" s="301"/>
      <c r="C98" s="195"/>
      <c r="D98" s="301"/>
      <c r="E98" s="195"/>
      <c r="F98" s="195"/>
      <c r="G98" s="309">
        <f t="shared" si="1"/>
        <v>0</v>
      </c>
    </row>
    <row r="99" spans="1:7">
      <c r="A99" s="1766">
        <v>27</v>
      </c>
      <c r="B99" s="301"/>
      <c r="C99" s="195"/>
      <c r="D99" s="301"/>
      <c r="E99" s="195"/>
      <c r="F99" s="195"/>
      <c r="G99" s="309">
        <f t="shared" si="1"/>
        <v>0</v>
      </c>
    </row>
    <row r="100" spans="1:7">
      <c r="A100" s="1766">
        <v>28</v>
      </c>
      <c r="B100" s="301"/>
      <c r="C100" s="195"/>
      <c r="D100" s="301"/>
      <c r="E100" s="195"/>
      <c r="F100" s="195"/>
      <c r="G100" s="309">
        <f t="shared" si="1"/>
        <v>0</v>
      </c>
    </row>
    <row r="101" spans="1:7">
      <c r="A101" s="1766">
        <v>29</v>
      </c>
      <c r="B101" s="301"/>
      <c r="C101" s="195"/>
      <c r="D101" s="301"/>
      <c r="E101" s="195"/>
      <c r="F101" s="195"/>
      <c r="G101" s="309">
        <f t="shared" si="1"/>
        <v>0</v>
      </c>
    </row>
    <row r="102" spans="1:7">
      <c r="A102" s="1766">
        <v>30</v>
      </c>
      <c r="B102" s="301"/>
      <c r="C102" s="195"/>
      <c r="D102" s="301"/>
      <c r="E102" s="195"/>
      <c r="F102" s="195"/>
      <c r="G102" s="309">
        <f t="shared" si="1"/>
        <v>0</v>
      </c>
    </row>
    <row r="103" spans="1:7">
      <c r="A103" s="1766">
        <v>31</v>
      </c>
      <c r="B103" s="301"/>
      <c r="C103" s="195"/>
      <c r="D103" s="301"/>
      <c r="E103" s="195"/>
      <c r="F103" s="195"/>
      <c r="G103" s="309">
        <f t="shared" si="1"/>
        <v>0</v>
      </c>
    </row>
    <row r="104" spans="1:7">
      <c r="A104" s="1766">
        <v>32</v>
      </c>
      <c r="B104" s="301"/>
      <c r="C104" s="195"/>
      <c r="D104" s="301"/>
      <c r="E104" s="195"/>
      <c r="F104" s="195"/>
      <c r="G104" s="309">
        <f t="shared" si="1"/>
        <v>0</v>
      </c>
    </row>
    <row r="105" spans="1:7">
      <c r="A105" s="1766">
        <v>33</v>
      </c>
      <c r="B105" s="301"/>
      <c r="C105" s="195"/>
      <c r="D105" s="301"/>
      <c r="E105" s="195"/>
      <c r="F105" s="195"/>
      <c r="G105" s="309">
        <f t="shared" si="1"/>
        <v>0</v>
      </c>
    </row>
    <row r="106" spans="1:7">
      <c r="A106" s="1766">
        <v>34</v>
      </c>
      <c r="B106" s="301"/>
      <c r="C106" s="195"/>
      <c r="D106" s="301"/>
      <c r="E106" s="195"/>
      <c r="F106" s="195"/>
      <c r="G106" s="309">
        <f t="shared" si="1"/>
        <v>0</v>
      </c>
    </row>
    <row r="107" spans="1:7">
      <c r="A107" s="1766">
        <v>35</v>
      </c>
      <c r="B107" s="301"/>
      <c r="C107" s="195"/>
      <c r="D107" s="301"/>
      <c r="E107" s="195"/>
      <c r="F107" s="195"/>
      <c r="G107" s="309">
        <f t="shared" si="1"/>
        <v>0</v>
      </c>
    </row>
    <row r="108" spans="1:7">
      <c r="A108" s="1766">
        <v>36</v>
      </c>
      <c r="B108" s="301"/>
      <c r="C108" s="195"/>
      <c r="D108" s="301"/>
      <c r="E108" s="195"/>
      <c r="F108" s="195"/>
      <c r="G108" s="309">
        <f t="shared" si="1"/>
        <v>0</v>
      </c>
    </row>
    <row r="109" spans="1:7">
      <c r="A109" s="1766">
        <v>37</v>
      </c>
      <c r="B109" s="301"/>
      <c r="C109" s="195"/>
      <c r="D109" s="301"/>
      <c r="E109" s="195"/>
      <c r="F109" s="195"/>
      <c r="G109" s="309">
        <f t="shared" si="1"/>
        <v>0</v>
      </c>
    </row>
    <row r="110" spans="1:7">
      <c r="A110" s="1766">
        <v>38</v>
      </c>
      <c r="B110" s="301"/>
      <c r="C110" s="195"/>
      <c r="D110" s="301"/>
      <c r="E110" s="195"/>
      <c r="F110" s="195"/>
      <c r="G110" s="309">
        <f t="shared" si="1"/>
        <v>0</v>
      </c>
    </row>
    <row r="111" spans="1:7">
      <c r="A111" s="1766">
        <v>39</v>
      </c>
      <c r="B111" s="301"/>
      <c r="C111" s="195"/>
      <c r="D111" s="301"/>
      <c r="E111" s="195"/>
      <c r="F111" s="195"/>
      <c r="G111" s="309">
        <f t="shared" si="1"/>
        <v>0</v>
      </c>
    </row>
    <row r="112" spans="1:7">
      <c r="A112" s="1766">
        <v>40</v>
      </c>
      <c r="B112" s="301"/>
      <c r="C112" s="195"/>
      <c r="D112" s="301"/>
      <c r="E112" s="195"/>
      <c r="F112" s="195"/>
      <c r="G112" s="309">
        <f t="shared" si="1"/>
        <v>0</v>
      </c>
    </row>
    <row r="113" spans="1:7">
      <c r="A113" s="1766">
        <v>41</v>
      </c>
      <c r="B113" s="301"/>
      <c r="C113" s="195"/>
      <c r="D113" s="301"/>
      <c r="E113" s="195"/>
      <c r="F113" s="195"/>
      <c r="G113" s="309">
        <f t="shared" si="1"/>
        <v>0</v>
      </c>
    </row>
    <row r="114" spans="1:7">
      <c r="A114" s="1766">
        <v>42</v>
      </c>
      <c r="B114" s="301"/>
      <c r="C114" s="195"/>
      <c r="D114" s="301"/>
      <c r="E114" s="195"/>
      <c r="F114" s="195"/>
      <c r="G114" s="309">
        <f t="shared" si="1"/>
        <v>0</v>
      </c>
    </row>
    <row r="115" spans="1:7">
      <c r="A115" s="1766">
        <v>43</v>
      </c>
      <c r="B115" s="301"/>
      <c r="C115" s="195"/>
      <c r="D115" s="301"/>
      <c r="E115" s="195"/>
      <c r="F115" s="195"/>
      <c r="G115" s="309">
        <f t="shared" si="1"/>
        <v>0</v>
      </c>
    </row>
    <row r="116" spans="1:7">
      <c r="A116" s="1766">
        <v>44</v>
      </c>
      <c r="B116" s="301"/>
      <c r="C116" s="195"/>
      <c r="D116" s="301"/>
      <c r="E116" s="195"/>
      <c r="F116" s="195"/>
      <c r="G116" s="309">
        <f t="shared" si="1"/>
        <v>0</v>
      </c>
    </row>
    <row r="117" spans="1:7">
      <c r="A117" s="1766">
        <v>45</v>
      </c>
      <c r="B117" s="301"/>
      <c r="C117" s="195"/>
      <c r="D117" s="301"/>
      <c r="E117" s="195"/>
      <c r="F117" s="195"/>
      <c r="G117" s="309">
        <f t="shared" si="1"/>
        <v>0</v>
      </c>
    </row>
    <row r="118" spans="1:7">
      <c r="A118" s="1766">
        <v>46</v>
      </c>
      <c r="B118" s="301"/>
      <c r="C118" s="195"/>
      <c r="D118" s="301"/>
      <c r="E118" s="195"/>
      <c r="F118" s="195"/>
      <c r="G118" s="309">
        <f t="shared" si="1"/>
        <v>0</v>
      </c>
    </row>
    <row r="119" spans="1:7" ht="15.75" thickBot="1">
      <c r="A119" s="618">
        <v>47</v>
      </c>
      <c r="B119" s="357" t="s">
        <v>1526</v>
      </c>
      <c r="C119" s="169">
        <f>SUM(C73:C118)</f>
        <v>0</v>
      </c>
      <c r="D119" s="619"/>
      <c r="E119" s="169">
        <f>SUM(E73:E118)</f>
        <v>0</v>
      </c>
      <c r="F119" s="169">
        <f>SUM(F73:F118)</f>
        <v>0</v>
      </c>
      <c r="G119" s="167">
        <f>SUM(G73:G118)</f>
        <v>0</v>
      </c>
    </row>
    <row r="121" spans="1:7">
      <c r="A121" s="7" t="s">
        <v>2926</v>
      </c>
      <c r="B121" s="7"/>
      <c r="C121" s="7"/>
      <c r="D121" s="7"/>
      <c r="E121" s="7"/>
      <c r="F121" s="7"/>
      <c r="G121" s="7"/>
    </row>
  </sheetData>
  <mergeCells count="1">
    <mergeCell ref="B7:G8"/>
  </mergeCells>
  <phoneticPr fontId="0" type="noConversion"/>
  <printOptions horizontalCentered="1" verticalCentered="1"/>
  <pageMargins left="0.5" right="0.5" top="0.5" bottom="0.5" header="0.5" footer="0.5"/>
  <pageSetup scale="68" orientation="portrait" horizontalDpi="300" verticalDpi="300" r:id="rId1"/>
  <headerFooter alignWithMargins="0">
    <oddFooter>&amp;R&amp;D</oddFooter>
  </headerFooter>
  <rowBreaks count="1" manualBreakCount="1">
    <brk id="62"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6"/>
  <dimension ref="A1:N118"/>
  <sheetViews>
    <sheetView defaultGridColor="0" view="pageBreakPreview" colorId="22" zoomScale="60" zoomScaleNormal="85" workbookViewId="0">
      <selection activeCell="M31" sqref="M31"/>
    </sheetView>
  </sheetViews>
  <sheetFormatPr defaultColWidth="9.6640625" defaultRowHeight="15"/>
  <cols>
    <col min="1" max="1" width="4.6640625" style="4" customWidth="1"/>
    <col min="2" max="2" width="45.6640625" style="4" customWidth="1"/>
    <col min="3" max="3" width="20.6640625" style="4" customWidth="1"/>
    <col min="4" max="5" width="15.6640625" style="4" customWidth="1"/>
    <col min="6" max="7" width="18.6640625" style="4" customWidth="1"/>
    <col min="8" max="12" width="12.6640625" style="4" customWidth="1"/>
    <col min="13" max="13" width="4.6640625" style="4" customWidth="1"/>
    <col min="14" max="16384" width="9.6640625" style="4"/>
  </cols>
  <sheetData>
    <row r="1" spans="1:14">
      <c r="A1" s="517" t="s">
        <v>2927</v>
      </c>
      <c r="B1" s="518"/>
      <c r="C1" s="518" t="s">
        <v>3412</v>
      </c>
      <c r="D1" s="518" t="s">
        <v>2457</v>
      </c>
      <c r="E1" s="552" t="s">
        <v>2458</v>
      </c>
      <c r="F1" s="517" t="s">
        <v>2455</v>
      </c>
      <c r="G1" s="518"/>
      <c r="H1" s="520" t="s">
        <v>3412</v>
      </c>
      <c r="I1" s="518"/>
      <c r="J1" s="520" t="s">
        <v>2457</v>
      </c>
      <c r="K1" s="518"/>
      <c r="L1" s="520" t="s">
        <v>2458</v>
      </c>
      <c r="M1" s="552"/>
      <c r="N1" s="11"/>
    </row>
    <row r="2" spans="1:14">
      <c r="A2" s="47" t="str">
        <f>'Data Sheet'!$C$25</f>
        <v>Orange and Rockland Utilities, Inc</v>
      </c>
      <c r="B2" s="522"/>
      <c r="C2" s="522" t="s">
        <v>1479</v>
      </c>
      <c r="D2" s="522" t="s">
        <v>2459</v>
      </c>
      <c r="E2" s="554"/>
      <c r="F2" s="47" t="str">
        <f>'Data Sheet'!$C$25</f>
        <v>Orange and Rockland Utilities, Inc</v>
      </c>
      <c r="G2" s="522"/>
      <c r="H2" s="4" t="s">
        <v>1479</v>
      </c>
      <c r="J2" s="301" t="s">
        <v>2459</v>
      </c>
      <c r="K2" s="522"/>
      <c r="M2" s="554"/>
      <c r="N2" s="11"/>
    </row>
    <row r="3" spans="1:14" ht="15" customHeight="1">
      <c r="A3" s="1085"/>
      <c r="B3" s="524"/>
      <c r="C3" s="524" t="s">
        <v>1480</v>
      </c>
      <c r="D3" s="1136" t="str">
        <f>'Data Sheet'!$C$40</f>
        <v>4/28/2016</v>
      </c>
      <c r="E3" s="681" t="str">
        <f>'Data Sheet'!$C$38</f>
        <v>12/31/2015</v>
      </c>
      <c r="F3" s="1085"/>
      <c r="G3" s="524"/>
      <c r="H3" s="1086" t="s">
        <v>1480</v>
      </c>
      <c r="I3" s="524"/>
      <c r="J3" s="448" t="str">
        <f>'Data Sheet'!$C$40</f>
        <v>4/28/2016</v>
      </c>
      <c r="K3" s="524"/>
      <c r="L3" s="687" t="str">
        <f>'Data Sheet'!$C$38</f>
        <v>12/31/2015</v>
      </c>
      <c r="M3" s="555"/>
      <c r="N3" s="11"/>
    </row>
    <row r="4" spans="1:14" ht="15" customHeight="1">
      <c r="A4" s="576" t="s">
        <v>3758</v>
      </c>
      <c r="B4" s="577"/>
      <c r="C4" s="577"/>
      <c r="D4" s="577"/>
      <c r="E4" s="578"/>
      <c r="F4" s="576" t="s">
        <v>3759</v>
      </c>
      <c r="G4" s="577"/>
      <c r="H4" s="577"/>
      <c r="I4" s="577"/>
      <c r="J4" s="577"/>
      <c r="K4" s="577"/>
      <c r="L4" s="577"/>
      <c r="M4" s="578"/>
      <c r="N4" s="11"/>
    </row>
    <row r="5" spans="1:14">
      <c r="A5" s="3642" t="s">
        <v>2372</v>
      </c>
      <c r="B5" s="3510"/>
      <c r="C5" s="3510"/>
      <c r="D5" s="3510"/>
      <c r="E5" s="3511"/>
      <c r="F5" s="1084" t="s">
        <v>3760</v>
      </c>
      <c r="M5" s="554"/>
      <c r="N5" s="11"/>
    </row>
    <row r="6" spans="1:14">
      <c r="A6" s="3623"/>
      <c r="B6" s="3550"/>
      <c r="C6" s="3550"/>
      <c r="D6" s="3550"/>
      <c r="E6" s="3513"/>
      <c r="F6" s="1084"/>
      <c r="M6" s="554"/>
      <c r="N6" s="11"/>
    </row>
    <row r="7" spans="1:14">
      <c r="A7" s="1084" t="s">
        <v>1721</v>
      </c>
      <c r="E7" s="554"/>
      <c r="F7" s="1084"/>
      <c r="M7" s="554"/>
      <c r="N7" s="11"/>
    </row>
    <row r="8" spans="1:14">
      <c r="A8" s="604"/>
      <c r="B8" s="566"/>
      <c r="C8" s="567"/>
      <c r="D8" s="602" t="s">
        <v>1722</v>
      </c>
      <c r="E8" s="578"/>
      <c r="F8" s="576" t="s">
        <v>1722</v>
      </c>
      <c r="G8" s="577"/>
      <c r="H8" s="602" t="s">
        <v>1723</v>
      </c>
      <c r="I8" s="577"/>
      <c r="J8" s="577"/>
      <c r="K8" s="577"/>
      <c r="L8" s="567"/>
      <c r="M8" s="568"/>
      <c r="N8" s="11"/>
    </row>
    <row r="9" spans="1:14">
      <c r="A9" s="562"/>
      <c r="C9" s="1115" t="s">
        <v>2642</v>
      </c>
      <c r="D9" s="1115" t="s">
        <v>769</v>
      </c>
      <c r="E9" s="563" t="s">
        <v>769</v>
      </c>
      <c r="F9" s="1114" t="s">
        <v>769</v>
      </c>
      <c r="G9" s="1115" t="s">
        <v>769</v>
      </c>
      <c r="H9" s="1111" t="s">
        <v>1724</v>
      </c>
      <c r="I9" s="1086"/>
      <c r="J9" s="355" t="s">
        <v>1725</v>
      </c>
      <c r="K9" s="1086"/>
      <c r="L9" s="1115" t="s">
        <v>2642</v>
      </c>
      <c r="M9" s="563"/>
      <c r="N9" s="11"/>
    </row>
    <row r="10" spans="1:14">
      <c r="A10" s="562" t="s">
        <v>3686</v>
      </c>
      <c r="B10" s="1093" t="s">
        <v>1529</v>
      </c>
      <c r="C10" s="1115" t="s">
        <v>2192</v>
      </c>
      <c r="D10" s="1115" t="s">
        <v>1726</v>
      </c>
      <c r="E10" s="563" t="s">
        <v>1727</v>
      </c>
      <c r="F10" s="1114" t="s">
        <v>1726</v>
      </c>
      <c r="G10" s="1115" t="s">
        <v>1727</v>
      </c>
      <c r="H10" s="1115" t="s">
        <v>1728</v>
      </c>
      <c r="I10" s="301"/>
      <c r="J10" s="1115" t="s">
        <v>1728</v>
      </c>
      <c r="K10" s="301"/>
      <c r="L10" s="1115" t="s">
        <v>659</v>
      </c>
      <c r="M10" s="563" t="s">
        <v>3686</v>
      </c>
      <c r="N10" s="11"/>
    </row>
    <row r="11" spans="1:14">
      <c r="A11" s="562" t="s">
        <v>3689</v>
      </c>
      <c r="C11" s="1115" t="s">
        <v>1128</v>
      </c>
      <c r="D11" s="1115" t="s">
        <v>1729</v>
      </c>
      <c r="E11" s="563" t="s">
        <v>1730</v>
      </c>
      <c r="F11" s="1114" t="s">
        <v>1731</v>
      </c>
      <c r="G11" s="1115" t="s">
        <v>1732</v>
      </c>
      <c r="H11" s="557" t="s">
        <v>1733</v>
      </c>
      <c r="I11" s="1115" t="s">
        <v>2645</v>
      </c>
      <c r="J11" s="557" t="s">
        <v>1734</v>
      </c>
      <c r="K11" s="1115" t="s">
        <v>2645</v>
      </c>
      <c r="L11" s="301"/>
      <c r="M11" s="563" t="s">
        <v>3689</v>
      </c>
      <c r="N11" s="11"/>
    </row>
    <row r="12" spans="1:14">
      <c r="A12" s="605"/>
      <c r="B12" s="590" t="s">
        <v>58</v>
      </c>
      <c r="C12" s="1111" t="s">
        <v>1827</v>
      </c>
      <c r="D12" s="1111" t="s">
        <v>1828</v>
      </c>
      <c r="E12" s="569" t="s">
        <v>1829</v>
      </c>
      <c r="F12" s="1109" t="s">
        <v>3535</v>
      </c>
      <c r="G12" s="1111" t="s">
        <v>3536</v>
      </c>
      <c r="H12" s="1111" t="s">
        <v>3537</v>
      </c>
      <c r="I12" s="1111" t="s">
        <v>3538</v>
      </c>
      <c r="J12" s="1111" t="s">
        <v>3539</v>
      </c>
      <c r="K12" s="1111" t="s">
        <v>3540</v>
      </c>
      <c r="L12" s="1111" t="s">
        <v>3490</v>
      </c>
      <c r="M12" s="569"/>
      <c r="N12" s="11"/>
    </row>
    <row r="13" spans="1:14">
      <c r="A13" s="605">
        <v>1</v>
      </c>
      <c r="B13" s="1086" t="s">
        <v>1735</v>
      </c>
      <c r="C13" s="624"/>
      <c r="D13" s="625"/>
      <c r="E13" s="626"/>
      <c r="F13" s="627"/>
      <c r="G13" s="625"/>
      <c r="H13" s="625"/>
      <c r="I13" s="625"/>
      <c r="J13" s="625"/>
      <c r="K13" s="625"/>
      <c r="L13" s="628"/>
      <c r="M13" s="569">
        <v>1</v>
      </c>
      <c r="N13" s="11"/>
    </row>
    <row r="14" spans="1:14">
      <c r="A14" s="605">
        <v>2</v>
      </c>
      <c r="B14" s="1086" t="s">
        <v>1736</v>
      </c>
      <c r="C14" s="629" t="s">
        <v>179</v>
      </c>
      <c r="D14" s="630" t="s">
        <v>179</v>
      </c>
      <c r="E14" s="631" t="s">
        <v>3253</v>
      </c>
      <c r="F14" s="632"/>
      <c r="G14" s="630"/>
      <c r="H14" s="633" t="s">
        <v>3253</v>
      </c>
      <c r="I14" s="630" t="s">
        <v>3253</v>
      </c>
      <c r="J14" s="633"/>
      <c r="K14" s="630"/>
      <c r="L14" s="634" t="s">
        <v>3253</v>
      </c>
      <c r="M14" s="569">
        <v>2</v>
      </c>
      <c r="N14" s="11"/>
    </row>
    <row r="15" spans="1:14">
      <c r="A15" s="605">
        <v>3</v>
      </c>
      <c r="B15" s="1086" t="s">
        <v>1737</v>
      </c>
      <c r="C15" s="141"/>
      <c r="D15" s="144"/>
      <c r="E15" s="160"/>
      <c r="F15" s="143"/>
      <c r="G15" s="141"/>
      <c r="H15" s="166"/>
      <c r="I15" s="141"/>
      <c r="J15" s="166"/>
      <c r="K15" s="141"/>
      <c r="L15" s="144">
        <f>C15+D15-E15+F15-G15-I15+K15</f>
        <v>0</v>
      </c>
      <c r="M15" s="569">
        <v>3</v>
      </c>
      <c r="N15" s="11"/>
    </row>
    <row r="16" spans="1:14" ht="15.75">
      <c r="A16" s="605">
        <v>4</v>
      </c>
      <c r="B16" s="1086" t="s">
        <v>3238</v>
      </c>
      <c r="C16" s="1021" t="s">
        <v>1367</v>
      </c>
      <c r="D16" s="146"/>
      <c r="E16" s="163"/>
      <c r="F16" s="145"/>
      <c r="G16" s="147"/>
      <c r="H16" s="166"/>
      <c r="I16" s="147"/>
      <c r="J16" s="166"/>
      <c r="K16" s="147"/>
      <c r="L16" s="146">
        <f>C16+D16-E16+F16-G16-I16+K16</f>
        <v>0</v>
      </c>
      <c r="M16" s="569">
        <v>4</v>
      </c>
      <c r="N16" s="11"/>
    </row>
    <row r="17" spans="1:14">
      <c r="A17" s="605">
        <v>5</v>
      </c>
      <c r="B17" s="1086" t="s">
        <v>3239</v>
      </c>
      <c r="C17" s="147"/>
      <c r="D17" s="146"/>
      <c r="E17" s="163"/>
      <c r="F17" s="145"/>
      <c r="G17" s="147"/>
      <c r="H17" s="166"/>
      <c r="I17" s="147"/>
      <c r="J17" s="166"/>
      <c r="K17" s="147"/>
      <c r="L17" s="146">
        <f>C17+D17-E17+F17-G17-I17+K17</f>
        <v>0</v>
      </c>
      <c r="M17" s="569">
        <v>5</v>
      </c>
      <c r="N17" s="11"/>
    </row>
    <row r="18" spans="1:14">
      <c r="A18" s="605">
        <v>6</v>
      </c>
      <c r="B18" s="1086" t="s">
        <v>179</v>
      </c>
      <c r="C18" s="206"/>
      <c r="D18" s="341"/>
      <c r="E18" s="177"/>
      <c r="F18" s="70"/>
      <c r="G18" s="206"/>
      <c r="H18" s="61"/>
      <c r="I18" s="206"/>
      <c r="J18" s="61"/>
      <c r="K18" s="206"/>
      <c r="L18" s="341">
        <f>C18+D18-E18+F18-G18-I18+K18</f>
        <v>0</v>
      </c>
      <c r="M18" s="569">
        <v>6</v>
      </c>
      <c r="N18" s="11"/>
    </row>
    <row r="19" spans="1:14">
      <c r="A19" s="605">
        <v>7</v>
      </c>
      <c r="B19" s="1086" t="s">
        <v>179</v>
      </c>
      <c r="C19" s="206"/>
      <c r="D19" s="341"/>
      <c r="E19" s="177"/>
      <c r="F19" s="70"/>
      <c r="G19" s="206"/>
      <c r="H19" s="61"/>
      <c r="I19" s="206"/>
      <c r="J19" s="61"/>
      <c r="K19" s="206"/>
      <c r="L19" s="341">
        <f>C19+D19-E19+F19-G19-I19+K19</f>
        <v>0</v>
      </c>
      <c r="M19" s="569">
        <v>7</v>
      </c>
      <c r="N19" s="11"/>
    </row>
    <row r="20" spans="1:14">
      <c r="A20" s="605">
        <v>8</v>
      </c>
      <c r="B20" s="1086" t="s">
        <v>3240</v>
      </c>
      <c r="C20" s="141">
        <f>SUM(C15:C19)</f>
        <v>0</v>
      </c>
      <c r="D20" s="144">
        <f>SUM(D15:D19)</f>
        <v>0</v>
      </c>
      <c r="E20" s="160">
        <f>SUM(E15:E19)</f>
        <v>0</v>
      </c>
      <c r="F20" s="143">
        <f>SUM(F15:F19)</f>
        <v>0</v>
      </c>
      <c r="G20" s="141">
        <f>SUM(G15:G19)</f>
        <v>0</v>
      </c>
      <c r="H20" s="166"/>
      <c r="I20" s="141">
        <f>SUM(I15:I19)</f>
        <v>0</v>
      </c>
      <c r="J20" s="166"/>
      <c r="K20" s="141">
        <f>SUM(K15:K19)</f>
        <v>0</v>
      </c>
      <c r="L20" s="144">
        <f>SUM(L15:L19)</f>
        <v>0</v>
      </c>
      <c r="M20" s="569">
        <v>8</v>
      </c>
      <c r="N20" s="11"/>
    </row>
    <row r="21" spans="1:14">
      <c r="A21" s="605">
        <v>9</v>
      </c>
      <c r="B21" s="1086" t="s">
        <v>3241</v>
      </c>
      <c r="C21" s="635"/>
      <c r="D21" s="636"/>
      <c r="E21" s="637"/>
      <c r="F21" s="638"/>
      <c r="G21" s="636"/>
      <c r="H21" s="639"/>
      <c r="I21" s="636"/>
      <c r="J21" s="639"/>
      <c r="K21" s="636"/>
      <c r="L21" s="640" t="s">
        <v>3253</v>
      </c>
      <c r="M21" s="569">
        <v>9</v>
      </c>
      <c r="N21" s="11"/>
    </row>
    <row r="22" spans="1:14">
      <c r="A22" s="605">
        <v>10</v>
      </c>
      <c r="B22" s="1086" t="s">
        <v>1737</v>
      </c>
      <c r="C22" s="141"/>
      <c r="D22" s="144"/>
      <c r="E22" s="160"/>
      <c r="F22" s="143"/>
      <c r="G22" s="141"/>
      <c r="H22" s="166"/>
      <c r="I22" s="141"/>
      <c r="J22" s="166"/>
      <c r="K22" s="141"/>
      <c r="L22" s="144">
        <f>C22+D22-E22+F22-G22-I22+K22</f>
        <v>0</v>
      </c>
      <c r="M22" s="569">
        <v>10</v>
      </c>
      <c r="N22" s="11"/>
    </row>
    <row r="23" spans="1:14">
      <c r="A23" s="605">
        <v>11</v>
      </c>
      <c r="B23" s="1086" t="s">
        <v>3242</v>
      </c>
      <c r="C23" s="147"/>
      <c r="D23" s="146"/>
      <c r="E23" s="163"/>
      <c r="F23" s="145"/>
      <c r="G23" s="147"/>
      <c r="H23" s="166"/>
      <c r="I23" s="147"/>
      <c r="J23" s="166"/>
      <c r="K23" s="147"/>
      <c r="L23" s="146">
        <f>C23+D23-E23+F23-G23-I23+K23</f>
        <v>0</v>
      </c>
      <c r="M23" s="569">
        <v>11</v>
      </c>
      <c r="N23" s="11"/>
    </row>
    <row r="24" spans="1:14">
      <c r="A24" s="605">
        <v>12</v>
      </c>
      <c r="B24" s="1086" t="s">
        <v>3239</v>
      </c>
      <c r="C24" s="206"/>
      <c r="D24" s="341"/>
      <c r="E24" s="177"/>
      <c r="F24" s="70"/>
      <c r="G24" s="206"/>
      <c r="H24" s="61"/>
      <c r="I24" s="206"/>
      <c r="J24" s="61"/>
      <c r="K24" s="206"/>
      <c r="L24" s="341">
        <f>C24+D24-E24+F24-G24-I24+K24</f>
        <v>0</v>
      </c>
      <c r="M24" s="569">
        <v>12</v>
      </c>
      <c r="N24" s="11"/>
    </row>
    <row r="25" spans="1:14">
      <c r="A25" s="605">
        <v>13</v>
      </c>
      <c r="B25" s="1086" t="s">
        <v>179</v>
      </c>
      <c r="C25" s="206"/>
      <c r="D25" s="341"/>
      <c r="E25" s="177"/>
      <c r="F25" s="70"/>
      <c r="G25" s="206"/>
      <c r="H25" s="61"/>
      <c r="I25" s="206"/>
      <c r="J25" s="61"/>
      <c r="K25" s="206"/>
      <c r="L25" s="341">
        <f>C25+D25-E25+F25-G25-I25+K25</f>
        <v>0</v>
      </c>
      <c r="M25" s="569">
        <v>13</v>
      </c>
      <c r="N25" s="11"/>
    </row>
    <row r="26" spans="1:14">
      <c r="A26" s="605">
        <v>14</v>
      </c>
      <c r="B26" s="1086" t="s">
        <v>179</v>
      </c>
      <c r="C26" s="206"/>
      <c r="D26" s="341"/>
      <c r="E26" s="177"/>
      <c r="F26" s="70"/>
      <c r="G26" s="206"/>
      <c r="H26" s="61"/>
      <c r="I26" s="206"/>
      <c r="J26" s="61"/>
      <c r="K26" s="206"/>
      <c r="L26" s="341">
        <f>C26+D26-E26+F26-G26-I26+K26</f>
        <v>0</v>
      </c>
      <c r="M26" s="569">
        <v>14</v>
      </c>
      <c r="N26" s="11"/>
    </row>
    <row r="27" spans="1:14">
      <c r="A27" s="605">
        <v>15</v>
      </c>
      <c r="B27" s="1086" t="s">
        <v>1168</v>
      </c>
      <c r="C27" s="206">
        <f>SUM(C22:C26)</f>
        <v>0</v>
      </c>
      <c r="D27" s="341">
        <f>SUM(D22:D26)</f>
        <v>0</v>
      </c>
      <c r="E27" s="177">
        <f>SUM(E22:E26)</f>
        <v>0</v>
      </c>
      <c r="F27" s="70">
        <f>SUM(F22:F26)</f>
        <v>0</v>
      </c>
      <c r="G27" s="206">
        <f>SUM(G22:G26)</f>
        <v>0</v>
      </c>
      <c r="H27" s="61"/>
      <c r="I27" s="206">
        <f>SUM(I22:I26)</f>
        <v>0</v>
      </c>
      <c r="J27" s="61"/>
      <c r="K27" s="206">
        <f>SUM(K22:K26)</f>
        <v>0</v>
      </c>
      <c r="L27" s="341">
        <f>SUM(L22:L26)</f>
        <v>0</v>
      </c>
      <c r="M27" s="569">
        <v>15</v>
      </c>
      <c r="N27" s="11"/>
    </row>
    <row r="28" spans="1:14">
      <c r="A28" s="605">
        <v>16</v>
      </c>
      <c r="B28" s="1086" t="s">
        <v>1169</v>
      </c>
      <c r="C28" s="206"/>
      <c r="D28" s="341"/>
      <c r="E28" s="177"/>
      <c r="F28" s="70"/>
      <c r="G28" s="206"/>
      <c r="H28" s="61"/>
      <c r="I28" s="206"/>
      <c r="J28" s="61"/>
      <c r="K28" s="206"/>
      <c r="L28" s="341">
        <f>C28+D28-E28+F28-G28-I28+K28</f>
        <v>0</v>
      </c>
      <c r="M28" s="569">
        <v>16</v>
      </c>
      <c r="N28" s="11"/>
    </row>
    <row r="29" spans="1:14">
      <c r="A29" s="605">
        <v>17</v>
      </c>
      <c r="B29" s="1086" t="s">
        <v>1170</v>
      </c>
      <c r="C29" s="141">
        <f>C20+C27+C28</f>
        <v>0</v>
      </c>
      <c r="D29" s="144">
        <f>D20+D27+D28</f>
        <v>0</v>
      </c>
      <c r="E29" s="160">
        <f>E20+E27+E28</f>
        <v>0</v>
      </c>
      <c r="F29" s="143">
        <f>F20+F27+F28</f>
        <v>0</v>
      </c>
      <c r="G29" s="141">
        <f>G20+G27+G28</f>
        <v>0</v>
      </c>
      <c r="H29" s="166"/>
      <c r="I29" s="141">
        <f>I20+I27+I28</f>
        <v>0</v>
      </c>
      <c r="J29" s="166"/>
      <c r="K29" s="141">
        <f>K20+K27+K28</f>
        <v>0</v>
      </c>
      <c r="L29" s="144">
        <f>L20+L27+L28</f>
        <v>0</v>
      </c>
      <c r="M29" s="569">
        <v>17</v>
      </c>
      <c r="N29" s="11"/>
    </row>
    <row r="30" spans="1:14">
      <c r="A30" s="562" t="s">
        <v>3253</v>
      </c>
      <c r="C30" s="641"/>
      <c r="D30" s="642"/>
      <c r="E30" s="643"/>
      <c r="F30" s="644"/>
      <c r="G30" s="642"/>
      <c r="H30" s="645"/>
      <c r="I30" s="642"/>
      <c r="J30" s="645"/>
      <c r="K30" s="642"/>
      <c r="L30" s="646"/>
      <c r="M30" s="563" t="s">
        <v>3253</v>
      </c>
      <c r="N30" s="11"/>
    </row>
    <row r="31" spans="1:14">
      <c r="A31" s="605">
        <v>18</v>
      </c>
      <c r="B31" s="1086" t="s">
        <v>1171</v>
      </c>
      <c r="C31" s="629"/>
      <c r="D31" s="630"/>
      <c r="E31" s="631"/>
      <c r="F31" s="632"/>
      <c r="G31" s="630"/>
      <c r="H31" s="647"/>
      <c r="I31" s="630"/>
      <c r="J31" s="647"/>
      <c r="K31" s="630"/>
      <c r="L31" s="634" t="s">
        <v>3253</v>
      </c>
      <c r="M31" s="569">
        <v>18</v>
      </c>
      <c r="N31" s="11"/>
    </row>
    <row r="32" spans="1:14">
      <c r="A32" s="605">
        <v>19</v>
      </c>
      <c r="B32" s="1086" t="s">
        <v>1172</v>
      </c>
      <c r="C32" s="141"/>
      <c r="D32" s="144"/>
      <c r="E32" s="160"/>
      <c r="F32" s="143"/>
      <c r="G32" s="141"/>
      <c r="H32" s="166"/>
      <c r="I32" s="141"/>
      <c r="J32" s="166"/>
      <c r="K32" s="141"/>
      <c r="L32" s="144">
        <f>C32+D32-E32+F32-G32-I32+K32</f>
        <v>0</v>
      </c>
      <c r="M32" s="569">
        <v>19</v>
      </c>
      <c r="N32" s="11"/>
    </row>
    <row r="33" spans="1:14">
      <c r="A33" s="605">
        <v>20</v>
      </c>
      <c r="B33" s="1086" t="s">
        <v>1173</v>
      </c>
      <c r="C33" s="147"/>
      <c r="D33" s="146"/>
      <c r="E33" s="163"/>
      <c r="F33" s="145"/>
      <c r="G33" s="147"/>
      <c r="H33" s="166"/>
      <c r="I33" s="147"/>
      <c r="J33" s="166"/>
      <c r="K33" s="147"/>
      <c r="L33" s="146">
        <f>C33+D33-E33+F33-G33-I33+K33</f>
        <v>0</v>
      </c>
      <c r="M33" s="569">
        <v>20</v>
      </c>
      <c r="N33" s="11"/>
    </row>
    <row r="34" spans="1:14">
      <c r="A34" s="605">
        <v>21</v>
      </c>
      <c r="B34" s="1086" t="s">
        <v>1174</v>
      </c>
      <c r="C34" s="141"/>
      <c r="D34" s="144"/>
      <c r="E34" s="160"/>
      <c r="F34" s="143"/>
      <c r="G34" s="141"/>
      <c r="H34" s="166"/>
      <c r="I34" s="141"/>
      <c r="J34" s="166"/>
      <c r="K34" s="141"/>
      <c r="L34" s="144">
        <f>C34+D34-E34+F34-G34-I34+K34</f>
        <v>0</v>
      </c>
      <c r="M34" s="569">
        <v>21</v>
      </c>
      <c r="N34" s="11"/>
    </row>
    <row r="35" spans="1:14">
      <c r="A35" s="1084"/>
      <c r="B35" s="7" t="s">
        <v>1175</v>
      </c>
      <c r="C35" s="7"/>
      <c r="D35" s="7"/>
      <c r="E35" s="528"/>
      <c r="F35" s="597" t="s">
        <v>1176</v>
      </c>
      <c r="G35" s="7"/>
      <c r="H35" s="7"/>
      <c r="I35" s="7"/>
      <c r="J35" s="7"/>
      <c r="K35" s="7"/>
      <c r="L35" s="7"/>
      <c r="M35" s="528"/>
      <c r="N35" s="11"/>
    </row>
    <row r="36" spans="1:14">
      <c r="A36" s="1084"/>
      <c r="E36" s="554"/>
      <c r="F36" s="1084"/>
      <c r="M36" s="554"/>
      <c r="N36" s="11"/>
    </row>
    <row r="37" spans="1:14">
      <c r="A37" s="1084"/>
      <c r="E37" s="554"/>
      <c r="F37" s="1084"/>
      <c r="M37" s="554"/>
      <c r="N37" s="11"/>
    </row>
    <row r="38" spans="1:14">
      <c r="A38" s="1084"/>
      <c r="E38" s="554"/>
      <c r="F38" s="1084"/>
      <c r="M38" s="554"/>
      <c r="N38" s="11"/>
    </row>
    <row r="39" spans="1:14">
      <c r="A39" s="1084"/>
      <c r="E39" s="554"/>
      <c r="F39" s="1084"/>
      <c r="M39" s="554"/>
      <c r="N39" s="11"/>
    </row>
    <row r="40" spans="1:14">
      <c r="A40" s="1084"/>
      <c r="E40" s="554"/>
      <c r="F40" s="1084"/>
      <c r="M40" s="554"/>
      <c r="N40" s="11"/>
    </row>
    <row r="41" spans="1:14">
      <c r="A41" s="1084"/>
      <c r="E41" s="554"/>
      <c r="F41" s="1084"/>
      <c r="M41" s="554"/>
      <c r="N41" s="11"/>
    </row>
    <row r="42" spans="1:14">
      <c r="A42" s="1084"/>
      <c r="E42" s="554"/>
      <c r="F42" s="1084"/>
      <c r="M42" s="554"/>
      <c r="N42" s="11"/>
    </row>
    <row r="43" spans="1:14">
      <c r="A43" s="1084"/>
      <c r="E43" s="554"/>
      <c r="F43" s="1084"/>
      <c r="M43" s="554"/>
      <c r="N43" s="11"/>
    </row>
    <row r="44" spans="1:14">
      <c r="A44" s="1084"/>
      <c r="E44" s="554"/>
      <c r="F44" s="1084"/>
      <c r="M44" s="554"/>
      <c r="N44" s="11"/>
    </row>
    <row r="45" spans="1:14">
      <c r="A45" s="1084"/>
      <c r="E45" s="554"/>
      <c r="F45" s="1084"/>
      <c r="M45" s="554"/>
      <c r="N45" s="11"/>
    </row>
    <row r="46" spans="1:14">
      <c r="A46" s="1084"/>
      <c r="E46" s="554"/>
      <c r="F46" s="1084"/>
      <c r="M46" s="554"/>
      <c r="N46" s="11"/>
    </row>
    <row r="47" spans="1:14">
      <c r="A47" s="1084"/>
      <c r="E47" s="554"/>
      <c r="F47" s="1084"/>
      <c r="M47" s="554"/>
      <c r="N47" s="11"/>
    </row>
    <row r="48" spans="1:14">
      <c r="A48" s="1084"/>
      <c r="E48" s="554"/>
      <c r="F48" s="1084"/>
      <c r="M48" s="554"/>
      <c r="N48" s="11"/>
    </row>
    <row r="49" spans="1:14">
      <c r="A49" s="1084"/>
      <c r="E49" s="554"/>
      <c r="F49" s="1084"/>
      <c r="M49" s="554"/>
      <c r="N49" s="11"/>
    </row>
    <row r="50" spans="1:14">
      <c r="A50" s="1084"/>
      <c r="E50" s="554"/>
      <c r="F50" s="1084"/>
      <c r="M50" s="554"/>
      <c r="N50" s="11"/>
    </row>
    <row r="51" spans="1:14">
      <c r="A51" s="1084" t="s">
        <v>1177</v>
      </c>
      <c r="D51" s="4" t="s">
        <v>1177</v>
      </c>
      <c r="E51" s="554"/>
      <c r="F51" s="1084"/>
      <c r="M51" s="554"/>
      <c r="N51" s="11"/>
    </row>
    <row r="52" spans="1:14">
      <c r="A52" s="1084"/>
      <c r="E52" s="554"/>
      <c r="F52" s="1084"/>
      <c r="M52" s="554"/>
      <c r="N52" s="11"/>
    </row>
    <row r="53" spans="1:14">
      <c r="A53" s="1084"/>
      <c r="E53" s="554"/>
      <c r="F53" s="1084"/>
      <c r="M53" s="554"/>
      <c r="N53" s="11"/>
    </row>
    <row r="54" spans="1:14" ht="15.75" thickBot="1">
      <c r="A54" s="529"/>
      <c r="B54" s="530"/>
      <c r="C54" s="530"/>
      <c r="D54" s="530"/>
      <c r="E54" s="570"/>
      <c r="F54" s="529"/>
      <c r="G54" s="530"/>
      <c r="H54" s="530"/>
      <c r="I54" s="530"/>
      <c r="J54" s="530"/>
      <c r="K54" s="530"/>
      <c r="L54" s="530"/>
      <c r="M54" s="570"/>
      <c r="N54" s="11"/>
    </row>
    <row r="55" spans="1:14">
      <c r="A55" s="4" t="s">
        <v>1178</v>
      </c>
      <c r="B55" s="7"/>
      <c r="D55" s="7"/>
      <c r="E55" s="7"/>
      <c r="F55" s="4" t="s">
        <v>1178</v>
      </c>
      <c r="G55" s="7"/>
      <c r="H55" s="7"/>
      <c r="J55" s="7"/>
      <c r="K55" s="7"/>
      <c r="L55" s="7"/>
      <c r="M55" s="7"/>
      <c r="N55" s="11"/>
    </row>
    <row r="56" spans="1:14">
      <c r="A56" s="7" t="s">
        <v>1179</v>
      </c>
      <c r="B56" s="7"/>
      <c r="C56" s="7"/>
      <c r="D56" s="7"/>
      <c r="E56" s="7"/>
      <c r="F56" s="7" t="s">
        <v>1180</v>
      </c>
      <c r="G56" s="7"/>
      <c r="H56" s="7"/>
      <c r="I56" s="7"/>
      <c r="J56" s="7"/>
      <c r="K56" s="7"/>
      <c r="L56" s="7"/>
      <c r="M56" s="7"/>
      <c r="N56" s="11"/>
    </row>
    <row r="57" spans="1:14">
      <c r="N57" s="11"/>
    </row>
    <row r="58" spans="1:14" ht="15.75">
      <c r="A58" s="553" t="s">
        <v>2391</v>
      </c>
      <c r="B58" s="7"/>
      <c r="C58" s="7"/>
      <c r="D58" s="7"/>
      <c r="E58" s="7"/>
      <c r="N58" s="11"/>
    </row>
    <row r="59" spans="1:14">
      <c r="N59" s="11"/>
    </row>
    <row r="60" spans="1:14" ht="15.75" thickBot="1">
      <c r="A60" s="4" t="str">
        <f>'Data Sheet'!$C$22</f>
        <v>Please fill in the following:</v>
      </c>
      <c r="D60" s="550">
        <f>'Data Sheet'!$C$37</f>
        <v>0</v>
      </c>
      <c r="E60" s="4">
        <f>'Data Sheet'!$C$35</f>
        <v>0</v>
      </c>
      <c r="F60" s="4" t="str">
        <f>'Data Sheet'!$C$22</f>
        <v>Please fill in the following:</v>
      </c>
      <c r="J60" s="550">
        <f>'Data Sheet'!$C$37</f>
        <v>0</v>
      </c>
      <c r="L60" s="4">
        <f>'Data Sheet'!$C$35</f>
        <v>0</v>
      </c>
      <c r="N60" s="11"/>
    </row>
    <row r="61" spans="1:14">
      <c r="A61" s="517"/>
      <c r="B61" s="520"/>
      <c r="C61" s="520"/>
      <c r="D61" s="520"/>
      <c r="E61" s="552"/>
      <c r="F61" s="517"/>
      <c r="G61" s="520"/>
      <c r="H61" s="520"/>
      <c r="I61" s="520"/>
      <c r="J61" s="520"/>
      <c r="K61" s="520"/>
      <c r="L61" s="520"/>
      <c r="M61" s="552"/>
      <c r="N61" s="11"/>
    </row>
    <row r="62" spans="1:14">
      <c r="A62" s="597" t="s">
        <v>3758</v>
      </c>
      <c r="B62" s="7"/>
      <c r="C62" s="7"/>
      <c r="D62" s="7"/>
      <c r="E62" s="528"/>
      <c r="F62" s="597" t="s">
        <v>3759</v>
      </c>
      <c r="G62" s="7"/>
      <c r="H62" s="7"/>
      <c r="I62" s="7"/>
      <c r="J62" s="7"/>
      <c r="K62" s="7"/>
      <c r="L62" s="7"/>
      <c r="M62" s="528"/>
    </row>
    <row r="63" spans="1:14">
      <c r="A63" s="525"/>
      <c r="B63" s="526"/>
      <c r="C63" s="526"/>
      <c r="D63" s="526"/>
      <c r="E63" s="527"/>
      <c r="F63" s="525"/>
      <c r="G63" s="526"/>
      <c r="H63" s="526"/>
      <c r="I63" s="526"/>
      <c r="J63" s="526"/>
      <c r="K63" s="526"/>
      <c r="L63" s="526"/>
      <c r="M63" s="527"/>
    </row>
    <row r="64" spans="1:14">
      <c r="A64" s="326"/>
      <c r="B64" s="68"/>
      <c r="C64" s="68"/>
      <c r="D64" s="327"/>
      <c r="E64" s="328"/>
      <c r="F64" s="329"/>
      <c r="G64" s="327"/>
      <c r="H64" s="327"/>
      <c r="I64" s="327"/>
      <c r="J64" s="327"/>
      <c r="K64" s="327"/>
      <c r="L64" s="68"/>
      <c r="M64" s="330"/>
    </row>
    <row r="65" spans="1:13">
      <c r="A65" s="326"/>
      <c r="B65" s="68"/>
      <c r="C65" s="68"/>
      <c r="D65" s="68"/>
      <c r="E65" s="331"/>
      <c r="F65" s="332"/>
      <c r="G65" s="68"/>
      <c r="H65" s="333"/>
      <c r="I65" s="68"/>
      <c r="J65" s="68"/>
      <c r="K65" s="68"/>
      <c r="L65" s="68"/>
      <c r="M65" s="330"/>
    </row>
    <row r="66" spans="1:13">
      <c r="A66" s="326"/>
      <c r="B66" s="68"/>
      <c r="C66" s="68"/>
      <c r="D66" s="68"/>
      <c r="E66" s="331"/>
      <c r="F66" s="332"/>
      <c r="G66" s="68"/>
      <c r="H66" s="68"/>
      <c r="I66" s="68"/>
      <c r="J66" s="68"/>
      <c r="K66" s="68"/>
      <c r="L66" s="68"/>
      <c r="M66" s="330"/>
    </row>
    <row r="67" spans="1:13">
      <c r="A67" s="326"/>
      <c r="B67" s="68"/>
      <c r="C67" s="68"/>
      <c r="D67" s="68"/>
      <c r="E67" s="331"/>
      <c r="F67" s="332"/>
      <c r="G67" s="68"/>
      <c r="H67" s="327"/>
      <c r="I67" s="68"/>
      <c r="J67" s="327"/>
      <c r="K67" s="68"/>
      <c r="L67" s="68"/>
      <c r="M67" s="330"/>
    </row>
    <row r="68" spans="1:13">
      <c r="A68" s="326"/>
      <c r="B68" s="68"/>
      <c r="C68" s="68"/>
      <c r="D68" s="68"/>
      <c r="E68" s="331"/>
      <c r="F68" s="332"/>
      <c r="G68" s="68"/>
      <c r="H68" s="68"/>
      <c r="I68" s="68"/>
      <c r="J68" s="68"/>
      <c r="K68" s="68"/>
      <c r="L68" s="68"/>
      <c r="M68" s="330"/>
    </row>
    <row r="69" spans="1:13">
      <c r="A69" s="326"/>
      <c r="B69" s="68"/>
      <c r="C69" s="68"/>
      <c r="D69" s="68"/>
      <c r="E69" s="331"/>
      <c r="F69" s="332"/>
      <c r="G69" s="68"/>
      <c r="H69" s="68"/>
      <c r="I69" s="68"/>
      <c r="J69" s="68"/>
      <c r="K69" s="68"/>
      <c r="L69" s="68"/>
      <c r="M69" s="330"/>
    </row>
    <row r="70" spans="1:13">
      <c r="A70" s="326"/>
      <c r="B70" s="68"/>
      <c r="C70" s="68"/>
      <c r="D70" s="68"/>
      <c r="E70" s="331"/>
      <c r="F70" s="332"/>
      <c r="G70" s="68"/>
      <c r="H70" s="68"/>
      <c r="I70" s="68"/>
      <c r="J70" s="68"/>
      <c r="K70" s="68"/>
      <c r="L70" s="68"/>
      <c r="M70" s="330"/>
    </row>
    <row r="71" spans="1:13">
      <c r="A71" s="326"/>
      <c r="B71" s="68"/>
      <c r="C71" s="68"/>
      <c r="D71" s="68"/>
      <c r="E71" s="331"/>
      <c r="F71" s="332"/>
      <c r="G71" s="68"/>
      <c r="H71" s="68"/>
      <c r="I71" s="68"/>
      <c r="J71" s="68"/>
      <c r="K71" s="68"/>
      <c r="L71" s="68"/>
      <c r="M71" s="330"/>
    </row>
    <row r="72" spans="1:13">
      <c r="A72" s="326"/>
      <c r="B72" s="68"/>
      <c r="C72" s="68"/>
      <c r="D72" s="68"/>
      <c r="E72" s="331"/>
      <c r="F72" s="332"/>
      <c r="G72" s="68"/>
      <c r="H72" s="68"/>
      <c r="I72" s="68"/>
      <c r="J72" s="68"/>
      <c r="K72" s="68"/>
      <c r="L72" s="68"/>
      <c r="M72" s="330"/>
    </row>
    <row r="73" spans="1:13">
      <c r="A73" s="326"/>
      <c r="B73" s="68"/>
      <c r="C73" s="68"/>
      <c r="D73" s="68"/>
      <c r="E73" s="331"/>
      <c r="F73" s="332"/>
      <c r="G73" s="68"/>
      <c r="H73" s="68"/>
      <c r="I73" s="68"/>
      <c r="J73" s="68"/>
      <c r="K73" s="68"/>
      <c r="L73" s="68"/>
      <c r="M73" s="330"/>
    </row>
    <row r="74" spans="1:13">
      <c r="A74" s="326"/>
      <c r="B74" s="68"/>
      <c r="C74" s="68"/>
      <c r="D74" s="68"/>
      <c r="E74" s="331"/>
      <c r="F74" s="332"/>
      <c r="G74" s="68"/>
      <c r="H74" s="68"/>
      <c r="I74" s="68"/>
      <c r="J74" s="68"/>
      <c r="K74" s="68"/>
      <c r="L74" s="68"/>
      <c r="M74" s="330"/>
    </row>
    <row r="75" spans="1:13">
      <c r="A75" s="326"/>
      <c r="B75" s="68"/>
      <c r="C75" s="68"/>
      <c r="D75" s="68"/>
      <c r="E75" s="331"/>
      <c r="F75" s="332"/>
      <c r="G75" s="68"/>
      <c r="H75" s="68"/>
      <c r="I75" s="68"/>
      <c r="J75" s="68"/>
      <c r="K75" s="68"/>
      <c r="L75" s="68"/>
      <c r="M75" s="330"/>
    </row>
    <row r="76" spans="1:13">
      <c r="A76" s="326"/>
      <c r="B76" s="68"/>
      <c r="C76" s="68"/>
      <c r="D76" s="68"/>
      <c r="E76" s="331"/>
      <c r="F76" s="332"/>
      <c r="G76" s="68"/>
      <c r="H76" s="68"/>
      <c r="I76" s="68"/>
      <c r="J76" s="68"/>
      <c r="K76" s="68"/>
      <c r="L76" s="68"/>
      <c r="M76" s="330"/>
    </row>
    <row r="77" spans="1:13">
      <c r="A77" s="326"/>
      <c r="B77" s="68"/>
      <c r="C77" s="68"/>
      <c r="D77" s="68"/>
      <c r="E77" s="331"/>
      <c r="F77" s="332"/>
      <c r="G77" s="68"/>
      <c r="H77" s="68"/>
      <c r="I77" s="68"/>
      <c r="J77" s="68"/>
      <c r="K77" s="68"/>
      <c r="L77" s="68"/>
      <c r="M77" s="330"/>
    </row>
    <row r="78" spans="1:13">
      <c r="A78" s="326"/>
      <c r="B78" s="68"/>
      <c r="C78" s="68"/>
      <c r="D78" s="68"/>
      <c r="E78" s="331"/>
      <c r="F78" s="332"/>
      <c r="G78" s="68"/>
      <c r="H78" s="68"/>
      <c r="I78" s="68"/>
      <c r="J78" s="68"/>
      <c r="K78" s="68"/>
      <c r="L78" s="68"/>
      <c r="M78" s="330"/>
    </row>
    <row r="79" spans="1:13">
      <c r="A79" s="326"/>
      <c r="B79" s="68"/>
      <c r="C79" s="68"/>
      <c r="D79" s="68"/>
      <c r="E79" s="331"/>
      <c r="F79" s="332"/>
      <c r="G79" s="68"/>
      <c r="H79" s="68"/>
      <c r="I79" s="68"/>
      <c r="J79" s="68"/>
      <c r="K79" s="68"/>
      <c r="L79" s="68"/>
      <c r="M79" s="330"/>
    </row>
    <row r="80" spans="1:13">
      <c r="A80" s="326"/>
      <c r="B80" s="68"/>
      <c r="C80" s="68"/>
      <c r="D80" s="68"/>
      <c r="E80" s="331"/>
      <c r="F80" s="332"/>
      <c r="G80" s="68"/>
      <c r="H80" s="68"/>
      <c r="I80" s="68"/>
      <c r="J80" s="68"/>
      <c r="K80" s="68"/>
      <c r="L80" s="68"/>
      <c r="M80" s="330"/>
    </row>
    <row r="81" spans="1:13">
      <c r="A81" s="326"/>
      <c r="B81" s="68"/>
      <c r="C81" s="68"/>
      <c r="D81" s="68"/>
      <c r="E81" s="331"/>
      <c r="F81" s="332"/>
      <c r="G81" s="68"/>
      <c r="H81" s="68"/>
      <c r="I81" s="68"/>
      <c r="J81" s="68"/>
      <c r="K81" s="68"/>
      <c r="L81" s="68"/>
      <c r="M81" s="330"/>
    </row>
    <row r="82" spans="1:13">
      <c r="A82" s="326"/>
      <c r="B82" s="68"/>
      <c r="C82" s="68"/>
      <c r="D82" s="68"/>
      <c r="E82" s="331"/>
      <c r="F82" s="332"/>
      <c r="G82" s="68"/>
      <c r="H82" s="68"/>
      <c r="I82" s="68"/>
      <c r="J82" s="68"/>
      <c r="K82" s="68"/>
      <c r="L82" s="68"/>
      <c r="M82" s="330"/>
    </row>
    <row r="83" spans="1:13">
      <c r="A83" s="326"/>
      <c r="B83" s="68"/>
      <c r="C83" s="68"/>
      <c r="D83" s="68"/>
      <c r="E83" s="331"/>
      <c r="F83" s="332"/>
      <c r="G83" s="68"/>
      <c r="H83" s="68"/>
      <c r="I83" s="68"/>
      <c r="J83" s="68"/>
      <c r="K83" s="68"/>
      <c r="L83" s="68"/>
      <c r="M83" s="330"/>
    </row>
    <row r="84" spans="1:13">
      <c r="A84" s="326"/>
      <c r="B84" s="68"/>
      <c r="C84" s="68"/>
      <c r="D84" s="68"/>
      <c r="E84" s="331"/>
      <c r="F84" s="332"/>
      <c r="G84" s="68"/>
      <c r="H84" s="68"/>
      <c r="I84" s="68"/>
      <c r="J84" s="68"/>
      <c r="K84" s="68"/>
      <c r="L84" s="68"/>
      <c r="M84" s="330"/>
    </row>
    <row r="85" spans="1:13">
      <c r="A85" s="326"/>
      <c r="B85" s="68"/>
      <c r="C85" s="68"/>
      <c r="D85" s="68"/>
      <c r="E85" s="331"/>
      <c r="F85" s="332"/>
      <c r="G85" s="68"/>
      <c r="H85" s="68"/>
      <c r="I85" s="68"/>
      <c r="J85" s="68"/>
      <c r="K85" s="68"/>
      <c r="L85" s="68"/>
      <c r="M85" s="330"/>
    </row>
    <row r="86" spans="1:13">
      <c r="A86" s="326"/>
      <c r="B86" s="68"/>
      <c r="C86" s="68"/>
      <c r="D86" s="68"/>
      <c r="E86" s="331"/>
      <c r="F86" s="332"/>
      <c r="G86" s="68"/>
      <c r="H86" s="68"/>
      <c r="I86" s="68"/>
      <c r="J86" s="68"/>
      <c r="K86" s="68"/>
      <c r="L86" s="68"/>
      <c r="M86" s="330"/>
    </row>
    <row r="87" spans="1:13">
      <c r="A87" s="326"/>
      <c r="B87" s="68"/>
      <c r="C87" s="68"/>
      <c r="D87" s="68"/>
      <c r="E87" s="331"/>
      <c r="F87" s="332"/>
      <c r="G87" s="68"/>
      <c r="H87" s="68"/>
      <c r="I87" s="68"/>
      <c r="J87" s="68"/>
      <c r="K87" s="68"/>
      <c r="L87" s="68"/>
      <c r="M87" s="330"/>
    </row>
    <row r="88" spans="1:13">
      <c r="A88" s="326"/>
      <c r="B88" s="68"/>
      <c r="C88" s="68"/>
      <c r="D88" s="68"/>
      <c r="E88" s="331"/>
      <c r="F88" s="332"/>
      <c r="G88" s="68"/>
      <c r="H88" s="68"/>
      <c r="I88" s="68"/>
      <c r="J88" s="68"/>
      <c r="K88" s="68"/>
      <c r="L88" s="68"/>
      <c r="M88" s="330"/>
    </row>
    <row r="89" spans="1:13">
      <c r="A89" s="326"/>
      <c r="B89" s="68"/>
      <c r="C89" s="68"/>
      <c r="D89" s="68"/>
      <c r="E89" s="331"/>
      <c r="F89" s="332"/>
      <c r="G89" s="68"/>
      <c r="H89" s="68"/>
      <c r="I89" s="68"/>
      <c r="J89" s="68"/>
      <c r="K89" s="68"/>
      <c r="L89" s="68"/>
      <c r="M89" s="330"/>
    </row>
    <row r="90" spans="1:13">
      <c r="A90" s="326"/>
      <c r="B90" s="68"/>
      <c r="C90" s="68"/>
      <c r="D90" s="68"/>
      <c r="E90" s="331"/>
      <c r="F90" s="332"/>
      <c r="G90" s="68"/>
      <c r="H90" s="68"/>
      <c r="I90" s="68"/>
      <c r="J90" s="68"/>
      <c r="K90" s="68"/>
      <c r="L90" s="68"/>
      <c r="M90" s="330"/>
    </row>
    <row r="91" spans="1:13">
      <c r="A91" s="326"/>
      <c r="B91" s="68"/>
      <c r="C91" s="68"/>
      <c r="D91" s="68"/>
      <c r="E91" s="331"/>
      <c r="F91" s="332"/>
      <c r="G91" s="68"/>
      <c r="H91" s="68"/>
      <c r="I91" s="68"/>
      <c r="J91" s="68"/>
      <c r="K91" s="68"/>
      <c r="L91" s="68"/>
      <c r="M91" s="330"/>
    </row>
    <row r="92" spans="1:13">
      <c r="A92" s="326"/>
      <c r="B92" s="68"/>
      <c r="C92" s="68"/>
      <c r="D92" s="68"/>
      <c r="E92" s="331"/>
      <c r="F92" s="332"/>
      <c r="G92" s="68"/>
      <c r="H92" s="68"/>
      <c r="I92" s="68"/>
      <c r="J92" s="68"/>
      <c r="K92" s="68"/>
      <c r="L92" s="68"/>
      <c r="M92" s="330"/>
    </row>
    <row r="93" spans="1:13">
      <c r="A93" s="326"/>
      <c r="B93" s="68"/>
      <c r="C93" s="68"/>
      <c r="D93" s="68"/>
      <c r="E93" s="331"/>
      <c r="F93" s="332"/>
      <c r="G93" s="68"/>
      <c r="H93" s="68"/>
      <c r="I93" s="68"/>
      <c r="J93" s="68"/>
      <c r="K93" s="68"/>
      <c r="L93" s="68"/>
      <c r="M93" s="330"/>
    </row>
    <row r="94" spans="1:13">
      <c r="A94" s="326"/>
      <c r="B94" s="68"/>
      <c r="C94" s="68"/>
      <c r="D94" s="68"/>
      <c r="E94" s="331"/>
      <c r="F94" s="332"/>
      <c r="G94" s="68"/>
      <c r="H94" s="68"/>
      <c r="I94" s="68"/>
      <c r="J94" s="68"/>
      <c r="K94" s="68"/>
      <c r="L94" s="68"/>
      <c r="M94" s="330"/>
    </row>
    <row r="95" spans="1:13">
      <c r="A95" s="326"/>
      <c r="B95" s="68"/>
      <c r="C95" s="68"/>
      <c r="D95" s="68"/>
      <c r="E95" s="331"/>
      <c r="F95" s="332"/>
      <c r="G95" s="68"/>
      <c r="H95" s="68"/>
      <c r="I95" s="68"/>
      <c r="J95" s="68"/>
      <c r="K95" s="68"/>
      <c r="L95" s="68"/>
      <c r="M95" s="330"/>
    </row>
    <row r="96" spans="1:13">
      <c r="A96" s="326"/>
      <c r="B96" s="68"/>
      <c r="C96" s="68"/>
      <c r="D96" s="68"/>
      <c r="E96" s="331"/>
      <c r="F96" s="332"/>
      <c r="G96" s="68"/>
      <c r="H96" s="68"/>
      <c r="I96" s="68"/>
      <c r="J96" s="68"/>
      <c r="K96" s="68"/>
      <c r="L96" s="68"/>
      <c r="M96" s="330"/>
    </row>
    <row r="97" spans="1:13">
      <c r="A97" s="326"/>
      <c r="B97" s="68"/>
      <c r="C97" s="68"/>
      <c r="D97" s="68"/>
      <c r="E97" s="331"/>
      <c r="F97" s="332"/>
      <c r="G97" s="68"/>
      <c r="H97" s="68"/>
      <c r="I97" s="68"/>
      <c r="J97" s="68"/>
      <c r="K97" s="68"/>
      <c r="L97" s="68"/>
      <c r="M97" s="330"/>
    </row>
    <row r="98" spans="1:13">
      <c r="A98" s="326"/>
      <c r="B98" s="68"/>
      <c r="C98" s="68"/>
      <c r="D98" s="68"/>
      <c r="E98" s="331"/>
      <c r="F98" s="332"/>
      <c r="G98" s="68"/>
      <c r="H98" s="68"/>
      <c r="I98" s="68"/>
      <c r="J98" s="68"/>
      <c r="K98" s="68"/>
      <c r="L98" s="68"/>
      <c r="M98" s="330"/>
    </row>
    <row r="99" spans="1:13">
      <c r="A99" s="326"/>
      <c r="B99" s="68"/>
      <c r="C99" s="68"/>
      <c r="D99" s="68"/>
      <c r="E99" s="331"/>
      <c r="F99" s="332"/>
      <c r="G99" s="68"/>
      <c r="H99" s="68"/>
      <c r="I99" s="68"/>
      <c r="J99" s="68"/>
      <c r="K99" s="68"/>
      <c r="L99" s="68"/>
      <c r="M99" s="330"/>
    </row>
    <row r="100" spans="1:13">
      <c r="A100" s="326"/>
      <c r="B100" s="68"/>
      <c r="C100" s="68"/>
      <c r="D100" s="68"/>
      <c r="E100" s="331"/>
      <c r="F100" s="332"/>
      <c r="G100" s="68"/>
      <c r="H100" s="68"/>
      <c r="I100" s="68"/>
      <c r="J100" s="68"/>
      <c r="K100" s="68"/>
      <c r="L100" s="68"/>
      <c r="M100" s="330"/>
    </row>
    <row r="101" spans="1:13">
      <c r="A101" s="326"/>
      <c r="B101" s="68"/>
      <c r="C101" s="68"/>
      <c r="D101" s="68"/>
      <c r="E101" s="331"/>
      <c r="F101" s="332"/>
      <c r="G101" s="68"/>
      <c r="H101" s="68"/>
      <c r="I101" s="68"/>
      <c r="J101" s="68"/>
      <c r="K101" s="68"/>
      <c r="L101" s="68"/>
      <c r="M101" s="330"/>
    </row>
    <row r="102" spans="1:13">
      <c r="A102" s="326"/>
      <c r="B102" s="68"/>
      <c r="C102" s="68"/>
      <c r="D102" s="68"/>
      <c r="E102" s="331"/>
      <c r="F102" s="332"/>
      <c r="G102" s="68"/>
      <c r="H102" s="68"/>
      <c r="I102" s="68"/>
      <c r="J102" s="68"/>
      <c r="K102" s="68"/>
      <c r="L102" s="68"/>
      <c r="M102" s="330"/>
    </row>
    <row r="103" spans="1:13">
      <c r="A103" s="326"/>
      <c r="B103" s="68"/>
      <c r="C103" s="68"/>
      <c r="D103" s="68"/>
      <c r="E103" s="331"/>
      <c r="F103" s="332"/>
      <c r="G103" s="68"/>
      <c r="H103" s="68"/>
      <c r="I103" s="68"/>
      <c r="J103" s="68"/>
      <c r="K103" s="68"/>
      <c r="L103" s="68"/>
      <c r="M103" s="330"/>
    </row>
    <row r="104" spans="1:13">
      <c r="A104" s="326"/>
      <c r="B104" s="68"/>
      <c r="C104" s="68"/>
      <c r="D104" s="68"/>
      <c r="E104" s="331"/>
      <c r="F104" s="332"/>
      <c r="G104" s="68"/>
      <c r="H104" s="68"/>
      <c r="I104" s="68"/>
      <c r="J104" s="68"/>
      <c r="K104" s="68"/>
      <c r="L104" s="68"/>
      <c r="M104" s="330"/>
    </row>
    <row r="105" spans="1:13">
      <c r="A105" s="326"/>
      <c r="B105" s="68"/>
      <c r="C105" s="68"/>
      <c r="D105" s="68"/>
      <c r="E105" s="331"/>
      <c r="F105" s="332"/>
      <c r="G105" s="68"/>
      <c r="H105" s="68"/>
      <c r="I105" s="68"/>
      <c r="J105" s="68"/>
      <c r="K105" s="68"/>
      <c r="L105" s="68"/>
      <c r="M105" s="330"/>
    </row>
    <row r="106" spans="1:13">
      <c r="A106" s="326"/>
      <c r="B106" s="68"/>
      <c r="C106" s="68"/>
      <c r="D106" s="68"/>
      <c r="E106" s="331"/>
      <c r="F106" s="332"/>
      <c r="G106" s="68"/>
      <c r="H106" s="68"/>
      <c r="I106" s="68"/>
      <c r="J106" s="68"/>
      <c r="K106" s="68"/>
      <c r="L106" s="68"/>
      <c r="M106" s="330"/>
    </row>
    <row r="107" spans="1:13">
      <c r="A107" s="326"/>
      <c r="B107" s="68"/>
      <c r="C107" s="68"/>
      <c r="D107" s="68"/>
      <c r="E107" s="331"/>
      <c r="F107" s="332"/>
      <c r="G107" s="68"/>
      <c r="H107" s="68"/>
      <c r="I107" s="68"/>
      <c r="J107" s="68"/>
      <c r="K107" s="68"/>
      <c r="L107" s="68"/>
      <c r="M107" s="330"/>
    </row>
    <row r="108" spans="1:13">
      <c r="A108" s="326"/>
      <c r="B108" s="68"/>
      <c r="C108" s="68"/>
      <c r="D108" s="68"/>
      <c r="E108" s="331"/>
      <c r="F108" s="332"/>
      <c r="G108" s="68"/>
      <c r="H108" s="68"/>
      <c r="I108" s="68"/>
      <c r="J108" s="68"/>
      <c r="K108" s="68"/>
      <c r="L108" s="68"/>
      <c r="M108" s="330"/>
    </row>
    <row r="109" spans="1:13">
      <c r="A109" s="326"/>
      <c r="B109" s="68"/>
      <c r="C109" s="68"/>
      <c r="D109" s="68"/>
      <c r="E109" s="331"/>
      <c r="F109" s="332"/>
      <c r="G109" s="68"/>
      <c r="H109" s="68"/>
      <c r="I109" s="68"/>
      <c r="J109" s="68"/>
      <c r="K109" s="68"/>
      <c r="L109" s="68"/>
      <c r="M109" s="330"/>
    </row>
    <row r="110" spans="1:13">
      <c r="A110" s="332"/>
      <c r="B110" s="68"/>
      <c r="C110" s="68"/>
      <c r="D110" s="68"/>
      <c r="E110" s="331"/>
      <c r="F110" s="332"/>
      <c r="G110" s="68"/>
      <c r="H110" s="68"/>
      <c r="I110" s="68"/>
      <c r="J110" s="68"/>
      <c r="K110" s="68"/>
      <c r="L110" s="68"/>
      <c r="M110" s="331"/>
    </row>
    <row r="111" spans="1:13">
      <c r="A111" s="332"/>
      <c r="B111" s="68"/>
      <c r="C111" s="68"/>
      <c r="D111" s="68"/>
      <c r="E111" s="331"/>
      <c r="F111" s="332"/>
      <c r="G111" s="68"/>
      <c r="H111" s="68"/>
      <c r="I111" s="68"/>
      <c r="J111" s="68"/>
      <c r="K111" s="68"/>
      <c r="L111" s="68"/>
      <c r="M111" s="331"/>
    </row>
    <row r="112" spans="1:13">
      <c r="A112" s="332"/>
      <c r="B112" s="68"/>
      <c r="C112" s="68"/>
      <c r="D112" s="68"/>
      <c r="E112" s="331"/>
      <c r="F112" s="332"/>
      <c r="G112" s="68"/>
      <c r="H112" s="68"/>
      <c r="I112" s="68"/>
      <c r="J112" s="68"/>
      <c r="K112" s="68"/>
      <c r="L112" s="68"/>
      <c r="M112" s="331"/>
    </row>
    <row r="113" spans="1:13">
      <c r="A113" s="332"/>
      <c r="B113" s="68"/>
      <c r="C113" s="68"/>
      <c r="D113" s="68"/>
      <c r="E113" s="331"/>
      <c r="F113" s="332"/>
      <c r="G113" s="68"/>
      <c r="H113" s="68"/>
      <c r="I113" s="68"/>
      <c r="J113" s="68"/>
      <c r="K113" s="68"/>
      <c r="L113" s="68"/>
      <c r="M113" s="331"/>
    </row>
    <row r="114" spans="1:13">
      <c r="A114" s="332"/>
      <c r="B114" s="68"/>
      <c r="C114" s="68"/>
      <c r="D114" s="68"/>
      <c r="E114" s="331"/>
      <c r="F114" s="332"/>
      <c r="G114" s="68"/>
      <c r="H114" s="68"/>
      <c r="I114" s="68"/>
      <c r="J114" s="68"/>
      <c r="K114" s="68"/>
      <c r="L114" s="68"/>
      <c r="M114" s="331"/>
    </row>
    <row r="115" spans="1:13">
      <c r="A115" s="332"/>
      <c r="B115" s="68"/>
      <c r="C115" s="68"/>
      <c r="D115" s="68"/>
      <c r="E115" s="331"/>
      <c r="F115" s="332"/>
      <c r="G115" s="68"/>
      <c r="H115" s="68"/>
      <c r="I115" s="68"/>
      <c r="J115" s="68"/>
      <c r="K115" s="68"/>
      <c r="L115" s="68"/>
      <c r="M115" s="331"/>
    </row>
    <row r="116" spans="1:13" ht="15.75" thickBot="1">
      <c r="A116" s="334"/>
      <c r="B116" s="335"/>
      <c r="C116" s="335"/>
      <c r="D116" s="335"/>
      <c r="E116" s="336"/>
      <c r="F116" s="334"/>
      <c r="G116" s="335"/>
      <c r="H116" s="335"/>
      <c r="I116" s="335"/>
      <c r="J116" s="335"/>
      <c r="K116" s="335"/>
      <c r="L116" s="335"/>
      <c r="M116" s="336"/>
    </row>
    <row r="117" spans="1:13">
      <c r="A117" s="1132" t="s">
        <v>1178</v>
      </c>
      <c r="B117" s="1090"/>
      <c r="D117" s="7"/>
      <c r="E117" s="7"/>
      <c r="F117" s="4" t="s">
        <v>1178</v>
      </c>
      <c r="G117" s="1090"/>
      <c r="H117" s="7"/>
      <c r="J117" s="7"/>
      <c r="K117" s="7"/>
      <c r="L117" s="7"/>
      <c r="M117" s="7"/>
    </row>
    <row r="118" spans="1:13">
      <c r="A118" s="7" t="s">
        <v>1181</v>
      </c>
      <c r="B118" s="7"/>
      <c r="C118" s="7"/>
      <c r="D118" s="7"/>
      <c r="E118" s="7"/>
      <c r="F118" s="7" t="s">
        <v>1182</v>
      </c>
      <c r="G118" s="7"/>
      <c r="H118" s="7"/>
      <c r="I118" s="7"/>
      <c r="J118" s="7"/>
      <c r="K118" s="7"/>
      <c r="L118" s="7"/>
      <c r="M118" s="7"/>
    </row>
  </sheetData>
  <mergeCells count="1">
    <mergeCell ref="A5:E6"/>
  </mergeCells>
  <phoneticPr fontId="0" type="noConversion"/>
  <printOptions horizontalCentered="1" verticalCentered="1"/>
  <pageMargins left="0.5" right="0.5" top="0.5" bottom="0.5" header="0.5" footer="0.5"/>
  <pageSetup scale="72" fitToWidth="2" fitToHeight="2" pageOrder="overThenDown" orientation="portrait" horizontalDpi="300" verticalDpi="300" r:id="rId1"/>
  <headerFooter alignWithMargins="0"/>
  <rowBreaks count="1" manualBreakCount="1">
    <brk id="56" max="16383" man="1"/>
  </rowBreaks>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codeName="Sheet47" enableFormatConditionsCalculation="0">
    <pageSetUpPr fitToPage="1"/>
  </sheetPr>
  <dimension ref="A1:IK125"/>
  <sheetViews>
    <sheetView defaultGridColor="0" view="pageBreakPreview" colorId="22" zoomScale="60" zoomScaleNormal="61" workbookViewId="0">
      <selection activeCell="M31" sqref="M31"/>
    </sheetView>
  </sheetViews>
  <sheetFormatPr defaultColWidth="9.6640625" defaultRowHeight="15"/>
  <cols>
    <col min="1" max="1" width="4.6640625" style="4" customWidth="1"/>
    <col min="2" max="2" width="1.6640625" style="4" customWidth="1"/>
    <col min="3" max="3" width="43.6640625" style="4" customWidth="1"/>
    <col min="4" max="4" width="19.5546875" style="4" customWidth="1"/>
    <col min="5" max="6" width="13.6640625" style="4" customWidth="1"/>
    <col min="7" max="8" width="14.6640625" style="4" customWidth="1"/>
    <col min="9" max="9" width="9.6640625" style="4"/>
    <col min="10" max="10" width="14.6640625" style="4" customWidth="1"/>
    <col min="11" max="11" width="13" style="4" bestFit="1" customWidth="1"/>
    <col min="12" max="13" width="14.6640625" style="4" customWidth="1"/>
    <col min="14" max="14" width="4.6640625" style="4" customWidth="1"/>
    <col min="15" max="16384" width="9.6640625" style="4"/>
  </cols>
  <sheetData>
    <row r="1" spans="1:245">
      <c r="A1" s="517" t="s">
        <v>2927</v>
      </c>
      <c r="B1" s="520"/>
      <c r="C1" s="520"/>
      <c r="D1" s="575" t="s">
        <v>3412</v>
      </c>
      <c r="E1" s="520" t="s">
        <v>1183</v>
      </c>
      <c r="F1" s="521" t="s">
        <v>2458</v>
      </c>
      <c r="G1" s="517" t="s">
        <v>2927</v>
      </c>
      <c r="H1" s="520"/>
      <c r="I1" s="519" t="s">
        <v>3412</v>
      </c>
      <c r="J1" s="520"/>
      <c r="K1" s="519" t="s">
        <v>2457</v>
      </c>
      <c r="L1" s="520"/>
      <c r="M1" s="857" t="s">
        <v>2458</v>
      </c>
      <c r="N1" s="552"/>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row>
    <row r="2" spans="1:245" ht="16.5" customHeight="1">
      <c r="A2" s="835" t="str">
        <f>'Data Sheet'!$C$25</f>
        <v>Orange and Rockland Utilities, Inc</v>
      </c>
      <c r="D2" s="556" t="s">
        <v>2235</v>
      </c>
      <c r="F2" s="523"/>
      <c r="G2" s="835" t="str">
        <f>'Data Sheet'!$C$25</f>
        <v>Orange and Rockland Utilities, Inc</v>
      </c>
      <c r="I2" s="301" t="s">
        <v>2235</v>
      </c>
      <c r="K2" s="301"/>
      <c r="M2" s="1115" t="s">
        <v>3253</v>
      </c>
      <c r="N2" s="554"/>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row>
    <row r="3" spans="1:245" ht="15" customHeight="1">
      <c r="A3" s="1084"/>
      <c r="D3" s="556" t="s">
        <v>1480</v>
      </c>
      <c r="E3" s="1136" t="str">
        <f>'Data Sheet'!$C$40</f>
        <v>4/28/2016</v>
      </c>
      <c r="F3" s="681" t="str">
        <f>'Data Sheet'!$C$38</f>
        <v>12/31/2015</v>
      </c>
      <c r="G3" s="1085"/>
      <c r="H3" s="1086"/>
      <c r="I3" s="355" t="s">
        <v>1480</v>
      </c>
      <c r="J3" s="1086"/>
      <c r="K3" s="1135" t="str">
        <f>'Data Sheet'!$C$40</f>
        <v>4/28/2016</v>
      </c>
      <c r="L3" s="1136"/>
      <c r="M3" s="860" t="str">
        <f>'Data Sheet'!$C$38</f>
        <v>12/31/2015</v>
      </c>
      <c r="N3" s="555"/>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row>
    <row r="4" spans="1:245" ht="15" customHeight="1">
      <c r="A4" s="579" t="s">
        <v>3253</v>
      </c>
      <c r="B4" s="566"/>
      <c r="C4" s="566"/>
      <c r="D4" s="566"/>
      <c r="E4" s="566"/>
      <c r="F4" s="601"/>
      <c r="G4" s="1084"/>
      <c r="N4" s="554"/>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row>
    <row r="5" spans="1:245">
      <c r="A5" s="597" t="s">
        <v>1184</v>
      </c>
      <c r="B5" s="7"/>
      <c r="C5" s="7"/>
      <c r="D5" s="7"/>
      <c r="E5" s="7"/>
      <c r="F5" s="528"/>
      <c r="G5" s="597" t="s">
        <v>1185</v>
      </c>
      <c r="H5" s="7"/>
      <c r="I5" s="7"/>
      <c r="J5" s="7"/>
      <c r="K5" s="7"/>
      <c r="L5" s="7"/>
      <c r="M5" s="7"/>
      <c r="N5" s="528"/>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row>
    <row r="6" spans="1:245">
      <c r="A6" s="1085"/>
      <c r="B6" s="1086"/>
      <c r="C6" s="1086"/>
      <c r="D6" s="1086"/>
      <c r="E6" s="1086"/>
      <c r="F6" s="555"/>
      <c r="G6" s="1085"/>
      <c r="H6" s="1086"/>
      <c r="I6" s="1086"/>
      <c r="J6" s="1086"/>
      <c r="K6" s="1086"/>
      <c r="L6" s="1086"/>
      <c r="M6" s="1086"/>
      <c r="N6" s="555"/>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row>
    <row r="7" spans="1:245">
      <c r="A7" s="1084"/>
      <c r="F7" s="554"/>
      <c r="G7" s="1084"/>
      <c r="N7" s="554"/>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row>
    <row r="8" spans="1:245">
      <c r="A8" s="648" t="s">
        <v>1285</v>
      </c>
      <c r="B8" s="549" t="s">
        <v>2258</v>
      </c>
      <c r="C8" s="549"/>
      <c r="D8" s="549"/>
      <c r="E8" s="549"/>
      <c r="F8" s="649"/>
      <c r="G8" s="648" t="s">
        <v>2259</v>
      </c>
      <c r="H8" s="549"/>
      <c r="I8" s="549"/>
      <c r="J8" s="549"/>
      <c r="K8" s="549"/>
      <c r="L8" s="549"/>
      <c r="M8" s="549"/>
      <c r="N8" s="649"/>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row>
    <row r="9" spans="1:245">
      <c r="A9" s="648"/>
      <c r="B9" s="549" t="s">
        <v>2260</v>
      </c>
      <c r="C9" s="549"/>
      <c r="D9" s="549"/>
      <c r="E9" s="549"/>
      <c r="F9" s="649"/>
      <c r="G9" s="648"/>
      <c r="H9" s="549"/>
      <c r="I9" s="549"/>
      <c r="J9" s="549"/>
      <c r="K9" s="549"/>
      <c r="L9" s="549"/>
      <c r="M9" s="549"/>
      <c r="N9" s="649"/>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row>
    <row r="10" spans="1:245">
      <c r="A10" s="648" t="s">
        <v>338</v>
      </c>
      <c r="B10" s="549" t="s">
        <v>1427</v>
      </c>
      <c r="C10" s="549"/>
      <c r="D10" s="549"/>
      <c r="E10" s="549"/>
      <c r="F10" s="649"/>
      <c r="G10" s="648"/>
      <c r="H10" s="549"/>
      <c r="I10" s="549"/>
      <c r="J10" s="549"/>
      <c r="K10" s="549"/>
      <c r="L10" s="549"/>
      <c r="M10" s="549"/>
      <c r="N10" s="649"/>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row>
    <row r="11" spans="1:245">
      <c r="A11" s="1085"/>
      <c r="B11" s="1086"/>
      <c r="C11" s="1086"/>
      <c r="D11" s="1086"/>
      <c r="E11" s="1086"/>
      <c r="F11" s="555"/>
      <c r="G11" s="1085"/>
      <c r="H11" s="1086"/>
      <c r="I11" s="1086"/>
      <c r="J11" s="1086"/>
      <c r="K11" s="1086"/>
      <c r="L11" s="1086"/>
      <c r="M11" s="1086"/>
      <c r="N11" s="555"/>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row>
    <row r="12" spans="1:245">
      <c r="A12" s="558"/>
      <c r="C12" s="522"/>
      <c r="D12" s="522"/>
      <c r="E12" s="526" t="s">
        <v>1722</v>
      </c>
      <c r="F12" s="527"/>
      <c r="G12" s="525" t="s">
        <v>1722</v>
      </c>
      <c r="H12" s="589"/>
      <c r="I12" s="526" t="s">
        <v>1723</v>
      </c>
      <c r="J12" s="526"/>
      <c r="K12" s="526"/>
      <c r="L12" s="526"/>
      <c r="M12" s="338"/>
      <c r="N12" s="523"/>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row>
    <row r="13" spans="1:245">
      <c r="A13" s="558"/>
      <c r="C13" s="522"/>
      <c r="D13" s="522"/>
      <c r="E13" s="522"/>
      <c r="F13" s="554"/>
      <c r="G13" s="558"/>
      <c r="H13" s="522"/>
      <c r="I13" s="3698" t="s">
        <v>1114</v>
      </c>
      <c r="J13" s="3699"/>
      <c r="K13" s="588" t="s">
        <v>1111</v>
      </c>
      <c r="L13" s="526"/>
      <c r="M13" s="564" t="s">
        <v>2642</v>
      </c>
      <c r="N13" s="523"/>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row>
    <row r="14" spans="1:245">
      <c r="A14" s="558"/>
      <c r="C14" s="522"/>
      <c r="D14" s="1094" t="s">
        <v>2642</v>
      </c>
      <c r="E14" s="1094" t="s">
        <v>769</v>
      </c>
      <c r="F14" s="565" t="s">
        <v>769</v>
      </c>
      <c r="G14" s="562" t="s">
        <v>769</v>
      </c>
      <c r="H14" s="1094" t="s">
        <v>769</v>
      </c>
      <c r="J14" s="301"/>
      <c r="K14" s="556"/>
      <c r="M14" s="564" t="s">
        <v>659</v>
      </c>
      <c r="N14" s="523"/>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row>
    <row r="15" spans="1:245">
      <c r="A15" s="562" t="s">
        <v>3686</v>
      </c>
      <c r="C15" s="1094" t="s">
        <v>3314</v>
      </c>
      <c r="D15" s="861" t="s">
        <v>2192</v>
      </c>
      <c r="E15" s="1094" t="s">
        <v>1726</v>
      </c>
      <c r="F15" s="565" t="s">
        <v>1727</v>
      </c>
      <c r="G15" s="562" t="s">
        <v>1726</v>
      </c>
      <c r="H15" s="1094" t="s">
        <v>1727</v>
      </c>
      <c r="I15" s="1093" t="s">
        <v>1529</v>
      </c>
      <c r="J15" s="1115" t="s">
        <v>2645</v>
      </c>
      <c r="K15" s="564" t="s">
        <v>1529</v>
      </c>
      <c r="L15" s="1093" t="s">
        <v>2645</v>
      </c>
      <c r="M15" s="556"/>
      <c r="N15" s="563" t="s">
        <v>3686</v>
      </c>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row>
    <row r="16" spans="1:245">
      <c r="A16" s="562" t="s">
        <v>3689</v>
      </c>
      <c r="C16" s="522"/>
      <c r="D16" s="1094" t="s">
        <v>1128</v>
      </c>
      <c r="E16" s="1094" t="s">
        <v>1428</v>
      </c>
      <c r="F16" s="565" t="s">
        <v>1429</v>
      </c>
      <c r="G16" s="562" t="s">
        <v>1430</v>
      </c>
      <c r="H16" s="1094" t="s">
        <v>1431</v>
      </c>
      <c r="I16" s="7" t="s">
        <v>1733</v>
      </c>
      <c r="J16" s="301"/>
      <c r="K16" s="650" t="s">
        <v>1734</v>
      </c>
      <c r="M16" s="556"/>
      <c r="N16" s="563" t="s">
        <v>3689</v>
      </c>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row>
    <row r="17" spans="1:245">
      <c r="A17" s="587"/>
      <c r="B17" s="1086"/>
      <c r="C17" s="1110" t="s">
        <v>58</v>
      </c>
      <c r="D17" s="1110" t="s">
        <v>1827</v>
      </c>
      <c r="E17" s="1110" t="s">
        <v>1828</v>
      </c>
      <c r="F17" s="612" t="s">
        <v>1829</v>
      </c>
      <c r="G17" s="605" t="s">
        <v>3535</v>
      </c>
      <c r="H17" s="1110" t="s">
        <v>3536</v>
      </c>
      <c r="I17" s="590" t="s">
        <v>3537</v>
      </c>
      <c r="J17" s="1111" t="s">
        <v>3538</v>
      </c>
      <c r="K17" s="591" t="s">
        <v>3539</v>
      </c>
      <c r="L17" s="590" t="s">
        <v>3540</v>
      </c>
      <c r="M17" s="591" t="s">
        <v>3490</v>
      </c>
      <c r="N17" s="592"/>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row>
    <row r="18" spans="1:245">
      <c r="A18" s="587">
        <v>1</v>
      </c>
      <c r="B18" s="1086"/>
      <c r="C18" s="524" t="s">
        <v>1432</v>
      </c>
      <c r="D18" s="313"/>
      <c r="E18" s="314"/>
      <c r="F18" s="315"/>
      <c r="G18" s="316" t="s">
        <v>3253</v>
      </c>
      <c r="H18" s="314" t="s">
        <v>3253</v>
      </c>
      <c r="I18" s="317"/>
      <c r="J18" s="317"/>
      <c r="K18" s="317"/>
      <c r="L18" s="317"/>
      <c r="M18" s="651"/>
      <c r="N18" s="592">
        <v>1</v>
      </c>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row>
    <row r="19" spans="1:245">
      <c r="A19" s="587">
        <v>2</v>
      </c>
      <c r="B19" s="1086"/>
      <c r="C19" s="524" t="s">
        <v>1736</v>
      </c>
      <c r="D19" s="210">
        <v>213612555</v>
      </c>
      <c r="E19" s="210">
        <v>29776739</v>
      </c>
      <c r="F19" s="211">
        <v>21290997</v>
      </c>
      <c r="G19" s="337"/>
      <c r="H19" s="210"/>
      <c r="I19" s="1402" t="s">
        <v>5062</v>
      </c>
      <c r="J19" s="141">
        <v>27252678</v>
      </c>
      <c r="K19" s="460" t="s">
        <v>5062</v>
      </c>
      <c r="L19" s="141">
        <v>28856614</v>
      </c>
      <c r="M19" s="141">
        <f>D19+E19-F19+G19-H19-J19+L19</f>
        <v>223702233</v>
      </c>
      <c r="N19" s="592">
        <v>2</v>
      </c>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row>
    <row r="20" spans="1:245">
      <c r="A20" s="587">
        <v>3</v>
      </c>
      <c r="B20" s="1086"/>
      <c r="C20" s="524" t="s">
        <v>3241</v>
      </c>
      <c r="D20" s="341">
        <v>120199005</v>
      </c>
      <c r="E20" s="341">
        <v>12438957</v>
      </c>
      <c r="F20" s="207">
        <v>5751590</v>
      </c>
      <c r="G20" s="70"/>
      <c r="H20" s="341"/>
      <c r="I20" s="1804" t="s">
        <v>5062</v>
      </c>
      <c r="J20" s="147">
        <v>9105415</v>
      </c>
      <c r="K20" s="460" t="s">
        <v>5062</v>
      </c>
      <c r="L20" s="147">
        <v>8930994</v>
      </c>
      <c r="M20" s="147">
        <f t="shared" ref="M20:M25" si="0">D20+E20-F20+G20-H20-J20+L20</f>
        <v>126711951</v>
      </c>
      <c r="N20" s="592">
        <v>3</v>
      </c>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row>
    <row r="21" spans="1:245">
      <c r="A21" s="587">
        <v>4</v>
      </c>
      <c r="B21" s="1086"/>
      <c r="C21" s="524" t="s">
        <v>5061</v>
      </c>
      <c r="D21" s="341"/>
      <c r="E21" s="341">
        <v>66471</v>
      </c>
      <c r="F21" s="207"/>
      <c r="G21" s="70"/>
      <c r="H21" s="341"/>
      <c r="I21" s="52"/>
      <c r="J21" s="147"/>
      <c r="K21" s="166"/>
      <c r="L21" s="147"/>
      <c r="M21" s="147">
        <f t="shared" si="0"/>
        <v>66471</v>
      </c>
      <c r="N21" s="592">
        <v>4</v>
      </c>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row>
    <row r="22" spans="1:245">
      <c r="A22" s="587">
        <v>5</v>
      </c>
      <c r="B22" s="1086"/>
      <c r="C22" s="524" t="s">
        <v>1147</v>
      </c>
      <c r="D22" s="341">
        <f>SUM(D19:D21)</f>
        <v>333811560</v>
      </c>
      <c r="E22" s="341">
        <f>SUM(E19:E21)</f>
        <v>42282167</v>
      </c>
      <c r="F22" s="207">
        <f>SUM(F19:F21)</f>
        <v>27042587</v>
      </c>
      <c r="G22" s="70">
        <f>SUM(G19:G21)</f>
        <v>0</v>
      </c>
      <c r="H22" s="206">
        <f>SUM(H19:H21)</f>
        <v>0</v>
      </c>
      <c r="I22" s="52"/>
      <c r="J22" s="147">
        <f>SUM(J19:J21)</f>
        <v>36358093</v>
      </c>
      <c r="K22" s="166"/>
      <c r="L22" s="147">
        <f>SUM(L19:L21)</f>
        <v>37787608</v>
      </c>
      <c r="M22" s="141">
        <f t="shared" si="0"/>
        <v>350480655</v>
      </c>
      <c r="N22" s="592">
        <v>5</v>
      </c>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row>
    <row r="23" spans="1:245">
      <c r="A23" s="587">
        <v>6</v>
      </c>
      <c r="B23" s="1086"/>
      <c r="C23" s="524" t="s">
        <v>283</v>
      </c>
      <c r="D23" s="341">
        <v>0</v>
      </c>
      <c r="E23" s="341"/>
      <c r="F23" s="207"/>
      <c r="G23" s="70"/>
      <c r="H23" s="341"/>
      <c r="I23" s="1666"/>
      <c r="J23" s="147"/>
      <c r="K23" s="460"/>
      <c r="L23" s="147"/>
      <c r="M23" s="147">
        <f t="shared" si="0"/>
        <v>0</v>
      </c>
      <c r="N23" s="592">
        <v>6</v>
      </c>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row>
    <row r="24" spans="1:245">
      <c r="A24" s="587">
        <v>7</v>
      </c>
      <c r="B24" s="1086"/>
      <c r="C24" s="524"/>
      <c r="D24" s="341">
        <v>0</v>
      </c>
      <c r="E24" s="341"/>
      <c r="F24" s="207"/>
      <c r="G24" s="70"/>
      <c r="H24" s="341"/>
      <c r="I24" s="52"/>
      <c r="J24" s="147"/>
      <c r="K24" s="166"/>
      <c r="L24" s="147"/>
      <c r="M24" s="147">
        <f t="shared" si="0"/>
        <v>0</v>
      </c>
      <c r="N24" s="592">
        <v>7</v>
      </c>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row>
    <row r="25" spans="1:245">
      <c r="A25" s="587">
        <v>8</v>
      </c>
      <c r="B25" s="1086"/>
      <c r="C25" s="524"/>
      <c r="D25" s="341">
        <v>0</v>
      </c>
      <c r="E25" s="341"/>
      <c r="F25" s="207"/>
      <c r="G25" s="70"/>
      <c r="H25" s="341"/>
      <c r="I25" s="52"/>
      <c r="J25" s="147"/>
      <c r="K25" s="166"/>
      <c r="L25" s="147"/>
      <c r="M25" s="147">
        <f t="shared" si="0"/>
        <v>0</v>
      </c>
      <c r="N25" s="592">
        <v>8</v>
      </c>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row>
    <row r="26" spans="1:245">
      <c r="A26" s="587">
        <v>9</v>
      </c>
      <c r="B26" s="1086"/>
      <c r="C26" s="524" t="s">
        <v>395</v>
      </c>
      <c r="D26" s="210">
        <f>D22+SUM(D23:D25)</f>
        <v>333811560</v>
      </c>
      <c r="E26" s="210">
        <f>E22+SUM(E23:E25)</f>
        <v>42282167</v>
      </c>
      <c r="F26" s="211">
        <f>F22+SUM(F23:F25)</f>
        <v>27042587</v>
      </c>
      <c r="G26" s="337">
        <f>G22+SUM(G23:G25)</f>
        <v>0</v>
      </c>
      <c r="H26" s="210">
        <f>H22+SUM(H23:H25)</f>
        <v>0</v>
      </c>
      <c r="I26" s="52"/>
      <c r="J26" s="340">
        <f>J22+SUM(J23:J25)</f>
        <v>36358093</v>
      </c>
      <c r="K26" s="52"/>
      <c r="L26" s="340">
        <f>L22+SUM(L23:L25)</f>
        <v>37787608</v>
      </c>
      <c r="M26" s="210">
        <f>M22+SUM(M23:M25)</f>
        <v>350480655</v>
      </c>
      <c r="N26" s="592">
        <v>9</v>
      </c>
      <c r="O26" s="278"/>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row>
    <row r="27" spans="1:245">
      <c r="A27" s="558"/>
      <c r="C27" s="522"/>
      <c r="D27" s="343"/>
      <c r="E27" s="344"/>
      <c r="F27" s="345"/>
      <c r="G27" s="346"/>
      <c r="H27" s="344"/>
      <c r="I27" s="322"/>
      <c r="J27" s="344"/>
      <c r="K27" s="322"/>
      <c r="L27" s="344"/>
      <c r="M27" s="347"/>
      <c r="N27" s="523"/>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row>
    <row r="28" spans="1:245">
      <c r="A28" s="587">
        <v>10</v>
      </c>
      <c r="B28" s="1086"/>
      <c r="C28" s="524" t="s">
        <v>1171</v>
      </c>
      <c r="D28" s="310"/>
      <c r="E28" s="286"/>
      <c r="F28" s="288"/>
      <c r="G28" s="289"/>
      <c r="H28" s="286"/>
      <c r="I28" s="324"/>
      <c r="J28" s="286"/>
      <c r="K28" s="324"/>
      <c r="L28" s="286"/>
      <c r="M28" s="311"/>
      <c r="N28" s="592">
        <v>10</v>
      </c>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row>
    <row r="29" spans="1:245">
      <c r="A29" s="587">
        <v>11</v>
      </c>
      <c r="B29" s="1086"/>
      <c r="C29" s="524" t="s">
        <v>1172</v>
      </c>
      <c r="D29" s="210">
        <v>303492355</v>
      </c>
      <c r="E29" s="210">
        <v>33509646</v>
      </c>
      <c r="F29" s="211">
        <v>20745023</v>
      </c>
      <c r="G29" s="337"/>
      <c r="H29" s="340"/>
      <c r="I29" s="1666"/>
      <c r="J29" s="340">
        <v>29307819</v>
      </c>
      <c r="K29" s="1666"/>
      <c r="L29" s="340">
        <v>30901578</v>
      </c>
      <c r="M29" s="340">
        <f>D29+E29-F29+G29-H29-J29+L29</f>
        <v>317850737</v>
      </c>
      <c r="N29" s="592">
        <v>11</v>
      </c>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row>
    <row r="30" spans="1:245">
      <c r="A30" s="587">
        <v>12</v>
      </c>
      <c r="B30" s="1086"/>
      <c r="C30" s="524" t="s">
        <v>1173</v>
      </c>
      <c r="D30" s="341">
        <v>30319205</v>
      </c>
      <c r="E30" s="341">
        <v>8772521</v>
      </c>
      <c r="F30" s="207">
        <v>6297564</v>
      </c>
      <c r="G30" s="70"/>
      <c r="H30" s="341"/>
      <c r="I30" s="1666"/>
      <c r="J30" s="340">
        <v>7050274</v>
      </c>
      <c r="K30" s="1666"/>
      <c r="L30" s="340">
        <v>6886030</v>
      </c>
      <c r="M30" s="206">
        <f>D30+E30-F30+G30-H30-J30+L30</f>
        <v>32629918</v>
      </c>
      <c r="N30" s="592">
        <v>12</v>
      </c>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row>
    <row r="31" spans="1:245">
      <c r="A31" s="587">
        <v>13</v>
      </c>
      <c r="B31" s="1086"/>
      <c r="C31" s="524" t="s">
        <v>1174</v>
      </c>
      <c r="D31" s="210"/>
      <c r="E31" s="210"/>
      <c r="F31" s="211"/>
      <c r="G31" s="337"/>
      <c r="H31" s="210"/>
      <c r="I31" s="1086"/>
      <c r="J31" s="208"/>
      <c r="K31" s="1665"/>
      <c r="L31" s="339"/>
      <c r="M31" s="340">
        <f>D31+E31-F31+G31-H31-J31+L31</f>
        <v>0</v>
      </c>
      <c r="N31" s="592">
        <v>13</v>
      </c>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row>
    <row r="32" spans="1:245">
      <c r="A32" s="597" t="s">
        <v>1175</v>
      </c>
      <c r="B32" s="7"/>
      <c r="C32" s="7"/>
      <c r="D32" s="7"/>
      <c r="E32" s="7"/>
      <c r="F32" s="528"/>
      <c r="G32" s="597" t="s">
        <v>1176</v>
      </c>
      <c r="H32" s="7"/>
      <c r="I32" s="7"/>
      <c r="J32" s="7"/>
      <c r="K32" s="7"/>
      <c r="L32" s="7"/>
      <c r="M32" s="7"/>
      <c r="N32" s="528"/>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row>
    <row r="33" spans="1:245">
      <c r="A33" s="1084"/>
      <c r="D33" s="1137"/>
      <c r="E33" s="1137"/>
      <c r="F33" s="1137"/>
      <c r="G33" s="1466"/>
      <c r="H33" s="1137"/>
      <c r="I33" s="1137"/>
      <c r="J33" s="1137"/>
      <c r="K33" s="1137"/>
      <c r="L33" s="1137"/>
      <c r="M33" s="1137"/>
      <c r="N33" s="554"/>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row>
    <row r="34" spans="1:245">
      <c r="A34" s="1084"/>
      <c r="D34" s="194"/>
      <c r="E34" s="194"/>
      <c r="F34" s="199"/>
      <c r="G34" s="233" t="s">
        <v>5064</v>
      </c>
      <c r="H34" s="194"/>
      <c r="N34" s="199"/>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row>
    <row r="35" spans="1:245">
      <c r="A35" s="1084"/>
      <c r="D35" s="194"/>
      <c r="E35" s="194"/>
      <c r="F35" s="199"/>
      <c r="G35" s="233" t="s">
        <v>5066</v>
      </c>
      <c r="H35" s="194"/>
      <c r="N35" s="199"/>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row>
    <row r="36" spans="1:245">
      <c r="A36" s="1084"/>
      <c r="D36" s="194"/>
      <c r="E36" s="194"/>
      <c r="F36" s="199"/>
      <c r="G36" s="233"/>
      <c r="H36" s="194"/>
      <c r="N36" s="199"/>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row>
    <row r="37" spans="1:245">
      <c r="A37" s="1084"/>
      <c r="D37" s="194"/>
      <c r="E37" s="194"/>
      <c r="F37" s="199"/>
      <c r="G37" s="233" t="s">
        <v>5065</v>
      </c>
      <c r="H37" s="194"/>
      <c r="N37" s="199"/>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row>
    <row r="38" spans="1:245">
      <c r="A38" s="1084"/>
      <c r="D38" s="194"/>
      <c r="E38" s="194"/>
      <c r="F38" s="199"/>
      <c r="G38" s="233" t="s">
        <v>5063</v>
      </c>
      <c r="H38" s="194"/>
      <c r="N38" s="199"/>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row>
    <row r="39" spans="1:245">
      <c r="A39" s="1084"/>
      <c r="D39" s="194"/>
      <c r="E39" s="194"/>
      <c r="F39" s="199"/>
      <c r="G39" s="233"/>
      <c r="H39" s="194"/>
      <c r="N39" s="199"/>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row>
    <row r="40" spans="1:245">
      <c r="A40" s="1084"/>
      <c r="D40" s="194"/>
      <c r="E40" s="194"/>
      <c r="F40" s="199"/>
      <c r="G40" s="233" t="s">
        <v>5067</v>
      </c>
      <c r="H40" s="194"/>
      <c r="N40" s="199"/>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row>
    <row r="41" spans="1:245">
      <c r="A41" s="1084"/>
      <c r="D41" s="194"/>
      <c r="E41" s="194"/>
      <c r="F41" s="199"/>
      <c r="G41" s="233" t="s">
        <v>5066</v>
      </c>
      <c r="H41" s="194"/>
      <c r="N41" s="199"/>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row>
    <row r="42" spans="1:245">
      <c r="A42" s="1084"/>
      <c r="D42" s="194"/>
      <c r="E42" s="194"/>
      <c r="F42" s="199"/>
      <c r="G42" s="233"/>
      <c r="H42" s="194"/>
      <c r="N42" s="199"/>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row>
    <row r="43" spans="1:245">
      <c r="A43" s="1084"/>
      <c r="D43" s="194"/>
      <c r="E43" s="194"/>
      <c r="F43" s="199"/>
      <c r="G43" s="233" t="s">
        <v>5068</v>
      </c>
      <c r="H43" s="194"/>
      <c r="N43" s="199"/>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row>
    <row r="44" spans="1:245">
      <c r="A44" s="1084"/>
      <c r="D44" s="194"/>
      <c r="E44" s="194"/>
      <c r="F44" s="199"/>
      <c r="G44" s="233" t="s">
        <v>5063</v>
      </c>
      <c r="H44" s="194"/>
      <c r="N44" s="199"/>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row>
    <row r="45" spans="1:245">
      <c r="A45" s="1084"/>
      <c r="D45" s="194"/>
      <c r="E45" s="194"/>
      <c r="F45" s="199"/>
      <c r="G45" s="233"/>
      <c r="H45" s="194"/>
      <c r="N45" s="199"/>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row>
    <row r="46" spans="1:245">
      <c r="A46" s="1084"/>
      <c r="D46" s="194"/>
      <c r="E46" s="194"/>
      <c r="F46" s="199"/>
      <c r="G46" s="233"/>
      <c r="H46" s="194"/>
      <c r="N46" s="199"/>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row>
    <row r="47" spans="1:245">
      <c r="A47" s="1084"/>
      <c r="F47" s="554"/>
      <c r="G47" s="1084"/>
      <c r="N47" s="554"/>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row>
    <row r="48" spans="1:245">
      <c r="A48" s="1084"/>
      <c r="F48" s="554"/>
      <c r="G48" s="1084"/>
      <c r="N48" s="554"/>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row>
    <row r="49" spans="1:245">
      <c r="A49" s="1084"/>
      <c r="F49" s="554"/>
      <c r="G49" s="1084"/>
      <c r="N49" s="554"/>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row>
    <row r="50" spans="1:245">
      <c r="A50" s="1084"/>
      <c r="F50" s="554"/>
      <c r="G50" s="1084"/>
      <c r="N50" s="554"/>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row>
    <row r="51" spans="1:245">
      <c r="A51" s="1084"/>
      <c r="F51" s="554"/>
      <c r="G51" s="1084"/>
      <c r="N51" s="554"/>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row>
    <row r="52" spans="1:245">
      <c r="A52" s="1084"/>
      <c r="F52" s="554"/>
      <c r="G52" s="1084"/>
      <c r="N52" s="554"/>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row>
    <row r="53" spans="1:245">
      <c r="A53" s="1084"/>
      <c r="F53" s="554"/>
      <c r="G53" s="1084"/>
      <c r="N53" s="554"/>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row>
    <row r="54" spans="1:245">
      <c r="A54" s="1084"/>
      <c r="F54" s="554"/>
      <c r="G54" s="1084"/>
      <c r="N54" s="554"/>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row>
    <row r="55" spans="1:245">
      <c r="A55" s="1084"/>
      <c r="F55" s="554"/>
      <c r="G55" s="1084"/>
      <c r="N55" s="554"/>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row>
    <row r="56" spans="1:245">
      <c r="A56" s="1084"/>
      <c r="F56" s="554"/>
      <c r="G56" s="1084"/>
      <c r="N56" s="554"/>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row>
    <row r="57" spans="1:245" ht="15.75" thickBot="1">
      <c r="A57" s="529"/>
      <c r="B57" s="530"/>
      <c r="C57" s="530"/>
      <c r="D57" s="280"/>
      <c r="E57" s="280"/>
      <c r="F57" s="214"/>
      <c r="G57" s="529"/>
      <c r="H57" s="280"/>
      <c r="I57" s="530"/>
      <c r="J57" s="280"/>
      <c r="K57" s="530"/>
      <c r="L57" s="280"/>
      <c r="M57" s="530"/>
      <c r="N57" s="214"/>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row>
    <row r="58" spans="1:245">
      <c r="A58" s="7"/>
      <c r="B58" s="7"/>
      <c r="C58" s="7"/>
      <c r="D58" s="279"/>
      <c r="E58" s="279"/>
      <c r="F58" s="279"/>
      <c r="G58" s="249"/>
      <c r="H58" s="279"/>
      <c r="I58" s="7"/>
      <c r="J58" s="7"/>
      <c r="K58" s="7"/>
      <c r="L58" s="7"/>
      <c r="M58" s="279"/>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row>
    <row r="59" spans="1:245">
      <c r="A59" s="1090" t="s">
        <v>3284</v>
      </c>
      <c r="B59" s="1090"/>
      <c r="C59" s="1090"/>
      <c r="E59" s="278"/>
      <c r="F59" s="278"/>
      <c r="G59" s="7" t="s">
        <v>3284</v>
      </c>
      <c r="H59" s="279"/>
      <c r="I59" s="7"/>
      <c r="K59" s="279"/>
      <c r="L59" s="249"/>
      <c r="M59" s="249"/>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row>
    <row r="60" spans="1:245">
      <c r="A60" s="3697" t="s">
        <v>3285</v>
      </c>
      <c r="B60" s="3697"/>
      <c r="C60" s="3697"/>
      <c r="D60" s="3697"/>
      <c r="E60" s="3697"/>
      <c r="F60" s="3697"/>
      <c r="G60" s="3576" t="s">
        <v>3286</v>
      </c>
      <c r="H60" s="3576"/>
      <c r="I60" s="3576"/>
      <c r="J60" s="3576"/>
      <c r="K60" s="3576"/>
      <c r="L60" s="3576"/>
      <c r="M60" s="3576"/>
      <c r="N60" s="3576"/>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row>
    <row r="62" spans="1:245" ht="15.75">
      <c r="A62" s="553" t="s">
        <v>2391</v>
      </c>
      <c r="B62" s="7"/>
      <c r="C62" s="7"/>
      <c r="D62" s="7"/>
      <c r="E62" s="7"/>
      <c r="F62" s="7"/>
    </row>
    <row r="64" spans="1:245" ht="15.75" thickBot="1">
      <c r="A64" s="4" t="str">
        <f>'Data Sheet'!$C$25</f>
        <v>Orange and Rockland Utilities, Inc</v>
      </c>
      <c r="E64" s="550" t="s">
        <v>3253</v>
      </c>
      <c r="F64" s="730" t="str">
        <f>'Data Sheet'!$C$38</f>
        <v>12/31/2015</v>
      </c>
      <c r="G64" s="4" t="str">
        <f>'Data Sheet'!$C$25</f>
        <v>Orange and Rockland Utilities, Inc</v>
      </c>
      <c r="K64" s="550" t="s">
        <v>3253</v>
      </c>
      <c r="M64" s="730" t="str">
        <f>'Data Sheet'!$C$38</f>
        <v>12/31/2015</v>
      </c>
    </row>
    <row r="65" spans="1:14">
      <c r="A65" s="517" t="s">
        <v>3253</v>
      </c>
      <c r="B65" s="520"/>
      <c r="C65" s="520"/>
      <c r="D65" s="520"/>
      <c r="E65" s="520"/>
      <c r="F65" s="552"/>
      <c r="G65" s="517"/>
      <c r="H65" s="520"/>
      <c r="I65" s="520"/>
      <c r="J65" s="520"/>
      <c r="K65" s="520"/>
      <c r="L65" s="520"/>
      <c r="M65" s="520"/>
      <c r="N65" s="552"/>
    </row>
    <row r="66" spans="1:14">
      <c r="A66" s="597" t="s">
        <v>1184</v>
      </c>
      <c r="B66" s="7"/>
      <c r="C66" s="7"/>
      <c r="D66" s="7"/>
      <c r="E66" s="7"/>
      <c r="F66" s="528"/>
      <c r="G66" s="597" t="s">
        <v>1185</v>
      </c>
      <c r="H66" s="7"/>
      <c r="I66" s="7"/>
      <c r="J66" s="7"/>
      <c r="K66" s="7"/>
      <c r="L66" s="7"/>
      <c r="M66" s="7"/>
      <c r="N66" s="528"/>
    </row>
    <row r="67" spans="1:14">
      <c r="A67" s="1085"/>
      <c r="B67" s="1086"/>
      <c r="C67" s="1086"/>
      <c r="D67" s="1086"/>
      <c r="E67" s="1086"/>
      <c r="F67" s="555"/>
      <c r="G67" s="1085"/>
      <c r="H67" s="1086"/>
      <c r="I67" s="1086"/>
      <c r="J67" s="1086"/>
      <c r="K67" s="1086"/>
      <c r="L67" s="1086"/>
      <c r="M67" s="1086"/>
      <c r="N67" s="555"/>
    </row>
    <row r="68" spans="1:14">
      <c r="A68" s="233"/>
      <c r="B68" s="194"/>
      <c r="C68" s="194"/>
      <c r="D68" s="194"/>
      <c r="E68" s="279"/>
      <c r="F68" s="348"/>
      <c r="G68" s="349"/>
      <c r="H68" s="279"/>
      <c r="I68" s="279"/>
      <c r="J68" s="279"/>
      <c r="K68" s="279"/>
      <c r="L68" s="279"/>
      <c r="M68" s="194"/>
      <c r="N68" s="199"/>
    </row>
    <row r="69" spans="1:14">
      <c r="A69" s="233"/>
      <c r="B69" s="194"/>
      <c r="C69" s="194"/>
      <c r="D69" s="194"/>
      <c r="E69" s="194"/>
      <c r="F69" s="199"/>
      <c r="G69" s="233"/>
      <c r="H69" s="194"/>
      <c r="I69" s="279"/>
      <c r="J69" s="279"/>
      <c r="K69" s="279"/>
      <c r="L69" s="279"/>
      <c r="M69" s="194"/>
      <c r="N69" s="199"/>
    </row>
    <row r="70" spans="1:14">
      <c r="A70" s="233"/>
      <c r="B70" s="194"/>
      <c r="C70" s="194"/>
      <c r="D70" s="194"/>
      <c r="E70" s="194"/>
      <c r="F70" s="199"/>
      <c r="G70" s="233"/>
      <c r="H70" s="194"/>
      <c r="I70" s="194"/>
      <c r="J70" s="194"/>
      <c r="K70" s="194"/>
      <c r="L70" s="194"/>
      <c r="M70" s="194"/>
      <c r="N70" s="199"/>
    </row>
    <row r="71" spans="1:14">
      <c r="A71" s="233"/>
      <c r="B71" s="194"/>
      <c r="C71" s="194"/>
      <c r="D71" s="194"/>
      <c r="E71" s="194"/>
      <c r="F71" s="199"/>
      <c r="G71" s="233"/>
      <c r="H71" s="194"/>
      <c r="I71" s="223"/>
      <c r="J71" s="194"/>
      <c r="K71" s="194"/>
      <c r="L71" s="194"/>
      <c r="M71" s="194"/>
      <c r="N71" s="199"/>
    </row>
    <row r="72" spans="1:14">
      <c r="A72" s="233"/>
      <c r="B72" s="194"/>
      <c r="C72" s="194"/>
      <c r="D72" s="194"/>
      <c r="E72" s="194"/>
      <c r="F72" s="199"/>
      <c r="G72" s="233"/>
      <c r="H72" s="194"/>
      <c r="I72" s="279"/>
      <c r="J72" s="194"/>
      <c r="K72" s="279"/>
      <c r="L72" s="194"/>
      <c r="M72" s="194"/>
      <c r="N72" s="199"/>
    </row>
    <row r="73" spans="1:14">
      <c r="A73" s="233"/>
      <c r="B73" s="194"/>
      <c r="C73" s="194"/>
      <c r="D73" s="194"/>
      <c r="E73" s="194"/>
      <c r="F73" s="199"/>
      <c r="G73" s="233"/>
      <c r="H73" s="194"/>
      <c r="I73" s="194"/>
      <c r="J73" s="194"/>
      <c r="K73" s="194"/>
      <c r="L73" s="194"/>
      <c r="M73" s="194"/>
      <c r="N73" s="199"/>
    </row>
    <row r="74" spans="1:14">
      <c r="A74" s="233"/>
      <c r="B74" s="194"/>
      <c r="C74" s="194"/>
      <c r="D74" s="194"/>
      <c r="E74" s="194"/>
      <c r="F74" s="199"/>
      <c r="G74" s="233"/>
      <c r="H74" s="194"/>
      <c r="I74" s="194"/>
      <c r="J74" s="194"/>
      <c r="K74" s="194"/>
      <c r="L74" s="194"/>
      <c r="M74" s="194"/>
      <c r="N74" s="199"/>
    </row>
    <row r="75" spans="1:14">
      <c r="A75" s="233"/>
      <c r="B75" s="194"/>
      <c r="C75" s="194"/>
      <c r="D75" s="194"/>
      <c r="E75" s="194"/>
      <c r="F75" s="199"/>
      <c r="G75" s="233"/>
      <c r="H75" s="194"/>
      <c r="I75" s="194"/>
      <c r="J75" s="194"/>
      <c r="K75" s="194"/>
      <c r="L75" s="194"/>
      <c r="M75" s="194"/>
      <c r="N75" s="199"/>
    </row>
    <row r="76" spans="1:14">
      <c r="A76" s="233"/>
      <c r="B76" s="194"/>
      <c r="C76" s="194"/>
      <c r="D76" s="194"/>
      <c r="E76" s="194"/>
      <c r="F76" s="199"/>
      <c r="G76" s="233"/>
      <c r="H76" s="194"/>
      <c r="I76" s="194"/>
      <c r="J76" s="194"/>
      <c r="K76" s="194"/>
      <c r="L76" s="194"/>
      <c r="M76" s="194"/>
      <c r="N76" s="199"/>
    </row>
    <row r="77" spans="1:14">
      <c r="A77" s="233"/>
      <c r="B77" s="194"/>
      <c r="C77" s="194"/>
      <c r="D77" s="194"/>
      <c r="E77" s="194"/>
      <c r="F77" s="199"/>
      <c r="G77" s="233"/>
      <c r="H77" s="194"/>
      <c r="I77" s="194"/>
      <c r="J77" s="194"/>
      <c r="K77" s="194"/>
      <c r="L77" s="194"/>
      <c r="M77" s="194"/>
      <c r="N77" s="199"/>
    </row>
    <row r="78" spans="1:14">
      <c r="A78" s="233"/>
      <c r="B78" s="194"/>
      <c r="C78" s="194"/>
      <c r="D78" s="194"/>
      <c r="E78" s="194"/>
      <c r="F78" s="199"/>
      <c r="G78" s="233"/>
      <c r="H78" s="194"/>
      <c r="I78" s="194"/>
      <c r="J78" s="194"/>
      <c r="K78" s="194"/>
      <c r="L78" s="194"/>
      <c r="M78" s="194"/>
      <c r="N78" s="199"/>
    </row>
    <row r="79" spans="1:14">
      <c r="A79" s="233"/>
      <c r="B79" s="194"/>
      <c r="C79" s="194"/>
      <c r="D79" s="194"/>
      <c r="E79" s="194"/>
      <c r="F79" s="199"/>
      <c r="G79" s="233"/>
      <c r="H79" s="194"/>
      <c r="I79" s="194"/>
      <c r="J79" s="194"/>
      <c r="K79" s="194"/>
      <c r="L79" s="194"/>
      <c r="M79" s="194"/>
      <c r="N79" s="199"/>
    </row>
    <row r="80" spans="1:14">
      <c r="A80" s="233"/>
      <c r="B80" s="194"/>
      <c r="C80" s="194"/>
      <c r="D80" s="194"/>
      <c r="E80" s="194"/>
      <c r="F80" s="199"/>
      <c r="G80" s="233"/>
      <c r="H80" s="194"/>
      <c r="I80" s="194"/>
      <c r="J80" s="194"/>
      <c r="K80" s="194"/>
      <c r="L80" s="194"/>
      <c r="M80" s="194"/>
      <c r="N80" s="199"/>
    </row>
    <row r="81" spans="1:14">
      <c r="A81" s="233"/>
      <c r="B81" s="194"/>
      <c r="C81" s="194"/>
      <c r="D81" s="194"/>
      <c r="E81" s="194"/>
      <c r="F81" s="199"/>
      <c r="G81" s="233"/>
      <c r="H81" s="194"/>
      <c r="I81" s="194"/>
      <c r="J81" s="194"/>
      <c r="K81" s="194"/>
      <c r="L81" s="194"/>
      <c r="M81" s="194"/>
      <c r="N81" s="199"/>
    </row>
    <row r="82" spans="1:14">
      <c r="A82" s="233"/>
      <c r="B82" s="194"/>
      <c r="C82" s="194"/>
      <c r="D82" s="194"/>
      <c r="E82" s="194"/>
      <c r="F82" s="199"/>
      <c r="G82" s="233"/>
      <c r="H82" s="194"/>
      <c r="I82" s="194"/>
      <c r="J82" s="194"/>
      <c r="K82" s="194"/>
      <c r="L82" s="194"/>
      <c r="M82" s="194"/>
      <c r="N82" s="199"/>
    </row>
    <row r="83" spans="1:14">
      <c r="A83" s="233"/>
      <c r="B83" s="194"/>
      <c r="C83" s="194"/>
      <c r="D83" s="194"/>
      <c r="E83" s="194"/>
      <c r="F83" s="199"/>
      <c r="G83" s="233"/>
      <c r="H83" s="194"/>
      <c r="I83" s="194"/>
      <c r="J83" s="194"/>
      <c r="K83" s="194"/>
      <c r="L83" s="194"/>
      <c r="M83" s="194"/>
      <c r="N83" s="199"/>
    </row>
    <row r="84" spans="1:14">
      <c r="A84" s="233"/>
      <c r="B84" s="194"/>
      <c r="C84" s="194"/>
      <c r="D84" s="194"/>
      <c r="E84" s="194"/>
      <c r="F84" s="199"/>
      <c r="G84" s="233"/>
      <c r="H84" s="194"/>
      <c r="I84" s="194"/>
      <c r="J84" s="194"/>
      <c r="K84" s="194"/>
      <c r="L84" s="194"/>
      <c r="M84" s="194"/>
      <c r="N84" s="199"/>
    </row>
    <row r="85" spans="1:14">
      <c r="A85" s="233"/>
      <c r="B85" s="194"/>
      <c r="C85" s="194"/>
      <c r="D85" s="194"/>
      <c r="E85" s="194"/>
      <c r="F85" s="199"/>
      <c r="G85" s="233"/>
      <c r="H85" s="194"/>
      <c r="I85" s="194"/>
      <c r="J85" s="194"/>
      <c r="K85" s="194"/>
      <c r="L85" s="194"/>
      <c r="M85" s="194"/>
      <c r="N85" s="199"/>
    </row>
    <row r="86" spans="1:14">
      <c r="A86" s="233"/>
      <c r="B86" s="194"/>
      <c r="C86" s="194"/>
      <c r="D86" s="194"/>
      <c r="E86" s="194"/>
      <c r="F86" s="199"/>
      <c r="G86" s="233"/>
      <c r="H86" s="194"/>
      <c r="I86" s="194"/>
      <c r="J86" s="194"/>
      <c r="K86" s="194"/>
      <c r="L86" s="194"/>
      <c r="M86" s="194"/>
      <c r="N86" s="199"/>
    </row>
    <row r="87" spans="1:14">
      <c r="A87" s="233"/>
      <c r="B87" s="194"/>
      <c r="C87" s="194"/>
      <c r="D87" s="194"/>
      <c r="E87" s="194"/>
      <c r="F87" s="199"/>
      <c r="G87" s="233"/>
      <c r="H87" s="194"/>
      <c r="I87" s="194"/>
      <c r="J87" s="194"/>
      <c r="K87" s="194"/>
      <c r="L87" s="194"/>
      <c r="M87" s="194"/>
      <c r="N87" s="199"/>
    </row>
    <row r="88" spans="1:14">
      <c r="A88" s="233"/>
      <c r="B88" s="194"/>
      <c r="C88" s="194"/>
      <c r="D88" s="194"/>
      <c r="E88" s="194"/>
      <c r="F88" s="199"/>
      <c r="G88" s="233"/>
      <c r="H88" s="194"/>
      <c r="I88" s="194"/>
      <c r="J88" s="194"/>
      <c r="K88" s="194"/>
      <c r="L88" s="194"/>
      <c r="M88" s="194"/>
      <c r="N88" s="199"/>
    </row>
    <row r="89" spans="1:14">
      <c r="A89" s="233"/>
      <c r="B89" s="194"/>
      <c r="C89" s="194"/>
      <c r="D89" s="194"/>
      <c r="E89" s="194"/>
      <c r="F89" s="199"/>
      <c r="G89" s="233"/>
      <c r="H89" s="194"/>
      <c r="I89" s="194"/>
      <c r="J89" s="194"/>
      <c r="K89" s="194"/>
      <c r="L89" s="194"/>
      <c r="M89" s="194"/>
      <c r="N89" s="199"/>
    </row>
    <row r="90" spans="1:14">
      <c r="A90" s="233"/>
      <c r="B90" s="194"/>
      <c r="C90" s="194"/>
      <c r="D90" s="194"/>
      <c r="E90" s="194"/>
      <c r="F90" s="199"/>
      <c r="G90" s="233"/>
      <c r="H90" s="194"/>
      <c r="I90" s="194"/>
      <c r="J90" s="194"/>
      <c r="K90" s="194"/>
      <c r="L90" s="194"/>
      <c r="M90" s="194"/>
      <c r="N90" s="199"/>
    </row>
    <row r="91" spans="1:14">
      <c r="A91" s="233"/>
      <c r="B91" s="194"/>
      <c r="C91" s="194"/>
      <c r="D91" s="194"/>
      <c r="E91" s="194"/>
      <c r="F91" s="199"/>
      <c r="G91" s="233"/>
      <c r="H91" s="194"/>
      <c r="I91" s="194"/>
      <c r="J91" s="194"/>
      <c r="K91" s="194"/>
      <c r="L91" s="194"/>
      <c r="M91" s="194"/>
      <c r="N91" s="199"/>
    </row>
    <row r="92" spans="1:14">
      <c r="A92" s="233"/>
      <c r="B92" s="194"/>
      <c r="C92" s="194"/>
      <c r="D92" s="194"/>
      <c r="E92" s="194"/>
      <c r="F92" s="199"/>
      <c r="G92" s="233"/>
      <c r="H92" s="194"/>
      <c r="I92" s="194"/>
      <c r="J92" s="194"/>
      <c r="K92" s="194"/>
      <c r="L92" s="194"/>
      <c r="M92" s="194"/>
      <c r="N92" s="199"/>
    </row>
    <row r="93" spans="1:14">
      <c r="A93" s="233"/>
      <c r="B93" s="194"/>
      <c r="C93" s="194"/>
      <c r="D93" s="194"/>
      <c r="E93" s="194"/>
      <c r="F93" s="199"/>
      <c r="G93" s="233"/>
      <c r="H93" s="194"/>
      <c r="I93" s="194"/>
      <c r="J93" s="194"/>
      <c r="K93" s="194"/>
      <c r="L93" s="194"/>
      <c r="M93" s="194"/>
      <c r="N93" s="199"/>
    </row>
    <row r="94" spans="1:14">
      <c r="A94" s="233"/>
      <c r="B94" s="194"/>
      <c r="C94" s="194"/>
      <c r="D94" s="194"/>
      <c r="E94" s="194"/>
      <c r="F94" s="199"/>
      <c r="G94" s="233"/>
      <c r="H94" s="194"/>
      <c r="I94" s="194"/>
      <c r="J94" s="194"/>
      <c r="K94" s="194"/>
      <c r="L94" s="194"/>
      <c r="M94" s="194"/>
      <c r="N94" s="199"/>
    </row>
    <row r="95" spans="1:14">
      <c r="A95" s="233"/>
      <c r="B95" s="194"/>
      <c r="C95" s="194"/>
      <c r="D95" s="194"/>
      <c r="E95" s="194"/>
      <c r="F95" s="199"/>
      <c r="G95" s="233"/>
      <c r="H95" s="194"/>
      <c r="I95" s="194"/>
      <c r="J95" s="194"/>
      <c r="K95" s="194"/>
      <c r="L95" s="194"/>
      <c r="M95" s="194"/>
      <c r="N95" s="199"/>
    </row>
    <row r="96" spans="1:14">
      <c r="A96" s="233"/>
      <c r="B96" s="194"/>
      <c r="C96" s="194"/>
      <c r="D96" s="194"/>
      <c r="E96" s="194"/>
      <c r="F96" s="199"/>
      <c r="G96" s="233"/>
      <c r="H96" s="194"/>
      <c r="I96" s="194"/>
      <c r="J96" s="194"/>
      <c r="K96" s="194"/>
      <c r="L96" s="194"/>
      <c r="M96" s="194"/>
      <c r="N96" s="199"/>
    </row>
    <row r="97" spans="1:14">
      <c r="A97" s="233"/>
      <c r="B97" s="194"/>
      <c r="C97" s="194"/>
      <c r="D97" s="194"/>
      <c r="E97" s="194"/>
      <c r="F97" s="199"/>
      <c r="G97" s="233"/>
      <c r="H97" s="194"/>
      <c r="I97" s="194"/>
      <c r="J97" s="194"/>
      <c r="K97" s="194"/>
      <c r="L97" s="194"/>
      <c r="M97" s="194"/>
      <c r="N97" s="199"/>
    </row>
    <row r="98" spans="1:14">
      <c r="A98" s="233"/>
      <c r="B98" s="194"/>
      <c r="C98" s="194"/>
      <c r="D98" s="194"/>
      <c r="E98" s="194"/>
      <c r="F98" s="199"/>
      <c r="G98" s="233"/>
      <c r="H98" s="194"/>
      <c r="I98" s="194"/>
      <c r="J98" s="194"/>
      <c r="K98" s="194"/>
      <c r="L98" s="194"/>
      <c r="M98" s="194"/>
      <c r="N98" s="199"/>
    </row>
    <row r="99" spans="1:14">
      <c r="A99" s="233"/>
      <c r="B99" s="194"/>
      <c r="C99" s="194"/>
      <c r="D99" s="194"/>
      <c r="E99" s="194"/>
      <c r="F99" s="199"/>
      <c r="G99" s="233"/>
      <c r="H99" s="194"/>
      <c r="I99" s="194"/>
      <c r="J99" s="194"/>
      <c r="K99" s="194"/>
      <c r="L99" s="194"/>
      <c r="M99" s="194"/>
      <c r="N99" s="199"/>
    </row>
    <row r="100" spans="1:14">
      <c r="A100" s="233"/>
      <c r="B100" s="194"/>
      <c r="C100" s="194"/>
      <c r="D100" s="194"/>
      <c r="E100" s="194"/>
      <c r="F100" s="199"/>
      <c r="G100" s="233"/>
      <c r="H100" s="194"/>
      <c r="I100" s="194"/>
      <c r="J100" s="194"/>
      <c r="K100" s="194"/>
      <c r="L100" s="194"/>
      <c r="M100" s="194"/>
      <c r="N100" s="199"/>
    </row>
    <row r="101" spans="1:14">
      <c r="A101" s="233"/>
      <c r="B101" s="194"/>
      <c r="C101" s="194"/>
      <c r="D101" s="194"/>
      <c r="E101" s="194"/>
      <c r="F101" s="199"/>
      <c r="G101" s="233"/>
      <c r="H101" s="194"/>
      <c r="I101" s="194"/>
      <c r="J101" s="194"/>
      <c r="K101" s="194"/>
      <c r="L101" s="194"/>
      <c r="M101" s="194"/>
      <c r="N101" s="199"/>
    </row>
    <row r="102" spans="1:14">
      <c r="A102" s="233"/>
      <c r="B102" s="194"/>
      <c r="C102" s="194"/>
      <c r="D102" s="194"/>
      <c r="E102" s="194"/>
      <c r="F102" s="199"/>
      <c r="G102" s="233"/>
      <c r="H102" s="194"/>
      <c r="I102" s="194"/>
      <c r="J102" s="194"/>
      <c r="K102" s="194"/>
      <c r="L102" s="194"/>
      <c r="M102" s="194"/>
      <c r="N102" s="199"/>
    </row>
    <row r="103" spans="1:14">
      <c r="A103" s="233"/>
      <c r="B103" s="194"/>
      <c r="C103" s="194"/>
      <c r="D103" s="194"/>
      <c r="E103" s="194"/>
      <c r="F103" s="199"/>
      <c r="G103" s="233"/>
      <c r="H103" s="194"/>
      <c r="I103" s="194"/>
      <c r="J103" s="194"/>
      <c r="K103" s="194"/>
      <c r="L103" s="194"/>
      <c r="M103" s="194"/>
      <c r="N103" s="199"/>
    </row>
    <row r="104" spans="1:14">
      <c r="A104" s="233"/>
      <c r="B104" s="194"/>
      <c r="C104" s="194"/>
      <c r="D104" s="194"/>
      <c r="E104" s="194"/>
      <c r="F104" s="199"/>
      <c r="G104" s="233"/>
      <c r="H104" s="194"/>
      <c r="I104" s="194"/>
      <c r="J104" s="194"/>
      <c r="K104" s="194"/>
      <c r="L104" s="194"/>
      <c r="M104" s="194"/>
      <c r="N104" s="199"/>
    </row>
    <row r="105" spans="1:14">
      <c r="A105" s="233"/>
      <c r="B105" s="194"/>
      <c r="C105" s="194"/>
      <c r="D105" s="194"/>
      <c r="E105" s="194"/>
      <c r="F105" s="199"/>
      <c r="G105" s="233"/>
      <c r="H105" s="194"/>
      <c r="I105" s="194"/>
      <c r="J105" s="194"/>
      <c r="K105" s="194"/>
      <c r="L105" s="194"/>
      <c r="M105" s="194"/>
      <c r="N105" s="199"/>
    </row>
    <row r="106" spans="1:14">
      <c r="A106" s="233"/>
      <c r="B106" s="194"/>
      <c r="C106" s="194"/>
      <c r="D106" s="194"/>
      <c r="E106" s="194"/>
      <c r="F106" s="199"/>
      <c r="G106" s="233"/>
      <c r="H106" s="194"/>
      <c r="I106" s="194"/>
      <c r="J106" s="194"/>
      <c r="K106" s="194"/>
      <c r="L106" s="194"/>
      <c r="M106" s="194"/>
      <c r="N106" s="199"/>
    </row>
    <row r="107" spans="1:14">
      <c r="A107" s="233"/>
      <c r="B107" s="194"/>
      <c r="C107" s="194"/>
      <c r="D107" s="194"/>
      <c r="E107" s="194"/>
      <c r="F107" s="199"/>
      <c r="G107" s="233"/>
      <c r="H107" s="194"/>
      <c r="I107" s="194"/>
      <c r="J107" s="194"/>
      <c r="K107" s="194"/>
      <c r="L107" s="194"/>
      <c r="M107" s="194"/>
      <c r="N107" s="199"/>
    </row>
    <row r="108" spans="1:14">
      <c r="A108" s="233"/>
      <c r="B108" s="194"/>
      <c r="C108" s="194"/>
      <c r="D108" s="194"/>
      <c r="E108" s="194"/>
      <c r="F108" s="199"/>
      <c r="G108" s="233"/>
      <c r="H108" s="194"/>
      <c r="I108" s="194"/>
      <c r="J108" s="194"/>
      <c r="K108" s="194"/>
      <c r="L108" s="194"/>
      <c r="M108" s="194"/>
      <c r="N108" s="199"/>
    </row>
    <row r="109" spans="1:14">
      <c r="A109" s="233"/>
      <c r="B109" s="194"/>
      <c r="C109" s="194"/>
      <c r="D109" s="194"/>
      <c r="E109" s="194"/>
      <c r="F109" s="199"/>
      <c r="G109" s="233"/>
      <c r="H109" s="194"/>
      <c r="I109" s="194"/>
      <c r="J109" s="194"/>
      <c r="K109" s="194"/>
      <c r="L109" s="194"/>
      <c r="M109" s="194"/>
      <c r="N109" s="199"/>
    </row>
    <row r="110" spans="1:14">
      <c r="A110" s="233"/>
      <c r="B110" s="194"/>
      <c r="C110" s="194"/>
      <c r="D110" s="194"/>
      <c r="E110" s="194"/>
      <c r="F110" s="199"/>
      <c r="G110" s="233"/>
      <c r="H110" s="194"/>
      <c r="I110" s="194"/>
      <c r="J110" s="194"/>
      <c r="K110" s="194"/>
      <c r="L110" s="194"/>
      <c r="M110" s="194"/>
      <c r="N110" s="199"/>
    </row>
    <row r="111" spans="1:14">
      <c r="A111" s="233"/>
      <c r="B111" s="194"/>
      <c r="C111" s="194"/>
      <c r="D111" s="194"/>
      <c r="E111" s="194"/>
      <c r="F111" s="199"/>
      <c r="G111" s="233"/>
      <c r="H111" s="194"/>
      <c r="I111" s="194"/>
      <c r="J111" s="194"/>
      <c r="K111" s="194"/>
      <c r="L111" s="194"/>
      <c r="M111" s="194"/>
      <c r="N111" s="199"/>
    </row>
    <row r="112" spans="1:14">
      <c r="A112" s="233"/>
      <c r="B112" s="194"/>
      <c r="C112" s="194"/>
      <c r="D112" s="194"/>
      <c r="E112" s="194"/>
      <c r="F112" s="199"/>
      <c r="G112" s="233"/>
      <c r="H112" s="194"/>
      <c r="I112" s="194"/>
      <c r="J112" s="194"/>
      <c r="K112" s="194"/>
      <c r="L112" s="194"/>
      <c r="M112" s="194"/>
      <c r="N112" s="199"/>
    </row>
    <row r="113" spans="1:14">
      <c r="A113" s="233"/>
      <c r="B113" s="194"/>
      <c r="C113" s="194"/>
      <c r="D113" s="194"/>
      <c r="E113" s="194"/>
      <c r="F113" s="199"/>
      <c r="G113" s="233"/>
      <c r="H113" s="194"/>
      <c r="I113" s="194"/>
      <c r="J113" s="194"/>
      <c r="K113" s="194"/>
      <c r="L113" s="194"/>
      <c r="M113" s="194"/>
      <c r="N113" s="199"/>
    </row>
    <row r="114" spans="1:14">
      <c r="A114" s="233"/>
      <c r="B114" s="194"/>
      <c r="C114" s="194"/>
      <c r="D114" s="194"/>
      <c r="E114" s="194"/>
      <c r="F114" s="199"/>
      <c r="G114" s="233"/>
      <c r="H114" s="194"/>
      <c r="I114" s="194"/>
      <c r="J114" s="194"/>
      <c r="K114" s="194"/>
      <c r="L114" s="194"/>
      <c r="M114" s="194"/>
      <c r="N114" s="199"/>
    </row>
    <row r="115" spans="1:14">
      <c r="A115" s="233"/>
      <c r="B115" s="194"/>
      <c r="C115" s="194"/>
      <c r="D115" s="194"/>
      <c r="E115" s="194"/>
      <c r="F115" s="199"/>
      <c r="G115" s="233"/>
      <c r="H115" s="194"/>
      <c r="I115" s="194"/>
      <c r="J115" s="194"/>
      <c r="K115" s="194"/>
      <c r="L115" s="194"/>
      <c r="M115" s="194"/>
      <c r="N115" s="199"/>
    </row>
    <row r="116" spans="1:14">
      <c r="A116" s="233"/>
      <c r="B116" s="194"/>
      <c r="C116" s="194"/>
      <c r="D116" s="194"/>
      <c r="E116" s="194"/>
      <c r="F116" s="199"/>
      <c r="G116" s="233"/>
      <c r="H116" s="194"/>
      <c r="I116" s="194"/>
      <c r="J116" s="194"/>
      <c r="K116" s="194"/>
      <c r="L116" s="194"/>
      <c r="M116" s="194"/>
      <c r="N116" s="199"/>
    </row>
    <row r="117" spans="1:14">
      <c r="A117" s="233"/>
      <c r="B117" s="194"/>
      <c r="C117" s="194"/>
      <c r="D117" s="194"/>
      <c r="E117" s="194"/>
      <c r="F117" s="199"/>
      <c r="G117" s="233"/>
      <c r="H117" s="194"/>
      <c r="I117" s="194"/>
      <c r="J117" s="194"/>
      <c r="K117" s="194"/>
      <c r="L117" s="194"/>
      <c r="M117" s="194"/>
      <c r="N117" s="199"/>
    </row>
    <row r="118" spans="1:14">
      <c r="A118" s="233"/>
      <c r="B118" s="194"/>
      <c r="C118" s="194"/>
      <c r="D118" s="194"/>
      <c r="E118" s="194"/>
      <c r="F118" s="199"/>
      <c r="G118" s="233"/>
      <c r="H118" s="194"/>
      <c r="I118" s="194"/>
      <c r="J118" s="194"/>
      <c r="K118" s="194"/>
      <c r="L118" s="194"/>
      <c r="M118" s="194"/>
      <c r="N118" s="199"/>
    </row>
    <row r="119" spans="1:14">
      <c r="A119" s="233"/>
      <c r="B119" s="194"/>
      <c r="C119" s="194"/>
      <c r="D119" s="194"/>
      <c r="E119" s="194"/>
      <c r="F119" s="199"/>
      <c r="G119" s="233"/>
      <c r="H119" s="194"/>
      <c r="I119" s="194"/>
      <c r="J119" s="194"/>
      <c r="K119" s="194"/>
      <c r="L119" s="194"/>
      <c r="M119" s="194"/>
      <c r="N119" s="199"/>
    </row>
    <row r="120" spans="1:14">
      <c r="A120" s="233"/>
      <c r="B120" s="194"/>
      <c r="C120" s="194"/>
      <c r="D120" s="194"/>
      <c r="E120" s="194"/>
      <c r="F120" s="199"/>
      <c r="G120" s="233"/>
      <c r="H120" s="194"/>
      <c r="I120" s="194"/>
      <c r="J120" s="194"/>
      <c r="K120" s="194"/>
      <c r="L120" s="194"/>
      <c r="M120" s="194"/>
      <c r="N120" s="199"/>
    </row>
    <row r="121" spans="1:14">
      <c r="A121" s="233"/>
      <c r="B121" s="194"/>
      <c r="C121" s="194"/>
      <c r="D121" s="194"/>
      <c r="E121" s="194"/>
      <c r="F121" s="199"/>
      <c r="G121" s="233"/>
      <c r="H121" s="194"/>
      <c r="I121" s="194"/>
      <c r="J121" s="194"/>
      <c r="K121" s="194"/>
      <c r="L121" s="194"/>
      <c r="M121" s="194"/>
      <c r="N121" s="199"/>
    </row>
    <row r="122" spans="1:14" ht="15.75" thickBot="1">
      <c r="A122" s="350"/>
      <c r="B122" s="351"/>
      <c r="C122" s="351"/>
      <c r="D122" s="351"/>
      <c r="E122" s="351"/>
      <c r="F122" s="229"/>
      <c r="G122" s="350"/>
      <c r="H122" s="351"/>
      <c r="I122" s="351"/>
      <c r="J122" s="351"/>
      <c r="K122" s="351"/>
      <c r="L122" s="351"/>
      <c r="M122" s="351"/>
      <c r="N122" s="229"/>
    </row>
    <row r="123" spans="1:14">
      <c r="A123" s="7"/>
      <c r="B123" s="7"/>
      <c r="C123" s="7"/>
      <c r="D123" s="279"/>
      <c r="E123" s="279"/>
      <c r="F123" s="279"/>
      <c r="G123" s="249"/>
      <c r="H123" s="279"/>
      <c r="I123" s="7"/>
      <c r="J123" s="7"/>
      <c r="K123" s="7"/>
      <c r="L123" s="7"/>
      <c r="M123" s="279"/>
    </row>
    <row r="124" spans="1:14">
      <c r="A124" s="7" t="s">
        <v>3284</v>
      </c>
      <c r="B124" s="7"/>
      <c r="C124" s="7"/>
      <c r="E124" s="278"/>
      <c r="F124" s="278"/>
      <c r="G124" s="7" t="s">
        <v>3284</v>
      </c>
      <c r="H124" s="279"/>
      <c r="I124" s="7"/>
      <c r="K124" s="279"/>
      <c r="L124" s="249"/>
      <c r="M124" s="249"/>
    </row>
    <row r="125" spans="1:14">
      <c r="A125" s="279" t="s">
        <v>3287</v>
      </c>
      <c r="B125" s="7"/>
      <c r="C125" s="7"/>
      <c r="D125" s="279"/>
      <c r="E125" s="279"/>
      <c r="F125" s="279"/>
      <c r="G125" s="7" t="s">
        <v>3288</v>
      </c>
      <c r="H125" s="279"/>
      <c r="I125" s="279"/>
      <c r="J125" s="279"/>
      <c r="K125" s="279"/>
      <c r="L125" s="279"/>
      <c r="M125" s="279"/>
      <c r="N125" s="7"/>
    </row>
  </sheetData>
  <mergeCells count="3">
    <mergeCell ref="A60:F60"/>
    <mergeCell ref="G60:N60"/>
    <mergeCell ref="I13:J13"/>
  </mergeCells>
  <phoneticPr fontId="0" type="noConversion"/>
  <printOptions horizontalCentered="1" verticalCentered="1"/>
  <pageMargins left="0.25" right="0.25" top="0.25" bottom="0.25" header="0.5" footer="0.5"/>
  <pageSetup scale="84" fitToWidth="2" orientation="portrait" horizontalDpi="300" verticalDpi="300" r:id="rId1"/>
  <headerFooter alignWithMargins="0"/>
  <rowBreaks count="1" manualBreakCount="1">
    <brk id="60" max="16383" man="1"/>
  </rowBreaks>
  <colBreaks count="1" manualBreakCount="1">
    <brk id="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6132" r:id="rId4" name="Button 52">
              <controlPr locked="0" defaultSize="0" autoFill="0" autoLine="0" autoPict="0">
                <anchor moveWithCells="1" sizeWithCells="1">
                  <from>
                    <xdr:col>3</xdr:col>
                    <xdr:colOff>0</xdr:colOff>
                    <xdr:row>60</xdr:row>
                    <xdr:rowOff>0</xdr:rowOff>
                  </from>
                  <to>
                    <xdr:col>3</xdr:col>
                    <xdr:colOff>1428750</xdr:colOff>
                    <xdr:row>60</xdr:row>
                    <xdr:rowOff>0</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codeName="Sheet48" enableFormatConditionsCalculation="0">
    <pageSetUpPr fitToPage="1"/>
  </sheetPr>
  <dimension ref="A1:IL189"/>
  <sheetViews>
    <sheetView defaultGridColor="0" view="pageBreakPreview" colorId="22" zoomScale="60" zoomScaleNormal="85" workbookViewId="0">
      <selection activeCell="M31" sqref="M31"/>
    </sheetView>
  </sheetViews>
  <sheetFormatPr defaultColWidth="9.6640625" defaultRowHeight="15"/>
  <cols>
    <col min="1" max="1" width="4.6640625" style="4" customWidth="1"/>
    <col min="2" max="2" width="2.6640625" style="4" customWidth="1"/>
    <col min="3" max="3" width="45.6640625" style="4" customWidth="1"/>
    <col min="4" max="4" width="19.88671875" style="4" bestFit="1" customWidth="1"/>
    <col min="5" max="5" width="16.6640625" style="4" customWidth="1"/>
    <col min="6" max="6" width="18.21875" style="4" customWidth="1"/>
    <col min="7" max="8" width="16.6640625" style="4" customWidth="1"/>
    <col min="9" max="9" width="9.33203125" style="4" customWidth="1"/>
    <col min="10" max="10" width="16.6640625" style="4" customWidth="1"/>
    <col min="11" max="11" width="13" style="4" bestFit="1" customWidth="1"/>
    <col min="12" max="13" width="16.6640625" style="4" customWidth="1"/>
    <col min="14" max="14" width="4.6640625" style="4" customWidth="1"/>
    <col min="15" max="16384" width="9.6640625" style="4"/>
  </cols>
  <sheetData>
    <row r="1" spans="1:246">
      <c r="A1" s="517" t="s">
        <v>2455</v>
      </c>
      <c r="B1" s="520"/>
      <c r="C1" s="520"/>
      <c r="D1" s="519" t="s">
        <v>3412</v>
      </c>
      <c r="E1" s="857" t="s">
        <v>2457</v>
      </c>
      <c r="F1" s="521" t="s">
        <v>2458</v>
      </c>
      <c r="G1" s="517" t="s">
        <v>2455</v>
      </c>
      <c r="H1" s="518"/>
      <c r="I1" s="520" t="s">
        <v>3412</v>
      </c>
      <c r="J1" s="518"/>
      <c r="K1" s="520" t="s">
        <v>2457</v>
      </c>
      <c r="L1" s="518"/>
      <c r="M1" s="862" t="s">
        <v>2458</v>
      </c>
      <c r="N1" s="552"/>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row>
    <row r="2" spans="1:246">
      <c r="A2" s="47" t="str">
        <f>'Data Sheet'!$C$25</f>
        <v>Orange and Rockland Utilities, Inc</v>
      </c>
      <c r="B2" s="1845"/>
      <c r="C2" s="1845"/>
      <c r="D2" s="301" t="s">
        <v>2235</v>
      </c>
      <c r="E2" s="301"/>
      <c r="F2" s="523"/>
      <c r="G2" s="47" t="str">
        <f>'Data Sheet'!$C$25</f>
        <v>Orange and Rockland Utilities, Inc</v>
      </c>
      <c r="H2" s="522"/>
      <c r="I2" s="1845" t="s">
        <v>2235</v>
      </c>
      <c r="J2" s="522"/>
      <c r="K2" s="1845"/>
      <c r="L2" s="522"/>
      <c r="M2" s="1845"/>
      <c r="N2" s="554"/>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row>
    <row r="3" spans="1:246" ht="15" customHeight="1">
      <c r="A3" s="1466" t="s">
        <v>3253</v>
      </c>
      <c r="B3" s="1845"/>
      <c r="C3" s="1845"/>
      <c r="D3" s="301" t="s">
        <v>3970</v>
      </c>
      <c r="E3" s="454" t="str">
        <f>'Data Sheet'!$C$40</f>
        <v>4/28/2016</v>
      </c>
      <c r="F3" s="681" t="str">
        <f>'Data Sheet'!$C$38</f>
        <v>12/31/2015</v>
      </c>
      <c r="G3" s="1466"/>
      <c r="H3" s="522"/>
      <c r="I3" s="1845" t="s">
        <v>1480</v>
      </c>
      <c r="J3" s="522"/>
      <c r="K3" s="448" t="str">
        <f>'Data Sheet'!$C$40</f>
        <v>4/28/2016</v>
      </c>
      <c r="L3" s="1864"/>
      <c r="M3" s="860" t="str">
        <f>'Data Sheet'!$C$38</f>
        <v>12/31/2015</v>
      </c>
      <c r="N3" s="555"/>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row>
    <row r="4" spans="1:246" ht="15" customHeight="1">
      <c r="A4" s="576" t="s">
        <v>3289</v>
      </c>
      <c r="B4" s="577"/>
      <c r="C4" s="577"/>
      <c r="D4" s="577"/>
      <c r="E4" s="577"/>
      <c r="F4" s="578"/>
      <c r="G4" s="576" t="s">
        <v>3290</v>
      </c>
      <c r="H4" s="577"/>
      <c r="I4" s="577"/>
      <c r="J4" s="577"/>
      <c r="K4" s="577"/>
      <c r="L4" s="577"/>
      <c r="M4" s="577"/>
      <c r="N4" s="555"/>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row>
    <row r="5" spans="1:246">
      <c r="A5" s="1466"/>
      <c r="B5" s="1845"/>
      <c r="C5" s="1845"/>
      <c r="D5" s="1845"/>
      <c r="E5" s="1845"/>
      <c r="F5" s="554"/>
      <c r="G5" s="1466"/>
      <c r="H5" s="1845"/>
      <c r="I5" s="1845"/>
      <c r="J5" s="1845"/>
      <c r="K5" s="1845"/>
      <c r="L5" s="1845"/>
      <c r="M5" s="1845"/>
      <c r="N5" s="554"/>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row>
    <row r="6" spans="1:246">
      <c r="A6" s="864" t="s">
        <v>3291</v>
      </c>
      <c r="B6" s="1845"/>
      <c r="C6" s="1845"/>
      <c r="D6" s="1845"/>
      <c r="E6" s="1845"/>
      <c r="F6" s="554"/>
      <c r="G6" s="1466" t="s">
        <v>1628</v>
      </c>
      <c r="H6" s="1845"/>
      <c r="I6" s="1845"/>
      <c r="J6" s="1845"/>
      <c r="K6" s="1845"/>
      <c r="L6" s="1845"/>
      <c r="M6" s="1845"/>
      <c r="N6" s="554"/>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row>
    <row r="7" spans="1:246">
      <c r="A7" s="1466"/>
      <c r="B7" s="1845" t="s">
        <v>1629</v>
      </c>
      <c r="C7" s="1845"/>
      <c r="D7" s="1845"/>
      <c r="E7" s="1845"/>
      <c r="F7" s="554"/>
      <c r="G7" s="1466" t="s">
        <v>1630</v>
      </c>
      <c r="H7" s="1845"/>
      <c r="I7" s="1845"/>
      <c r="J7" s="1845"/>
      <c r="K7" s="1845"/>
      <c r="L7" s="1845"/>
      <c r="M7" s="1845"/>
      <c r="N7" s="554"/>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row>
    <row r="8" spans="1:246">
      <c r="A8" s="1466" t="s">
        <v>1721</v>
      </c>
      <c r="B8" s="1845"/>
      <c r="C8" s="1845"/>
      <c r="D8" s="1845"/>
      <c r="E8" s="1845"/>
      <c r="F8" s="554"/>
      <c r="G8" s="1466" t="s">
        <v>1631</v>
      </c>
      <c r="H8" s="1845"/>
      <c r="I8" s="1845"/>
      <c r="J8" s="1845"/>
      <c r="K8" s="1845"/>
      <c r="L8" s="1845"/>
      <c r="M8" s="1845"/>
      <c r="N8" s="554"/>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row>
    <row r="9" spans="1:246">
      <c r="A9" s="1467"/>
      <c r="B9" s="1846"/>
      <c r="C9" s="1846"/>
      <c r="D9" s="1846"/>
      <c r="E9" s="1846"/>
      <c r="F9" s="555"/>
      <c r="G9" s="1467"/>
      <c r="H9" s="1846"/>
      <c r="I9" s="1846"/>
      <c r="J9" s="1846"/>
      <c r="K9" s="1846"/>
      <c r="L9" s="1846"/>
      <c r="M9" s="1846"/>
      <c r="N9" s="555"/>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row>
    <row r="10" spans="1:246">
      <c r="A10" s="1855"/>
      <c r="B10" s="301"/>
      <c r="C10" s="1845"/>
      <c r="D10" s="301"/>
      <c r="E10" s="588" t="s">
        <v>1722</v>
      </c>
      <c r="F10" s="527"/>
      <c r="G10" s="525" t="s">
        <v>1722</v>
      </c>
      <c r="H10" s="526"/>
      <c r="I10" s="588" t="s">
        <v>1723</v>
      </c>
      <c r="J10" s="526"/>
      <c r="K10" s="526"/>
      <c r="L10" s="526"/>
      <c r="M10" s="556"/>
      <c r="N10" s="563"/>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row>
    <row r="11" spans="1:246">
      <c r="A11" s="1855" t="s">
        <v>3686</v>
      </c>
      <c r="B11" s="301"/>
      <c r="C11" s="1845"/>
      <c r="D11" s="1856" t="s">
        <v>2642</v>
      </c>
      <c r="E11" s="1856" t="s">
        <v>769</v>
      </c>
      <c r="F11" s="563" t="s">
        <v>769</v>
      </c>
      <c r="G11" s="1855" t="s">
        <v>769</v>
      </c>
      <c r="H11" s="1856" t="s">
        <v>769</v>
      </c>
      <c r="I11" s="588"/>
      <c r="J11" s="526"/>
      <c r="K11" s="588"/>
      <c r="L11" s="526"/>
      <c r="M11" s="564" t="s">
        <v>2642</v>
      </c>
      <c r="N11" s="563" t="s">
        <v>3686</v>
      </c>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row>
    <row r="12" spans="1:246">
      <c r="A12" s="1855" t="s">
        <v>3689</v>
      </c>
      <c r="B12" s="301"/>
      <c r="C12" s="1857" t="s">
        <v>3314</v>
      </c>
      <c r="D12" s="863" t="s">
        <v>2192</v>
      </c>
      <c r="E12" s="1856" t="s">
        <v>1726</v>
      </c>
      <c r="F12" s="563" t="s">
        <v>1727</v>
      </c>
      <c r="G12" s="1855" t="s">
        <v>1726</v>
      </c>
      <c r="H12" s="1856" t="s">
        <v>1727</v>
      </c>
      <c r="I12" s="1856" t="s">
        <v>1728</v>
      </c>
      <c r="J12" s="1856" t="s">
        <v>2645</v>
      </c>
      <c r="K12" s="1856" t="s">
        <v>1728</v>
      </c>
      <c r="L12" s="1856" t="s">
        <v>2645</v>
      </c>
      <c r="M12" s="564" t="s">
        <v>659</v>
      </c>
      <c r="N12" s="563" t="s">
        <v>3689</v>
      </c>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row>
    <row r="13" spans="1:246">
      <c r="A13" s="1855"/>
      <c r="B13" s="301"/>
      <c r="C13" s="1845"/>
      <c r="D13" s="1856" t="s">
        <v>1128</v>
      </c>
      <c r="E13" s="1856" t="s">
        <v>1428</v>
      </c>
      <c r="F13" s="563" t="s">
        <v>1429</v>
      </c>
      <c r="G13" s="1855" t="s">
        <v>1430</v>
      </c>
      <c r="H13" s="1856" t="s">
        <v>1732</v>
      </c>
      <c r="I13" s="1856" t="s">
        <v>1733</v>
      </c>
      <c r="J13" s="301"/>
      <c r="K13" s="1856" t="s">
        <v>1734</v>
      </c>
      <c r="L13" s="301"/>
      <c r="M13" s="556"/>
      <c r="N13" s="563"/>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row>
    <row r="14" spans="1:246">
      <c r="A14" s="1853"/>
      <c r="B14" s="355"/>
      <c r="C14" s="590" t="s">
        <v>58</v>
      </c>
      <c r="D14" s="1854" t="s">
        <v>1827</v>
      </c>
      <c r="E14" s="1854" t="s">
        <v>1828</v>
      </c>
      <c r="F14" s="569" t="s">
        <v>1829</v>
      </c>
      <c r="G14" s="1853" t="s">
        <v>3535</v>
      </c>
      <c r="H14" s="1854" t="s">
        <v>3536</v>
      </c>
      <c r="I14" s="1854" t="s">
        <v>3537</v>
      </c>
      <c r="J14" s="1854" t="s">
        <v>3538</v>
      </c>
      <c r="K14" s="1854" t="s">
        <v>3539</v>
      </c>
      <c r="L14" s="1854" t="s">
        <v>3540</v>
      </c>
      <c r="M14" s="591" t="s">
        <v>3490</v>
      </c>
      <c r="N14" s="569"/>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row>
    <row r="15" spans="1:246">
      <c r="A15" s="1853">
        <v>1</v>
      </c>
      <c r="B15" s="355"/>
      <c r="C15" s="1846" t="s">
        <v>1632</v>
      </c>
      <c r="D15" s="318"/>
      <c r="E15" s="319"/>
      <c r="F15" s="320"/>
      <c r="G15" s="321" t="s">
        <v>3253</v>
      </c>
      <c r="H15" s="319" t="s">
        <v>3253</v>
      </c>
      <c r="I15" s="322"/>
      <c r="J15" s="322"/>
      <c r="K15" s="322"/>
      <c r="L15" s="322"/>
      <c r="M15" s="652"/>
      <c r="N15" s="569">
        <v>1</v>
      </c>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row>
    <row r="16" spans="1:246">
      <c r="A16" s="1853">
        <v>2</v>
      </c>
      <c r="B16" s="355"/>
      <c r="C16" s="1846" t="s">
        <v>1736</v>
      </c>
      <c r="D16" s="653"/>
      <c r="E16" s="324"/>
      <c r="F16" s="654"/>
      <c r="G16" s="289" t="s">
        <v>3253</v>
      </c>
      <c r="H16" s="286" t="s">
        <v>3253</v>
      </c>
      <c r="I16" s="324"/>
      <c r="J16" s="324"/>
      <c r="K16" s="324"/>
      <c r="L16" s="324"/>
      <c r="M16" s="655"/>
      <c r="N16" s="569">
        <v>2</v>
      </c>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row>
    <row r="17" spans="1:246">
      <c r="A17" s="1853">
        <v>3</v>
      </c>
      <c r="B17" s="355"/>
      <c r="C17" s="1846"/>
      <c r="D17" s="208">
        <v>112213962</v>
      </c>
      <c r="E17" s="208">
        <v>24841093</v>
      </c>
      <c r="F17" s="272">
        <v>25000089</v>
      </c>
      <c r="G17" s="352"/>
      <c r="H17" s="208"/>
      <c r="I17" s="355" t="s">
        <v>5062</v>
      </c>
      <c r="J17" s="208">
        <v>22795898</v>
      </c>
      <c r="K17" s="355" t="s">
        <v>5062</v>
      </c>
      <c r="L17" s="208">
        <v>26573217</v>
      </c>
      <c r="M17" s="340">
        <f t="shared" ref="M17:M22" si="0">D17+E17-F17+G17-H17-J17+L17</f>
        <v>115832285</v>
      </c>
      <c r="N17" s="569">
        <v>3</v>
      </c>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row>
    <row r="18" spans="1:246">
      <c r="A18" s="1853">
        <v>4</v>
      </c>
      <c r="B18" s="355"/>
      <c r="C18" s="1846"/>
      <c r="D18" s="192"/>
      <c r="E18" s="192"/>
      <c r="F18" s="177"/>
      <c r="G18" s="353"/>
      <c r="H18" s="192"/>
      <c r="I18" s="355"/>
      <c r="J18" s="192"/>
      <c r="K18" s="355"/>
      <c r="L18" s="192"/>
      <c r="M18" s="206">
        <f t="shared" si="0"/>
        <v>0</v>
      </c>
      <c r="N18" s="569">
        <v>4</v>
      </c>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row>
    <row r="19" spans="1:246">
      <c r="A19" s="1853">
        <v>5</v>
      </c>
      <c r="B19" s="355"/>
      <c r="C19" s="1846"/>
      <c r="D19" s="192"/>
      <c r="E19" s="192"/>
      <c r="F19" s="177"/>
      <c r="G19" s="353"/>
      <c r="H19" s="192"/>
      <c r="I19" s="355"/>
      <c r="J19" s="192"/>
      <c r="K19" s="355"/>
      <c r="L19" s="192"/>
      <c r="M19" s="206">
        <f t="shared" si="0"/>
        <v>0</v>
      </c>
      <c r="N19" s="569">
        <v>5</v>
      </c>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row>
    <row r="20" spans="1:246">
      <c r="A20" s="1853">
        <v>6</v>
      </c>
      <c r="B20" s="355"/>
      <c r="C20" s="1846"/>
      <c r="D20" s="192"/>
      <c r="E20" s="192"/>
      <c r="F20" s="177"/>
      <c r="G20" s="353"/>
      <c r="H20" s="192"/>
      <c r="I20" s="355"/>
      <c r="J20" s="192"/>
      <c r="K20" s="355"/>
      <c r="L20" s="192"/>
      <c r="M20" s="206">
        <f t="shared" si="0"/>
        <v>0</v>
      </c>
      <c r="N20" s="569">
        <v>6</v>
      </c>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row>
    <row r="21" spans="1:246">
      <c r="A21" s="1853">
        <v>7</v>
      </c>
      <c r="B21" s="355"/>
      <c r="C21" s="1846"/>
      <c r="D21" s="192"/>
      <c r="E21" s="192"/>
      <c r="F21" s="177"/>
      <c r="G21" s="353"/>
      <c r="H21" s="192"/>
      <c r="I21" s="355"/>
      <c r="J21" s="192"/>
      <c r="K21" s="355"/>
      <c r="L21" s="192"/>
      <c r="M21" s="206">
        <f t="shared" si="0"/>
        <v>0</v>
      </c>
      <c r="N21" s="569">
        <v>7</v>
      </c>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row>
    <row r="22" spans="1:246">
      <c r="A22" s="1853">
        <v>8</v>
      </c>
      <c r="B22" s="355"/>
      <c r="C22" s="1846" t="s">
        <v>1633</v>
      </c>
      <c r="D22" s="192"/>
      <c r="E22" s="192"/>
      <c r="F22" s="177"/>
      <c r="G22" s="353"/>
      <c r="H22" s="192"/>
      <c r="I22" s="355"/>
      <c r="J22" s="192"/>
      <c r="K22" s="355"/>
      <c r="L22" s="192"/>
      <c r="M22" s="206">
        <f t="shared" si="0"/>
        <v>0</v>
      </c>
      <c r="N22" s="569">
        <v>8</v>
      </c>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row>
    <row r="23" spans="1:246">
      <c r="A23" s="1853">
        <v>9</v>
      </c>
      <c r="B23" s="355"/>
      <c r="C23" s="1846" t="s">
        <v>1634</v>
      </c>
      <c r="D23" s="1424">
        <f>+SUM(D17:D22)</f>
        <v>112213962</v>
      </c>
      <c r="E23" s="1424">
        <f t="shared" ref="E23:M23" si="1">+SUM(E17:E22)</f>
        <v>24841093</v>
      </c>
      <c r="F23" s="1809">
        <f t="shared" si="1"/>
        <v>25000089</v>
      </c>
      <c r="G23" s="2620">
        <f t="shared" si="1"/>
        <v>0</v>
      </c>
      <c r="H23" s="1424">
        <f t="shared" si="1"/>
        <v>0</v>
      </c>
      <c r="I23" s="1424"/>
      <c r="J23" s="1424">
        <f t="shared" si="1"/>
        <v>22795898</v>
      </c>
      <c r="K23" s="1424">
        <f t="shared" si="1"/>
        <v>0</v>
      </c>
      <c r="L23" s="1424">
        <f t="shared" si="1"/>
        <v>26573217</v>
      </c>
      <c r="M23" s="1424">
        <f t="shared" si="1"/>
        <v>115832285</v>
      </c>
      <c r="N23" s="569">
        <v>9</v>
      </c>
      <c r="O23" s="278"/>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row>
    <row r="24" spans="1:246">
      <c r="A24" s="1853">
        <v>10</v>
      </c>
      <c r="B24" s="355"/>
      <c r="C24" s="1846" t="s">
        <v>1635</v>
      </c>
      <c r="D24" s="313"/>
      <c r="E24" s="314"/>
      <c r="F24" s="315"/>
      <c r="G24" s="316"/>
      <c r="H24" s="314"/>
      <c r="I24" s="317"/>
      <c r="J24" s="314"/>
      <c r="K24" s="317"/>
      <c r="L24" s="314"/>
      <c r="M24" s="354"/>
      <c r="N24" s="569">
        <v>10</v>
      </c>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row>
    <row r="25" spans="1:246">
      <c r="A25" s="1853">
        <v>11</v>
      </c>
      <c r="B25" s="355"/>
      <c r="C25" s="1846"/>
      <c r="D25" s="208">
        <v>33366784</v>
      </c>
      <c r="E25" s="208">
        <v>14685565</v>
      </c>
      <c r="F25" s="272">
        <v>12610730</v>
      </c>
      <c r="G25" s="352"/>
      <c r="H25" s="208"/>
      <c r="I25" s="355" t="s">
        <v>5062</v>
      </c>
      <c r="J25" s="208">
        <v>8074434</v>
      </c>
      <c r="K25" s="355" t="s">
        <v>5062</v>
      </c>
      <c r="L25" s="208">
        <v>9495523</v>
      </c>
      <c r="M25" s="340">
        <f t="shared" ref="M25:M30" si="2">D25+E25-F25+G25-H25-J25+L25</f>
        <v>36862708</v>
      </c>
      <c r="N25" s="569">
        <v>11</v>
      </c>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row>
    <row r="26" spans="1:246">
      <c r="A26" s="1853">
        <v>12</v>
      </c>
      <c r="B26" s="355"/>
      <c r="C26" s="1846"/>
      <c r="D26" s="192"/>
      <c r="E26" s="192"/>
      <c r="F26" s="177"/>
      <c r="G26" s="353"/>
      <c r="H26" s="192"/>
      <c r="I26" s="355"/>
      <c r="J26" s="192"/>
      <c r="K26" s="355"/>
      <c r="L26" s="192"/>
      <c r="M26" s="206">
        <f t="shared" si="2"/>
        <v>0</v>
      </c>
      <c r="N26" s="569">
        <v>12</v>
      </c>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row>
    <row r="27" spans="1:246">
      <c r="A27" s="1853">
        <v>13</v>
      </c>
      <c r="B27" s="355"/>
      <c r="C27" s="1846"/>
      <c r="D27" s="192"/>
      <c r="E27" s="192"/>
      <c r="F27" s="177"/>
      <c r="G27" s="353"/>
      <c r="H27" s="192"/>
      <c r="I27" s="355"/>
      <c r="J27" s="192"/>
      <c r="K27" s="355"/>
      <c r="L27" s="192"/>
      <c r="M27" s="206">
        <f t="shared" si="2"/>
        <v>0</v>
      </c>
      <c r="N27" s="569">
        <v>13</v>
      </c>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row>
    <row r="28" spans="1:246">
      <c r="A28" s="1853">
        <v>14</v>
      </c>
      <c r="B28" s="355"/>
      <c r="C28" s="1846"/>
      <c r="D28" s="192"/>
      <c r="E28" s="192"/>
      <c r="F28" s="177"/>
      <c r="G28" s="353"/>
      <c r="H28" s="192"/>
      <c r="I28" s="355"/>
      <c r="J28" s="192"/>
      <c r="K28" s="355"/>
      <c r="L28" s="192"/>
      <c r="M28" s="206">
        <f t="shared" si="2"/>
        <v>0</v>
      </c>
      <c r="N28" s="569">
        <v>14</v>
      </c>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row>
    <row r="29" spans="1:246">
      <c r="A29" s="1853">
        <v>15</v>
      </c>
      <c r="B29" s="355"/>
      <c r="C29" s="1846"/>
      <c r="D29" s="192"/>
      <c r="E29" s="192"/>
      <c r="F29" s="177"/>
      <c r="G29" s="353"/>
      <c r="H29" s="192"/>
      <c r="I29" s="355"/>
      <c r="J29" s="192"/>
      <c r="K29" s="355"/>
      <c r="L29" s="192"/>
      <c r="M29" s="206">
        <f t="shared" si="2"/>
        <v>0</v>
      </c>
      <c r="N29" s="569">
        <v>15</v>
      </c>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row>
    <row r="30" spans="1:246">
      <c r="A30" s="1853">
        <v>16</v>
      </c>
      <c r="B30" s="355"/>
      <c r="C30" s="1846" t="s">
        <v>1633</v>
      </c>
      <c r="D30" s="192"/>
      <c r="E30" s="192"/>
      <c r="F30" s="177"/>
      <c r="G30" s="353"/>
      <c r="H30" s="192"/>
      <c r="I30" s="355"/>
      <c r="J30" s="192"/>
      <c r="K30" s="355"/>
      <c r="L30" s="192"/>
      <c r="M30" s="206">
        <f t="shared" si="2"/>
        <v>0</v>
      </c>
      <c r="N30" s="569">
        <v>16</v>
      </c>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row>
    <row r="31" spans="1:246">
      <c r="A31" s="1853">
        <v>17</v>
      </c>
      <c r="B31" s="355"/>
      <c r="C31" s="1846" t="s">
        <v>1636</v>
      </c>
      <c r="D31" s="1424">
        <f>+SUM(D25:D30)</f>
        <v>33366784</v>
      </c>
      <c r="E31" s="1424">
        <f t="shared" ref="E31:L31" si="3">+SUM(E25:E30)</f>
        <v>14685565</v>
      </c>
      <c r="F31" s="1809">
        <f t="shared" si="3"/>
        <v>12610730</v>
      </c>
      <c r="G31" s="2620">
        <f t="shared" si="3"/>
        <v>0</v>
      </c>
      <c r="H31" s="1424">
        <f t="shared" si="3"/>
        <v>0</v>
      </c>
      <c r="I31" s="1424"/>
      <c r="J31" s="1424">
        <f t="shared" si="3"/>
        <v>8074434</v>
      </c>
      <c r="K31" s="1424">
        <f t="shared" si="3"/>
        <v>0</v>
      </c>
      <c r="L31" s="1424">
        <f t="shared" si="3"/>
        <v>9495523</v>
      </c>
      <c r="M31" s="161">
        <f>SUM(M24:M30)</f>
        <v>36862708</v>
      </c>
      <c r="N31" s="569">
        <v>17</v>
      </c>
      <c r="O31" s="278"/>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row>
    <row r="32" spans="1:246">
      <c r="A32" s="1853">
        <v>18</v>
      </c>
      <c r="B32" s="355"/>
      <c r="C32" s="1846" t="s">
        <v>5069</v>
      </c>
      <c r="D32" s="192">
        <v>-13854252</v>
      </c>
      <c r="E32" s="192"/>
      <c r="F32" s="177"/>
      <c r="G32" s="353"/>
      <c r="H32" s="192"/>
      <c r="I32" s="355"/>
      <c r="J32" s="192"/>
      <c r="K32" s="355"/>
      <c r="L32" s="192"/>
      <c r="M32" s="206">
        <f>D32+E32-F32+G32-H32-J32+L32</f>
        <v>-13854252</v>
      </c>
      <c r="N32" s="569">
        <v>18</v>
      </c>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row>
    <row r="33" spans="1:246">
      <c r="A33" s="1853">
        <v>19</v>
      </c>
      <c r="B33" s="355"/>
      <c r="C33" s="1846" t="s">
        <v>1637</v>
      </c>
      <c r="D33" s="1810">
        <f>+D23+D31+D32</f>
        <v>131726494</v>
      </c>
      <c r="E33" s="1810">
        <f t="shared" ref="E33:L33" si="4">+E23+E31+E32</f>
        <v>39526658</v>
      </c>
      <c r="F33" s="2622">
        <f t="shared" si="4"/>
        <v>37610819</v>
      </c>
      <c r="G33" s="2621">
        <f t="shared" si="4"/>
        <v>0</v>
      </c>
      <c r="H33" s="1810">
        <f t="shared" si="4"/>
        <v>0</v>
      </c>
      <c r="I33" s="1810">
        <f t="shared" si="4"/>
        <v>0</v>
      </c>
      <c r="J33" s="1810">
        <f t="shared" si="4"/>
        <v>30870332</v>
      </c>
      <c r="K33" s="1810">
        <f t="shared" si="4"/>
        <v>0</v>
      </c>
      <c r="L33" s="1810">
        <f t="shared" si="4"/>
        <v>36068740</v>
      </c>
      <c r="M33" s="208">
        <f>M23+M31+M32</f>
        <v>138840741</v>
      </c>
      <c r="N33" s="569">
        <v>19</v>
      </c>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row>
    <row r="34" spans="1:246">
      <c r="A34" s="1855">
        <v>20</v>
      </c>
      <c r="B34" s="301"/>
      <c r="C34" s="1845" t="s">
        <v>1171</v>
      </c>
      <c r="D34" s="318" t="s">
        <v>3253</v>
      </c>
      <c r="E34" s="319"/>
      <c r="F34" s="320"/>
      <c r="G34" s="321"/>
      <c r="H34" s="319"/>
      <c r="I34" s="319"/>
      <c r="J34" s="322"/>
      <c r="K34" s="322"/>
      <c r="L34" s="322"/>
      <c r="M34" s="323" t="s">
        <v>3253</v>
      </c>
      <c r="N34" s="563">
        <v>20</v>
      </c>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row>
    <row r="35" spans="1:246">
      <c r="A35" s="1853"/>
      <c r="B35" s="355"/>
      <c r="C35" s="1846"/>
      <c r="D35" s="310"/>
      <c r="E35" s="286"/>
      <c r="F35" s="288"/>
      <c r="G35" s="289"/>
      <c r="H35" s="286"/>
      <c r="I35" s="286"/>
      <c r="J35" s="324"/>
      <c r="K35" s="324"/>
      <c r="L35" s="324"/>
      <c r="M35" s="311"/>
      <c r="N35" s="569"/>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row>
    <row r="36" spans="1:246">
      <c r="A36" s="1853">
        <v>21</v>
      </c>
      <c r="B36" s="355"/>
      <c r="C36" s="1846" t="s">
        <v>1172</v>
      </c>
      <c r="D36" s="1777">
        <v>100404481</v>
      </c>
      <c r="E36" s="1777">
        <v>33181830</v>
      </c>
      <c r="F36" s="1622">
        <v>31623628</v>
      </c>
      <c r="G36" s="1811"/>
      <c r="H36" s="1777"/>
      <c r="I36" s="1777"/>
      <c r="J36" s="1777">
        <v>18777996</v>
      </c>
      <c r="K36" s="1777"/>
      <c r="L36" s="1777">
        <v>20772938</v>
      </c>
      <c r="M36" s="1812">
        <f>D36+E36-F36+G36-H36-J36+L36</f>
        <v>103957625</v>
      </c>
      <c r="N36" s="569">
        <v>21</v>
      </c>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row>
    <row r="37" spans="1:246">
      <c r="A37" s="1853">
        <v>22</v>
      </c>
      <c r="B37" s="355"/>
      <c r="C37" s="1846" t="s">
        <v>1173</v>
      </c>
      <c r="D37" s="1777">
        <v>31322013</v>
      </c>
      <c r="E37" s="1777">
        <v>6344828</v>
      </c>
      <c r="F37" s="1622">
        <v>5987191</v>
      </c>
      <c r="G37" s="1811"/>
      <c r="H37" s="1777"/>
      <c r="I37" s="1777"/>
      <c r="J37" s="1777">
        <v>12092336</v>
      </c>
      <c r="K37" s="1777"/>
      <c r="L37" s="1777">
        <v>15295802</v>
      </c>
      <c r="M37" s="1812">
        <f>D37+E37-F37+G37-H37-J37+L37</f>
        <v>34883116</v>
      </c>
      <c r="N37" s="569">
        <v>22</v>
      </c>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row>
    <row r="38" spans="1:246">
      <c r="A38" s="1853">
        <v>23</v>
      </c>
      <c r="B38" s="355"/>
      <c r="C38" s="1846" t="s">
        <v>1174</v>
      </c>
      <c r="D38" s="208"/>
      <c r="E38" s="208"/>
      <c r="F38" s="272"/>
      <c r="G38" s="352"/>
      <c r="H38" s="208"/>
      <c r="I38" s="192"/>
      <c r="J38" s="208"/>
      <c r="K38" s="192"/>
      <c r="L38" s="208"/>
      <c r="M38" s="340"/>
      <c r="N38" s="569">
        <v>23</v>
      </c>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row>
    <row r="39" spans="1:246">
      <c r="A39" s="597" t="s">
        <v>1175</v>
      </c>
      <c r="B39" s="596"/>
      <c r="C39" s="596"/>
      <c r="D39" s="596"/>
      <c r="E39" s="596"/>
      <c r="F39" s="528"/>
      <c r="G39" s="597" t="s">
        <v>1176</v>
      </c>
      <c r="H39" s="596"/>
      <c r="I39" s="596"/>
      <c r="J39" s="596"/>
      <c r="K39" s="596"/>
      <c r="L39" s="596"/>
      <c r="M39" s="596"/>
      <c r="N39" s="528"/>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row>
    <row r="40" spans="1:246">
      <c r="A40" s="1466"/>
      <c r="B40" s="1845"/>
      <c r="C40" s="596"/>
      <c r="D40" s="596"/>
      <c r="E40" s="596"/>
      <c r="F40" s="528"/>
      <c r="G40" s="597"/>
      <c r="H40" s="596"/>
      <c r="I40" s="596"/>
      <c r="J40" s="596"/>
      <c r="K40" s="596"/>
      <c r="L40" s="596"/>
      <c r="M40" s="596"/>
      <c r="N40" s="528"/>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row>
    <row r="41" spans="1:246">
      <c r="A41" s="1466"/>
      <c r="B41" s="1845"/>
      <c r="C41" s="596"/>
      <c r="D41" s="596"/>
      <c r="E41" s="596"/>
      <c r="F41" s="528"/>
      <c r="G41" s="597"/>
      <c r="H41" s="596"/>
      <c r="I41" s="596"/>
      <c r="J41" s="596"/>
      <c r="K41" s="596"/>
      <c r="L41" s="596"/>
      <c r="M41" s="596"/>
      <c r="N41" s="528"/>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row>
    <row r="42" spans="1:246">
      <c r="A42" s="1466"/>
      <c r="B42" s="1845"/>
      <c r="C42" s="1845"/>
      <c r="D42" s="1577"/>
      <c r="E42" s="1577"/>
      <c r="F42" s="2623"/>
      <c r="G42" s="233" t="s">
        <v>5070</v>
      </c>
      <c r="H42" s="1577"/>
      <c r="I42" s="1577"/>
      <c r="J42" s="1577"/>
      <c r="K42" s="1577"/>
      <c r="L42" s="1577"/>
      <c r="M42" s="1577"/>
      <c r="N42" s="554"/>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row>
    <row r="43" spans="1:246">
      <c r="A43" s="1466"/>
      <c r="B43" s="1845"/>
      <c r="C43" s="1845"/>
      <c r="D43" s="1845"/>
      <c r="E43" s="1845"/>
      <c r="F43" s="554"/>
      <c r="G43" s="233" t="s">
        <v>5066</v>
      </c>
      <c r="H43" s="1845"/>
      <c r="I43" s="1845"/>
      <c r="J43" s="1845"/>
      <c r="K43" s="1845"/>
      <c r="L43" s="1845"/>
      <c r="M43" s="1845"/>
      <c r="N43" s="554"/>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row>
    <row r="44" spans="1:246">
      <c r="A44" s="1466"/>
      <c r="B44" s="1845"/>
      <c r="C44" s="1845"/>
      <c r="D44" s="1845"/>
      <c r="E44" s="1845"/>
      <c r="F44" s="554"/>
      <c r="G44" s="233"/>
      <c r="H44" s="1845"/>
      <c r="I44" s="1845"/>
      <c r="J44" s="1845"/>
      <c r="K44" s="1845"/>
      <c r="L44" s="1845"/>
      <c r="M44" s="1845"/>
      <c r="N44" s="554"/>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row>
    <row r="45" spans="1:246">
      <c r="A45" s="1466"/>
      <c r="B45" s="1845"/>
      <c r="C45" s="1845"/>
      <c r="D45" s="1845"/>
      <c r="E45" s="1845"/>
      <c r="F45" s="554"/>
      <c r="G45" s="233" t="s">
        <v>5071</v>
      </c>
      <c r="H45" s="1845"/>
      <c r="I45" s="1845"/>
      <c r="J45" s="1845"/>
      <c r="K45" s="1845"/>
      <c r="L45" s="1845"/>
      <c r="M45" s="1845"/>
      <c r="N45" s="554"/>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row>
    <row r="46" spans="1:246">
      <c r="A46" s="1466"/>
      <c r="B46" s="1845"/>
      <c r="C46" s="1845"/>
      <c r="D46" s="1845"/>
      <c r="E46" s="1845"/>
      <c r="F46" s="554"/>
      <c r="G46" s="233" t="s">
        <v>5063</v>
      </c>
      <c r="H46" s="1845"/>
      <c r="I46" s="1845"/>
      <c r="J46" s="1845"/>
      <c r="K46" s="1845"/>
      <c r="L46" s="1845"/>
      <c r="M46" s="1845"/>
      <c r="N46" s="554"/>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row>
    <row r="47" spans="1:246">
      <c r="A47" s="1466"/>
      <c r="B47" s="1845"/>
      <c r="C47" s="1845"/>
      <c r="D47" s="1845"/>
      <c r="E47" s="1845"/>
      <c r="F47" s="554"/>
      <c r="G47" s="233"/>
      <c r="H47" s="1845"/>
      <c r="I47" s="1845"/>
      <c r="J47" s="1845"/>
      <c r="K47" s="1845"/>
      <c r="L47" s="1845"/>
      <c r="M47" s="1845"/>
      <c r="N47" s="554"/>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row>
    <row r="48" spans="1:246">
      <c r="A48" s="1466"/>
      <c r="B48" s="1845"/>
      <c r="C48" s="1845"/>
      <c r="D48" s="1845"/>
      <c r="E48" s="1845"/>
      <c r="F48" s="554"/>
      <c r="G48" s="233" t="s">
        <v>5072</v>
      </c>
      <c r="H48" s="1845"/>
      <c r="I48" s="1845"/>
      <c r="J48" s="1845"/>
      <c r="K48" s="1845"/>
      <c r="L48" s="1845"/>
      <c r="M48" s="1845"/>
      <c r="N48" s="554"/>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row>
    <row r="49" spans="1:246">
      <c r="A49" s="1466"/>
      <c r="B49" s="1845"/>
      <c r="C49" s="1845"/>
      <c r="D49" s="1845"/>
      <c r="E49" s="1845"/>
      <c r="F49" s="554"/>
      <c r="G49" s="233" t="s">
        <v>5066</v>
      </c>
      <c r="H49" s="1845"/>
      <c r="I49" s="1845"/>
      <c r="J49" s="1845"/>
      <c r="K49" s="1845"/>
      <c r="L49" s="1845"/>
      <c r="M49" s="1845"/>
      <c r="N49" s="554"/>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row>
    <row r="50" spans="1:246">
      <c r="A50" s="1466"/>
      <c r="B50" s="1845"/>
      <c r="C50" s="1845"/>
      <c r="D50" s="1845"/>
      <c r="E50" s="1845"/>
      <c r="F50" s="554"/>
      <c r="G50" s="233"/>
      <c r="H50" s="1845"/>
      <c r="I50" s="1845"/>
      <c r="J50" s="1845"/>
      <c r="K50" s="1845"/>
      <c r="L50" s="1845"/>
      <c r="M50" s="1845"/>
      <c r="N50" s="554"/>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row>
    <row r="51" spans="1:246">
      <c r="A51" s="1466"/>
      <c r="B51" s="1845"/>
      <c r="C51" s="1845"/>
      <c r="D51" s="1845"/>
      <c r="E51" s="1845"/>
      <c r="F51" s="554"/>
      <c r="G51" s="233" t="s">
        <v>5073</v>
      </c>
      <c r="H51" s="1845"/>
      <c r="I51" s="1845"/>
      <c r="J51" s="1845" t="s">
        <v>4252</v>
      </c>
      <c r="K51" s="1845"/>
      <c r="L51" s="1845"/>
      <c r="M51" s="1845"/>
      <c r="N51" s="554"/>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row>
    <row r="52" spans="1:246">
      <c r="A52" s="1466"/>
      <c r="B52" s="1845"/>
      <c r="C52" s="1845"/>
      <c r="D52" s="1845"/>
      <c r="E52" s="1845"/>
      <c r="F52" s="554"/>
      <c r="G52" s="233" t="s">
        <v>5063</v>
      </c>
      <c r="H52" s="1845"/>
      <c r="I52" s="1845"/>
      <c r="J52" s="1845"/>
      <c r="K52" s="1845"/>
      <c r="L52" s="1845"/>
      <c r="M52" s="1845"/>
      <c r="N52" s="554"/>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row>
    <row r="53" spans="1:246">
      <c r="A53" s="1466"/>
      <c r="B53" s="1845"/>
      <c r="C53" s="1845"/>
      <c r="D53" s="1845"/>
      <c r="E53" s="1845"/>
      <c r="F53" s="554"/>
      <c r="G53" s="1466"/>
      <c r="H53" s="1845"/>
      <c r="I53" s="1845"/>
      <c r="J53" s="1845"/>
      <c r="K53" s="1845"/>
      <c r="L53" s="1845"/>
      <c r="M53" s="1845"/>
      <c r="N53" s="554"/>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row>
    <row r="54" spans="1:246">
      <c r="A54" s="1466"/>
      <c r="B54" s="1845"/>
      <c r="C54" s="1845"/>
      <c r="D54" s="1845"/>
      <c r="E54" s="1845"/>
      <c r="F54" s="554"/>
      <c r="G54" s="1466"/>
      <c r="H54" s="1845"/>
      <c r="I54" s="1845"/>
      <c r="J54" s="1845"/>
      <c r="K54" s="1845"/>
      <c r="L54" s="1845"/>
      <c r="M54" s="1845"/>
      <c r="N54" s="554"/>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row>
    <row r="55" spans="1:246">
      <c r="A55" s="1466"/>
      <c r="B55" s="1845"/>
      <c r="C55" s="1845"/>
      <c r="D55" s="1845"/>
      <c r="E55" s="1845"/>
      <c r="F55" s="554"/>
      <c r="G55" s="1466"/>
      <c r="H55" s="1845"/>
      <c r="I55" s="1845"/>
      <c r="J55" s="1845"/>
      <c r="K55" s="1845"/>
      <c r="L55" s="1845"/>
      <c r="M55" s="1845"/>
      <c r="N55" s="554"/>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row>
    <row r="56" spans="1:246">
      <c r="A56" s="1466"/>
      <c r="B56" s="1845"/>
      <c r="C56" s="1845"/>
      <c r="D56" s="1845"/>
      <c r="E56" s="1845"/>
      <c r="F56" s="554"/>
      <c r="G56" s="1466"/>
      <c r="H56" s="1845"/>
      <c r="I56" s="1845"/>
      <c r="J56" s="1845"/>
      <c r="K56" s="1845"/>
      <c r="L56" s="1845"/>
      <c r="M56" s="1845"/>
      <c r="N56" s="554"/>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row>
    <row r="57" spans="1:246">
      <c r="A57" s="1466"/>
      <c r="B57" s="1845"/>
      <c r="C57" s="1845"/>
      <c r="D57" s="1845"/>
      <c r="E57" s="1845"/>
      <c r="F57" s="554"/>
      <c r="G57" s="1466"/>
      <c r="H57" s="1845"/>
      <c r="I57" s="1845"/>
      <c r="J57" s="1845"/>
      <c r="K57" s="1845"/>
      <c r="L57" s="1845"/>
      <c r="M57" s="1845"/>
      <c r="N57" s="554"/>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row>
    <row r="58" spans="1:246">
      <c r="A58" s="656"/>
      <c r="B58" s="2619"/>
      <c r="C58" s="2619"/>
      <c r="D58" s="2619"/>
      <c r="E58" s="2619"/>
      <c r="F58" s="658"/>
      <c r="G58" s="656"/>
      <c r="H58" s="2619"/>
      <c r="I58" s="2619"/>
      <c r="J58" s="2619"/>
      <c r="K58" s="2619"/>
      <c r="L58" s="2619"/>
      <c r="M58" s="2619"/>
      <c r="N58" s="658"/>
      <c r="O58" s="356"/>
      <c r="P58" s="356"/>
      <c r="Q58" s="356"/>
      <c r="R58" s="356"/>
      <c r="S58" s="356"/>
      <c r="T58" s="356"/>
      <c r="U58" s="356"/>
      <c r="V58" s="356"/>
      <c r="W58" s="356"/>
      <c r="X58" s="356"/>
      <c r="Y58" s="356"/>
      <c r="Z58" s="356"/>
      <c r="AA58" s="356"/>
      <c r="AB58" s="356"/>
      <c r="AC58" s="356"/>
      <c r="AD58" s="356"/>
      <c r="AE58" s="356"/>
      <c r="AF58" s="356"/>
      <c r="AG58" s="356"/>
      <c r="AH58" s="356"/>
      <c r="AI58" s="356"/>
      <c r="AJ58" s="356"/>
      <c r="AK58" s="356"/>
    </row>
    <row r="59" spans="1:246" ht="15.75" thickBot="1">
      <c r="A59" s="659"/>
      <c r="B59" s="660"/>
      <c r="C59" s="660"/>
      <c r="D59" s="660"/>
      <c r="E59" s="660"/>
      <c r="F59" s="661"/>
      <c r="G59" s="659"/>
      <c r="H59" s="660"/>
      <c r="I59" s="660"/>
      <c r="J59" s="660"/>
      <c r="K59" s="660"/>
      <c r="L59" s="660"/>
      <c r="M59" s="660"/>
      <c r="N59" s="661"/>
      <c r="O59" s="356"/>
      <c r="P59" s="356"/>
      <c r="Q59" s="356"/>
      <c r="R59" s="356"/>
      <c r="S59" s="356"/>
      <c r="T59" s="356"/>
      <c r="U59" s="356"/>
      <c r="V59" s="356"/>
      <c r="W59" s="356"/>
      <c r="X59" s="356"/>
      <c r="Y59" s="356"/>
      <c r="Z59" s="356"/>
      <c r="AA59" s="356"/>
      <c r="AB59" s="356"/>
      <c r="AC59" s="356"/>
      <c r="AD59" s="356"/>
      <c r="AE59" s="356"/>
      <c r="AF59" s="356"/>
      <c r="AG59" s="356"/>
      <c r="AH59" s="356"/>
      <c r="AI59" s="356"/>
      <c r="AJ59" s="356"/>
      <c r="AK59" s="356"/>
    </row>
    <row r="60" spans="1:246">
      <c r="A60" s="657"/>
      <c r="B60" s="657"/>
      <c r="C60" s="657"/>
      <c r="D60" s="657"/>
      <c r="E60" s="657"/>
      <c r="F60" s="657"/>
      <c r="G60" s="657"/>
      <c r="H60" s="657"/>
      <c r="I60" s="657"/>
      <c r="J60" s="657"/>
      <c r="K60" s="657"/>
      <c r="L60" s="657"/>
      <c r="M60" s="657"/>
      <c r="N60" s="657"/>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row>
    <row r="61" spans="1:246">
      <c r="A61" s="1090" t="s">
        <v>1255</v>
      </c>
      <c r="B61" s="1090"/>
      <c r="C61" s="1090"/>
      <c r="E61" s="662"/>
      <c r="F61" s="662"/>
      <c r="G61" s="7" t="s">
        <v>1255</v>
      </c>
      <c r="H61" s="662"/>
      <c r="I61" s="662"/>
      <c r="K61" s="662"/>
      <c r="L61" s="662"/>
      <c r="M61" s="662"/>
      <c r="N61" s="657"/>
      <c r="O61" s="356"/>
      <c r="P61" s="356"/>
      <c r="Q61" s="356"/>
      <c r="R61" s="356"/>
      <c r="S61" s="356"/>
      <c r="T61" s="356"/>
      <c r="U61" s="356"/>
      <c r="V61" s="356"/>
      <c r="W61" s="356"/>
      <c r="X61" s="356"/>
      <c r="Y61" s="356"/>
      <c r="Z61" s="356"/>
      <c r="AA61" s="356"/>
      <c r="AB61" s="356"/>
      <c r="AC61" s="356"/>
      <c r="AD61" s="356"/>
      <c r="AE61" s="356"/>
      <c r="AF61" s="356"/>
      <c r="AG61" s="356"/>
      <c r="AH61" s="356"/>
      <c r="AI61" s="356"/>
      <c r="AJ61" s="356"/>
      <c r="AK61" s="356"/>
    </row>
    <row r="62" spans="1:246">
      <c r="A62" s="7" t="s">
        <v>1638</v>
      </c>
      <c r="B62" s="7"/>
      <c r="C62" s="7"/>
      <c r="D62" s="7"/>
      <c r="E62" s="662"/>
      <c r="F62" s="662"/>
      <c r="G62" s="7" t="s">
        <v>481</v>
      </c>
      <c r="H62" s="662"/>
      <c r="I62" s="662"/>
      <c r="J62" s="662"/>
      <c r="K62" s="662"/>
      <c r="L62" s="662"/>
      <c r="M62" s="662"/>
      <c r="N62" s="662"/>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row>
    <row r="64" spans="1:246" ht="15.75">
      <c r="A64" s="553" t="s">
        <v>1134</v>
      </c>
      <c r="B64" s="553"/>
      <c r="C64" s="7"/>
      <c r="D64" s="7"/>
      <c r="E64" s="7"/>
      <c r="F64" s="7"/>
    </row>
    <row r="66" spans="1:14" ht="15.75" thickBot="1">
      <c r="A66" s="4" t="str">
        <f>'Data Sheet'!$C$25</f>
        <v>Orange and Rockland Utilities, Inc</v>
      </c>
      <c r="E66" s="550" t="str">
        <f>'Data Sheet'!$C$38</f>
        <v>12/31/2015</v>
      </c>
      <c r="F66" s="730" t="str">
        <f>'Data Sheet'!$C$38</f>
        <v>12/31/2015</v>
      </c>
      <c r="G66" s="4" t="str">
        <f>'Data Sheet'!$C$25</f>
        <v>Orange and Rockland Utilities, Inc</v>
      </c>
      <c r="K66" s="550"/>
      <c r="M66" s="730" t="str">
        <f>'Data Sheet'!$C$38</f>
        <v>12/31/2015</v>
      </c>
    </row>
    <row r="67" spans="1:14">
      <c r="A67" s="620" t="s">
        <v>3289</v>
      </c>
      <c r="B67" s="621"/>
      <c r="C67" s="621"/>
      <c r="D67" s="621"/>
      <c r="E67" s="621"/>
      <c r="F67" s="622"/>
      <c r="G67" s="620" t="s">
        <v>3290</v>
      </c>
      <c r="H67" s="621"/>
      <c r="I67" s="621"/>
      <c r="J67" s="621"/>
      <c r="K67" s="621"/>
      <c r="L67" s="621"/>
      <c r="M67" s="621"/>
      <c r="N67" s="552"/>
    </row>
    <row r="68" spans="1:14">
      <c r="A68" s="1084"/>
      <c r="F68" s="554"/>
      <c r="G68" s="1084"/>
      <c r="N68" s="554"/>
    </row>
    <row r="69" spans="1:14">
      <c r="A69" s="1112"/>
      <c r="B69" s="567"/>
      <c r="C69" s="566"/>
      <c r="D69" s="567"/>
      <c r="E69" s="602" t="s">
        <v>1722</v>
      </c>
      <c r="F69" s="578"/>
      <c r="G69" s="576" t="s">
        <v>1722</v>
      </c>
      <c r="H69" s="577"/>
      <c r="I69" s="602" t="s">
        <v>1723</v>
      </c>
      <c r="J69" s="577"/>
      <c r="K69" s="577"/>
      <c r="L69" s="577"/>
      <c r="M69" s="581"/>
      <c r="N69" s="568"/>
    </row>
    <row r="70" spans="1:14">
      <c r="A70" s="1114" t="s">
        <v>3686</v>
      </c>
      <c r="B70" s="301"/>
      <c r="D70" s="1115" t="s">
        <v>2642</v>
      </c>
      <c r="E70" s="1115" t="s">
        <v>769</v>
      </c>
      <c r="F70" s="563" t="s">
        <v>769</v>
      </c>
      <c r="G70" s="1114" t="s">
        <v>769</v>
      </c>
      <c r="H70" s="1115" t="s">
        <v>769</v>
      </c>
      <c r="I70" s="588" t="s">
        <v>1114</v>
      </c>
      <c r="J70" s="526"/>
      <c r="K70" s="588" t="s">
        <v>1111</v>
      </c>
      <c r="L70" s="526"/>
      <c r="M70" s="564" t="s">
        <v>2642</v>
      </c>
      <c r="N70" s="563" t="s">
        <v>3686</v>
      </c>
    </row>
    <row r="71" spans="1:14">
      <c r="A71" s="1114" t="s">
        <v>3689</v>
      </c>
      <c r="B71" s="301"/>
      <c r="C71" s="1093" t="s">
        <v>3314</v>
      </c>
      <c r="D71" s="1115" t="s">
        <v>2192</v>
      </c>
      <c r="E71" s="1115" t="s">
        <v>1726</v>
      </c>
      <c r="F71" s="563" t="s">
        <v>1727</v>
      </c>
      <c r="G71" s="1114" t="s">
        <v>1726</v>
      </c>
      <c r="H71" s="1115" t="s">
        <v>1727</v>
      </c>
      <c r="I71" s="1115" t="s">
        <v>1728</v>
      </c>
      <c r="J71" s="1115" t="s">
        <v>2645</v>
      </c>
      <c r="K71" s="1115" t="s">
        <v>1728</v>
      </c>
      <c r="L71" s="1115" t="s">
        <v>2645</v>
      </c>
      <c r="M71" s="564" t="s">
        <v>659</v>
      </c>
      <c r="N71" s="563" t="s">
        <v>3689</v>
      </c>
    </row>
    <row r="72" spans="1:14">
      <c r="A72" s="1114"/>
      <c r="B72" s="301"/>
      <c r="D72" s="1115" t="s">
        <v>1128</v>
      </c>
      <c r="E72" s="1115" t="s">
        <v>1428</v>
      </c>
      <c r="F72" s="563" t="s">
        <v>1429</v>
      </c>
      <c r="G72" s="1114" t="s">
        <v>1430</v>
      </c>
      <c r="H72" s="1115" t="s">
        <v>1732</v>
      </c>
      <c r="I72" s="1115" t="s">
        <v>1733</v>
      </c>
      <c r="J72" s="301"/>
      <c r="K72" s="1115" t="s">
        <v>1734</v>
      </c>
      <c r="L72" s="301"/>
      <c r="M72" s="556"/>
      <c r="N72" s="563"/>
    </row>
    <row r="73" spans="1:14">
      <c r="A73" s="1109"/>
      <c r="B73" s="355"/>
      <c r="C73" s="590" t="s">
        <v>58</v>
      </c>
      <c r="D73" s="1111" t="s">
        <v>1827</v>
      </c>
      <c r="E73" s="1111" t="s">
        <v>1828</v>
      </c>
      <c r="F73" s="569" t="s">
        <v>1829</v>
      </c>
      <c r="G73" s="1109" t="s">
        <v>3535</v>
      </c>
      <c r="H73" s="1111" t="s">
        <v>3536</v>
      </c>
      <c r="I73" s="1111" t="s">
        <v>3537</v>
      </c>
      <c r="J73" s="1111" t="s">
        <v>3538</v>
      </c>
      <c r="K73" s="1111" t="s">
        <v>3539</v>
      </c>
      <c r="L73" s="1111" t="s">
        <v>3540</v>
      </c>
      <c r="M73" s="591" t="s">
        <v>3490</v>
      </c>
      <c r="N73" s="569"/>
    </row>
    <row r="74" spans="1:14">
      <c r="A74" s="1109">
        <v>1</v>
      </c>
      <c r="B74" s="301"/>
      <c r="C74" s="1086" t="s">
        <v>1632</v>
      </c>
      <c r="D74" s="318"/>
      <c r="E74" s="319"/>
      <c r="F74" s="320"/>
      <c r="G74" s="321" t="s">
        <v>3253</v>
      </c>
      <c r="H74" s="319" t="s">
        <v>3253</v>
      </c>
      <c r="I74" s="322"/>
      <c r="J74" s="322"/>
      <c r="K74" s="322"/>
      <c r="L74" s="322"/>
      <c r="M74" s="652"/>
      <c r="N74" s="569">
        <v>1</v>
      </c>
    </row>
    <row r="75" spans="1:14">
      <c r="A75" s="1109">
        <v>2</v>
      </c>
      <c r="B75" s="567"/>
      <c r="C75" s="1086" t="s">
        <v>1736</v>
      </c>
      <c r="D75" s="653"/>
      <c r="E75" s="324"/>
      <c r="F75" s="654"/>
      <c r="G75" s="289" t="s">
        <v>3253</v>
      </c>
      <c r="H75" s="286" t="s">
        <v>3253</v>
      </c>
      <c r="I75" s="324"/>
      <c r="J75" s="324"/>
      <c r="K75" s="324"/>
      <c r="L75" s="324"/>
      <c r="M75" s="655"/>
      <c r="N75" s="569">
        <v>2</v>
      </c>
    </row>
    <row r="76" spans="1:14">
      <c r="A76" s="1109">
        <v>3</v>
      </c>
      <c r="B76" s="567"/>
      <c r="C76" s="1086"/>
      <c r="D76" s="208"/>
      <c r="E76" s="208"/>
      <c r="F76" s="272"/>
      <c r="G76" s="352"/>
      <c r="H76" s="208"/>
      <c r="I76" s="355"/>
      <c r="J76" s="208"/>
      <c r="K76" s="355"/>
      <c r="L76" s="208"/>
      <c r="M76" s="340">
        <f t="shared" ref="M76:M96" si="5">D76+E76-F76+G76-H76-J76+L76</f>
        <v>0</v>
      </c>
      <c r="N76" s="569">
        <v>3</v>
      </c>
    </row>
    <row r="77" spans="1:14">
      <c r="A77" s="1109">
        <v>4</v>
      </c>
      <c r="B77" s="567"/>
      <c r="C77" s="1086"/>
      <c r="D77" s="192"/>
      <c r="E77" s="192"/>
      <c r="F77" s="177"/>
      <c r="G77" s="353"/>
      <c r="H77" s="192"/>
      <c r="I77" s="355"/>
      <c r="J77" s="192"/>
      <c r="K77" s="355"/>
      <c r="L77" s="192"/>
      <c r="M77" s="206">
        <f t="shared" si="5"/>
        <v>0</v>
      </c>
      <c r="N77" s="569">
        <v>4</v>
      </c>
    </row>
    <row r="78" spans="1:14">
      <c r="A78" s="1109">
        <v>5</v>
      </c>
      <c r="B78" s="567"/>
      <c r="C78" s="1086"/>
      <c r="D78" s="192"/>
      <c r="E78" s="192"/>
      <c r="F78" s="177"/>
      <c r="G78" s="353"/>
      <c r="H78" s="192"/>
      <c r="I78" s="355"/>
      <c r="J78" s="192"/>
      <c r="K78" s="355"/>
      <c r="L78" s="192"/>
      <c r="M78" s="206">
        <f t="shared" si="5"/>
        <v>0</v>
      </c>
      <c r="N78" s="569">
        <v>5</v>
      </c>
    </row>
    <row r="79" spans="1:14">
      <c r="A79" s="1109">
        <v>6</v>
      </c>
      <c r="B79" s="567"/>
      <c r="C79" s="1086"/>
      <c r="D79" s="192"/>
      <c r="E79" s="192"/>
      <c r="F79" s="177"/>
      <c r="G79" s="353"/>
      <c r="H79" s="192"/>
      <c r="I79" s="355"/>
      <c r="J79" s="192"/>
      <c r="K79" s="355"/>
      <c r="L79" s="192"/>
      <c r="M79" s="206">
        <f t="shared" si="5"/>
        <v>0</v>
      </c>
      <c r="N79" s="569">
        <v>6</v>
      </c>
    </row>
    <row r="80" spans="1:14">
      <c r="A80" s="1109">
        <v>7</v>
      </c>
      <c r="B80" s="567"/>
      <c r="C80" s="1086"/>
      <c r="D80" s="192"/>
      <c r="E80" s="192"/>
      <c r="F80" s="177"/>
      <c r="G80" s="353"/>
      <c r="H80" s="192"/>
      <c r="I80" s="355"/>
      <c r="J80" s="192"/>
      <c r="K80" s="355"/>
      <c r="L80" s="192"/>
      <c r="M80" s="206">
        <f t="shared" si="5"/>
        <v>0</v>
      </c>
      <c r="N80" s="569">
        <v>7</v>
      </c>
    </row>
    <row r="81" spans="1:14">
      <c r="A81" s="1109">
        <v>8</v>
      </c>
      <c r="B81" s="567"/>
      <c r="C81" s="1086"/>
      <c r="D81" s="192"/>
      <c r="E81" s="192"/>
      <c r="F81" s="177"/>
      <c r="G81" s="353"/>
      <c r="H81" s="192"/>
      <c r="I81" s="355"/>
      <c r="J81" s="192"/>
      <c r="K81" s="355"/>
      <c r="L81" s="192"/>
      <c r="M81" s="206">
        <f t="shared" si="5"/>
        <v>0</v>
      </c>
      <c r="N81" s="569">
        <v>8</v>
      </c>
    </row>
    <row r="82" spans="1:14">
      <c r="A82" s="1109">
        <v>9</v>
      </c>
      <c r="B82" s="567"/>
      <c r="C82" s="1086"/>
      <c r="D82" s="164"/>
      <c r="E82" s="164"/>
      <c r="F82" s="163"/>
      <c r="G82" s="237"/>
      <c r="H82" s="164"/>
      <c r="I82" s="161"/>
      <c r="J82" s="164"/>
      <c r="K82" s="161"/>
      <c r="L82" s="164"/>
      <c r="M82" s="206">
        <f t="shared" si="5"/>
        <v>0</v>
      </c>
      <c r="N82" s="569">
        <v>9</v>
      </c>
    </row>
    <row r="83" spans="1:14">
      <c r="A83" s="1109">
        <v>10</v>
      </c>
      <c r="B83" s="567"/>
      <c r="C83" s="1086"/>
      <c r="D83" s="192"/>
      <c r="E83" s="192"/>
      <c r="F83" s="177"/>
      <c r="G83" s="353"/>
      <c r="H83" s="192"/>
      <c r="I83" s="355"/>
      <c r="J83" s="192"/>
      <c r="K83" s="355"/>
      <c r="L83" s="192"/>
      <c r="M83" s="206">
        <f t="shared" si="5"/>
        <v>0</v>
      </c>
      <c r="N83" s="569">
        <v>10</v>
      </c>
    </row>
    <row r="84" spans="1:14">
      <c r="A84" s="1109">
        <v>11</v>
      </c>
      <c r="B84" s="567"/>
      <c r="C84" s="1086"/>
      <c r="D84" s="192"/>
      <c r="E84" s="192"/>
      <c r="F84" s="177"/>
      <c r="G84" s="353"/>
      <c r="H84" s="192"/>
      <c r="I84" s="355"/>
      <c r="J84" s="192"/>
      <c r="K84" s="355"/>
      <c r="L84" s="192"/>
      <c r="M84" s="206">
        <f t="shared" si="5"/>
        <v>0</v>
      </c>
      <c r="N84" s="569">
        <v>11</v>
      </c>
    </row>
    <row r="85" spans="1:14">
      <c r="A85" s="1109">
        <v>12</v>
      </c>
      <c r="B85" s="567"/>
      <c r="C85" s="1086"/>
      <c r="D85" s="192"/>
      <c r="E85" s="192"/>
      <c r="F85" s="177"/>
      <c r="G85" s="353"/>
      <c r="H85" s="192"/>
      <c r="I85" s="355"/>
      <c r="J85" s="192"/>
      <c r="K85" s="355"/>
      <c r="L85" s="192"/>
      <c r="M85" s="206">
        <f t="shared" si="5"/>
        <v>0</v>
      </c>
      <c r="N85" s="569">
        <v>12</v>
      </c>
    </row>
    <row r="86" spans="1:14">
      <c r="A86" s="1109">
        <v>13</v>
      </c>
      <c r="B86" s="567"/>
      <c r="C86" s="1086"/>
      <c r="D86" s="192"/>
      <c r="E86" s="192"/>
      <c r="F86" s="177"/>
      <c r="G86" s="353"/>
      <c r="H86" s="192"/>
      <c r="I86" s="355"/>
      <c r="J86" s="192"/>
      <c r="K86" s="355"/>
      <c r="L86" s="192"/>
      <c r="M86" s="206">
        <f t="shared" si="5"/>
        <v>0</v>
      </c>
      <c r="N86" s="569">
        <v>13</v>
      </c>
    </row>
    <row r="87" spans="1:14">
      <c r="A87" s="1109">
        <v>14</v>
      </c>
      <c r="B87" s="567"/>
      <c r="C87" s="1086"/>
      <c r="D87" s="192"/>
      <c r="E87" s="192"/>
      <c r="F87" s="177"/>
      <c r="G87" s="353"/>
      <c r="H87" s="192"/>
      <c r="I87" s="355"/>
      <c r="J87" s="192"/>
      <c r="K87" s="355"/>
      <c r="L87" s="192"/>
      <c r="M87" s="206">
        <f t="shared" si="5"/>
        <v>0</v>
      </c>
      <c r="N87" s="569">
        <v>14</v>
      </c>
    </row>
    <row r="88" spans="1:14">
      <c r="A88" s="1109">
        <v>15</v>
      </c>
      <c r="B88" s="567"/>
      <c r="C88" s="1086"/>
      <c r="D88" s="164"/>
      <c r="E88" s="164"/>
      <c r="F88" s="163"/>
      <c r="G88" s="237"/>
      <c r="H88" s="164"/>
      <c r="I88" s="161"/>
      <c r="J88" s="164"/>
      <c r="K88" s="161"/>
      <c r="L88" s="164"/>
      <c r="M88" s="206">
        <f t="shared" si="5"/>
        <v>0</v>
      </c>
      <c r="N88" s="569">
        <v>15</v>
      </c>
    </row>
    <row r="89" spans="1:14">
      <c r="A89" s="1109">
        <v>16</v>
      </c>
      <c r="B89" s="567"/>
      <c r="C89" s="1086"/>
      <c r="D89" s="192"/>
      <c r="E89" s="192"/>
      <c r="F89" s="177"/>
      <c r="G89" s="353"/>
      <c r="H89" s="192"/>
      <c r="I89" s="355"/>
      <c r="J89" s="192"/>
      <c r="K89" s="355"/>
      <c r="L89" s="192"/>
      <c r="M89" s="206">
        <f t="shared" si="5"/>
        <v>0</v>
      </c>
      <c r="N89" s="569">
        <v>16</v>
      </c>
    </row>
    <row r="90" spans="1:14">
      <c r="A90" s="1109">
        <v>17</v>
      </c>
      <c r="B90" s="567"/>
      <c r="C90" s="1086"/>
      <c r="D90" s="192"/>
      <c r="E90" s="192"/>
      <c r="F90" s="177"/>
      <c r="G90" s="353"/>
      <c r="H90" s="192"/>
      <c r="I90" s="355"/>
      <c r="J90" s="192"/>
      <c r="K90" s="355"/>
      <c r="L90" s="192"/>
      <c r="M90" s="206">
        <f t="shared" si="5"/>
        <v>0</v>
      </c>
      <c r="N90" s="569">
        <v>17</v>
      </c>
    </row>
    <row r="91" spans="1:14">
      <c r="A91" s="1109">
        <v>18</v>
      </c>
      <c r="B91" s="567"/>
      <c r="C91" s="1086"/>
      <c r="D91" s="164"/>
      <c r="E91" s="164"/>
      <c r="F91" s="163"/>
      <c r="G91" s="237"/>
      <c r="H91" s="164"/>
      <c r="I91" s="161"/>
      <c r="J91" s="164"/>
      <c r="K91" s="161"/>
      <c r="L91" s="164"/>
      <c r="M91" s="206">
        <f t="shared" si="5"/>
        <v>0</v>
      </c>
      <c r="N91" s="569">
        <v>18</v>
      </c>
    </row>
    <row r="92" spans="1:14">
      <c r="A92" s="1109">
        <v>19</v>
      </c>
      <c r="B92" s="567"/>
      <c r="C92" s="1086"/>
      <c r="D92" s="192"/>
      <c r="E92" s="192"/>
      <c r="F92" s="177"/>
      <c r="G92" s="353"/>
      <c r="H92" s="192"/>
      <c r="I92" s="355"/>
      <c r="J92" s="192"/>
      <c r="K92" s="355"/>
      <c r="L92" s="192"/>
      <c r="M92" s="206">
        <f t="shared" si="5"/>
        <v>0</v>
      </c>
      <c r="N92" s="569">
        <v>19</v>
      </c>
    </row>
    <row r="93" spans="1:14">
      <c r="A93" s="1114">
        <v>20</v>
      </c>
      <c r="B93" s="567"/>
      <c r="C93" s="1086"/>
      <c r="D93" s="192"/>
      <c r="E93" s="192"/>
      <c r="F93" s="177"/>
      <c r="G93" s="353"/>
      <c r="H93" s="192"/>
      <c r="I93" s="355"/>
      <c r="J93" s="192"/>
      <c r="K93" s="355"/>
      <c r="L93" s="192"/>
      <c r="M93" s="206">
        <f t="shared" si="5"/>
        <v>0</v>
      </c>
      <c r="N93" s="569">
        <v>20</v>
      </c>
    </row>
    <row r="94" spans="1:14">
      <c r="A94" s="1109">
        <v>21</v>
      </c>
      <c r="B94" s="567"/>
      <c r="C94" s="1086"/>
      <c r="D94" s="192"/>
      <c r="E94" s="192"/>
      <c r="F94" s="177"/>
      <c r="G94" s="353"/>
      <c r="H94" s="192"/>
      <c r="I94" s="355"/>
      <c r="J94" s="192"/>
      <c r="K94" s="355"/>
      <c r="L94" s="192"/>
      <c r="M94" s="206">
        <f t="shared" si="5"/>
        <v>0</v>
      </c>
      <c r="N94" s="569">
        <v>21</v>
      </c>
    </row>
    <row r="95" spans="1:14">
      <c r="A95" s="1109">
        <v>22</v>
      </c>
      <c r="B95" s="567"/>
      <c r="C95" s="1086"/>
      <c r="D95" s="192"/>
      <c r="E95" s="192"/>
      <c r="F95" s="177"/>
      <c r="G95" s="353"/>
      <c r="H95" s="192"/>
      <c r="I95" s="355"/>
      <c r="J95" s="192"/>
      <c r="K95" s="355"/>
      <c r="L95" s="192"/>
      <c r="M95" s="206">
        <f t="shared" si="5"/>
        <v>0</v>
      </c>
      <c r="N95" s="569">
        <v>22</v>
      </c>
    </row>
    <row r="96" spans="1:14">
      <c r="A96" s="1109">
        <v>23</v>
      </c>
      <c r="B96" s="567"/>
      <c r="C96" s="1086"/>
      <c r="D96" s="192"/>
      <c r="E96" s="192"/>
      <c r="F96" s="177"/>
      <c r="G96" s="353"/>
      <c r="H96" s="192"/>
      <c r="I96" s="355"/>
      <c r="J96" s="192"/>
      <c r="K96" s="355"/>
      <c r="L96" s="192"/>
      <c r="M96" s="206">
        <f t="shared" si="5"/>
        <v>0</v>
      </c>
      <c r="N96" s="569">
        <v>23</v>
      </c>
    </row>
    <row r="97" spans="1:14">
      <c r="A97" s="1109">
        <v>24</v>
      </c>
      <c r="B97" s="567"/>
      <c r="C97" s="1086" t="s">
        <v>482</v>
      </c>
      <c r="D97" s="161">
        <f>SUM(D76:D96)</f>
        <v>0</v>
      </c>
      <c r="E97" s="161">
        <f>SUM(E76:E96)</f>
        <v>0</v>
      </c>
      <c r="F97" s="160">
        <f>SUM(F76:F96)</f>
        <v>0</v>
      </c>
      <c r="G97" s="294">
        <f>SUM(G76:G96)</f>
        <v>0</v>
      </c>
      <c r="H97" s="161">
        <f>SUM(H76:H96)</f>
        <v>0</v>
      </c>
      <c r="I97" s="139"/>
      <c r="J97" s="161">
        <f>SUM(J76:J96)</f>
        <v>0</v>
      </c>
      <c r="K97" s="139"/>
      <c r="L97" s="161">
        <f>SUM(L76:L96)</f>
        <v>0</v>
      </c>
      <c r="M97" s="161">
        <f>SUM(M76:M96)</f>
        <v>0</v>
      </c>
      <c r="N97" s="569">
        <v>24</v>
      </c>
    </row>
    <row r="98" spans="1:14">
      <c r="A98" s="1109">
        <v>25</v>
      </c>
      <c r="B98" s="567"/>
      <c r="C98" s="1086" t="s">
        <v>1635</v>
      </c>
      <c r="D98" s="313"/>
      <c r="E98" s="314"/>
      <c r="F98" s="315"/>
      <c r="G98" s="316"/>
      <c r="H98" s="314"/>
      <c r="I98" s="317"/>
      <c r="J98" s="314"/>
      <c r="K98" s="317"/>
      <c r="L98" s="314"/>
      <c r="M98" s="354"/>
      <c r="N98" s="569">
        <v>25</v>
      </c>
    </row>
    <row r="99" spans="1:14">
      <c r="A99" s="1109">
        <v>26</v>
      </c>
      <c r="B99" s="567"/>
      <c r="C99" s="1086"/>
      <c r="D99" s="208"/>
      <c r="E99" s="208"/>
      <c r="F99" s="272"/>
      <c r="G99" s="352"/>
      <c r="H99" s="208"/>
      <c r="I99" s="355"/>
      <c r="J99" s="208"/>
      <c r="K99" s="355"/>
      <c r="L99" s="208"/>
      <c r="M99" s="340">
        <f t="shared" ref="M99:M115" si="6">D99+E99-F99+G99-H99-J99+L99</f>
        <v>0</v>
      </c>
      <c r="N99" s="569">
        <v>26</v>
      </c>
    </row>
    <row r="100" spans="1:14">
      <c r="A100" s="1109">
        <v>27</v>
      </c>
      <c r="B100" s="567"/>
      <c r="C100" s="1086"/>
      <c r="D100" s="192"/>
      <c r="E100" s="192"/>
      <c r="F100" s="177"/>
      <c r="G100" s="353"/>
      <c r="H100" s="192"/>
      <c r="I100" s="355"/>
      <c r="J100" s="192"/>
      <c r="K100" s="355"/>
      <c r="L100" s="192"/>
      <c r="M100" s="206">
        <f t="shared" si="6"/>
        <v>0</v>
      </c>
      <c r="N100" s="569">
        <v>27</v>
      </c>
    </row>
    <row r="101" spans="1:14">
      <c r="A101" s="1109">
        <v>28</v>
      </c>
      <c r="B101" s="567"/>
      <c r="C101" s="1086"/>
      <c r="D101" s="192"/>
      <c r="E101" s="192"/>
      <c r="F101" s="177"/>
      <c r="G101" s="353"/>
      <c r="H101" s="192"/>
      <c r="I101" s="355"/>
      <c r="J101" s="192"/>
      <c r="K101" s="355"/>
      <c r="L101" s="192"/>
      <c r="M101" s="206">
        <f t="shared" si="6"/>
        <v>0</v>
      </c>
      <c r="N101" s="569">
        <v>28</v>
      </c>
    </row>
    <row r="102" spans="1:14">
      <c r="A102" s="1109">
        <v>29</v>
      </c>
      <c r="B102" s="567"/>
      <c r="C102" s="1086"/>
      <c r="D102" s="192"/>
      <c r="E102" s="192"/>
      <c r="F102" s="177"/>
      <c r="G102" s="353"/>
      <c r="H102" s="192"/>
      <c r="I102" s="355"/>
      <c r="J102" s="192"/>
      <c r="K102" s="355"/>
      <c r="L102" s="192"/>
      <c r="M102" s="206">
        <f t="shared" si="6"/>
        <v>0</v>
      </c>
      <c r="N102" s="569">
        <v>29</v>
      </c>
    </row>
    <row r="103" spans="1:14">
      <c r="A103" s="1109">
        <v>30</v>
      </c>
      <c r="B103" s="567"/>
      <c r="C103" s="1086"/>
      <c r="D103" s="192"/>
      <c r="E103" s="192"/>
      <c r="F103" s="177"/>
      <c r="G103" s="353"/>
      <c r="H103" s="192"/>
      <c r="I103" s="355"/>
      <c r="J103" s="192"/>
      <c r="K103" s="355"/>
      <c r="L103" s="192"/>
      <c r="M103" s="206">
        <f t="shared" si="6"/>
        <v>0</v>
      </c>
      <c r="N103" s="569">
        <v>30</v>
      </c>
    </row>
    <row r="104" spans="1:14">
      <c r="A104" s="1109">
        <v>31</v>
      </c>
      <c r="B104" s="567"/>
      <c r="C104" s="1086"/>
      <c r="D104" s="192"/>
      <c r="E104" s="192"/>
      <c r="F104" s="177"/>
      <c r="G104" s="353"/>
      <c r="H104" s="192"/>
      <c r="I104" s="355"/>
      <c r="J104" s="192"/>
      <c r="K104" s="355"/>
      <c r="L104" s="192"/>
      <c r="M104" s="206">
        <f t="shared" si="6"/>
        <v>0</v>
      </c>
      <c r="N104" s="569">
        <v>31</v>
      </c>
    </row>
    <row r="105" spans="1:14">
      <c r="A105" s="1109">
        <v>32</v>
      </c>
      <c r="B105" s="567"/>
      <c r="C105" s="1086"/>
      <c r="D105" s="164"/>
      <c r="E105" s="164"/>
      <c r="F105" s="163"/>
      <c r="G105" s="237"/>
      <c r="H105" s="164"/>
      <c r="I105" s="161"/>
      <c r="J105" s="164"/>
      <c r="K105" s="161"/>
      <c r="L105" s="164"/>
      <c r="M105" s="206">
        <f t="shared" si="6"/>
        <v>0</v>
      </c>
      <c r="N105" s="569">
        <v>32</v>
      </c>
    </row>
    <row r="106" spans="1:14">
      <c r="A106" s="1109">
        <v>33</v>
      </c>
      <c r="B106" s="567"/>
      <c r="C106" s="1086"/>
      <c r="D106" s="192"/>
      <c r="E106" s="192"/>
      <c r="F106" s="177"/>
      <c r="G106" s="353"/>
      <c r="H106" s="192"/>
      <c r="I106" s="355"/>
      <c r="J106" s="192"/>
      <c r="K106" s="355"/>
      <c r="L106" s="192"/>
      <c r="M106" s="206">
        <f t="shared" si="6"/>
        <v>0</v>
      </c>
      <c r="N106" s="569">
        <v>33</v>
      </c>
    </row>
    <row r="107" spans="1:14">
      <c r="A107" s="1109">
        <v>34</v>
      </c>
      <c r="B107" s="567"/>
      <c r="C107" s="1086"/>
      <c r="D107" s="192"/>
      <c r="E107" s="192"/>
      <c r="F107" s="177"/>
      <c r="G107" s="353"/>
      <c r="H107" s="192"/>
      <c r="I107" s="355"/>
      <c r="J107" s="192"/>
      <c r="K107" s="355"/>
      <c r="L107" s="192"/>
      <c r="M107" s="206">
        <f t="shared" si="6"/>
        <v>0</v>
      </c>
      <c r="N107" s="569">
        <v>34</v>
      </c>
    </row>
    <row r="108" spans="1:14">
      <c r="A108" s="1109">
        <v>35</v>
      </c>
      <c r="B108" s="567"/>
      <c r="C108" s="1086"/>
      <c r="D108" s="192"/>
      <c r="E108" s="192"/>
      <c r="F108" s="177"/>
      <c r="G108" s="353"/>
      <c r="H108" s="192"/>
      <c r="I108" s="355"/>
      <c r="J108" s="192"/>
      <c r="K108" s="355"/>
      <c r="L108" s="192"/>
      <c r="M108" s="206">
        <f t="shared" si="6"/>
        <v>0</v>
      </c>
      <c r="N108" s="569">
        <v>35</v>
      </c>
    </row>
    <row r="109" spans="1:14">
      <c r="A109" s="1109">
        <v>36</v>
      </c>
      <c r="B109" s="567"/>
      <c r="C109" s="1086"/>
      <c r="D109" s="192"/>
      <c r="E109" s="192"/>
      <c r="F109" s="177"/>
      <c r="G109" s="353"/>
      <c r="H109" s="192"/>
      <c r="I109" s="355"/>
      <c r="J109" s="192"/>
      <c r="K109" s="355"/>
      <c r="L109" s="192"/>
      <c r="M109" s="206">
        <f t="shared" si="6"/>
        <v>0</v>
      </c>
      <c r="N109" s="569">
        <v>36</v>
      </c>
    </row>
    <row r="110" spans="1:14">
      <c r="A110" s="1109">
        <v>37</v>
      </c>
      <c r="B110" s="567"/>
      <c r="C110" s="1086"/>
      <c r="D110" s="192"/>
      <c r="E110" s="192"/>
      <c r="F110" s="177"/>
      <c r="G110" s="353"/>
      <c r="H110" s="192"/>
      <c r="I110" s="355"/>
      <c r="J110" s="192"/>
      <c r="K110" s="355"/>
      <c r="L110" s="192"/>
      <c r="M110" s="206">
        <f t="shared" si="6"/>
        <v>0</v>
      </c>
      <c r="N110" s="569">
        <v>37</v>
      </c>
    </row>
    <row r="111" spans="1:14">
      <c r="A111" s="1109">
        <v>38</v>
      </c>
      <c r="B111" s="567"/>
      <c r="C111" s="1086"/>
      <c r="D111" s="192"/>
      <c r="E111" s="192"/>
      <c r="F111" s="177"/>
      <c r="G111" s="353"/>
      <c r="H111" s="192"/>
      <c r="I111" s="355"/>
      <c r="J111" s="192"/>
      <c r="K111" s="355"/>
      <c r="L111" s="192"/>
      <c r="M111" s="206">
        <f t="shared" si="6"/>
        <v>0</v>
      </c>
      <c r="N111" s="569">
        <v>38</v>
      </c>
    </row>
    <row r="112" spans="1:14">
      <c r="A112" s="1109">
        <v>39</v>
      </c>
      <c r="B112" s="567"/>
      <c r="C112" s="1086"/>
      <c r="D112" s="164"/>
      <c r="E112" s="164"/>
      <c r="F112" s="163"/>
      <c r="G112" s="237"/>
      <c r="H112" s="164"/>
      <c r="I112" s="161"/>
      <c r="J112" s="164"/>
      <c r="K112" s="161"/>
      <c r="L112" s="164"/>
      <c r="M112" s="206">
        <f t="shared" si="6"/>
        <v>0</v>
      </c>
      <c r="N112" s="569">
        <v>39</v>
      </c>
    </row>
    <row r="113" spans="1:14">
      <c r="A113" s="1114">
        <v>40</v>
      </c>
      <c r="B113" s="567"/>
      <c r="C113" s="1086"/>
      <c r="D113" s="192"/>
      <c r="E113" s="192"/>
      <c r="F113" s="177"/>
      <c r="G113" s="353"/>
      <c r="H113" s="192"/>
      <c r="I113" s="355"/>
      <c r="J113" s="192"/>
      <c r="K113" s="355"/>
      <c r="L113" s="192"/>
      <c r="M113" s="206">
        <f t="shared" si="6"/>
        <v>0</v>
      </c>
      <c r="N113" s="563">
        <v>40</v>
      </c>
    </row>
    <row r="114" spans="1:14">
      <c r="A114" s="1109">
        <v>41</v>
      </c>
      <c r="B114" s="567"/>
      <c r="C114" s="1086"/>
      <c r="D114" s="192"/>
      <c r="E114" s="192"/>
      <c r="F114" s="177"/>
      <c r="G114" s="353"/>
      <c r="H114" s="192"/>
      <c r="I114" s="355"/>
      <c r="J114" s="192"/>
      <c r="K114" s="355"/>
      <c r="L114" s="192"/>
      <c r="M114" s="206">
        <f t="shared" si="6"/>
        <v>0</v>
      </c>
      <c r="N114" s="569">
        <v>41</v>
      </c>
    </row>
    <row r="115" spans="1:14">
      <c r="A115" s="1109">
        <v>42</v>
      </c>
      <c r="B115" s="567"/>
      <c r="C115" s="1086"/>
      <c r="D115" s="192"/>
      <c r="E115" s="192"/>
      <c r="F115" s="177"/>
      <c r="G115" s="353"/>
      <c r="H115" s="192"/>
      <c r="I115" s="355"/>
      <c r="J115" s="192"/>
      <c r="K115" s="355"/>
      <c r="L115" s="192"/>
      <c r="M115" s="206">
        <f t="shared" si="6"/>
        <v>0</v>
      </c>
      <c r="N115" s="569">
        <v>42</v>
      </c>
    </row>
    <row r="116" spans="1:14">
      <c r="A116" s="1109">
        <v>43</v>
      </c>
      <c r="B116" s="567"/>
      <c r="C116" s="1086" t="s">
        <v>483</v>
      </c>
      <c r="D116" s="161">
        <f>SUM(D99:D115)</f>
        <v>0</v>
      </c>
      <c r="E116" s="161">
        <f>SUM(E99:E115)</f>
        <v>0</v>
      </c>
      <c r="F116" s="160">
        <f>SUM(F99:F115)</f>
        <v>0</v>
      </c>
      <c r="G116" s="294">
        <f>SUM(G99:G115)</f>
        <v>0</v>
      </c>
      <c r="H116" s="161">
        <f>SUM(H99:H115)</f>
        <v>0</v>
      </c>
      <c r="I116" s="139"/>
      <c r="J116" s="161">
        <f>SUM(J99:J115)</f>
        <v>0</v>
      </c>
      <c r="K116" s="139"/>
      <c r="L116" s="161">
        <f>SUM(L99:L115)</f>
        <v>0</v>
      </c>
      <c r="M116" s="161">
        <f>SUM(M99:M115)</f>
        <v>0</v>
      </c>
      <c r="N116" s="569">
        <v>43</v>
      </c>
    </row>
    <row r="117" spans="1:14">
      <c r="A117" s="1109">
        <v>44</v>
      </c>
      <c r="B117" s="567"/>
      <c r="C117" s="1086" t="s">
        <v>484</v>
      </c>
      <c r="D117" s="313"/>
      <c r="E117" s="314"/>
      <c r="F117" s="315"/>
      <c r="G117" s="316"/>
      <c r="H117" s="314"/>
      <c r="I117" s="317"/>
      <c r="J117" s="314"/>
      <c r="K117" s="317"/>
      <c r="L117" s="314"/>
      <c r="M117" s="354"/>
      <c r="N117" s="569">
        <v>44</v>
      </c>
    </row>
    <row r="118" spans="1:14">
      <c r="A118" s="1109">
        <v>45</v>
      </c>
      <c r="B118" s="567"/>
      <c r="C118" s="1086"/>
      <c r="D118" s="208"/>
      <c r="E118" s="208"/>
      <c r="F118" s="272"/>
      <c r="G118" s="352"/>
      <c r="H118" s="208"/>
      <c r="I118" s="355"/>
      <c r="J118" s="208"/>
      <c r="K118" s="355"/>
      <c r="L118" s="208"/>
      <c r="M118" s="340">
        <f t="shared" ref="M118:M124" si="7">D118+E118-F118+G118-H118-J118+L118</f>
        <v>0</v>
      </c>
      <c r="N118" s="569">
        <v>45</v>
      </c>
    </row>
    <row r="119" spans="1:14">
      <c r="A119" s="1109">
        <v>46</v>
      </c>
      <c r="B119" s="567"/>
      <c r="C119" s="1086"/>
      <c r="D119" s="192"/>
      <c r="E119" s="192"/>
      <c r="F119" s="177"/>
      <c r="G119" s="353"/>
      <c r="H119" s="192"/>
      <c r="I119" s="355"/>
      <c r="J119" s="192"/>
      <c r="K119" s="355"/>
      <c r="L119" s="192"/>
      <c r="M119" s="206">
        <f t="shared" si="7"/>
        <v>0</v>
      </c>
      <c r="N119" s="569">
        <v>46</v>
      </c>
    </row>
    <row r="120" spans="1:14">
      <c r="A120" s="1109">
        <v>47</v>
      </c>
      <c r="B120" s="567"/>
      <c r="C120" s="1086"/>
      <c r="D120" s="164"/>
      <c r="E120" s="164"/>
      <c r="F120" s="163"/>
      <c r="G120" s="237"/>
      <c r="H120" s="164"/>
      <c r="I120" s="161"/>
      <c r="J120" s="164"/>
      <c r="K120" s="161"/>
      <c r="L120" s="164"/>
      <c r="M120" s="206">
        <f t="shared" si="7"/>
        <v>0</v>
      </c>
      <c r="N120" s="569">
        <v>47</v>
      </c>
    </row>
    <row r="121" spans="1:14">
      <c r="A121" s="1109">
        <v>48</v>
      </c>
      <c r="B121" s="567"/>
      <c r="C121" s="1086"/>
      <c r="D121" s="192"/>
      <c r="E121" s="192"/>
      <c r="F121" s="177"/>
      <c r="G121" s="353"/>
      <c r="H121" s="192"/>
      <c r="I121" s="355"/>
      <c r="J121" s="192"/>
      <c r="K121" s="355"/>
      <c r="L121" s="192"/>
      <c r="M121" s="206">
        <f t="shared" si="7"/>
        <v>0</v>
      </c>
      <c r="N121" s="569">
        <v>48</v>
      </c>
    </row>
    <row r="122" spans="1:14">
      <c r="A122" s="1109">
        <v>49</v>
      </c>
      <c r="B122" s="567"/>
      <c r="C122" s="1086"/>
      <c r="D122" s="192"/>
      <c r="E122" s="192"/>
      <c r="F122" s="177"/>
      <c r="G122" s="353"/>
      <c r="H122" s="192"/>
      <c r="I122" s="355"/>
      <c r="J122" s="192"/>
      <c r="K122" s="355"/>
      <c r="L122" s="192"/>
      <c r="M122" s="206">
        <f t="shared" si="7"/>
        <v>0</v>
      </c>
      <c r="N122" s="569">
        <v>49</v>
      </c>
    </row>
    <row r="123" spans="1:14">
      <c r="A123" s="1109">
        <v>50</v>
      </c>
      <c r="B123" s="567"/>
      <c r="C123" s="1086"/>
      <c r="D123" s="192"/>
      <c r="E123" s="192"/>
      <c r="F123" s="177"/>
      <c r="G123" s="353"/>
      <c r="H123" s="192"/>
      <c r="I123" s="355"/>
      <c r="J123" s="192"/>
      <c r="K123" s="355"/>
      <c r="L123" s="192"/>
      <c r="M123" s="206">
        <f t="shared" si="7"/>
        <v>0</v>
      </c>
      <c r="N123" s="569">
        <v>50</v>
      </c>
    </row>
    <row r="124" spans="1:14">
      <c r="A124" s="1109">
        <v>51</v>
      </c>
      <c r="B124" s="567"/>
      <c r="C124" s="1086"/>
      <c r="D124" s="164"/>
      <c r="E124" s="164"/>
      <c r="F124" s="163"/>
      <c r="G124" s="237"/>
      <c r="H124" s="164"/>
      <c r="I124" s="161"/>
      <c r="J124" s="164"/>
      <c r="K124" s="161"/>
      <c r="L124" s="164"/>
      <c r="M124" s="206">
        <f t="shared" si="7"/>
        <v>0</v>
      </c>
      <c r="N124" s="569">
        <v>51</v>
      </c>
    </row>
    <row r="125" spans="1:14" ht="15.75" thickBot="1">
      <c r="A125" s="663">
        <v>52</v>
      </c>
      <c r="B125" s="357"/>
      <c r="C125" s="530" t="s">
        <v>3781</v>
      </c>
      <c r="D125" s="169">
        <f>SUM(D118:D124)</f>
        <v>0</v>
      </c>
      <c r="E125" s="169">
        <f>SUM(E118:E124)</f>
        <v>0</v>
      </c>
      <c r="F125" s="167">
        <f>SUM(F118:F124)</f>
        <v>0</v>
      </c>
      <c r="G125" s="304">
        <f>SUM(G118:G124)</f>
        <v>0</v>
      </c>
      <c r="H125" s="169">
        <f>SUM(H118:H124)</f>
        <v>0</v>
      </c>
      <c r="I125" s="150"/>
      <c r="J125" s="169">
        <f>SUM(J118:J124)</f>
        <v>0</v>
      </c>
      <c r="K125" s="150"/>
      <c r="L125" s="169">
        <f>SUM(L118:L124)</f>
        <v>0</v>
      </c>
      <c r="M125" s="152">
        <f>SUM(M118:M124)</f>
        <v>0</v>
      </c>
      <c r="N125" s="664">
        <v>52</v>
      </c>
    </row>
    <row r="127" spans="1:14">
      <c r="A127" s="7" t="s">
        <v>3782</v>
      </c>
      <c r="B127" s="7"/>
      <c r="C127" s="7"/>
      <c r="D127" s="7"/>
      <c r="E127" s="7"/>
      <c r="F127" s="7"/>
      <c r="G127" s="7" t="s">
        <v>3783</v>
      </c>
      <c r="H127" s="7"/>
      <c r="I127" s="7"/>
      <c r="J127" s="7"/>
      <c r="K127" s="7"/>
      <c r="L127" s="7"/>
      <c r="M127" s="7"/>
      <c r="N127" s="7"/>
    </row>
    <row r="128" spans="1:14" ht="15.75" thickBot="1">
      <c r="A128" s="4" t="str">
        <f>'Data Sheet'!$C$25</f>
        <v>Orange and Rockland Utilities, Inc</v>
      </c>
      <c r="E128" s="550" t="str">
        <f>'Data Sheet'!$C$38</f>
        <v>12/31/2015</v>
      </c>
      <c r="F128" s="4">
        <f>'Data Sheet'!$C$35</f>
        <v>0</v>
      </c>
      <c r="G128" s="4" t="str">
        <f>'Data Sheet'!$C$25</f>
        <v>Orange and Rockland Utilities, Inc</v>
      </c>
      <c r="K128" s="550"/>
      <c r="M128" s="730" t="str">
        <f>'Data Sheet'!$C$38</f>
        <v>12/31/2015</v>
      </c>
    </row>
    <row r="129" spans="1:14">
      <c r="A129" s="620" t="s">
        <v>3289</v>
      </c>
      <c r="B129" s="621"/>
      <c r="C129" s="621"/>
      <c r="D129" s="621"/>
      <c r="E129" s="621"/>
      <c r="F129" s="622"/>
      <c r="G129" s="620" t="s">
        <v>3290</v>
      </c>
      <c r="H129" s="621"/>
      <c r="I129" s="621"/>
      <c r="J129" s="621"/>
      <c r="K129" s="621"/>
      <c r="L129" s="621"/>
      <c r="M129" s="621"/>
      <c r="N129" s="552"/>
    </row>
    <row r="130" spans="1:14">
      <c r="A130" s="1084"/>
      <c r="F130" s="554"/>
      <c r="G130" s="1084"/>
      <c r="N130" s="554"/>
    </row>
    <row r="131" spans="1:14">
      <c r="A131" s="1112"/>
      <c r="B131" s="567"/>
      <c r="C131" s="566"/>
      <c r="D131" s="567"/>
      <c r="E131" s="602" t="s">
        <v>1722</v>
      </c>
      <c r="F131" s="578"/>
      <c r="G131" s="576" t="s">
        <v>1722</v>
      </c>
      <c r="H131" s="577"/>
      <c r="I131" s="602" t="s">
        <v>1723</v>
      </c>
      <c r="J131" s="577"/>
      <c r="K131" s="577"/>
      <c r="L131" s="577"/>
      <c r="M131" s="581"/>
      <c r="N131" s="568"/>
    </row>
    <row r="132" spans="1:14">
      <c r="A132" s="1114" t="s">
        <v>3686</v>
      </c>
      <c r="B132" s="301"/>
      <c r="D132" s="1115" t="s">
        <v>2642</v>
      </c>
      <c r="E132" s="1115" t="s">
        <v>769</v>
      </c>
      <c r="F132" s="563" t="s">
        <v>769</v>
      </c>
      <c r="G132" s="1114" t="s">
        <v>769</v>
      </c>
      <c r="H132" s="1115" t="s">
        <v>769</v>
      </c>
      <c r="I132" s="588" t="s">
        <v>1114</v>
      </c>
      <c r="J132" s="526"/>
      <c r="K132" s="588" t="s">
        <v>1111</v>
      </c>
      <c r="L132" s="526"/>
      <c r="M132" s="564" t="s">
        <v>2642</v>
      </c>
      <c r="N132" s="563" t="s">
        <v>3686</v>
      </c>
    </row>
    <row r="133" spans="1:14">
      <c r="A133" s="1114" t="s">
        <v>3689</v>
      </c>
      <c r="B133" s="301"/>
      <c r="C133" s="1093" t="s">
        <v>3314</v>
      </c>
      <c r="D133" s="1115" t="s">
        <v>2192</v>
      </c>
      <c r="E133" s="1115" t="s">
        <v>1726</v>
      </c>
      <c r="F133" s="563" t="s">
        <v>1727</v>
      </c>
      <c r="G133" s="1114" t="s">
        <v>1726</v>
      </c>
      <c r="H133" s="1115" t="s">
        <v>1727</v>
      </c>
      <c r="I133" s="1115" t="s">
        <v>1728</v>
      </c>
      <c r="J133" s="1115" t="s">
        <v>2645</v>
      </c>
      <c r="K133" s="1115" t="s">
        <v>1728</v>
      </c>
      <c r="L133" s="1115" t="s">
        <v>2645</v>
      </c>
      <c r="M133" s="564" t="s">
        <v>659</v>
      </c>
      <c r="N133" s="563" t="s">
        <v>3689</v>
      </c>
    </row>
    <row r="134" spans="1:14">
      <c r="A134" s="1114"/>
      <c r="B134" s="301"/>
      <c r="D134" s="1115" t="s">
        <v>1128</v>
      </c>
      <c r="E134" s="1115" t="s">
        <v>1428</v>
      </c>
      <c r="F134" s="563" t="s">
        <v>1429</v>
      </c>
      <c r="G134" s="1114" t="s">
        <v>1430</v>
      </c>
      <c r="H134" s="1115" t="s">
        <v>1732</v>
      </c>
      <c r="I134" s="1115" t="s">
        <v>1733</v>
      </c>
      <c r="J134" s="301"/>
      <c r="K134" s="1115" t="s">
        <v>1734</v>
      </c>
      <c r="L134" s="301"/>
      <c r="M134" s="556"/>
      <c r="N134" s="563"/>
    </row>
    <row r="135" spans="1:14">
      <c r="A135" s="1109"/>
      <c r="B135" s="355"/>
      <c r="C135" s="590" t="s">
        <v>58</v>
      </c>
      <c r="D135" s="1111" t="s">
        <v>1827</v>
      </c>
      <c r="E135" s="1111" t="s">
        <v>1828</v>
      </c>
      <c r="F135" s="569" t="s">
        <v>1829</v>
      </c>
      <c r="G135" s="1109" t="s">
        <v>3535</v>
      </c>
      <c r="H135" s="1111" t="s">
        <v>3536</v>
      </c>
      <c r="I135" s="1111" t="s">
        <v>3537</v>
      </c>
      <c r="J135" s="1111" t="s">
        <v>3538</v>
      </c>
      <c r="K135" s="1111" t="s">
        <v>3539</v>
      </c>
      <c r="L135" s="1111" t="s">
        <v>3540</v>
      </c>
      <c r="M135" s="591" t="s">
        <v>3490</v>
      </c>
      <c r="N135" s="569"/>
    </row>
    <row r="136" spans="1:14">
      <c r="A136" s="1109">
        <v>1</v>
      </c>
      <c r="B136" s="301"/>
      <c r="C136" s="1086"/>
      <c r="D136" s="318"/>
      <c r="E136" s="319"/>
      <c r="F136" s="320"/>
      <c r="G136" s="321" t="s">
        <v>3253</v>
      </c>
      <c r="H136" s="319" t="s">
        <v>3253</v>
      </c>
      <c r="I136" s="322"/>
      <c r="J136" s="322"/>
      <c r="K136" s="322"/>
      <c r="L136" s="322"/>
      <c r="M136" s="652"/>
      <c r="N136" s="569">
        <v>1</v>
      </c>
    </row>
    <row r="137" spans="1:14">
      <c r="A137" s="1109">
        <v>2</v>
      </c>
      <c r="B137" s="567"/>
      <c r="C137" s="1086"/>
      <c r="D137" s="653"/>
      <c r="E137" s="324"/>
      <c r="F137" s="654"/>
      <c r="G137" s="289" t="s">
        <v>3253</v>
      </c>
      <c r="H137" s="286" t="s">
        <v>3253</v>
      </c>
      <c r="I137" s="324"/>
      <c r="J137" s="324"/>
      <c r="K137" s="324"/>
      <c r="L137" s="324"/>
      <c r="M137" s="655"/>
      <c r="N137" s="569">
        <v>2</v>
      </c>
    </row>
    <row r="138" spans="1:14">
      <c r="A138" s="1109">
        <v>3</v>
      </c>
      <c r="B138" s="567"/>
      <c r="C138" s="1086"/>
      <c r="D138" s="208"/>
      <c r="E138" s="208"/>
      <c r="F138" s="272"/>
      <c r="G138" s="352"/>
      <c r="H138" s="208"/>
      <c r="I138" s="355"/>
      <c r="J138" s="208"/>
      <c r="K138" s="355"/>
      <c r="L138" s="208"/>
      <c r="M138" s="340">
        <f t="shared" ref="M138:M186" si="8">D138+E138-F138+G138-H138-J138+L138</f>
        <v>0</v>
      </c>
      <c r="N138" s="569">
        <v>3</v>
      </c>
    </row>
    <row r="139" spans="1:14">
      <c r="A139" s="1109">
        <v>4</v>
      </c>
      <c r="B139" s="567"/>
      <c r="C139" s="1086"/>
      <c r="D139" s="192"/>
      <c r="E139" s="192"/>
      <c r="F139" s="177"/>
      <c r="G139" s="353"/>
      <c r="H139" s="192"/>
      <c r="I139" s="355"/>
      <c r="J139" s="192"/>
      <c r="K139" s="355"/>
      <c r="L139" s="192"/>
      <c r="M139" s="206">
        <f t="shared" si="8"/>
        <v>0</v>
      </c>
      <c r="N139" s="569">
        <v>4</v>
      </c>
    </row>
    <row r="140" spans="1:14">
      <c r="A140" s="1109">
        <v>5</v>
      </c>
      <c r="B140" s="567"/>
      <c r="C140" s="1086"/>
      <c r="D140" s="192"/>
      <c r="E140" s="192"/>
      <c r="F140" s="177"/>
      <c r="G140" s="353"/>
      <c r="H140" s="192"/>
      <c r="I140" s="355"/>
      <c r="J140" s="192"/>
      <c r="K140" s="355"/>
      <c r="L140" s="192"/>
      <c r="M140" s="206">
        <f t="shared" si="8"/>
        <v>0</v>
      </c>
      <c r="N140" s="569">
        <v>5</v>
      </c>
    </row>
    <row r="141" spans="1:14">
      <c r="A141" s="1109">
        <v>6</v>
      </c>
      <c r="B141" s="567"/>
      <c r="C141" s="1086"/>
      <c r="D141" s="192"/>
      <c r="E141" s="192"/>
      <c r="F141" s="177"/>
      <c r="G141" s="353"/>
      <c r="H141" s="192"/>
      <c r="I141" s="355"/>
      <c r="J141" s="192"/>
      <c r="K141" s="355"/>
      <c r="L141" s="192"/>
      <c r="M141" s="206">
        <f t="shared" si="8"/>
        <v>0</v>
      </c>
      <c r="N141" s="569">
        <v>6</v>
      </c>
    </row>
    <row r="142" spans="1:14">
      <c r="A142" s="1109">
        <v>7</v>
      </c>
      <c r="B142" s="567"/>
      <c r="C142" s="1086"/>
      <c r="D142" s="192"/>
      <c r="E142" s="192"/>
      <c r="F142" s="177"/>
      <c r="G142" s="353"/>
      <c r="H142" s="192"/>
      <c r="I142" s="355"/>
      <c r="J142" s="192"/>
      <c r="K142" s="355"/>
      <c r="L142" s="192"/>
      <c r="M142" s="206">
        <f t="shared" si="8"/>
        <v>0</v>
      </c>
      <c r="N142" s="569">
        <v>7</v>
      </c>
    </row>
    <row r="143" spans="1:14">
      <c r="A143" s="1109">
        <v>8</v>
      </c>
      <c r="B143" s="567"/>
      <c r="C143" s="1086"/>
      <c r="D143" s="192"/>
      <c r="E143" s="192"/>
      <c r="F143" s="177"/>
      <c r="G143" s="353"/>
      <c r="H143" s="192"/>
      <c r="I143" s="355"/>
      <c r="J143" s="192"/>
      <c r="K143" s="355"/>
      <c r="L143" s="192"/>
      <c r="M143" s="206">
        <f t="shared" si="8"/>
        <v>0</v>
      </c>
      <c r="N143" s="569">
        <v>8</v>
      </c>
    </row>
    <row r="144" spans="1:14">
      <c r="A144" s="1109">
        <v>9</v>
      </c>
      <c r="B144" s="567"/>
      <c r="C144" s="1086"/>
      <c r="D144" s="164"/>
      <c r="E144" s="164"/>
      <c r="F144" s="163"/>
      <c r="G144" s="237"/>
      <c r="H144" s="164"/>
      <c r="I144" s="161"/>
      <c r="J144" s="164"/>
      <c r="K144" s="161"/>
      <c r="L144" s="164"/>
      <c r="M144" s="206">
        <f t="shared" si="8"/>
        <v>0</v>
      </c>
      <c r="N144" s="569">
        <v>9</v>
      </c>
    </row>
    <row r="145" spans="1:14">
      <c r="A145" s="1109">
        <v>10</v>
      </c>
      <c r="B145" s="567"/>
      <c r="C145" s="1086"/>
      <c r="D145" s="192"/>
      <c r="E145" s="192"/>
      <c r="F145" s="177"/>
      <c r="G145" s="353"/>
      <c r="H145" s="192"/>
      <c r="I145" s="355"/>
      <c r="J145" s="192"/>
      <c r="K145" s="355"/>
      <c r="L145" s="192"/>
      <c r="M145" s="206">
        <f t="shared" si="8"/>
        <v>0</v>
      </c>
      <c r="N145" s="569">
        <v>10</v>
      </c>
    </row>
    <row r="146" spans="1:14">
      <c r="A146" s="1109">
        <v>11</v>
      </c>
      <c r="B146" s="567"/>
      <c r="C146" s="1086"/>
      <c r="D146" s="192"/>
      <c r="E146" s="192"/>
      <c r="F146" s="177"/>
      <c r="G146" s="353"/>
      <c r="H146" s="192"/>
      <c r="I146" s="355"/>
      <c r="J146" s="192"/>
      <c r="K146" s="355"/>
      <c r="L146" s="192"/>
      <c r="M146" s="206">
        <f t="shared" si="8"/>
        <v>0</v>
      </c>
      <c r="N146" s="569">
        <v>11</v>
      </c>
    </row>
    <row r="147" spans="1:14">
      <c r="A147" s="1109">
        <v>12</v>
      </c>
      <c r="B147" s="567"/>
      <c r="C147" s="1086"/>
      <c r="D147" s="192"/>
      <c r="E147" s="192"/>
      <c r="F147" s="177"/>
      <c r="G147" s="353"/>
      <c r="H147" s="192"/>
      <c r="I147" s="355"/>
      <c r="J147" s="192"/>
      <c r="K147" s="355"/>
      <c r="L147" s="192"/>
      <c r="M147" s="206">
        <f t="shared" si="8"/>
        <v>0</v>
      </c>
      <c r="N147" s="569">
        <v>12</v>
      </c>
    </row>
    <row r="148" spans="1:14">
      <c r="A148" s="1109">
        <v>13</v>
      </c>
      <c r="B148" s="567"/>
      <c r="C148" s="1086"/>
      <c r="D148" s="192"/>
      <c r="E148" s="192"/>
      <c r="F148" s="177"/>
      <c r="G148" s="353"/>
      <c r="H148" s="192"/>
      <c r="I148" s="355"/>
      <c r="J148" s="192"/>
      <c r="K148" s="355"/>
      <c r="L148" s="192"/>
      <c r="M148" s="206">
        <f t="shared" si="8"/>
        <v>0</v>
      </c>
      <c r="N148" s="569">
        <v>13</v>
      </c>
    </row>
    <row r="149" spans="1:14">
      <c r="A149" s="1109">
        <v>14</v>
      </c>
      <c r="B149" s="567"/>
      <c r="C149" s="1086"/>
      <c r="D149" s="192"/>
      <c r="E149" s="192"/>
      <c r="F149" s="177"/>
      <c r="G149" s="353"/>
      <c r="H149" s="192"/>
      <c r="I149" s="355"/>
      <c r="J149" s="192"/>
      <c r="K149" s="355"/>
      <c r="L149" s="192"/>
      <c r="M149" s="206">
        <f t="shared" si="8"/>
        <v>0</v>
      </c>
      <c r="N149" s="569">
        <v>14</v>
      </c>
    </row>
    <row r="150" spans="1:14">
      <c r="A150" s="1109">
        <v>15</v>
      </c>
      <c r="B150" s="567"/>
      <c r="C150" s="1086"/>
      <c r="D150" s="164"/>
      <c r="E150" s="164"/>
      <c r="F150" s="163"/>
      <c r="G150" s="237"/>
      <c r="H150" s="164"/>
      <c r="I150" s="161"/>
      <c r="J150" s="164"/>
      <c r="K150" s="161"/>
      <c r="L150" s="164"/>
      <c r="M150" s="206">
        <f t="shared" si="8"/>
        <v>0</v>
      </c>
      <c r="N150" s="569">
        <v>15</v>
      </c>
    </row>
    <row r="151" spans="1:14">
      <c r="A151" s="1109">
        <v>16</v>
      </c>
      <c r="B151" s="567"/>
      <c r="C151" s="1086"/>
      <c r="D151" s="192"/>
      <c r="E151" s="192"/>
      <c r="F151" s="177"/>
      <c r="G151" s="353"/>
      <c r="H151" s="192"/>
      <c r="I151" s="355"/>
      <c r="J151" s="192"/>
      <c r="K151" s="355"/>
      <c r="L151" s="192"/>
      <c r="M151" s="206">
        <f t="shared" si="8"/>
        <v>0</v>
      </c>
      <c r="N151" s="569">
        <v>16</v>
      </c>
    </row>
    <row r="152" spans="1:14">
      <c r="A152" s="1109">
        <v>17</v>
      </c>
      <c r="B152" s="567"/>
      <c r="C152" s="1086"/>
      <c r="D152" s="192"/>
      <c r="E152" s="192"/>
      <c r="F152" s="177"/>
      <c r="G152" s="353"/>
      <c r="H152" s="192"/>
      <c r="I152" s="355"/>
      <c r="J152" s="192"/>
      <c r="K152" s="355"/>
      <c r="L152" s="192"/>
      <c r="M152" s="206">
        <f t="shared" si="8"/>
        <v>0</v>
      </c>
      <c r="N152" s="569">
        <v>17</v>
      </c>
    </row>
    <row r="153" spans="1:14">
      <c r="A153" s="1109">
        <v>18</v>
      </c>
      <c r="B153" s="567"/>
      <c r="C153" s="1086"/>
      <c r="D153" s="164"/>
      <c r="E153" s="164"/>
      <c r="F153" s="163"/>
      <c r="G153" s="237"/>
      <c r="H153" s="164"/>
      <c r="I153" s="161"/>
      <c r="J153" s="164"/>
      <c r="K153" s="161"/>
      <c r="L153" s="164"/>
      <c r="M153" s="206">
        <f t="shared" si="8"/>
        <v>0</v>
      </c>
      <c r="N153" s="569">
        <v>18</v>
      </c>
    </row>
    <row r="154" spans="1:14">
      <c r="A154" s="1109">
        <v>19</v>
      </c>
      <c r="B154" s="567"/>
      <c r="C154" s="1086"/>
      <c r="D154" s="192"/>
      <c r="E154" s="192"/>
      <c r="F154" s="177"/>
      <c r="G154" s="353"/>
      <c r="H154" s="192"/>
      <c r="I154" s="355"/>
      <c r="J154" s="192"/>
      <c r="K154" s="355"/>
      <c r="L154" s="192"/>
      <c r="M154" s="206">
        <f t="shared" si="8"/>
        <v>0</v>
      </c>
      <c r="N154" s="569">
        <v>19</v>
      </c>
    </row>
    <row r="155" spans="1:14">
      <c r="A155" s="1114">
        <v>20</v>
      </c>
      <c r="B155" s="567"/>
      <c r="C155" s="1086"/>
      <c r="D155" s="192"/>
      <c r="E155" s="192"/>
      <c r="F155" s="177"/>
      <c r="G155" s="353"/>
      <c r="H155" s="192"/>
      <c r="I155" s="355"/>
      <c r="J155" s="192"/>
      <c r="K155" s="355"/>
      <c r="L155" s="192"/>
      <c r="M155" s="206">
        <f t="shared" si="8"/>
        <v>0</v>
      </c>
      <c r="N155" s="569">
        <v>20</v>
      </c>
    </row>
    <row r="156" spans="1:14">
      <c r="A156" s="1109">
        <v>21</v>
      </c>
      <c r="B156" s="567"/>
      <c r="C156" s="1086"/>
      <c r="D156" s="192"/>
      <c r="E156" s="192"/>
      <c r="F156" s="177"/>
      <c r="G156" s="353"/>
      <c r="H156" s="192"/>
      <c r="I156" s="355"/>
      <c r="J156" s="192"/>
      <c r="K156" s="355"/>
      <c r="L156" s="192"/>
      <c r="M156" s="206">
        <f t="shared" si="8"/>
        <v>0</v>
      </c>
      <c r="N156" s="569">
        <v>21</v>
      </c>
    </row>
    <row r="157" spans="1:14">
      <c r="A157" s="1109">
        <v>22</v>
      </c>
      <c r="B157" s="567"/>
      <c r="C157" s="1086"/>
      <c r="D157" s="192"/>
      <c r="E157" s="192"/>
      <c r="F157" s="177"/>
      <c r="G157" s="353"/>
      <c r="H157" s="192"/>
      <c r="I157" s="355"/>
      <c r="J157" s="192"/>
      <c r="K157" s="355"/>
      <c r="L157" s="192"/>
      <c r="M157" s="206">
        <f t="shared" si="8"/>
        <v>0</v>
      </c>
      <c r="N157" s="569">
        <v>22</v>
      </c>
    </row>
    <row r="158" spans="1:14">
      <c r="A158" s="1109">
        <v>23</v>
      </c>
      <c r="B158" s="567"/>
      <c r="C158" s="1086"/>
      <c r="D158" s="192"/>
      <c r="E158" s="192"/>
      <c r="F158" s="177"/>
      <c r="G158" s="353"/>
      <c r="H158" s="192"/>
      <c r="I158" s="355"/>
      <c r="J158" s="192"/>
      <c r="K158" s="355"/>
      <c r="L158" s="192"/>
      <c r="M158" s="206">
        <f t="shared" si="8"/>
        <v>0</v>
      </c>
      <c r="N158" s="569">
        <v>23</v>
      </c>
    </row>
    <row r="159" spans="1:14">
      <c r="A159" s="1109">
        <v>24</v>
      </c>
      <c r="B159" s="567"/>
      <c r="C159" s="1086"/>
      <c r="D159" s="192"/>
      <c r="E159" s="192"/>
      <c r="F159" s="177"/>
      <c r="G159" s="353"/>
      <c r="H159" s="192"/>
      <c r="I159" s="355"/>
      <c r="J159" s="192"/>
      <c r="K159" s="355"/>
      <c r="L159" s="192"/>
      <c r="M159" s="206">
        <f t="shared" si="8"/>
        <v>0</v>
      </c>
      <c r="N159" s="569">
        <v>24</v>
      </c>
    </row>
    <row r="160" spans="1:14">
      <c r="A160" s="1109">
        <v>25</v>
      </c>
      <c r="B160" s="567"/>
      <c r="C160" s="1086"/>
      <c r="D160" s="192"/>
      <c r="E160" s="192"/>
      <c r="F160" s="177"/>
      <c r="G160" s="353"/>
      <c r="H160" s="192"/>
      <c r="I160" s="355"/>
      <c r="J160" s="192"/>
      <c r="K160" s="355"/>
      <c r="L160" s="192"/>
      <c r="M160" s="206">
        <f t="shared" si="8"/>
        <v>0</v>
      </c>
      <c r="N160" s="569">
        <v>25</v>
      </c>
    </row>
    <row r="161" spans="1:14">
      <c r="A161" s="1109">
        <v>26</v>
      </c>
      <c r="B161" s="567"/>
      <c r="C161" s="1086"/>
      <c r="D161" s="192"/>
      <c r="E161" s="192"/>
      <c r="F161" s="177"/>
      <c r="G161" s="353"/>
      <c r="H161" s="192"/>
      <c r="I161" s="355"/>
      <c r="J161" s="192"/>
      <c r="K161" s="355"/>
      <c r="L161" s="192"/>
      <c r="M161" s="206">
        <f t="shared" si="8"/>
        <v>0</v>
      </c>
      <c r="N161" s="569">
        <v>26</v>
      </c>
    </row>
    <row r="162" spans="1:14">
      <c r="A162" s="1109">
        <v>27</v>
      </c>
      <c r="B162" s="567"/>
      <c r="C162" s="1086"/>
      <c r="D162" s="192"/>
      <c r="E162" s="192"/>
      <c r="F162" s="177"/>
      <c r="G162" s="353"/>
      <c r="H162" s="192"/>
      <c r="I162" s="355"/>
      <c r="J162" s="192"/>
      <c r="K162" s="355"/>
      <c r="L162" s="192"/>
      <c r="M162" s="206">
        <f t="shared" si="8"/>
        <v>0</v>
      </c>
      <c r="N162" s="569">
        <v>27</v>
      </c>
    </row>
    <row r="163" spans="1:14">
      <c r="A163" s="1109">
        <v>28</v>
      </c>
      <c r="B163" s="567"/>
      <c r="C163" s="1086"/>
      <c r="D163" s="192"/>
      <c r="E163" s="192"/>
      <c r="F163" s="177"/>
      <c r="G163" s="353"/>
      <c r="H163" s="192"/>
      <c r="I163" s="355"/>
      <c r="J163" s="192"/>
      <c r="K163" s="355"/>
      <c r="L163" s="192"/>
      <c r="M163" s="206">
        <f t="shared" si="8"/>
        <v>0</v>
      </c>
      <c r="N163" s="569">
        <v>28</v>
      </c>
    </row>
    <row r="164" spans="1:14">
      <c r="A164" s="1109">
        <v>29</v>
      </c>
      <c r="B164" s="567"/>
      <c r="C164" s="1086"/>
      <c r="D164" s="192"/>
      <c r="E164" s="192"/>
      <c r="F164" s="177"/>
      <c r="G164" s="353"/>
      <c r="H164" s="192"/>
      <c r="I164" s="355"/>
      <c r="J164" s="192"/>
      <c r="K164" s="355"/>
      <c r="L164" s="192"/>
      <c r="M164" s="206">
        <f t="shared" si="8"/>
        <v>0</v>
      </c>
      <c r="N164" s="569">
        <v>29</v>
      </c>
    </row>
    <row r="165" spans="1:14">
      <c r="A165" s="1109">
        <v>30</v>
      </c>
      <c r="B165" s="567"/>
      <c r="C165" s="1086"/>
      <c r="D165" s="192"/>
      <c r="E165" s="192"/>
      <c r="F165" s="177"/>
      <c r="G165" s="353"/>
      <c r="H165" s="192"/>
      <c r="I165" s="355"/>
      <c r="J165" s="192"/>
      <c r="K165" s="355"/>
      <c r="L165" s="192"/>
      <c r="M165" s="206">
        <f t="shared" si="8"/>
        <v>0</v>
      </c>
      <c r="N165" s="569">
        <v>30</v>
      </c>
    </row>
    <row r="166" spans="1:14">
      <c r="A166" s="1109">
        <v>31</v>
      </c>
      <c r="B166" s="567"/>
      <c r="C166" s="1086"/>
      <c r="D166" s="192"/>
      <c r="E166" s="192"/>
      <c r="F166" s="177"/>
      <c r="G166" s="353"/>
      <c r="H166" s="192"/>
      <c r="I166" s="355"/>
      <c r="J166" s="192"/>
      <c r="K166" s="355"/>
      <c r="L166" s="192"/>
      <c r="M166" s="206">
        <f t="shared" si="8"/>
        <v>0</v>
      </c>
      <c r="N166" s="569">
        <v>31</v>
      </c>
    </row>
    <row r="167" spans="1:14">
      <c r="A167" s="1109">
        <v>32</v>
      </c>
      <c r="B167" s="567"/>
      <c r="C167" s="1086"/>
      <c r="D167" s="164"/>
      <c r="E167" s="164"/>
      <c r="F167" s="163"/>
      <c r="G167" s="237"/>
      <c r="H167" s="164"/>
      <c r="I167" s="161"/>
      <c r="J167" s="164"/>
      <c r="K167" s="161"/>
      <c r="L167" s="164"/>
      <c r="M167" s="206">
        <f t="shared" si="8"/>
        <v>0</v>
      </c>
      <c r="N167" s="569">
        <v>32</v>
      </c>
    </row>
    <row r="168" spans="1:14">
      <c r="A168" s="1109">
        <v>33</v>
      </c>
      <c r="B168" s="567"/>
      <c r="C168" s="1086"/>
      <c r="D168" s="192"/>
      <c r="E168" s="192"/>
      <c r="F168" s="177"/>
      <c r="G168" s="353"/>
      <c r="H168" s="192"/>
      <c r="I168" s="355"/>
      <c r="J168" s="192"/>
      <c r="K168" s="355"/>
      <c r="L168" s="192"/>
      <c r="M168" s="206">
        <f t="shared" si="8"/>
        <v>0</v>
      </c>
      <c r="N168" s="569">
        <v>33</v>
      </c>
    </row>
    <row r="169" spans="1:14">
      <c r="A169" s="1109">
        <v>34</v>
      </c>
      <c r="B169" s="567"/>
      <c r="C169" s="1086"/>
      <c r="D169" s="192"/>
      <c r="E169" s="192"/>
      <c r="F169" s="177"/>
      <c r="G169" s="353"/>
      <c r="H169" s="192"/>
      <c r="I169" s="355"/>
      <c r="J169" s="192"/>
      <c r="K169" s="355"/>
      <c r="L169" s="192"/>
      <c r="M169" s="206">
        <f t="shared" si="8"/>
        <v>0</v>
      </c>
      <c r="N169" s="569">
        <v>34</v>
      </c>
    </row>
    <row r="170" spans="1:14">
      <c r="A170" s="1109">
        <v>35</v>
      </c>
      <c r="B170" s="567"/>
      <c r="C170" s="1086"/>
      <c r="D170" s="192"/>
      <c r="E170" s="192"/>
      <c r="F170" s="177"/>
      <c r="G170" s="353"/>
      <c r="H170" s="192"/>
      <c r="I170" s="355"/>
      <c r="J170" s="192"/>
      <c r="K170" s="355"/>
      <c r="L170" s="192"/>
      <c r="M170" s="206">
        <f t="shared" si="8"/>
        <v>0</v>
      </c>
      <c r="N170" s="569">
        <v>35</v>
      </c>
    </row>
    <row r="171" spans="1:14">
      <c r="A171" s="1109">
        <v>36</v>
      </c>
      <c r="B171" s="567"/>
      <c r="C171" s="1086"/>
      <c r="D171" s="192"/>
      <c r="E171" s="192"/>
      <c r="F171" s="177"/>
      <c r="G171" s="353"/>
      <c r="H171" s="192"/>
      <c r="I171" s="355"/>
      <c r="J171" s="192"/>
      <c r="K171" s="355"/>
      <c r="L171" s="192"/>
      <c r="M171" s="206">
        <f t="shared" si="8"/>
        <v>0</v>
      </c>
      <c r="N171" s="569">
        <v>36</v>
      </c>
    </row>
    <row r="172" spans="1:14">
      <c r="A172" s="1109">
        <v>37</v>
      </c>
      <c r="B172" s="567"/>
      <c r="C172" s="1086"/>
      <c r="D172" s="192"/>
      <c r="E172" s="192"/>
      <c r="F172" s="177"/>
      <c r="G172" s="353"/>
      <c r="H172" s="192"/>
      <c r="I172" s="355"/>
      <c r="J172" s="192"/>
      <c r="K172" s="355"/>
      <c r="L172" s="192"/>
      <c r="M172" s="206">
        <f t="shared" si="8"/>
        <v>0</v>
      </c>
      <c r="N172" s="569">
        <v>37</v>
      </c>
    </row>
    <row r="173" spans="1:14">
      <c r="A173" s="1109">
        <v>38</v>
      </c>
      <c r="B173" s="567"/>
      <c r="C173" s="1086"/>
      <c r="D173" s="192"/>
      <c r="E173" s="192"/>
      <c r="F173" s="177"/>
      <c r="G173" s="353"/>
      <c r="H173" s="192"/>
      <c r="I173" s="355"/>
      <c r="J173" s="192"/>
      <c r="K173" s="355"/>
      <c r="L173" s="192"/>
      <c r="M173" s="206">
        <f t="shared" si="8"/>
        <v>0</v>
      </c>
      <c r="N173" s="569">
        <v>38</v>
      </c>
    </row>
    <row r="174" spans="1:14">
      <c r="A174" s="1109">
        <v>39</v>
      </c>
      <c r="B174" s="567"/>
      <c r="C174" s="1086"/>
      <c r="D174" s="164"/>
      <c r="E174" s="164"/>
      <c r="F174" s="163"/>
      <c r="G174" s="237"/>
      <c r="H174" s="164"/>
      <c r="I174" s="161"/>
      <c r="J174" s="164"/>
      <c r="K174" s="161"/>
      <c r="L174" s="164"/>
      <c r="M174" s="206">
        <f t="shared" si="8"/>
        <v>0</v>
      </c>
      <c r="N174" s="569">
        <v>39</v>
      </c>
    </row>
    <row r="175" spans="1:14">
      <c r="A175" s="1114">
        <v>40</v>
      </c>
      <c r="B175" s="567"/>
      <c r="C175" s="1086"/>
      <c r="D175" s="192"/>
      <c r="E175" s="192"/>
      <c r="F175" s="177"/>
      <c r="G175" s="353"/>
      <c r="H175" s="192"/>
      <c r="I175" s="355"/>
      <c r="J175" s="192"/>
      <c r="K175" s="355"/>
      <c r="L175" s="192"/>
      <c r="M175" s="206">
        <f t="shared" si="8"/>
        <v>0</v>
      </c>
      <c r="N175" s="563">
        <v>40</v>
      </c>
    </row>
    <row r="176" spans="1:14">
      <c r="A176" s="1109">
        <v>41</v>
      </c>
      <c r="B176" s="567"/>
      <c r="C176" s="1086"/>
      <c r="D176" s="192"/>
      <c r="E176" s="192"/>
      <c r="F176" s="177"/>
      <c r="G176" s="353"/>
      <c r="H176" s="192"/>
      <c r="I176" s="355"/>
      <c r="J176" s="192"/>
      <c r="K176" s="355"/>
      <c r="L176" s="192"/>
      <c r="M176" s="206">
        <f t="shared" si="8"/>
        <v>0</v>
      </c>
      <c r="N176" s="569">
        <v>41</v>
      </c>
    </row>
    <row r="177" spans="1:14">
      <c r="A177" s="1109">
        <v>42</v>
      </c>
      <c r="B177" s="567"/>
      <c r="C177" s="1086"/>
      <c r="D177" s="192"/>
      <c r="E177" s="192"/>
      <c r="F177" s="177"/>
      <c r="G177" s="353"/>
      <c r="H177" s="192"/>
      <c r="I177" s="355"/>
      <c r="J177" s="192"/>
      <c r="K177" s="355"/>
      <c r="L177" s="192"/>
      <c r="M177" s="206">
        <f t="shared" si="8"/>
        <v>0</v>
      </c>
      <c r="N177" s="569">
        <v>42</v>
      </c>
    </row>
    <row r="178" spans="1:14">
      <c r="A178" s="1109">
        <v>43</v>
      </c>
      <c r="B178" s="567"/>
      <c r="C178" s="1086"/>
      <c r="D178" s="192"/>
      <c r="E178" s="192"/>
      <c r="F178" s="177"/>
      <c r="G178" s="353"/>
      <c r="H178" s="192"/>
      <c r="I178" s="355"/>
      <c r="J178" s="192"/>
      <c r="K178" s="355"/>
      <c r="L178" s="192"/>
      <c r="M178" s="206">
        <f t="shared" si="8"/>
        <v>0</v>
      </c>
      <c r="N178" s="569">
        <v>43</v>
      </c>
    </row>
    <row r="179" spans="1:14">
      <c r="A179" s="1109">
        <v>44</v>
      </c>
      <c r="B179" s="567"/>
      <c r="C179" s="1086"/>
      <c r="D179" s="192"/>
      <c r="E179" s="192"/>
      <c r="F179" s="177"/>
      <c r="G179" s="353"/>
      <c r="H179" s="192"/>
      <c r="I179" s="355"/>
      <c r="J179" s="192"/>
      <c r="K179" s="355"/>
      <c r="L179" s="192"/>
      <c r="M179" s="206">
        <f t="shared" si="8"/>
        <v>0</v>
      </c>
      <c r="N179" s="569">
        <v>44</v>
      </c>
    </row>
    <row r="180" spans="1:14">
      <c r="A180" s="1109">
        <v>45</v>
      </c>
      <c r="B180" s="567"/>
      <c r="C180" s="1086"/>
      <c r="D180" s="192"/>
      <c r="E180" s="192"/>
      <c r="F180" s="177"/>
      <c r="G180" s="353"/>
      <c r="H180" s="192"/>
      <c r="I180" s="355"/>
      <c r="J180" s="192"/>
      <c r="K180" s="355"/>
      <c r="L180" s="192"/>
      <c r="M180" s="206">
        <f t="shared" si="8"/>
        <v>0</v>
      </c>
      <c r="N180" s="569">
        <v>45</v>
      </c>
    </row>
    <row r="181" spans="1:14">
      <c r="A181" s="1109">
        <v>46</v>
      </c>
      <c r="B181" s="567"/>
      <c r="C181" s="1086"/>
      <c r="D181" s="192"/>
      <c r="E181" s="192"/>
      <c r="F181" s="177"/>
      <c r="G181" s="353"/>
      <c r="H181" s="192"/>
      <c r="I181" s="355"/>
      <c r="J181" s="192"/>
      <c r="K181" s="355"/>
      <c r="L181" s="192"/>
      <c r="M181" s="206">
        <f t="shared" si="8"/>
        <v>0</v>
      </c>
      <c r="N181" s="569">
        <v>46</v>
      </c>
    </row>
    <row r="182" spans="1:14">
      <c r="A182" s="1109">
        <v>47</v>
      </c>
      <c r="B182" s="567"/>
      <c r="C182" s="1086"/>
      <c r="D182" s="164"/>
      <c r="E182" s="164"/>
      <c r="F182" s="163"/>
      <c r="G182" s="237"/>
      <c r="H182" s="164"/>
      <c r="I182" s="161"/>
      <c r="J182" s="164"/>
      <c r="K182" s="161"/>
      <c r="L182" s="164"/>
      <c r="M182" s="206">
        <f t="shared" si="8"/>
        <v>0</v>
      </c>
      <c r="N182" s="569">
        <v>47</v>
      </c>
    </row>
    <row r="183" spans="1:14">
      <c r="A183" s="1109">
        <v>48</v>
      </c>
      <c r="B183" s="567"/>
      <c r="C183" s="1086"/>
      <c r="D183" s="192"/>
      <c r="E183" s="192"/>
      <c r="F183" s="177"/>
      <c r="G183" s="353"/>
      <c r="H183" s="192"/>
      <c r="I183" s="355"/>
      <c r="J183" s="192"/>
      <c r="K183" s="355"/>
      <c r="L183" s="192"/>
      <c r="M183" s="206">
        <f t="shared" si="8"/>
        <v>0</v>
      </c>
      <c r="N183" s="569">
        <v>48</v>
      </c>
    </row>
    <row r="184" spans="1:14">
      <c r="A184" s="1109">
        <v>49</v>
      </c>
      <c r="B184" s="567"/>
      <c r="C184" s="1086"/>
      <c r="D184" s="192"/>
      <c r="E184" s="192"/>
      <c r="F184" s="177"/>
      <c r="G184" s="353"/>
      <c r="H184" s="192"/>
      <c r="I184" s="355"/>
      <c r="J184" s="192"/>
      <c r="K184" s="355"/>
      <c r="L184" s="192"/>
      <c r="M184" s="206">
        <f t="shared" si="8"/>
        <v>0</v>
      </c>
      <c r="N184" s="569">
        <v>49</v>
      </c>
    </row>
    <row r="185" spans="1:14">
      <c r="A185" s="1109">
        <v>50</v>
      </c>
      <c r="B185" s="567"/>
      <c r="C185" s="1086"/>
      <c r="D185" s="192"/>
      <c r="E185" s="192"/>
      <c r="F185" s="177"/>
      <c r="G185" s="353"/>
      <c r="H185" s="192"/>
      <c r="I185" s="355"/>
      <c r="J185" s="192"/>
      <c r="K185" s="355"/>
      <c r="L185" s="192"/>
      <c r="M185" s="206">
        <f t="shared" si="8"/>
        <v>0</v>
      </c>
      <c r="N185" s="569">
        <v>50</v>
      </c>
    </row>
    <row r="186" spans="1:14">
      <c r="A186" s="1109">
        <v>51</v>
      </c>
      <c r="B186" s="567"/>
      <c r="C186" s="1086"/>
      <c r="D186" s="164"/>
      <c r="E186" s="164"/>
      <c r="F186" s="163"/>
      <c r="G186" s="237"/>
      <c r="H186" s="164"/>
      <c r="I186" s="161"/>
      <c r="J186" s="164"/>
      <c r="K186" s="161"/>
      <c r="L186" s="164"/>
      <c r="M186" s="206">
        <f t="shared" si="8"/>
        <v>0</v>
      </c>
      <c r="N186" s="569">
        <v>51</v>
      </c>
    </row>
    <row r="187" spans="1:14" ht="15.75" thickBot="1">
      <c r="A187" s="663">
        <v>52</v>
      </c>
      <c r="B187" s="357"/>
      <c r="C187" s="530"/>
      <c r="D187" s="358"/>
      <c r="E187" s="358"/>
      <c r="F187" s="359"/>
      <c r="G187" s="360"/>
      <c r="H187" s="358"/>
      <c r="I187" s="150"/>
      <c r="J187" s="358"/>
      <c r="K187" s="150"/>
      <c r="L187" s="358"/>
      <c r="M187" s="361">
        <f>SUM(M180:M186)</f>
        <v>0</v>
      </c>
      <c r="N187" s="664">
        <v>52</v>
      </c>
    </row>
    <row r="189" spans="1:14">
      <c r="A189" s="7" t="s">
        <v>3784</v>
      </c>
      <c r="B189" s="7"/>
      <c r="C189" s="7"/>
      <c r="D189" s="7"/>
      <c r="E189" s="7"/>
      <c r="F189" s="7"/>
      <c r="G189" s="7" t="s">
        <v>3785</v>
      </c>
      <c r="H189" s="7"/>
      <c r="I189" s="7"/>
      <c r="J189" s="7"/>
      <c r="K189" s="7"/>
      <c r="L189" s="7"/>
      <c r="M189" s="7"/>
      <c r="N189" s="7"/>
    </row>
  </sheetData>
  <phoneticPr fontId="0" type="noConversion"/>
  <printOptions horizontalCentered="1" verticalCentered="1"/>
  <pageMargins left="0.5" right="0.5" top="0.5" bottom="0.5" header="0.5" footer="0.5"/>
  <pageSetup scale="72" fitToWidth="2" orientation="portrait" horizontalDpi="300" verticalDpi="300" r:id="rId1"/>
  <headerFooter alignWithMargins="0"/>
  <rowBreaks count="2" manualBreakCount="2">
    <brk id="62" max="16383" man="1"/>
    <brk id="12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7157" r:id="rId4" name="Button 53">
              <controlPr locked="0" defaultSize="0" autoFill="0" autoLine="0" autoPict="0">
                <anchor moveWithCells="1" sizeWithCells="1">
                  <from>
                    <xdr:col>3</xdr:col>
                    <xdr:colOff>228600</xdr:colOff>
                    <xdr:row>62</xdr:row>
                    <xdr:rowOff>47625</xdr:rowOff>
                  </from>
                  <to>
                    <xdr:col>4</xdr:col>
                    <xdr:colOff>228600</xdr:colOff>
                    <xdr:row>62</xdr:row>
                    <xdr:rowOff>47625</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codeName="Sheet82">
    <pageSetUpPr fitToPage="1"/>
  </sheetPr>
  <dimension ref="A1:K127"/>
  <sheetViews>
    <sheetView defaultGridColor="0" topLeftCell="A40" colorId="22" zoomScaleNormal="100" zoomScaleSheetLayoutView="80" workbookViewId="0">
      <selection activeCell="M31" sqref="M31"/>
    </sheetView>
  </sheetViews>
  <sheetFormatPr defaultColWidth="9.6640625" defaultRowHeight="15"/>
  <cols>
    <col min="1" max="1" width="4.6640625" style="904" customWidth="1"/>
    <col min="2" max="2" width="36.6640625" style="904" customWidth="1"/>
    <col min="3" max="3" width="19.88671875" style="904" bestFit="1" customWidth="1"/>
    <col min="4" max="4" width="10.6640625" style="904" customWidth="1"/>
    <col min="5" max="5" width="14.6640625" style="904" customWidth="1"/>
    <col min="6" max="6" width="17.6640625" style="904" customWidth="1"/>
    <col min="7" max="7" width="16.6640625" style="904" customWidth="1"/>
    <col min="8" max="16384" width="9.6640625" style="904"/>
  </cols>
  <sheetData>
    <row r="1" spans="1:10">
      <c r="A1" s="2425" t="s">
        <v>2455</v>
      </c>
      <c r="B1" s="2426"/>
      <c r="C1" s="2426"/>
      <c r="D1" s="2624" t="s">
        <v>3412</v>
      </c>
      <c r="E1" s="2426"/>
      <c r="F1" s="2624" t="s">
        <v>2457</v>
      </c>
      <c r="G1" s="2625" t="s">
        <v>2458</v>
      </c>
    </row>
    <row r="2" spans="1:10">
      <c r="A2" s="1479" t="str">
        <f>+'Data Sheet'!C25</f>
        <v>Orange and Rockland Utilities, Inc</v>
      </c>
      <c r="D2" s="2450" t="s">
        <v>4043</v>
      </c>
      <c r="F2" s="2450" t="s">
        <v>2459</v>
      </c>
      <c r="G2" s="2626"/>
    </row>
    <row r="3" spans="1:10" ht="15" customHeight="1">
      <c r="A3" s="2439"/>
      <c r="D3" s="2450" t="s">
        <v>3786</v>
      </c>
      <c r="F3" s="2004" t="str">
        <f>+'Data Sheet'!C40</f>
        <v>4/28/2016</v>
      </c>
      <c r="G3" s="2661" t="str">
        <f>+'Data Sheet'!C38</f>
        <v>12/31/2015</v>
      </c>
    </row>
    <row r="4" spans="1:10" ht="15" customHeight="1">
      <c r="A4" s="2627" t="s">
        <v>1645</v>
      </c>
      <c r="B4" s="2628"/>
      <c r="C4" s="2628"/>
      <c r="D4" s="2628"/>
      <c r="E4" s="2628"/>
      <c r="F4" s="2628"/>
      <c r="G4" s="2629"/>
    </row>
    <row r="5" spans="1:10">
      <c r="A5" s="2630"/>
      <c r="B5" s="2443"/>
      <c r="C5" s="2443"/>
      <c r="D5" s="2443"/>
      <c r="E5" s="2443"/>
      <c r="F5" s="2443"/>
      <c r="G5" s="2631"/>
    </row>
    <row r="6" spans="1:10">
      <c r="A6" s="2439"/>
      <c r="B6" s="904" t="s">
        <v>773</v>
      </c>
      <c r="G6" s="2430"/>
    </row>
    <row r="7" spans="1:10">
      <c r="A7" s="2439"/>
      <c r="B7" s="904" t="s">
        <v>1107</v>
      </c>
      <c r="G7" s="2430"/>
    </row>
    <row r="8" spans="1:10">
      <c r="A8" s="2439"/>
      <c r="B8" s="904" t="s">
        <v>774</v>
      </c>
      <c r="G8" s="2430"/>
    </row>
    <row r="9" spans="1:10">
      <c r="A9" s="2632"/>
      <c r="B9" s="1013" t="s">
        <v>3394</v>
      </c>
      <c r="C9" s="1013"/>
      <c r="D9" s="1013"/>
      <c r="E9" s="1013"/>
      <c r="F9" s="1013"/>
      <c r="G9" s="2633"/>
    </row>
    <row r="10" spans="1:10">
      <c r="A10" s="2632"/>
      <c r="B10" s="1013" t="s">
        <v>5075</v>
      </c>
      <c r="C10" s="1013"/>
      <c r="D10" s="1013"/>
      <c r="E10" s="1013"/>
      <c r="F10" s="1013"/>
      <c r="G10" s="2633" t="s">
        <v>3253</v>
      </c>
      <c r="H10" s="904" t="s">
        <v>3253</v>
      </c>
      <c r="I10" s="904" t="s">
        <v>3253</v>
      </c>
      <c r="J10" s="904" t="s">
        <v>3253</v>
      </c>
    </row>
    <row r="11" spans="1:10">
      <c r="A11" s="2632"/>
      <c r="B11" s="911" t="s">
        <v>4971</v>
      </c>
      <c r="C11" s="1013"/>
      <c r="D11" s="1013"/>
      <c r="E11" s="1013"/>
      <c r="F11" s="1013"/>
      <c r="G11" s="2633"/>
    </row>
    <row r="12" spans="1:10">
      <c r="A12" s="2632"/>
      <c r="B12" s="911" t="s">
        <v>4972</v>
      </c>
      <c r="C12" s="1013"/>
      <c r="D12" s="1013"/>
      <c r="E12" s="1013"/>
      <c r="F12" s="1013"/>
      <c r="G12" s="2633"/>
    </row>
    <row r="13" spans="1:10">
      <c r="A13" s="2632"/>
      <c r="B13" s="911" t="s">
        <v>4973</v>
      </c>
      <c r="C13" s="1013"/>
      <c r="D13" s="1013"/>
      <c r="E13" s="1013"/>
      <c r="F13" s="1013"/>
      <c r="G13" s="2633"/>
    </row>
    <row r="14" spans="1:10">
      <c r="A14" s="2632"/>
      <c r="B14" s="1013" t="s">
        <v>4974</v>
      </c>
      <c r="C14" s="1013"/>
      <c r="D14" s="1013"/>
      <c r="E14" s="1013"/>
      <c r="F14" s="1013"/>
      <c r="G14" s="2633"/>
    </row>
    <row r="15" spans="1:10">
      <c r="A15" s="2439"/>
      <c r="G15" s="2430"/>
    </row>
    <row r="16" spans="1:10">
      <c r="A16" s="2634"/>
      <c r="B16" s="2441"/>
      <c r="C16" s="2635" t="s">
        <v>5076</v>
      </c>
      <c r="D16" s="2636" t="s">
        <v>5077</v>
      </c>
      <c r="E16" s="2436"/>
      <c r="F16" s="2441"/>
      <c r="G16" s="2637"/>
    </row>
    <row r="17" spans="1:7">
      <c r="A17" s="2638"/>
      <c r="B17" s="2446" t="s">
        <v>882</v>
      </c>
      <c r="C17" s="2639" t="s">
        <v>5078</v>
      </c>
      <c r="D17" s="2446" t="s">
        <v>1529</v>
      </c>
      <c r="E17" s="2446" t="s">
        <v>2645</v>
      </c>
      <c r="F17" s="2446" t="s">
        <v>1111</v>
      </c>
      <c r="G17" s="2449" t="s">
        <v>2239</v>
      </c>
    </row>
    <row r="18" spans="1:7">
      <c r="A18" s="2638" t="s">
        <v>3313</v>
      </c>
      <c r="B18" s="2446" t="s">
        <v>2037</v>
      </c>
      <c r="C18" s="2639" t="s">
        <v>5079</v>
      </c>
      <c r="D18" s="2446" t="s">
        <v>1733</v>
      </c>
      <c r="E18" s="2450"/>
      <c r="F18" s="2450"/>
      <c r="G18" s="2449" t="s">
        <v>659</v>
      </c>
    </row>
    <row r="19" spans="1:7">
      <c r="A19" s="2640" t="s">
        <v>883</v>
      </c>
      <c r="B19" s="2641" t="s">
        <v>1245</v>
      </c>
      <c r="C19" s="2642" t="s">
        <v>1827</v>
      </c>
      <c r="D19" s="2641" t="s">
        <v>1828</v>
      </c>
      <c r="E19" s="2641" t="s">
        <v>1829</v>
      </c>
      <c r="F19" s="2453" t="s">
        <v>1116</v>
      </c>
      <c r="G19" s="2453" t="s">
        <v>1130</v>
      </c>
    </row>
    <row r="20" spans="1:7">
      <c r="A20" s="2638">
        <v>1</v>
      </c>
      <c r="B20" s="2450" t="s">
        <v>4133</v>
      </c>
      <c r="C20" s="2662">
        <v>442823.10999999987</v>
      </c>
      <c r="D20" s="2450"/>
      <c r="E20" s="2479">
        <v>444594.11</v>
      </c>
      <c r="F20" s="2479">
        <v>1771</v>
      </c>
      <c r="G20" s="2373">
        <v>-1.1641532182693481E-10</v>
      </c>
    </row>
    <row r="21" spans="1:7">
      <c r="A21" s="2638">
        <v>2</v>
      </c>
      <c r="B21" s="2450" t="s">
        <v>4134</v>
      </c>
      <c r="C21" s="2662">
        <v>0.2499999925494194</v>
      </c>
      <c r="D21" s="2450"/>
      <c r="E21" s="2417">
        <v>49527970.900000013</v>
      </c>
      <c r="F21" s="2417">
        <v>49527970.900000006</v>
      </c>
      <c r="G21" s="1616">
        <v>0.24999998509883881</v>
      </c>
    </row>
    <row r="22" spans="1:7">
      <c r="A22" s="2638">
        <v>3</v>
      </c>
      <c r="B22" s="2450" t="s">
        <v>4135</v>
      </c>
      <c r="C22" s="2662">
        <v>7586109</v>
      </c>
      <c r="D22" s="2450"/>
      <c r="E22" s="2417">
        <v>48579.68</v>
      </c>
      <c r="F22" s="2417">
        <v>0.04</v>
      </c>
      <c r="G22" s="1616">
        <v>7537529.3600000003</v>
      </c>
    </row>
    <row r="23" spans="1:7">
      <c r="A23" s="2638">
        <v>4</v>
      </c>
      <c r="B23" s="2450" t="s">
        <v>4136</v>
      </c>
      <c r="C23" s="2662">
        <v>1811294.02</v>
      </c>
      <c r="D23" s="2450"/>
      <c r="E23" s="2417">
        <v>0.03</v>
      </c>
      <c r="F23" s="2417">
        <v>0.03</v>
      </c>
      <c r="G23" s="1616">
        <v>1811294.02</v>
      </c>
    </row>
    <row r="24" spans="1:7">
      <c r="A24" s="2638">
        <v>5</v>
      </c>
      <c r="B24" s="2450" t="s">
        <v>4177</v>
      </c>
      <c r="C24" s="2662">
        <v>390564.78000000119</v>
      </c>
      <c r="D24" s="2450"/>
      <c r="E24" s="2417">
        <v>3471388.3899999997</v>
      </c>
      <c r="F24" s="2417">
        <v>3080823.82</v>
      </c>
      <c r="G24" s="1616">
        <v>0.21000000135973096</v>
      </c>
    </row>
    <row r="25" spans="1:7">
      <c r="A25" s="2638">
        <v>6</v>
      </c>
      <c r="B25" s="2450" t="s">
        <v>4164</v>
      </c>
      <c r="C25" s="2662">
        <v>2912.0199999997858</v>
      </c>
      <c r="D25" s="2450"/>
      <c r="E25" s="2417">
        <v>2912.4</v>
      </c>
      <c r="F25" s="2417">
        <v>0</v>
      </c>
      <c r="G25" s="1616">
        <v>-0.38000000021429514</v>
      </c>
    </row>
    <row r="26" spans="1:7">
      <c r="A26" s="2638">
        <v>7</v>
      </c>
      <c r="B26" s="2450" t="s">
        <v>4178</v>
      </c>
      <c r="C26" s="2662">
        <v>2866472.75</v>
      </c>
      <c r="D26" s="2450"/>
      <c r="E26" s="2417">
        <v>4369601.0600000005</v>
      </c>
      <c r="F26" s="2417">
        <v>3804234.0300000003</v>
      </c>
      <c r="G26" s="1616">
        <v>2301105.7199999997</v>
      </c>
    </row>
    <row r="27" spans="1:7">
      <c r="A27" s="2638">
        <v>8</v>
      </c>
      <c r="B27" s="2450" t="s">
        <v>4359</v>
      </c>
      <c r="C27" s="2662">
        <v>273600</v>
      </c>
      <c r="D27" s="2450"/>
      <c r="E27" s="2417">
        <v>7965626.4900000002</v>
      </c>
      <c r="F27" s="2417">
        <v>7692026.4900000002</v>
      </c>
      <c r="G27" s="1616">
        <v>0</v>
      </c>
    </row>
    <row r="28" spans="1:7">
      <c r="A28" s="2638">
        <v>9</v>
      </c>
      <c r="B28" s="2450" t="s">
        <v>4165</v>
      </c>
      <c r="C28" s="2662">
        <v>10978484.17</v>
      </c>
      <c r="D28" s="2450"/>
      <c r="E28" s="2417">
        <v>12222185.440000001</v>
      </c>
      <c r="F28" s="2417">
        <v>6212822.8600000003</v>
      </c>
      <c r="G28" s="1616">
        <v>4969121.5899999989</v>
      </c>
    </row>
    <row r="29" spans="1:7">
      <c r="A29" s="2638">
        <v>10</v>
      </c>
      <c r="B29" s="2450" t="s">
        <v>4179</v>
      </c>
      <c r="C29" s="2662">
        <v>168043.18999999762</v>
      </c>
      <c r="D29" s="2644"/>
      <c r="E29" s="2417">
        <v>1842780.34</v>
      </c>
      <c r="F29" s="2417">
        <v>2579112.2699999996</v>
      </c>
      <c r="G29" s="1616">
        <v>904375.11999999708</v>
      </c>
    </row>
    <row r="30" spans="1:7">
      <c r="A30" s="2638">
        <v>11</v>
      </c>
      <c r="B30" s="2450" t="s">
        <v>4226</v>
      </c>
      <c r="C30" s="2662">
        <v>-12245.270000000004</v>
      </c>
      <c r="D30" s="2450"/>
      <c r="E30" s="2417">
        <v>367395.95999999996</v>
      </c>
      <c r="F30" s="2417">
        <v>384224.03</v>
      </c>
      <c r="G30" s="1616">
        <v>4582.8000000000466</v>
      </c>
    </row>
    <row r="31" spans="1:7">
      <c r="A31" s="2638">
        <v>12</v>
      </c>
      <c r="B31" s="2450" t="s">
        <v>4180</v>
      </c>
      <c r="C31" s="2662">
        <v>262501.01000000071</v>
      </c>
      <c r="D31" s="2450"/>
      <c r="E31" s="2417">
        <v>1710327.08</v>
      </c>
      <c r="F31" s="2417">
        <v>1447825.97</v>
      </c>
      <c r="G31" s="1616">
        <v>-9.9999999394640326E-2</v>
      </c>
    </row>
    <row r="32" spans="1:7">
      <c r="A32" s="2638">
        <v>13</v>
      </c>
      <c r="B32" s="2450" t="s">
        <v>4181</v>
      </c>
      <c r="C32" s="2662">
        <v>-15202</v>
      </c>
      <c r="D32" s="2450"/>
      <c r="E32" s="2417">
        <v>0</v>
      </c>
      <c r="F32" s="2417">
        <v>15202.16</v>
      </c>
      <c r="G32" s="1616">
        <v>0.15999999999985448</v>
      </c>
    </row>
    <row r="33" spans="1:7">
      <c r="A33" s="2638">
        <v>14</v>
      </c>
      <c r="B33" s="2450" t="s">
        <v>4182</v>
      </c>
      <c r="C33" s="2662">
        <v>179795</v>
      </c>
      <c r="D33" s="2450"/>
      <c r="E33" s="2417">
        <v>190000</v>
      </c>
      <c r="F33" s="2417">
        <v>180000</v>
      </c>
      <c r="G33" s="1616">
        <v>169795</v>
      </c>
    </row>
    <row r="34" spans="1:7">
      <c r="A34" s="2638">
        <v>15</v>
      </c>
      <c r="B34" s="2450" t="s">
        <v>4461</v>
      </c>
      <c r="C34" s="2662">
        <v>3645739.5199999996</v>
      </c>
      <c r="D34" s="2450"/>
      <c r="E34" s="2417">
        <v>9872067.1599999983</v>
      </c>
      <c r="F34" s="2417">
        <v>11241698.630000001</v>
      </c>
      <c r="G34" s="1616">
        <v>5015370.9900000021</v>
      </c>
    </row>
    <row r="35" spans="1:7">
      <c r="A35" s="2638">
        <v>16</v>
      </c>
      <c r="B35" s="2450" t="s">
        <v>4166</v>
      </c>
      <c r="C35" s="2662">
        <v>5061119.1600000011</v>
      </c>
      <c r="D35" s="2450"/>
      <c r="E35" s="2417">
        <v>6572890.8399999989</v>
      </c>
      <c r="F35" s="2417">
        <v>4815867.1500000004</v>
      </c>
      <c r="G35" s="1616">
        <v>3304095.4700000025</v>
      </c>
    </row>
    <row r="36" spans="1:7">
      <c r="A36" s="2638">
        <v>17</v>
      </c>
      <c r="B36" s="2450" t="s">
        <v>4167</v>
      </c>
      <c r="C36" s="2662">
        <v>1043565.6599999999</v>
      </c>
      <c r="D36" s="2450"/>
      <c r="E36" s="2417">
        <v>1411859.1400000001</v>
      </c>
      <c r="F36" s="2417">
        <v>368293.48</v>
      </c>
      <c r="G36" s="1616">
        <v>0</v>
      </c>
    </row>
    <row r="37" spans="1:7">
      <c r="A37" s="2638">
        <v>18</v>
      </c>
      <c r="B37" s="2450" t="s">
        <v>4168</v>
      </c>
      <c r="C37" s="2662">
        <v>-2408.1099999999988</v>
      </c>
      <c r="D37" s="2450"/>
      <c r="E37" s="2417">
        <v>33245.810000000005</v>
      </c>
      <c r="F37" s="2417">
        <v>35700.229999999996</v>
      </c>
      <c r="G37" s="1616">
        <v>46.309999999990396</v>
      </c>
    </row>
    <row r="38" spans="1:7">
      <c r="A38" s="2638">
        <v>19</v>
      </c>
      <c r="B38" s="2450" t="s">
        <v>4169</v>
      </c>
      <c r="C38" s="2662">
        <v>1036013.21</v>
      </c>
      <c r="D38" s="2450"/>
      <c r="E38" s="2417">
        <v>1907608.03</v>
      </c>
      <c r="F38" s="2417">
        <v>871594.52</v>
      </c>
      <c r="G38" s="1616">
        <v>-0.30000000004656613</v>
      </c>
    </row>
    <row r="39" spans="1:7">
      <c r="A39" s="2638">
        <v>20</v>
      </c>
      <c r="B39" s="2450" t="s">
        <v>4170</v>
      </c>
      <c r="C39" s="2662">
        <v>101759.76000000004</v>
      </c>
      <c r="D39" s="2450"/>
      <c r="E39" s="2417">
        <v>254548.86999999988</v>
      </c>
      <c r="F39" s="2417">
        <v>174912.28000000003</v>
      </c>
      <c r="G39" s="1616">
        <v>22123.170000000187</v>
      </c>
    </row>
    <row r="40" spans="1:7">
      <c r="A40" s="2638">
        <v>21</v>
      </c>
      <c r="B40" s="2450" t="s">
        <v>4171</v>
      </c>
      <c r="C40" s="2662">
        <v>8621167.2899999991</v>
      </c>
      <c r="D40" s="2450"/>
      <c r="E40" s="2417">
        <v>9273228.0599999987</v>
      </c>
      <c r="F40" s="2417">
        <v>3792309.64</v>
      </c>
      <c r="G40" s="1616">
        <v>3140248.8700000006</v>
      </c>
    </row>
    <row r="41" spans="1:7">
      <c r="A41" s="2638">
        <v>22</v>
      </c>
      <c r="B41" s="2450" t="s">
        <v>4360</v>
      </c>
      <c r="C41" s="2662">
        <v>9955893.5600000005</v>
      </c>
      <c r="D41" s="2450"/>
      <c r="E41" s="2417">
        <v>19234333.319999993</v>
      </c>
      <c r="F41" s="2417">
        <v>26684631.989999995</v>
      </c>
      <c r="G41" s="1616">
        <v>17406192.230000004</v>
      </c>
    </row>
    <row r="42" spans="1:7">
      <c r="A42" s="2638">
        <v>23</v>
      </c>
      <c r="B42" s="2450" t="s">
        <v>4172</v>
      </c>
      <c r="C42" s="2662">
        <v>30449.160000000003</v>
      </c>
      <c r="D42" s="2450"/>
      <c r="E42" s="2417">
        <v>35303.919999999998</v>
      </c>
      <c r="F42" s="2417">
        <v>4854.7599999999993</v>
      </c>
      <c r="G42" s="1616">
        <v>0</v>
      </c>
    </row>
    <row r="43" spans="1:7">
      <c r="A43" s="2638">
        <v>24</v>
      </c>
      <c r="B43" s="2450" t="s">
        <v>4183</v>
      </c>
      <c r="C43" s="2662">
        <v>854262.28000000492</v>
      </c>
      <c r="D43" s="2450"/>
      <c r="E43" s="2417">
        <v>12297581.680000002</v>
      </c>
      <c r="F43" s="2417">
        <v>12766875.789999999</v>
      </c>
      <c r="G43" s="1616">
        <v>1323556.3900000025</v>
      </c>
    </row>
    <row r="44" spans="1:7">
      <c r="A44" s="2638">
        <v>25</v>
      </c>
      <c r="B44" s="2450"/>
      <c r="C44" s="2662"/>
      <c r="D44" s="2450"/>
      <c r="E44" s="2417"/>
      <c r="F44" s="2417"/>
      <c r="G44" s="1616"/>
    </row>
    <row r="45" spans="1:7">
      <c r="A45" s="2638">
        <v>26</v>
      </c>
      <c r="B45" s="2450"/>
      <c r="C45" s="2662"/>
      <c r="D45" s="2450"/>
      <c r="E45" s="2417"/>
      <c r="F45" s="2417"/>
      <c r="G45" s="1616"/>
    </row>
    <row r="46" spans="1:7">
      <c r="A46" s="2638">
        <v>27</v>
      </c>
      <c r="B46" s="2450"/>
      <c r="C46" s="2662"/>
      <c r="D46" s="2450"/>
      <c r="E46" s="2417"/>
      <c r="F46" s="2417"/>
      <c r="G46" s="1616"/>
    </row>
    <row r="47" spans="1:7">
      <c r="A47" s="2638">
        <v>28</v>
      </c>
      <c r="B47" s="2450"/>
      <c r="C47" s="2662"/>
      <c r="D47" s="2450"/>
      <c r="E47" s="2417"/>
      <c r="F47" s="2417"/>
      <c r="G47" s="1616"/>
    </row>
    <row r="48" spans="1:7">
      <c r="A48" s="2638">
        <v>29</v>
      </c>
      <c r="B48" s="2450"/>
      <c r="C48" s="2643"/>
      <c r="D48" s="2450"/>
      <c r="E48" s="2417"/>
      <c r="F48" s="2417"/>
      <c r="G48" s="1616"/>
    </row>
    <row r="49" spans="1:11">
      <c r="A49" s="2638">
        <v>30</v>
      </c>
      <c r="B49" s="2450"/>
      <c r="C49" s="2643"/>
      <c r="D49" s="2450"/>
      <c r="E49" s="2417"/>
      <c r="F49" s="2417"/>
      <c r="G49" s="1616"/>
    </row>
    <row r="50" spans="1:11">
      <c r="A50" s="2638">
        <v>31</v>
      </c>
      <c r="B50" s="2450"/>
      <c r="C50" s="2643"/>
      <c r="D50" s="2450"/>
      <c r="E50" s="2417"/>
      <c r="F50" s="2417"/>
      <c r="G50" s="1616"/>
    </row>
    <row r="51" spans="1:11">
      <c r="A51" s="2638">
        <v>32</v>
      </c>
      <c r="B51" s="2450"/>
      <c r="C51" s="2643"/>
      <c r="D51" s="2450"/>
      <c r="E51" s="2417"/>
      <c r="F51" s="2417"/>
      <c r="G51" s="1616"/>
    </row>
    <row r="52" spans="1:11">
      <c r="A52" s="2638">
        <v>33</v>
      </c>
      <c r="B52" s="2450"/>
      <c r="C52" s="2643"/>
      <c r="D52" s="2450"/>
      <c r="E52" s="2417"/>
      <c r="F52" s="2417"/>
      <c r="G52" s="1616"/>
    </row>
    <row r="53" spans="1:11">
      <c r="A53" s="2445">
        <v>34</v>
      </c>
      <c r="B53" s="2645"/>
      <c r="C53" s="2646"/>
      <c r="D53" s="2138"/>
      <c r="E53" s="2480"/>
      <c r="F53" s="2647"/>
      <c r="G53" s="1616"/>
    </row>
    <row r="54" spans="1:11">
      <c r="A54" s="2445">
        <v>35</v>
      </c>
      <c r="B54" s="2645"/>
      <c r="C54" s="2646"/>
      <c r="D54" s="2138"/>
      <c r="E54" s="2480"/>
      <c r="F54" s="2647"/>
      <c r="G54" s="1616"/>
      <c r="K54" s="904" t="s">
        <v>3253</v>
      </c>
    </row>
    <row r="55" spans="1:11">
      <c r="A55" s="2445">
        <v>36</v>
      </c>
      <c r="B55" s="2645"/>
      <c r="C55" s="2646"/>
      <c r="D55" s="2138"/>
      <c r="E55" s="2480"/>
      <c r="F55" s="2647"/>
      <c r="G55" s="1616"/>
    </row>
    <row r="56" spans="1:11">
      <c r="A56" s="2445">
        <v>37</v>
      </c>
      <c r="B56" s="2645"/>
      <c r="C56" s="2646"/>
      <c r="D56" s="2138"/>
      <c r="E56" s="2480"/>
      <c r="F56" s="2647"/>
      <c r="G56" s="1616"/>
    </row>
    <row r="57" spans="1:11">
      <c r="A57" s="2445">
        <v>38</v>
      </c>
      <c r="B57" s="2645"/>
      <c r="C57" s="2646"/>
      <c r="D57" s="2138"/>
      <c r="E57" s="2480"/>
      <c r="F57" s="2647"/>
      <c r="G57" s="1616"/>
    </row>
    <row r="58" spans="1:11">
      <c r="A58" s="2445">
        <v>39</v>
      </c>
      <c r="B58" s="2138"/>
      <c r="C58" s="2646"/>
      <c r="D58" s="2138"/>
      <c r="E58" s="2647"/>
      <c r="F58" s="2647"/>
      <c r="G58" s="2421"/>
    </row>
    <row r="59" spans="1:11">
      <c r="A59" s="2445">
        <v>40</v>
      </c>
      <c r="B59" s="2645"/>
      <c r="C59" s="2646"/>
      <c r="D59" s="2138"/>
      <c r="E59" s="2480"/>
      <c r="F59" s="2647"/>
      <c r="G59" s="2421"/>
    </row>
    <row r="60" spans="1:11" ht="15.75" thickBot="1">
      <c r="A60" s="2648">
        <v>41</v>
      </c>
      <c r="B60" s="2649" t="s">
        <v>884</v>
      </c>
      <c r="C60" s="2664"/>
      <c r="D60" s="2650"/>
      <c r="E60" s="2120"/>
      <c r="F60" s="2120"/>
      <c r="G60" s="2117"/>
    </row>
    <row r="61" spans="1:11">
      <c r="A61" s="904" t="s">
        <v>3253</v>
      </c>
      <c r="C61" s="904" t="s">
        <v>5080</v>
      </c>
    </row>
    <row r="62" spans="1:11">
      <c r="A62" s="2651" t="s">
        <v>4856</v>
      </c>
      <c r="B62" s="2651"/>
      <c r="C62" s="2652"/>
      <c r="D62" s="2652"/>
      <c r="F62" s="2187" t="s">
        <v>885</v>
      </c>
      <c r="G62" s="2187"/>
    </row>
    <row r="63" spans="1:11">
      <c r="A63" s="2187" t="s">
        <v>886</v>
      </c>
      <c r="B63" s="2187"/>
      <c r="C63" s="2187"/>
      <c r="D63" s="2187"/>
      <c r="E63" s="2187"/>
      <c r="F63" s="2187"/>
      <c r="G63" s="2187"/>
      <c r="H63" s="904" t="s">
        <v>3253</v>
      </c>
    </row>
    <row r="64" spans="1:11">
      <c r="A64" s="2653"/>
      <c r="B64" s="1849"/>
      <c r="C64" s="2654"/>
      <c r="D64" s="1849"/>
      <c r="E64" s="1849"/>
      <c r="F64" s="1849"/>
      <c r="G64" s="1849"/>
    </row>
    <row r="65" spans="1:7">
      <c r="B65" s="1849"/>
      <c r="C65" s="1849"/>
      <c r="D65" s="1849"/>
      <c r="E65" s="1849"/>
      <c r="F65" s="1849"/>
      <c r="G65" s="1849"/>
    </row>
    <row r="66" spans="1:7" ht="15.75">
      <c r="A66" s="2655" t="s">
        <v>1134</v>
      </c>
      <c r="B66" s="2187"/>
      <c r="C66" s="2187"/>
      <c r="D66" s="2187"/>
      <c r="E66" s="2187"/>
      <c r="F66" s="2187"/>
      <c r="G66" s="2187"/>
    </row>
    <row r="68" spans="1:7" ht="15.75" thickBot="1">
      <c r="A68" s="904" t="str">
        <f>'[8]Data Sheet'!$C$25</f>
        <v xml:space="preserve"> </v>
      </c>
      <c r="F68" s="2656"/>
      <c r="G68" s="2657" t="str">
        <f>'[8]Data Sheet'!$C$38</f>
        <v xml:space="preserve"> </v>
      </c>
    </row>
    <row r="69" spans="1:7">
      <c r="A69" s="2425"/>
      <c r="B69" s="2426"/>
      <c r="C69" s="2426"/>
      <c r="D69" s="2426"/>
      <c r="E69" s="2426"/>
      <c r="F69" s="2426"/>
      <c r="G69" s="2136"/>
    </row>
    <row r="70" spans="1:7">
      <c r="A70" s="2658" t="s">
        <v>1645</v>
      </c>
      <c r="B70" s="2187"/>
      <c r="C70" s="2187"/>
      <c r="D70" s="2187"/>
      <c r="E70" s="2187"/>
      <c r="F70" s="2187"/>
      <c r="G70" s="2659"/>
    </row>
    <row r="71" spans="1:7">
      <c r="A71" s="2431"/>
      <c r="B71" s="2144"/>
      <c r="C71" s="2144"/>
      <c r="D71" s="2144"/>
      <c r="E71" s="2144"/>
      <c r="F71" s="2144"/>
      <c r="G71" s="2660"/>
    </row>
    <row r="72" spans="1:7">
      <c r="A72" s="2634"/>
      <c r="B72" s="2441"/>
      <c r="C72" s="2635" t="s">
        <v>5076</v>
      </c>
      <c r="D72" s="2636" t="s">
        <v>5077</v>
      </c>
      <c r="E72" s="2436"/>
      <c r="F72" s="2441"/>
      <c r="G72" s="2637"/>
    </row>
    <row r="73" spans="1:7">
      <c r="A73" s="2638"/>
      <c r="B73" s="2446" t="s">
        <v>882</v>
      </c>
      <c r="C73" s="2639" t="s">
        <v>5078</v>
      </c>
      <c r="D73" s="2446" t="s">
        <v>1529</v>
      </c>
      <c r="E73" s="2446" t="s">
        <v>2645</v>
      </c>
      <c r="F73" s="2446" t="s">
        <v>1111</v>
      </c>
      <c r="G73" s="2449" t="s">
        <v>2239</v>
      </c>
    </row>
    <row r="74" spans="1:7">
      <c r="A74" s="2638" t="s">
        <v>3313</v>
      </c>
      <c r="B74" s="2446" t="s">
        <v>2037</v>
      </c>
      <c r="C74" s="2639" t="s">
        <v>5079</v>
      </c>
      <c r="D74" s="2446" t="s">
        <v>1733</v>
      </c>
      <c r="E74" s="2450"/>
      <c r="F74" s="2450"/>
      <c r="G74" s="2449" t="s">
        <v>659</v>
      </c>
    </row>
    <row r="75" spans="1:7">
      <c r="A75" s="2640" t="s">
        <v>883</v>
      </c>
      <c r="B75" s="2641" t="s">
        <v>1245</v>
      </c>
      <c r="C75" s="2642" t="s">
        <v>1827</v>
      </c>
      <c r="D75" s="2641" t="s">
        <v>1828</v>
      </c>
      <c r="E75" s="2641" t="s">
        <v>1829</v>
      </c>
      <c r="F75" s="2453" t="s">
        <v>1116</v>
      </c>
      <c r="G75" s="2453" t="s">
        <v>1130</v>
      </c>
    </row>
    <row r="76" spans="1:7">
      <c r="A76" s="2638">
        <v>1</v>
      </c>
      <c r="B76" s="2450" t="s">
        <v>4184</v>
      </c>
      <c r="C76" s="2663">
        <v>-687.3799999999901</v>
      </c>
      <c r="D76" s="2450"/>
      <c r="E76" s="2479">
        <v>117991.34000000001</v>
      </c>
      <c r="F76" s="2479">
        <v>118678.8</v>
      </c>
      <c r="G76" s="2373">
        <v>8.000000000174623E-2</v>
      </c>
    </row>
    <row r="77" spans="1:7">
      <c r="A77" s="2638">
        <v>2</v>
      </c>
      <c r="B77" s="2450" t="s">
        <v>4185</v>
      </c>
      <c r="C77" s="2663">
        <v>5773.2200000000012</v>
      </c>
      <c r="D77" s="2450"/>
      <c r="E77" s="2417">
        <v>242543.98000000004</v>
      </c>
      <c r="F77" s="2417">
        <v>236770.32</v>
      </c>
      <c r="G77" s="1616">
        <v>-0.44000000003143214</v>
      </c>
    </row>
    <row r="78" spans="1:7">
      <c r="A78" s="2638">
        <v>3</v>
      </c>
      <c r="B78" s="2450" t="s">
        <v>4186</v>
      </c>
      <c r="C78" s="2663">
        <v>3236155.6599999997</v>
      </c>
      <c r="D78" s="2450"/>
      <c r="E78" s="2417">
        <v>7547658.7700000005</v>
      </c>
      <c r="F78" s="2417">
        <v>7430772.959999999</v>
      </c>
      <c r="G78" s="1616">
        <v>3119269.8499999978</v>
      </c>
    </row>
    <row r="79" spans="1:7">
      <c r="A79" s="2638">
        <v>4</v>
      </c>
      <c r="B79" s="2450" t="s">
        <v>4173</v>
      </c>
      <c r="C79" s="2663">
        <v>306474.23999999993</v>
      </c>
      <c r="D79" s="2450"/>
      <c r="E79" s="2417">
        <v>280686.15000000002</v>
      </c>
      <c r="F79" s="2417">
        <v>152640.94999999998</v>
      </c>
      <c r="G79" s="1616">
        <v>178429.03999999989</v>
      </c>
    </row>
    <row r="80" spans="1:7">
      <c r="A80" s="2638">
        <v>5</v>
      </c>
      <c r="B80" s="2450" t="s">
        <v>4187</v>
      </c>
      <c r="C80" s="2663">
        <v>1371379.7299999993</v>
      </c>
      <c r="D80" s="2450"/>
      <c r="E80" s="2417">
        <v>2187393.3499999996</v>
      </c>
      <c r="F80" s="2417">
        <v>1210474.05</v>
      </c>
      <c r="G80" s="1616">
        <v>394460.4299999997</v>
      </c>
    </row>
    <row r="81" spans="1:7">
      <c r="A81" s="2638">
        <v>6</v>
      </c>
      <c r="B81" s="2450" t="s">
        <v>4188</v>
      </c>
      <c r="C81" s="2663">
        <v>608070.65999999992</v>
      </c>
      <c r="D81" s="2450"/>
      <c r="E81" s="2417">
        <v>758496.6</v>
      </c>
      <c r="F81" s="2417">
        <v>660239.93999999994</v>
      </c>
      <c r="G81" s="1616">
        <v>509813.99999999988</v>
      </c>
    </row>
    <row r="82" spans="1:7">
      <c r="A82" s="2638">
        <v>7</v>
      </c>
      <c r="B82" s="2450" t="s">
        <v>4361</v>
      </c>
      <c r="C82" s="2663">
        <v>0</v>
      </c>
      <c r="D82" s="2450"/>
      <c r="E82" s="2417">
        <v>1167123.3499999999</v>
      </c>
      <c r="F82" s="2417">
        <v>2241986.54</v>
      </c>
      <c r="G82" s="1616">
        <v>1074863.1900000002</v>
      </c>
    </row>
    <row r="83" spans="1:7">
      <c r="A83" s="2638">
        <v>8</v>
      </c>
      <c r="B83" s="2450" t="s">
        <v>4189</v>
      </c>
      <c r="C83" s="2663">
        <v>365759.32999999996</v>
      </c>
      <c r="D83" s="2450"/>
      <c r="E83" s="2417">
        <v>405971.63</v>
      </c>
      <c r="F83" s="2417">
        <v>322897.2</v>
      </c>
      <c r="G83" s="1616">
        <v>282684.89999999997</v>
      </c>
    </row>
    <row r="84" spans="1:7">
      <c r="A84" s="2638">
        <v>9</v>
      </c>
      <c r="B84" s="2450" t="s">
        <v>4190</v>
      </c>
      <c r="C84" s="2663">
        <v>3012752.14</v>
      </c>
      <c r="D84" s="2450"/>
      <c r="E84" s="2417">
        <v>408776.49000000005</v>
      </c>
      <c r="F84" s="2417">
        <v>378256.41999999993</v>
      </c>
      <c r="G84" s="1616">
        <v>2982232.07</v>
      </c>
    </row>
    <row r="85" spans="1:7">
      <c r="A85" s="2638">
        <v>10</v>
      </c>
      <c r="B85" s="2450" t="s">
        <v>4191</v>
      </c>
      <c r="C85" s="2663">
        <v>279912.51</v>
      </c>
      <c r="D85" s="2644"/>
      <c r="E85" s="2417">
        <v>1660098.3900000001</v>
      </c>
      <c r="F85" s="2417">
        <v>1982683.6600000001</v>
      </c>
      <c r="G85" s="1616">
        <v>602497.78</v>
      </c>
    </row>
    <row r="86" spans="1:7">
      <c r="A86" s="2638">
        <v>11</v>
      </c>
      <c r="B86" s="2450" t="s">
        <v>4192</v>
      </c>
      <c r="C86" s="2663">
        <v>270208.00999999995</v>
      </c>
      <c r="D86" s="2450"/>
      <c r="E86" s="2417">
        <v>270950.11</v>
      </c>
      <c r="F86" s="2417">
        <v>275761.24999999988</v>
      </c>
      <c r="G86" s="1616">
        <v>275019.14999999985</v>
      </c>
    </row>
    <row r="87" spans="1:7">
      <c r="A87" s="2638">
        <v>12</v>
      </c>
      <c r="B87" s="2450" t="s">
        <v>4362</v>
      </c>
      <c r="C87" s="2663">
        <v>45521.839999999967</v>
      </c>
      <c r="D87" s="2450"/>
      <c r="E87" s="2417">
        <v>664003.83999999985</v>
      </c>
      <c r="F87" s="2417">
        <v>657750.32999999996</v>
      </c>
      <c r="G87" s="1616">
        <v>39268.330000000075</v>
      </c>
    </row>
    <row r="88" spans="1:7">
      <c r="A88" s="2638">
        <v>13</v>
      </c>
      <c r="B88" s="2450" t="s">
        <v>4363</v>
      </c>
      <c r="C88" s="2663">
        <v>15508161.27</v>
      </c>
      <c r="D88" s="2450"/>
      <c r="E88" s="2417">
        <v>19896533.25</v>
      </c>
      <c r="F88" s="2417">
        <v>23241836.82</v>
      </c>
      <c r="G88" s="1616">
        <v>18853464.84</v>
      </c>
    </row>
    <row r="89" spans="1:7">
      <c r="A89" s="2638">
        <v>14</v>
      </c>
      <c r="B89" s="2450" t="s">
        <v>4225</v>
      </c>
      <c r="C89" s="2663">
        <v>1000000</v>
      </c>
      <c r="D89" s="2450"/>
      <c r="E89" s="2417">
        <v>1000000</v>
      </c>
      <c r="F89" s="2417">
        <v>0</v>
      </c>
      <c r="G89" s="1616">
        <v>0</v>
      </c>
    </row>
    <row r="90" spans="1:7">
      <c r="A90" s="2638">
        <v>15</v>
      </c>
      <c r="B90" s="2450" t="s">
        <v>4193</v>
      </c>
      <c r="C90" s="2663">
        <v>1175542.19</v>
      </c>
      <c r="D90" s="2450"/>
      <c r="E90" s="2417">
        <v>1756947.15</v>
      </c>
      <c r="F90" s="2417">
        <v>2350550.63</v>
      </c>
      <c r="G90" s="1616">
        <v>1769145.67</v>
      </c>
    </row>
    <row r="91" spans="1:7">
      <c r="A91" s="2638">
        <v>16</v>
      </c>
      <c r="B91" s="2450" t="s">
        <v>4194</v>
      </c>
      <c r="C91" s="2663">
        <v>8666969.8699999992</v>
      </c>
      <c r="D91" s="2450"/>
      <c r="E91" s="2417">
        <v>2297119.9</v>
      </c>
      <c r="F91" s="2417">
        <v>6208218.0600000005</v>
      </c>
      <c r="G91" s="1616">
        <v>12578068.029999999</v>
      </c>
    </row>
    <row r="92" spans="1:7">
      <c r="A92" s="2638">
        <v>17</v>
      </c>
      <c r="B92" s="2450" t="s">
        <v>4195</v>
      </c>
      <c r="C92" s="2663">
        <v>3632310.9899999998</v>
      </c>
      <c r="D92" s="2450"/>
      <c r="E92" s="2417">
        <v>5282377.12</v>
      </c>
      <c r="F92" s="2417">
        <v>3431575.3699999996</v>
      </c>
      <c r="G92" s="1616">
        <v>1781509.2399999993</v>
      </c>
    </row>
    <row r="93" spans="1:7">
      <c r="A93" s="2638">
        <v>18</v>
      </c>
      <c r="B93" s="2450" t="s">
        <v>4196</v>
      </c>
      <c r="C93" s="2663">
        <v>2077954.7100000002</v>
      </c>
      <c r="D93" s="2450"/>
      <c r="E93" s="2417">
        <v>2712663.34</v>
      </c>
      <c r="F93" s="2417">
        <v>2922729.78</v>
      </c>
      <c r="G93" s="1616">
        <v>2288021.1500000004</v>
      </c>
    </row>
    <row r="94" spans="1:7">
      <c r="A94" s="2638">
        <v>19</v>
      </c>
      <c r="B94" s="2450" t="s">
        <v>4227</v>
      </c>
      <c r="C94" s="2663">
        <v>0.40999999642372131</v>
      </c>
      <c r="D94" s="2450"/>
      <c r="E94" s="2417">
        <v>5206412.66</v>
      </c>
      <c r="F94" s="2417">
        <v>5206412.66</v>
      </c>
      <c r="G94" s="1616">
        <v>0.40999999642372131</v>
      </c>
    </row>
    <row r="95" spans="1:7">
      <c r="A95" s="2638">
        <v>20</v>
      </c>
      <c r="B95" s="2450" t="s">
        <v>4364</v>
      </c>
      <c r="C95" s="2663">
        <v>638996.91</v>
      </c>
      <c r="D95" s="2450"/>
      <c r="E95" s="2417">
        <v>2669737.25</v>
      </c>
      <c r="F95" s="2417">
        <v>2738774.5</v>
      </c>
      <c r="G95" s="1616">
        <v>708034.16000000015</v>
      </c>
    </row>
    <row r="96" spans="1:7">
      <c r="A96" s="2638">
        <v>21</v>
      </c>
      <c r="B96" s="2450" t="s">
        <v>4365</v>
      </c>
      <c r="C96" s="2663">
        <v>140672.44000000003</v>
      </c>
      <c r="D96" s="2450"/>
      <c r="E96" s="2417">
        <v>757938.63</v>
      </c>
      <c r="F96" s="2417">
        <v>811519.2</v>
      </c>
      <c r="G96" s="1616">
        <v>194253.01</v>
      </c>
    </row>
    <row r="97" spans="1:7">
      <c r="A97" s="2638">
        <v>22</v>
      </c>
      <c r="B97" s="2450" t="s">
        <v>4228</v>
      </c>
      <c r="C97" s="2663">
        <v>1050326.6800000002</v>
      </c>
      <c r="D97" s="2450"/>
      <c r="E97" s="2417">
        <v>1478833.3399999999</v>
      </c>
      <c r="F97" s="2417">
        <v>1821130.68</v>
      </c>
      <c r="G97" s="1616">
        <v>1392624.0200000003</v>
      </c>
    </row>
    <row r="98" spans="1:7">
      <c r="A98" s="2638">
        <v>23</v>
      </c>
      <c r="B98" s="2450" t="s">
        <v>4462</v>
      </c>
      <c r="C98" s="2663">
        <v>0</v>
      </c>
      <c r="D98" s="2450"/>
      <c r="E98" s="2417">
        <v>88666.66</v>
      </c>
      <c r="F98" s="2417">
        <v>168168.32000000001</v>
      </c>
      <c r="G98" s="1616">
        <v>79501.66</v>
      </c>
    </row>
    <row r="99" spans="1:7">
      <c r="A99" s="2638">
        <v>24</v>
      </c>
      <c r="B99" s="2450" t="s">
        <v>4463</v>
      </c>
      <c r="C99" s="2663">
        <v>0</v>
      </c>
      <c r="D99" s="2450"/>
      <c r="E99" s="2417">
        <v>0</v>
      </c>
      <c r="F99" s="2417">
        <v>1250000</v>
      </c>
      <c r="G99" s="1616">
        <v>1250000</v>
      </c>
    </row>
    <row r="100" spans="1:7">
      <c r="A100" s="2638">
        <v>25</v>
      </c>
      <c r="B100" s="2450" t="s">
        <v>4464</v>
      </c>
      <c r="C100" s="2663">
        <v>0</v>
      </c>
      <c r="D100" s="2450"/>
      <c r="E100" s="2417">
        <v>11795732.040000001</v>
      </c>
      <c r="F100" s="2417">
        <v>22179898.719999999</v>
      </c>
      <c r="G100" s="1616">
        <v>10384166.679999998</v>
      </c>
    </row>
    <row r="101" spans="1:7">
      <c r="A101" s="2638">
        <v>26</v>
      </c>
      <c r="B101" s="2450" t="s">
        <v>4465</v>
      </c>
      <c r="C101" s="2663">
        <v>0</v>
      </c>
      <c r="D101" s="2450"/>
      <c r="E101" s="2417">
        <v>218895.16999999998</v>
      </c>
      <c r="F101" s="2417">
        <v>599092.64999999991</v>
      </c>
      <c r="G101" s="1616">
        <v>380197.47999999992</v>
      </c>
    </row>
    <row r="102" spans="1:7">
      <c r="A102" s="2638">
        <v>27</v>
      </c>
      <c r="B102" s="2450"/>
      <c r="C102" s="2663"/>
      <c r="D102" s="2450"/>
      <c r="E102" s="2417"/>
      <c r="F102" s="2417"/>
      <c r="G102" s="1616"/>
    </row>
    <row r="103" spans="1:7">
      <c r="A103" s="2638">
        <v>28</v>
      </c>
      <c r="B103" s="2450"/>
      <c r="C103" s="2663"/>
      <c r="D103" s="2450"/>
      <c r="E103" s="2417"/>
      <c r="F103" s="2417"/>
      <c r="G103" s="1616"/>
    </row>
    <row r="104" spans="1:7">
      <c r="A104" s="2638">
        <v>29</v>
      </c>
      <c r="B104" s="2450"/>
      <c r="C104" s="2663"/>
      <c r="D104" s="2450"/>
      <c r="E104" s="2417"/>
      <c r="F104" s="2417"/>
      <c r="G104" s="1616"/>
    </row>
    <row r="105" spans="1:7">
      <c r="A105" s="2638">
        <v>30</v>
      </c>
      <c r="B105" s="2450"/>
      <c r="C105" s="2663"/>
      <c r="D105" s="2450"/>
      <c r="E105" s="2417"/>
      <c r="F105" s="2417"/>
      <c r="G105" s="1616"/>
    </row>
    <row r="106" spans="1:7">
      <c r="A106" s="2638">
        <v>31</v>
      </c>
      <c r="B106" s="2450"/>
      <c r="C106" s="2663"/>
      <c r="D106" s="2450"/>
      <c r="E106" s="2417"/>
      <c r="F106" s="2417"/>
      <c r="G106" s="1616"/>
    </row>
    <row r="107" spans="1:7">
      <c r="A107" s="2638">
        <v>32</v>
      </c>
      <c r="B107" s="2450"/>
      <c r="C107" s="2450"/>
      <c r="D107" s="2450"/>
      <c r="E107" s="2417"/>
      <c r="F107" s="2417"/>
      <c r="G107" s="1616"/>
    </row>
    <row r="108" spans="1:7">
      <c r="A108" s="2638">
        <v>33</v>
      </c>
      <c r="B108" s="2450"/>
      <c r="C108" s="2450"/>
      <c r="D108" s="2450"/>
      <c r="E108" s="2417"/>
      <c r="F108" s="2417"/>
      <c r="G108" s="1616"/>
    </row>
    <row r="109" spans="1:7">
      <c r="A109" s="2445">
        <v>34</v>
      </c>
      <c r="B109" s="2645"/>
      <c r="C109" s="2138"/>
      <c r="D109" s="2138"/>
      <c r="E109" s="2480"/>
      <c r="F109" s="2647"/>
      <c r="G109" s="1616"/>
    </row>
    <row r="110" spans="1:7">
      <c r="A110" s="2445">
        <v>35</v>
      </c>
      <c r="B110" s="2645"/>
      <c r="C110" s="2138"/>
      <c r="D110" s="2138"/>
      <c r="E110" s="2480"/>
      <c r="F110" s="2647"/>
      <c r="G110" s="1616"/>
    </row>
    <row r="111" spans="1:7">
      <c r="A111" s="2445">
        <v>36</v>
      </c>
      <c r="B111" s="2645"/>
      <c r="C111" s="2138"/>
      <c r="D111" s="2138"/>
      <c r="E111" s="2480"/>
      <c r="F111" s="2647"/>
      <c r="G111" s="1616"/>
    </row>
    <row r="112" spans="1:7">
      <c r="A112" s="2445">
        <v>37</v>
      </c>
      <c r="B112" s="2645"/>
      <c r="C112" s="2138"/>
      <c r="D112" s="2138"/>
      <c r="E112" s="2480"/>
      <c r="F112" s="2647"/>
      <c r="G112" s="1616"/>
    </row>
    <row r="113" spans="1:7">
      <c r="A113" s="2445">
        <v>38</v>
      </c>
      <c r="B113" s="2645"/>
      <c r="C113" s="2138"/>
      <c r="D113" s="2138"/>
      <c r="E113" s="2480"/>
      <c r="F113" s="2647"/>
      <c r="G113" s="1616"/>
    </row>
    <row r="114" spans="1:7">
      <c r="A114" s="2445">
        <v>39</v>
      </c>
      <c r="B114" s="2645"/>
      <c r="C114" s="2138"/>
      <c r="D114" s="2138"/>
      <c r="E114" s="2480"/>
      <c r="F114" s="2647"/>
      <c r="G114" s="1616"/>
    </row>
    <row r="115" spans="1:7">
      <c r="A115" s="2445">
        <v>40</v>
      </c>
      <c r="B115" s="2645"/>
      <c r="C115" s="2138"/>
      <c r="D115" s="2138"/>
      <c r="E115" s="2480"/>
      <c r="F115" s="2647"/>
      <c r="G115" s="1616"/>
    </row>
    <row r="116" spans="1:7">
      <c r="A116" s="2445">
        <v>41</v>
      </c>
      <c r="B116" s="2645"/>
      <c r="C116" s="2138"/>
      <c r="D116" s="2138"/>
      <c r="E116" s="2480"/>
      <c r="F116" s="2647"/>
      <c r="G116" s="1616"/>
    </row>
    <row r="117" spans="1:7">
      <c r="A117" s="2445">
        <v>42</v>
      </c>
      <c r="B117" s="2645"/>
      <c r="C117" s="2138"/>
      <c r="D117" s="2138"/>
      <c r="E117" s="2480"/>
      <c r="F117" s="2647"/>
      <c r="G117" s="1616"/>
    </row>
    <row r="118" spans="1:7">
      <c r="A118" s="2445">
        <v>43</v>
      </c>
      <c r="B118" s="2645"/>
      <c r="C118" s="2138"/>
      <c r="D118" s="2138"/>
      <c r="E118" s="2480"/>
      <c r="F118" s="2647"/>
      <c r="G118" s="1616"/>
    </row>
    <row r="119" spans="1:7">
      <c r="A119" s="2445">
        <v>44</v>
      </c>
      <c r="B119" s="2645"/>
      <c r="C119" s="2138"/>
      <c r="D119" s="2138"/>
      <c r="E119" s="2480"/>
      <c r="F119" s="2647"/>
      <c r="G119" s="1616"/>
    </row>
    <row r="120" spans="1:7">
      <c r="A120" s="2445">
        <v>45</v>
      </c>
      <c r="B120" s="2645"/>
      <c r="C120" s="2138"/>
      <c r="D120" s="2138"/>
      <c r="E120" s="2480"/>
      <c r="F120" s="2647"/>
      <c r="G120" s="1616"/>
    </row>
    <row r="121" spans="1:7">
      <c r="A121" s="2445">
        <v>46</v>
      </c>
      <c r="B121" s="2645"/>
      <c r="C121" s="2138"/>
      <c r="D121" s="2138"/>
      <c r="E121" s="2480"/>
      <c r="F121" s="2647"/>
      <c r="G121" s="1616"/>
    </row>
    <row r="122" spans="1:7">
      <c r="A122" s="2445">
        <v>47</v>
      </c>
      <c r="B122" s="2138"/>
      <c r="C122" s="2138"/>
      <c r="D122" s="2138"/>
      <c r="E122" s="2647"/>
      <c r="F122" s="2647"/>
      <c r="G122" s="2421"/>
    </row>
    <row r="123" spans="1:7">
      <c r="A123" s="2445">
        <v>48</v>
      </c>
      <c r="B123" s="2645"/>
      <c r="C123" s="2138"/>
      <c r="D123" s="2138"/>
      <c r="E123" s="2480"/>
      <c r="F123" s="2647"/>
      <c r="G123" s="2421"/>
    </row>
    <row r="124" spans="1:7" ht="15.75" thickBot="1">
      <c r="A124" s="2648">
        <v>49</v>
      </c>
      <c r="B124" s="2649" t="s">
        <v>884</v>
      </c>
      <c r="C124" s="2665">
        <f>SUM(C76:C123)+SUM(C20:C59)</f>
        <v>98674968.949999988</v>
      </c>
      <c r="D124" s="2650"/>
      <c r="E124" s="2120">
        <f t="shared" ref="E124:G124" si="0">SUM(E76:E123)+SUM(E20:E59)</f>
        <v>213929579.22</v>
      </c>
      <c r="F124" s="2120">
        <f t="shared" si="0"/>
        <v>224281571.88000003</v>
      </c>
      <c r="G124" s="2117">
        <f t="shared" si="0"/>
        <v>109026961.60999998</v>
      </c>
    </row>
    <row r="125" spans="1:7">
      <c r="A125" s="904" t="s">
        <v>3253</v>
      </c>
    </row>
    <row r="126" spans="1:7">
      <c r="A126" s="2651" t="s">
        <v>4856</v>
      </c>
      <c r="B126" s="2651"/>
      <c r="C126" s="2187"/>
      <c r="D126" s="2187"/>
      <c r="F126" s="2187" t="s">
        <v>885</v>
      </c>
      <c r="G126" s="2187"/>
    </row>
    <row r="127" spans="1:7">
      <c r="A127" s="2187" t="s">
        <v>887</v>
      </c>
      <c r="B127" s="2187"/>
      <c r="C127" s="2187"/>
      <c r="D127" s="2187"/>
      <c r="E127" s="2187"/>
      <c r="F127" s="2187"/>
      <c r="G127" s="2187"/>
    </row>
  </sheetData>
  <printOptions horizontalCentered="1" verticalCentered="1"/>
  <pageMargins left="0.5" right="0.5" top="0.5" bottom="0.5" header="0.5" footer="0.5"/>
  <pageSetup scale="66" fitToHeight="2" orientation="portrait" horizontalDpi="300" verticalDpi="300" r:id="rId1"/>
  <headerFooter alignWithMargins="0"/>
  <rowBreaks count="1" manualBreakCount="1">
    <brk id="66" max="5" man="1"/>
  </rowBreaks>
  <colBreaks count="1" manualBreakCount="1">
    <brk id="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6849" r:id="rId4" name="Button 1">
              <controlPr locked="0" defaultSize="0" autoFill="0" autoLine="0" autoPict="0">
                <anchor moveWithCells="1" sizeWithCells="1">
                  <from>
                    <xdr:col>3</xdr:col>
                    <xdr:colOff>38100</xdr:colOff>
                    <xdr:row>64</xdr:row>
                    <xdr:rowOff>0</xdr:rowOff>
                  </from>
                  <to>
                    <xdr:col>4</xdr:col>
                    <xdr:colOff>647700</xdr:colOff>
                    <xdr:row>64</xdr:row>
                    <xdr:rowOff>0</xdr:rowOff>
                  </to>
                </anchor>
              </controlPr>
            </control>
          </mc:Choice>
        </mc:AlternateContent>
        <mc:AlternateContent xmlns:mc="http://schemas.openxmlformats.org/markup-compatibility/2006">
          <mc:Choice Requires="x14">
            <control shapeId="206850" r:id="rId5" name="Button 2">
              <controlPr locked="0" defaultSize="0" autoFill="0" autoLine="0" autoPict="0">
                <anchor moveWithCells="1" sizeWithCells="1">
                  <from>
                    <xdr:col>3</xdr:col>
                    <xdr:colOff>38100</xdr:colOff>
                    <xdr:row>64</xdr:row>
                    <xdr:rowOff>0</xdr:rowOff>
                  </from>
                  <to>
                    <xdr:col>4</xdr:col>
                    <xdr:colOff>647700</xdr:colOff>
                    <xdr:row>64</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
    <pageSetUpPr fitToPage="1"/>
  </sheetPr>
  <dimension ref="A1:D68"/>
  <sheetViews>
    <sheetView defaultGridColor="0" view="pageBreakPreview" colorId="22" zoomScale="60" zoomScaleNormal="85" workbookViewId="0">
      <selection activeCell="J32" sqref="J32"/>
    </sheetView>
  </sheetViews>
  <sheetFormatPr defaultColWidth="9.6640625" defaultRowHeight="15"/>
  <cols>
    <col min="1" max="1" width="4.6640625" style="4" customWidth="1"/>
    <col min="2" max="2" width="7" style="4" customWidth="1"/>
    <col min="3" max="3" width="64.33203125" style="4" customWidth="1"/>
    <col min="4" max="4" width="11.88671875" style="4" customWidth="1"/>
    <col min="5" max="16384" width="9.6640625" style="4"/>
  </cols>
  <sheetData>
    <row r="1" spans="1:4" ht="22.15" customHeight="1" thickBot="1">
      <c r="A1" s="3503" t="str">
        <f>'Data Sheet'!A56</f>
        <v>Annual Report of Orange and Rockland Utilities, Inc                                                                                     Year ended 12/31/2015</v>
      </c>
      <c r="B1" s="3503"/>
      <c r="C1" s="3503"/>
      <c r="D1" s="3503"/>
    </row>
    <row r="2" spans="1:4">
      <c r="A2" s="1263"/>
      <c r="B2" s="1264"/>
      <c r="C2" s="1264"/>
      <c r="D2" s="1265"/>
    </row>
    <row r="3" spans="1:4" ht="15" customHeight="1">
      <c r="A3" s="1139" t="s">
        <v>3253</v>
      </c>
      <c r="B3" s="1140" t="s">
        <v>3253</v>
      </c>
      <c r="C3" s="1140" t="s">
        <v>3253</v>
      </c>
      <c r="D3" s="1145"/>
    </row>
    <row r="4" spans="1:4" ht="15" customHeight="1">
      <c r="A4" s="12" t="s">
        <v>3254</v>
      </c>
      <c r="B4" s="1142"/>
      <c r="C4" s="1142"/>
      <c r="D4" s="1143"/>
    </row>
    <row r="5" spans="1:4">
      <c r="A5" s="1139"/>
      <c r="B5" s="1140"/>
      <c r="C5" s="1140"/>
      <c r="D5" s="1145"/>
    </row>
    <row r="6" spans="1:4">
      <c r="A6" s="1139"/>
      <c r="B6" s="1140"/>
      <c r="C6" s="1140"/>
      <c r="D6" s="1145"/>
    </row>
    <row r="7" spans="1:4">
      <c r="A7" s="1139"/>
      <c r="B7" s="1140"/>
      <c r="C7" s="1140"/>
      <c r="D7" s="1145"/>
    </row>
    <row r="8" spans="1:4">
      <c r="A8" s="1266" t="s">
        <v>1260</v>
      </c>
      <c r="B8" s="3504" t="s">
        <v>3725</v>
      </c>
      <c r="C8" s="3504"/>
      <c r="D8" s="3505"/>
    </row>
    <row r="9" spans="1:4">
      <c r="A9" s="1139"/>
      <c r="B9" s="3501" t="s">
        <v>3893</v>
      </c>
      <c r="C9" s="3501"/>
      <c r="D9" s="3502"/>
    </row>
    <row r="10" spans="1:4">
      <c r="A10" s="1139"/>
      <c r="B10" s="3501" t="s">
        <v>3892</v>
      </c>
      <c r="C10" s="3501"/>
      <c r="D10" s="3502"/>
    </row>
    <row r="11" spans="1:4">
      <c r="A11" s="1139"/>
      <c r="D11" s="554"/>
    </row>
    <row r="12" spans="1:4">
      <c r="A12" s="1266" t="s">
        <v>1261</v>
      </c>
      <c r="B12" s="1141" t="s">
        <v>3726</v>
      </c>
      <c r="C12" s="1142"/>
      <c r="D12" s="1145"/>
    </row>
    <row r="13" spans="1:4">
      <c r="A13" s="1139"/>
      <c r="B13" s="3501" t="s">
        <v>3894</v>
      </c>
      <c r="C13" s="3501"/>
      <c r="D13" s="3502"/>
    </row>
    <row r="14" spans="1:4">
      <c r="A14" s="1139"/>
      <c r="B14" s="3501" t="s">
        <v>3895</v>
      </c>
      <c r="C14" s="3501"/>
      <c r="D14" s="3502"/>
    </row>
    <row r="15" spans="1:4">
      <c r="A15" s="1139"/>
      <c r="B15" s="3501" t="s">
        <v>3896</v>
      </c>
      <c r="C15" s="3501"/>
      <c r="D15" s="3502"/>
    </row>
    <row r="16" spans="1:4">
      <c r="A16" s="1139"/>
      <c r="B16" s="1142"/>
      <c r="C16" s="1142"/>
      <c r="D16" s="1145"/>
    </row>
    <row r="17" spans="1:4">
      <c r="A17" s="1266" t="s">
        <v>1262</v>
      </c>
      <c r="B17" s="3501" t="s">
        <v>3724</v>
      </c>
      <c r="C17" s="3501"/>
      <c r="D17" s="3502"/>
    </row>
    <row r="18" spans="1:4">
      <c r="A18" s="1139"/>
      <c r="B18" s="3501" t="s">
        <v>3255</v>
      </c>
      <c r="C18" s="3501"/>
      <c r="D18" s="3502"/>
    </row>
    <row r="19" spans="1:4">
      <c r="A19" s="1139"/>
      <c r="B19" s="3501" t="s">
        <v>3256</v>
      </c>
      <c r="C19" s="3501"/>
      <c r="D19" s="3502"/>
    </row>
    <row r="20" spans="1:4">
      <c r="A20" s="1139"/>
      <c r="B20" s="1142"/>
      <c r="C20" s="1142"/>
      <c r="D20" s="1145"/>
    </row>
    <row r="21" spans="1:4">
      <c r="A21" s="1266" t="s">
        <v>1263</v>
      </c>
      <c r="B21" s="3501" t="s">
        <v>3727</v>
      </c>
      <c r="C21" s="3501"/>
      <c r="D21" s="3502"/>
    </row>
    <row r="22" spans="1:4">
      <c r="A22" s="1139"/>
      <c r="B22" s="3501" t="s">
        <v>3257</v>
      </c>
      <c r="C22" s="3501"/>
      <c r="D22" s="3502"/>
    </row>
    <row r="23" spans="1:4">
      <c r="A23" s="1139"/>
      <c r="B23" s="3501" t="s">
        <v>3728</v>
      </c>
      <c r="C23" s="3501"/>
      <c r="D23" s="3502"/>
    </row>
    <row r="24" spans="1:4">
      <c r="A24" s="1139"/>
      <c r="B24" s="3501" t="s">
        <v>3729</v>
      </c>
      <c r="C24" s="3501"/>
      <c r="D24" s="3502"/>
    </row>
    <row r="25" spans="1:4">
      <c r="A25" s="1139"/>
      <c r="B25" s="3501" t="s">
        <v>3730</v>
      </c>
      <c r="C25" s="3501"/>
      <c r="D25" s="3502"/>
    </row>
    <row r="26" spans="1:4">
      <c r="A26" s="1139"/>
      <c r="B26" s="3501" t="s">
        <v>1746</v>
      </c>
      <c r="C26" s="3501"/>
      <c r="D26" s="3502"/>
    </row>
    <row r="27" spans="1:4">
      <c r="A27" s="1139"/>
      <c r="B27" s="1142"/>
      <c r="C27" s="1142"/>
      <c r="D27" s="1145"/>
    </row>
    <row r="28" spans="1:4">
      <c r="A28" s="1266" t="s">
        <v>1264</v>
      </c>
      <c r="B28" s="3501" t="s">
        <v>1747</v>
      </c>
      <c r="C28" s="3501"/>
      <c r="D28" s="3502"/>
    </row>
    <row r="29" spans="1:4">
      <c r="A29" s="1139"/>
      <c r="B29" s="3501" t="s">
        <v>3073</v>
      </c>
      <c r="C29" s="3501"/>
      <c r="D29" s="3502"/>
    </row>
    <row r="30" spans="1:4">
      <c r="A30" s="1139"/>
      <c r="B30" s="3501" t="s">
        <v>3074</v>
      </c>
      <c r="C30" s="3501"/>
      <c r="D30" s="3502"/>
    </row>
    <row r="31" spans="1:4">
      <c r="A31" s="1139"/>
      <c r="B31" s="1142"/>
      <c r="C31" s="1142"/>
      <c r="D31" s="1145"/>
    </row>
    <row r="32" spans="1:4">
      <c r="A32" s="1266" t="s">
        <v>1265</v>
      </c>
      <c r="B32" s="1141" t="s">
        <v>3075</v>
      </c>
      <c r="C32" s="1142"/>
      <c r="D32" s="1145"/>
    </row>
    <row r="33" spans="1:4">
      <c r="A33" s="1139"/>
      <c r="B33" s="3501" t="s">
        <v>3076</v>
      </c>
      <c r="C33" s="3501"/>
      <c r="D33" s="3502"/>
    </row>
    <row r="34" spans="1:4">
      <c r="A34" s="1139"/>
      <c r="B34" s="3501" t="s">
        <v>3258</v>
      </c>
      <c r="C34" s="3501"/>
      <c r="D34" s="3502"/>
    </row>
    <row r="35" spans="1:4">
      <c r="A35" s="1139"/>
      <c r="B35" s="1142"/>
      <c r="C35" s="1142"/>
      <c r="D35" s="1145"/>
    </row>
    <row r="36" spans="1:4">
      <c r="A36" s="1266" t="s">
        <v>1266</v>
      </c>
      <c r="B36" s="3501" t="s">
        <v>3077</v>
      </c>
      <c r="C36" s="3501"/>
      <c r="D36" s="3502"/>
    </row>
    <row r="37" spans="1:4">
      <c r="A37" s="1139"/>
      <c r="B37" s="3501" t="s">
        <v>3500</v>
      </c>
      <c r="C37" s="3501"/>
      <c r="D37" s="3502"/>
    </row>
    <row r="38" spans="1:4">
      <c r="A38" s="1139"/>
      <c r="B38" s="3501" t="s">
        <v>3501</v>
      </c>
      <c r="C38" s="3501"/>
      <c r="D38" s="3502"/>
    </row>
    <row r="39" spans="1:4">
      <c r="A39" s="1139"/>
      <c r="B39" s="3501" t="s">
        <v>3502</v>
      </c>
      <c r="C39" s="3501"/>
      <c r="D39" s="3502"/>
    </row>
    <row r="40" spans="1:4">
      <c r="A40" s="1139"/>
      <c r="B40" s="1142"/>
      <c r="C40" s="1142"/>
      <c r="D40" s="1145"/>
    </row>
    <row r="41" spans="1:4">
      <c r="A41" s="1266" t="s">
        <v>1267</v>
      </c>
      <c r="B41" s="3501" t="s">
        <v>891</v>
      </c>
      <c r="C41" s="3501"/>
      <c r="D41" s="3502"/>
    </row>
    <row r="42" spans="1:4">
      <c r="A42" s="1139"/>
      <c r="B42" s="3501" t="s">
        <v>3259</v>
      </c>
      <c r="C42" s="3501"/>
      <c r="D42" s="3502"/>
    </row>
    <row r="43" spans="1:4">
      <c r="A43" s="1139"/>
      <c r="B43" s="3501" t="s">
        <v>2451</v>
      </c>
      <c r="C43" s="3501"/>
      <c r="D43" s="3502"/>
    </row>
    <row r="44" spans="1:4">
      <c r="A44" s="1139"/>
      <c r="B44" s="1142"/>
      <c r="C44" s="1142"/>
      <c r="D44" s="1145"/>
    </row>
    <row r="45" spans="1:4">
      <c r="A45" s="1266" t="s">
        <v>1268</v>
      </c>
      <c r="B45" s="3501" t="s">
        <v>1257</v>
      </c>
      <c r="C45" s="3501"/>
      <c r="D45" s="3502"/>
    </row>
    <row r="46" spans="1:4">
      <c r="A46" s="1139"/>
      <c r="B46" s="3501" t="s">
        <v>1258</v>
      </c>
      <c r="C46" s="3501"/>
      <c r="D46" s="3502"/>
    </row>
    <row r="47" spans="1:4">
      <c r="A47" s="1139"/>
      <c r="B47" s="1142"/>
      <c r="C47" s="1142"/>
      <c r="D47" s="1145"/>
    </row>
    <row r="48" spans="1:4">
      <c r="A48" s="1266" t="s">
        <v>1269</v>
      </c>
      <c r="B48" s="3501" t="s">
        <v>1259</v>
      </c>
      <c r="C48" s="3501"/>
      <c r="D48" s="3502"/>
    </row>
    <row r="49" spans="1:4">
      <c r="A49" s="1139"/>
      <c r="B49" s="3501" t="s">
        <v>2452</v>
      </c>
      <c r="C49" s="3501"/>
      <c r="D49" s="3502"/>
    </row>
    <row r="50" spans="1:4">
      <c r="A50" s="1139"/>
      <c r="B50" s="3501" t="s">
        <v>2453</v>
      </c>
      <c r="C50" s="3501"/>
      <c r="D50" s="3502"/>
    </row>
    <row r="51" spans="1:4">
      <c r="A51" s="1139"/>
      <c r="B51" s="1142"/>
      <c r="C51" s="1142"/>
      <c r="D51" s="1145"/>
    </row>
    <row r="52" spans="1:4">
      <c r="A52" s="1139"/>
      <c r="B52" s="1140"/>
      <c r="C52" s="1140"/>
      <c r="D52" s="1145"/>
    </row>
    <row r="53" spans="1:4" ht="15.75" thickBot="1">
      <c r="A53" s="1267"/>
      <c r="B53" s="1268"/>
      <c r="C53" s="1268"/>
      <c r="D53" s="1269"/>
    </row>
    <row r="54" spans="1:4">
      <c r="A54" s="1140"/>
      <c r="B54" s="1140"/>
      <c r="C54" s="1270" t="s">
        <v>2454</v>
      </c>
      <c r="D54" s="1140"/>
    </row>
    <row r="55" spans="1:4">
      <c r="A55" s="1140"/>
      <c r="B55" s="1140"/>
      <c r="C55" s="1140"/>
      <c r="D55" s="1140"/>
    </row>
    <row r="60" spans="1:4">
      <c r="A60" s="11"/>
      <c r="B60" s="11"/>
    </row>
    <row r="61" spans="1:4">
      <c r="A61" s="11"/>
      <c r="B61" s="11"/>
    </row>
    <row r="62" spans="1:4">
      <c r="A62" s="11"/>
      <c r="B62" s="11"/>
    </row>
    <row r="63" spans="1:4">
      <c r="A63" s="11"/>
      <c r="B63" s="11"/>
    </row>
    <row r="64" spans="1:4">
      <c r="A64" s="11"/>
      <c r="B64" s="11"/>
    </row>
    <row r="65" spans="1:2">
      <c r="A65" s="11"/>
      <c r="B65" s="11"/>
    </row>
    <row r="66" spans="1:2">
      <c r="A66" s="11"/>
      <c r="B66" s="11"/>
    </row>
    <row r="67" spans="1:2">
      <c r="A67" s="11"/>
      <c r="B67" s="11"/>
    </row>
    <row r="68" spans="1:2">
      <c r="A68" s="11"/>
      <c r="B68" s="11"/>
    </row>
  </sheetData>
  <mergeCells count="33">
    <mergeCell ref="B21:D21"/>
    <mergeCell ref="B23:D23"/>
    <mergeCell ref="B46:D46"/>
    <mergeCell ref="B25:D25"/>
    <mergeCell ref="B33:D33"/>
    <mergeCell ref="B36:D36"/>
    <mergeCell ref="B37:D37"/>
    <mergeCell ref="B26:D26"/>
    <mergeCell ref="B43:D43"/>
    <mergeCell ref="B39:D39"/>
    <mergeCell ref="B24:D24"/>
    <mergeCell ref="B42:D42"/>
    <mergeCell ref="B34:D34"/>
    <mergeCell ref="B22:D22"/>
    <mergeCell ref="A1:D1"/>
    <mergeCell ref="B17:D17"/>
    <mergeCell ref="B18:D18"/>
    <mergeCell ref="B19:D19"/>
    <mergeCell ref="B8:D8"/>
    <mergeCell ref="B13:D13"/>
    <mergeCell ref="B9:D9"/>
    <mergeCell ref="B10:D10"/>
    <mergeCell ref="B14:D14"/>
    <mergeCell ref="B15:D15"/>
    <mergeCell ref="B50:D50"/>
    <mergeCell ref="B30:D30"/>
    <mergeCell ref="B28:D28"/>
    <mergeCell ref="B29:D29"/>
    <mergeCell ref="B38:D38"/>
    <mergeCell ref="B48:D48"/>
    <mergeCell ref="B41:D41"/>
    <mergeCell ref="B45:D45"/>
    <mergeCell ref="B49:D49"/>
  </mergeCells>
  <phoneticPr fontId="0" type="noConversion"/>
  <printOptions horizontalCentered="1" verticalCentered="1"/>
  <pageMargins left="0.5" right="0.5" top="0" bottom="0" header="0.5" footer="0.5"/>
  <pageSetup scale="91"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9">
    <pageSetUpPr fitToPage="1"/>
  </sheetPr>
  <dimension ref="A1:K76"/>
  <sheetViews>
    <sheetView defaultGridColor="0" view="pageBreakPreview" topLeftCell="A4" colorId="22" zoomScale="70" zoomScaleNormal="80" zoomScaleSheetLayoutView="70" workbookViewId="0">
      <selection activeCell="M31" sqref="M31"/>
    </sheetView>
  </sheetViews>
  <sheetFormatPr defaultColWidth="9.6640625" defaultRowHeight="15"/>
  <cols>
    <col min="1" max="1" width="4.6640625" style="1895" customWidth="1"/>
    <col min="2" max="2" width="45.6640625" style="1895" customWidth="1"/>
    <col min="3" max="3" width="18.44140625" style="1895" customWidth="1"/>
    <col min="4" max="4" width="25.6640625" style="1895" customWidth="1"/>
    <col min="5" max="5" width="32" style="1895" customWidth="1"/>
    <col min="6" max="7" width="36.6640625" style="1895" customWidth="1"/>
    <col min="8" max="9" width="25.6640625" style="1895" customWidth="1"/>
    <col min="10" max="10" width="5.77734375" style="1895" customWidth="1"/>
    <col min="11" max="256" width="9.6640625" style="1895"/>
    <col min="257" max="257" width="4.6640625" style="1895" customWidth="1"/>
    <col min="258" max="258" width="45.6640625" style="1895" customWidth="1"/>
    <col min="259" max="259" width="18.44140625" style="1895" customWidth="1"/>
    <col min="260" max="260" width="25.6640625" style="1895" customWidth="1"/>
    <col min="261" max="261" width="32" style="1895" customWidth="1"/>
    <col min="262" max="263" width="36.6640625" style="1895" customWidth="1"/>
    <col min="264" max="265" width="25.6640625" style="1895" customWidth="1"/>
    <col min="266" max="266" width="4.6640625" style="1895" customWidth="1"/>
    <col min="267" max="512" width="9.6640625" style="1895"/>
    <col min="513" max="513" width="4.6640625" style="1895" customWidth="1"/>
    <col min="514" max="514" width="45.6640625" style="1895" customWidth="1"/>
    <col min="515" max="515" width="18.44140625" style="1895" customWidth="1"/>
    <col min="516" max="516" width="25.6640625" style="1895" customWidth="1"/>
    <col min="517" max="517" width="32" style="1895" customWidth="1"/>
    <col min="518" max="519" width="36.6640625" style="1895" customWidth="1"/>
    <col min="520" max="521" width="25.6640625" style="1895" customWidth="1"/>
    <col min="522" max="522" width="4.6640625" style="1895" customWidth="1"/>
    <col min="523" max="768" width="9.6640625" style="1895"/>
    <col min="769" max="769" width="4.6640625" style="1895" customWidth="1"/>
    <col min="770" max="770" width="45.6640625" style="1895" customWidth="1"/>
    <col min="771" max="771" width="18.44140625" style="1895" customWidth="1"/>
    <col min="772" max="772" width="25.6640625" style="1895" customWidth="1"/>
    <col min="773" max="773" width="32" style="1895" customWidth="1"/>
    <col min="774" max="775" width="36.6640625" style="1895" customWidth="1"/>
    <col min="776" max="777" width="25.6640625" style="1895" customWidth="1"/>
    <col min="778" max="778" width="4.6640625" style="1895" customWidth="1"/>
    <col min="779" max="1024" width="9.6640625" style="1895"/>
    <col min="1025" max="1025" width="4.6640625" style="1895" customWidth="1"/>
    <col min="1026" max="1026" width="45.6640625" style="1895" customWidth="1"/>
    <col min="1027" max="1027" width="18.44140625" style="1895" customWidth="1"/>
    <col min="1028" max="1028" width="25.6640625" style="1895" customWidth="1"/>
    <col min="1029" max="1029" width="32" style="1895" customWidth="1"/>
    <col min="1030" max="1031" width="36.6640625" style="1895" customWidth="1"/>
    <col min="1032" max="1033" width="25.6640625" style="1895" customWidth="1"/>
    <col min="1034" max="1034" width="4.6640625" style="1895" customWidth="1"/>
    <col min="1035" max="1280" width="9.6640625" style="1895"/>
    <col min="1281" max="1281" width="4.6640625" style="1895" customWidth="1"/>
    <col min="1282" max="1282" width="45.6640625" style="1895" customWidth="1"/>
    <col min="1283" max="1283" width="18.44140625" style="1895" customWidth="1"/>
    <col min="1284" max="1284" width="25.6640625" style="1895" customWidth="1"/>
    <col min="1285" max="1285" width="32" style="1895" customWidth="1"/>
    <col min="1286" max="1287" width="36.6640625" style="1895" customWidth="1"/>
    <col min="1288" max="1289" width="25.6640625" style="1895" customWidth="1"/>
    <col min="1290" max="1290" width="4.6640625" style="1895" customWidth="1"/>
    <col min="1291" max="1536" width="9.6640625" style="1895"/>
    <col min="1537" max="1537" width="4.6640625" style="1895" customWidth="1"/>
    <col min="1538" max="1538" width="45.6640625" style="1895" customWidth="1"/>
    <col min="1539" max="1539" width="18.44140625" style="1895" customWidth="1"/>
    <col min="1540" max="1540" width="25.6640625" style="1895" customWidth="1"/>
    <col min="1541" max="1541" width="32" style="1895" customWidth="1"/>
    <col min="1542" max="1543" width="36.6640625" style="1895" customWidth="1"/>
    <col min="1544" max="1545" width="25.6640625" style="1895" customWidth="1"/>
    <col min="1546" max="1546" width="4.6640625" style="1895" customWidth="1"/>
    <col min="1547" max="1792" width="9.6640625" style="1895"/>
    <col min="1793" max="1793" width="4.6640625" style="1895" customWidth="1"/>
    <col min="1794" max="1794" width="45.6640625" style="1895" customWidth="1"/>
    <col min="1795" max="1795" width="18.44140625" style="1895" customWidth="1"/>
    <col min="1796" max="1796" width="25.6640625" style="1895" customWidth="1"/>
    <col min="1797" max="1797" width="32" style="1895" customWidth="1"/>
    <col min="1798" max="1799" width="36.6640625" style="1895" customWidth="1"/>
    <col min="1800" max="1801" width="25.6640625" style="1895" customWidth="1"/>
    <col min="1802" max="1802" width="4.6640625" style="1895" customWidth="1"/>
    <col min="1803" max="2048" width="9.6640625" style="1895"/>
    <col min="2049" max="2049" width="4.6640625" style="1895" customWidth="1"/>
    <col min="2050" max="2050" width="45.6640625" style="1895" customWidth="1"/>
    <col min="2051" max="2051" width="18.44140625" style="1895" customWidth="1"/>
    <col min="2052" max="2052" width="25.6640625" style="1895" customWidth="1"/>
    <col min="2053" max="2053" width="32" style="1895" customWidth="1"/>
    <col min="2054" max="2055" width="36.6640625" style="1895" customWidth="1"/>
    <col min="2056" max="2057" width="25.6640625" style="1895" customWidth="1"/>
    <col min="2058" max="2058" width="4.6640625" style="1895" customWidth="1"/>
    <col min="2059" max="2304" width="9.6640625" style="1895"/>
    <col min="2305" max="2305" width="4.6640625" style="1895" customWidth="1"/>
    <col min="2306" max="2306" width="45.6640625" style="1895" customWidth="1"/>
    <col min="2307" max="2307" width="18.44140625" style="1895" customWidth="1"/>
    <col min="2308" max="2308" width="25.6640625" style="1895" customWidth="1"/>
    <col min="2309" max="2309" width="32" style="1895" customWidth="1"/>
    <col min="2310" max="2311" width="36.6640625" style="1895" customWidth="1"/>
    <col min="2312" max="2313" width="25.6640625" style="1895" customWidth="1"/>
    <col min="2314" max="2314" width="4.6640625" style="1895" customWidth="1"/>
    <col min="2315" max="2560" width="9.6640625" style="1895"/>
    <col min="2561" max="2561" width="4.6640625" style="1895" customWidth="1"/>
    <col min="2562" max="2562" width="45.6640625" style="1895" customWidth="1"/>
    <col min="2563" max="2563" width="18.44140625" style="1895" customWidth="1"/>
    <col min="2564" max="2564" width="25.6640625" style="1895" customWidth="1"/>
    <col min="2565" max="2565" width="32" style="1895" customWidth="1"/>
    <col min="2566" max="2567" width="36.6640625" style="1895" customWidth="1"/>
    <col min="2568" max="2569" width="25.6640625" style="1895" customWidth="1"/>
    <col min="2570" max="2570" width="4.6640625" style="1895" customWidth="1"/>
    <col min="2571" max="2816" width="9.6640625" style="1895"/>
    <col min="2817" max="2817" width="4.6640625" style="1895" customWidth="1"/>
    <col min="2818" max="2818" width="45.6640625" style="1895" customWidth="1"/>
    <col min="2819" max="2819" width="18.44140625" style="1895" customWidth="1"/>
    <col min="2820" max="2820" width="25.6640625" style="1895" customWidth="1"/>
    <col min="2821" max="2821" width="32" style="1895" customWidth="1"/>
    <col min="2822" max="2823" width="36.6640625" style="1895" customWidth="1"/>
    <col min="2824" max="2825" width="25.6640625" style="1895" customWidth="1"/>
    <col min="2826" max="2826" width="4.6640625" style="1895" customWidth="1"/>
    <col min="2827" max="3072" width="9.6640625" style="1895"/>
    <col min="3073" max="3073" width="4.6640625" style="1895" customWidth="1"/>
    <col min="3074" max="3074" width="45.6640625" style="1895" customWidth="1"/>
    <col min="3075" max="3075" width="18.44140625" style="1895" customWidth="1"/>
    <col min="3076" max="3076" width="25.6640625" style="1895" customWidth="1"/>
    <col min="3077" max="3077" width="32" style="1895" customWidth="1"/>
    <col min="3078" max="3079" width="36.6640625" style="1895" customWidth="1"/>
    <col min="3080" max="3081" width="25.6640625" style="1895" customWidth="1"/>
    <col min="3082" max="3082" width="4.6640625" style="1895" customWidth="1"/>
    <col min="3083" max="3328" width="9.6640625" style="1895"/>
    <col min="3329" max="3329" width="4.6640625" style="1895" customWidth="1"/>
    <col min="3330" max="3330" width="45.6640625" style="1895" customWidth="1"/>
    <col min="3331" max="3331" width="18.44140625" style="1895" customWidth="1"/>
    <col min="3332" max="3332" width="25.6640625" style="1895" customWidth="1"/>
    <col min="3333" max="3333" width="32" style="1895" customWidth="1"/>
    <col min="3334" max="3335" width="36.6640625" style="1895" customWidth="1"/>
    <col min="3336" max="3337" width="25.6640625" style="1895" customWidth="1"/>
    <col min="3338" max="3338" width="4.6640625" style="1895" customWidth="1"/>
    <col min="3339" max="3584" width="9.6640625" style="1895"/>
    <col min="3585" max="3585" width="4.6640625" style="1895" customWidth="1"/>
    <col min="3586" max="3586" width="45.6640625" style="1895" customWidth="1"/>
    <col min="3587" max="3587" width="18.44140625" style="1895" customWidth="1"/>
    <col min="3588" max="3588" width="25.6640625" style="1895" customWidth="1"/>
    <col min="3589" max="3589" width="32" style="1895" customWidth="1"/>
    <col min="3590" max="3591" width="36.6640625" style="1895" customWidth="1"/>
    <col min="3592" max="3593" width="25.6640625" style="1895" customWidth="1"/>
    <col min="3594" max="3594" width="4.6640625" style="1895" customWidth="1"/>
    <col min="3595" max="3840" width="9.6640625" style="1895"/>
    <col min="3841" max="3841" width="4.6640625" style="1895" customWidth="1"/>
    <col min="3842" max="3842" width="45.6640625" style="1895" customWidth="1"/>
    <col min="3843" max="3843" width="18.44140625" style="1895" customWidth="1"/>
    <col min="3844" max="3844" width="25.6640625" style="1895" customWidth="1"/>
    <col min="3845" max="3845" width="32" style="1895" customWidth="1"/>
    <col min="3846" max="3847" width="36.6640625" style="1895" customWidth="1"/>
    <col min="3848" max="3849" width="25.6640625" style="1895" customWidth="1"/>
    <col min="3850" max="3850" width="4.6640625" style="1895" customWidth="1"/>
    <col min="3851" max="4096" width="9.6640625" style="1895"/>
    <col min="4097" max="4097" width="4.6640625" style="1895" customWidth="1"/>
    <col min="4098" max="4098" width="45.6640625" style="1895" customWidth="1"/>
    <col min="4099" max="4099" width="18.44140625" style="1895" customWidth="1"/>
    <col min="4100" max="4100" width="25.6640625" style="1895" customWidth="1"/>
    <col min="4101" max="4101" width="32" style="1895" customWidth="1"/>
    <col min="4102" max="4103" width="36.6640625" style="1895" customWidth="1"/>
    <col min="4104" max="4105" width="25.6640625" style="1895" customWidth="1"/>
    <col min="4106" max="4106" width="4.6640625" style="1895" customWidth="1"/>
    <col min="4107" max="4352" width="9.6640625" style="1895"/>
    <col min="4353" max="4353" width="4.6640625" style="1895" customWidth="1"/>
    <col min="4354" max="4354" width="45.6640625" style="1895" customWidth="1"/>
    <col min="4355" max="4355" width="18.44140625" style="1895" customWidth="1"/>
    <col min="4356" max="4356" width="25.6640625" style="1895" customWidth="1"/>
    <col min="4357" max="4357" width="32" style="1895" customWidth="1"/>
    <col min="4358" max="4359" width="36.6640625" style="1895" customWidth="1"/>
    <col min="4360" max="4361" width="25.6640625" style="1895" customWidth="1"/>
    <col min="4362" max="4362" width="4.6640625" style="1895" customWidth="1"/>
    <col min="4363" max="4608" width="9.6640625" style="1895"/>
    <col min="4609" max="4609" width="4.6640625" style="1895" customWidth="1"/>
    <col min="4610" max="4610" width="45.6640625" style="1895" customWidth="1"/>
    <col min="4611" max="4611" width="18.44140625" style="1895" customWidth="1"/>
    <col min="4612" max="4612" width="25.6640625" style="1895" customWidth="1"/>
    <col min="4613" max="4613" width="32" style="1895" customWidth="1"/>
    <col min="4614" max="4615" width="36.6640625" style="1895" customWidth="1"/>
    <col min="4616" max="4617" width="25.6640625" style="1895" customWidth="1"/>
    <col min="4618" max="4618" width="4.6640625" style="1895" customWidth="1"/>
    <col min="4619" max="4864" width="9.6640625" style="1895"/>
    <col min="4865" max="4865" width="4.6640625" style="1895" customWidth="1"/>
    <col min="4866" max="4866" width="45.6640625" style="1895" customWidth="1"/>
    <col min="4867" max="4867" width="18.44140625" style="1895" customWidth="1"/>
    <col min="4868" max="4868" width="25.6640625" style="1895" customWidth="1"/>
    <col min="4869" max="4869" width="32" style="1895" customWidth="1"/>
    <col min="4870" max="4871" width="36.6640625" style="1895" customWidth="1"/>
    <col min="4872" max="4873" width="25.6640625" style="1895" customWidth="1"/>
    <col min="4874" max="4874" width="4.6640625" style="1895" customWidth="1"/>
    <col min="4875" max="5120" width="9.6640625" style="1895"/>
    <col min="5121" max="5121" width="4.6640625" style="1895" customWidth="1"/>
    <col min="5122" max="5122" width="45.6640625" style="1895" customWidth="1"/>
    <col min="5123" max="5123" width="18.44140625" style="1895" customWidth="1"/>
    <col min="5124" max="5124" width="25.6640625" style="1895" customWidth="1"/>
    <col min="5125" max="5125" width="32" style="1895" customWidth="1"/>
    <col min="5126" max="5127" width="36.6640625" style="1895" customWidth="1"/>
    <col min="5128" max="5129" width="25.6640625" style="1895" customWidth="1"/>
    <col min="5130" max="5130" width="4.6640625" style="1895" customWidth="1"/>
    <col min="5131" max="5376" width="9.6640625" style="1895"/>
    <col min="5377" max="5377" width="4.6640625" style="1895" customWidth="1"/>
    <col min="5378" max="5378" width="45.6640625" style="1895" customWidth="1"/>
    <col min="5379" max="5379" width="18.44140625" style="1895" customWidth="1"/>
    <col min="5380" max="5380" width="25.6640625" style="1895" customWidth="1"/>
    <col min="5381" max="5381" width="32" style="1895" customWidth="1"/>
    <col min="5382" max="5383" width="36.6640625" style="1895" customWidth="1"/>
    <col min="5384" max="5385" width="25.6640625" style="1895" customWidth="1"/>
    <col min="5386" max="5386" width="4.6640625" style="1895" customWidth="1"/>
    <col min="5387" max="5632" width="9.6640625" style="1895"/>
    <col min="5633" max="5633" width="4.6640625" style="1895" customWidth="1"/>
    <col min="5634" max="5634" width="45.6640625" style="1895" customWidth="1"/>
    <col min="5635" max="5635" width="18.44140625" style="1895" customWidth="1"/>
    <col min="5636" max="5636" width="25.6640625" style="1895" customWidth="1"/>
    <col min="5637" max="5637" width="32" style="1895" customWidth="1"/>
    <col min="5638" max="5639" width="36.6640625" style="1895" customWidth="1"/>
    <col min="5640" max="5641" width="25.6640625" style="1895" customWidth="1"/>
    <col min="5642" max="5642" width="4.6640625" style="1895" customWidth="1"/>
    <col min="5643" max="5888" width="9.6640625" style="1895"/>
    <col min="5889" max="5889" width="4.6640625" style="1895" customWidth="1"/>
    <col min="5890" max="5890" width="45.6640625" style="1895" customWidth="1"/>
    <col min="5891" max="5891" width="18.44140625" style="1895" customWidth="1"/>
    <col min="5892" max="5892" width="25.6640625" style="1895" customWidth="1"/>
    <col min="5893" max="5893" width="32" style="1895" customWidth="1"/>
    <col min="5894" max="5895" width="36.6640625" style="1895" customWidth="1"/>
    <col min="5896" max="5897" width="25.6640625" style="1895" customWidth="1"/>
    <col min="5898" max="5898" width="4.6640625" style="1895" customWidth="1"/>
    <col min="5899" max="6144" width="9.6640625" style="1895"/>
    <col min="6145" max="6145" width="4.6640625" style="1895" customWidth="1"/>
    <col min="6146" max="6146" width="45.6640625" style="1895" customWidth="1"/>
    <col min="6147" max="6147" width="18.44140625" style="1895" customWidth="1"/>
    <col min="6148" max="6148" width="25.6640625" style="1895" customWidth="1"/>
    <col min="6149" max="6149" width="32" style="1895" customWidth="1"/>
    <col min="6150" max="6151" width="36.6640625" style="1895" customWidth="1"/>
    <col min="6152" max="6153" width="25.6640625" style="1895" customWidth="1"/>
    <col min="6154" max="6154" width="4.6640625" style="1895" customWidth="1"/>
    <col min="6155" max="6400" width="9.6640625" style="1895"/>
    <col min="6401" max="6401" width="4.6640625" style="1895" customWidth="1"/>
    <col min="6402" max="6402" width="45.6640625" style="1895" customWidth="1"/>
    <col min="6403" max="6403" width="18.44140625" style="1895" customWidth="1"/>
    <col min="6404" max="6404" width="25.6640625" style="1895" customWidth="1"/>
    <col min="6405" max="6405" width="32" style="1895" customWidth="1"/>
    <col min="6406" max="6407" width="36.6640625" style="1895" customWidth="1"/>
    <col min="6408" max="6409" width="25.6640625" style="1895" customWidth="1"/>
    <col min="6410" max="6410" width="4.6640625" style="1895" customWidth="1"/>
    <col min="6411" max="6656" width="9.6640625" style="1895"/>
    <col min="6657" max="6657" width="4.6640625" style="1895" customWidth="1"/>
    <col min="6658" max="6658" width="45.6640625" style="1895" customWidth="1"/>
    <col min="6659" max="6659" width="18.44140625" style="1895" customWidth="1"/>
    <col min="6660" max="6660" width="25.6640625" style="1895" customWidth="1"/>
    <col min="6661" max="6661" width="32" style="1895" customWidth="1"/>
    <col min="6662" max="6663" width="36.6640625" style="1895" customWidth="1"/>
    <col min="6664" max="6665" width="25.6640625" style="1895" customWidth="1"/>
    <col min="6666" max="6666" width="4.6640625" style="1895" customWidth="1"/>
    <col min="6667" max="6912" width="9.6640625" style="1895"/>
    <col min="6913" max="6913" width="4.6640625" style="1895" customWidth="1"/>
    <col min="6914" max="6914" width="45.6640625" style="1895" customWidth="1"/>
    <col min="6915" max="6915" width="18.44140625" style="1895" customWidth="1"/>
    <col min="6916" max="6916" width="25.6640625" style="1895" customWidth="1"/>
    <col min="6917" max="6917" width="32" style="1895" customWidth="1"/>
    <col min="6918" max="6919" width="36.6640625" style="1895" customWidth="1"/>
    <col min="6920" max="6921" width="25.6640625" style="1895" customWidth="1"/>
    <col min="6922" max="6922" width="4.6640625" style="1895" customWidth="1"/>
    <col min="6923" max="7168" width="9.6640625" style="1895"/>
    <col min="7169" max="7169" width="4.6640625" style="1895" customWidth="1"/>
    <col min="7170" max="7170" width="45.6640625" style="1895" customWidth="1"/>
    <col min="7171" max="7171" width="18.44140625" style="1895" customWidth="1"/>
    <col min="7172" max="7172" width="25.6640625" style="1895" customWidth="1"/>
    <col min="7173" max="7173" width="32" style="1895" customWidth="1"/>
    <col min="7174" max="7175" width="36.6640625" style="1895" customWidth="1"/>
    <col min="7176" max="7177" width="25.6640625" style="1895" customWidth="1"/>
    <col min="7178" max="7178" width="4.6640625" style="1895" customWidth="1"/>
    <col min="7179" max="7424" width="9.6640625" style="1895"/>
    <col min="7425" max="7425" width="4.6640625" style="1895" customWidth="1"/>
    <col min="7426" max="7426" width="45.6640625" style="1895" customWidth="1"/>
    <col min="7427" max="7427" width="18.44140625" style="1895" customWidth="1"/>
    <col min="7428" max="7428" width="25.6640625" style="1895" customWidth="1"/>
    <col min="7429" max="7429" width="32" style="1895" customWidth="1"/>
    <col min="7430" max="7431" width="36.6640625" style="1895" customWidth="1"/>
    <col min="7432" max="7433" width="25.6640625" style="1895" customWidth="1"/>
    <col min="7434" max="7434" width="4.6640625" style="1895" customWidth="1"/>
    <col min="7435" max="7680" width="9.6640625" style="1895"/>
    <col min="7681" max="7681" width="4.6640625" style="1895" customWidth="1"/>
    <col min="7682" max="7682" width="45.6640625" style="1895" customWidth="1"/>
    <col min="7683" max="7683" width="18.44140625" style="1895" customWidth="1"/>
    <col min="7684" max="7684" width="25.6640625" style="1895" customWidth="1"/>
    <col min="7685" max="7685" width="32" style="1895" customWidth="1"/>
    <col min="7686" max="7687" width="36.6640625" style="1895" customWidth="1"/>
    <col min="7688" max="7689" width="25.6640625" style="1895" customWidth="1"/>
    <col min="7690" max="7690" width="4.6640625" style="1895" customWidth="1"/>
    <col min="7691" max="7936" width="9.6640625" style="1895"/>
    <col min="7937" max="7937" width="4.6640625" style="1895" customWidth="1"/>
    <col min="7938" max="7938" width="45.6640625" style="1895" customWidth="1"/>
    <col min="7939" max="7939" width="18.44140625" style="1895" customWidth="1"/>
    <col min="7940" max="7940" width="25.6640625" style="1895" customWidth="1"/>
    <col min="7941" max="7941" width="32" style="1895" customWidth="1"/>
    <col min="7942" max="7943" width="36.6640625" style="1895" customWidth="1"/>
    <col min="7944" max="7945" width="25.6640625" style="1895" customWidth="1"/>
    <col min="7946" max="7946" width="4.6640625" style="1895" customWidth="1"/>
    <col min="7947" max="8192" width="9.6640625" style="1895"/>
    <col min="8193" max="8193" width="4.6640625" style="1895" customWidth="1"/>
    <col min="8194" max="8194" width="45.6640625" style="1895" customWidth="1"/>
    <col min="8195" max="8195" width="18.44140625" style="1895" customWidth="1"/>
    <col min="8196" max="8196" width="25.6640625" style="1895" customWidth="1"/>
    <col min="8197" max="8197" width="32" style="1895" customWidth="1"/>
    <col min="8198" max="8199" width="36.6640625" style="1895" customWidth="1"/>
    <col min="8200" max="8201" width="25.6640625" style="1895" customWidth="1"/>
    <col min="8202" max="8202" width="4.6640625" style="1895" customWidth="1"/>
    <col min="8203" max="8448" width="9.6640625" style="1895"/>
    <col min="8449" max="8449" width="4.6640625" style="1895" customWidth="1"/>
    <col min="8450" max="8450" width="45.6640625" style="1895" customWidth="1"/>
    <col min="8451" max="8451" width="18.44140625" style="1895" customWidth="1"/>
    <col min="8452" max="8452" width="25.6640625" style="1895" customWidth="1"/>
    <col min="8453" max="8453" width="32" style="1895" customWidth="1"/>
    <col min="8454" max="8455" width="36.6640625" style="1895" customWidth="1"/>
    <col min="8456" max="8457" width="25.6640625" style="1895" customWidth="1"/>
    <col min="8458" max="8458" width="4.6640625" style="1895" customWidth="1"/>
    <col min="8459" max="8704" width="9.6640625" style="1895"/>
    <col min="8705" max="8705" width="4.6640625" style="1895" customWidth="1"/>
    <col min="8706" max="8706" width="45.6640625" style="1895" customWidth="1"/>
    <col min="8707" max="8707" width="18.44140625" style="1895" customWidth="1"/>
    <col min="8708" max="8708" width="25.6640625" style="1895" customWidth="1"/>
    <col min="8709" max="8709" width="32" style="1895" customWidth="1"/>
    <col min="8710" max="8711" width="36.6640625" style="1895" customWidth="1"/>
    <col min="8712" max="8713" width="25.6640625" style="1895" customWidth="1"/>
    <col min="8714" max="8714" width="4.6640625" style="1895" customWidth="1"/>
    <col min="8715" max="8960" width="9.6640625" style="1895"/>
    <col min="8961" max="8961" width="4.6640625" style="1895" customWidth="1"/>
    <col min="8962" max="8962" width="45.6640625" style="1895" customWidth="1"/>
    <col min="8963" max="8963" width="18.44140625" style="1895" customWidth="1"/>
    <col min="8964" max="8964" width="25.6640625" style="1895" customWidth="1"/>
    <col min="8965" max="8965" width="32" style="1895" customWidth="1"/>
    <col min="8966" max="8967" width="36.6640625" style="1895" customWidth="1"/>
    <col min="8968" max="8969" width="25.6640625" style="1895" customWidth="1"/>
    <col min="8970" max="8970" width="4.6640625" style="1895" customWidth="1"/>
    <col min="8971" max="9216" width="9.6640625" style="1895"/>
    <col min="9217" max="9217" width="4.6640625" style="1895" customWidth="1"/>
    <col min="9218" max="9218" width="45.6640625" style="1895" customWidth="1"/>
    <col min="9219" max="9219" width="18.44140625" style="1895" customWidth="1"/>
    <col min="9220" max="9220" width="25.6640625" style="1895" customWidth="1"/>
    <col min="9221" max="9221" width="32" style="1895" customWidth="1"/>
    <col min="9222" max="9223" width="36.6640625" style="1895" customWidth="1"/>
    <col min="9224" max="9225" width="25.6640625" style="1895" customWidth="1"/>
    <col min="9226" max="9226" width="4.6640625" style="1895" customWidth="1"/>
    <col min="9227" max="9472" width="9.6640625" style="1895"/>
    <col min="9473" max="9473" width="4.6640625" style="1895" customWidth="1"/>
    <col min="9474" max="9474" width="45.6640625" style="1895" customWidth="1"/>
    <col min="9475" max="9475" width="18.44140625" style="1895" customWidth="1"/>
    <col min="9476" max="9476" width="25.6640625" style="1895" customWidth="1"/>
    <col min="9477" max="9477" width="32" style="1895" customWidth="1"/>
    <col min="9478" max="9479" width="36.6640625" style="1895" customWidth="1"/>
    <col min="9480" max="9481" width="25.6640625" style="1895" customWidth="1"/>
    <col min="9482" max="9482" width="4.6640625" style="1895" customWidth="1"/>
    <col min="9483" max="9728" width="9.6640625" style="1895"/>
    <col min="9729" max="9729" width="4.6640625" style="1895" customWidth="1"/>
    <col min="9730" max="9730" width="45.6640625" style="1895" customWidth="1"/>
    <col min="9731" max="9731" width="18.44140625" style="1895" customWidth="1"/>
    <col min="9732" max="9732" width="25.6640625" style="1895" customWidth="1"/>
    <col min="9733" max="9733" width="32" style="1895" customWidth="1"/>
    <col min="9734" max="9735" width="36.6640625" style="1895" customWidth="1"/>
    <col min="9736" max="9737" width="25.6640625" style="1895" customWidth="1"/>
    <col min="9738" max="9738" width="4.6640625" style="1895" customWidth="1"/>
    <col min="9739" max="9984" width="9.6640625" style="1895"/>
    <col min="9985" max="9985" width="4.6640625" style="1895" customWidth="1"/>
    <col min="9986" max="9986" width="45.6640625" style="1895" customWidth="1"/>
    <col min="9987" max="9987" width="18.44140625" style="1895" customWidth="1"/>
    <col min="9988" max="9988" width="25.6640625" style="1895" customWidth="1"/>
    <col min="9989" max="9989" width="32" style="1895" customWidth="1"/>
    <col min="9990" max="9991" width="36.6640625" style="1895" customWidth="1"/>
    <col min="9992" max="9993" width="25.6640625" style="1895" customWidth="1"/>
    <col min="9994" max="9994" width="4.6640625" style="1895" customWidth="1"/>
    <col min="9995" max="10240" width="9.6640625" style="1895"/>
    <col min="10241" max="10241" width="4.6640625" style="1895" customWidth="1"/>
    <col min="10242" max="10242" width="45.6640625" style="1895" customWidth="1"/>
    <col min="10243" max="10243" width="18.44140625" style="1895" customWidth="1"/>
    <col min="10244" max="10244" width="25.6640625" style="1895" customWidth="1"/>
    <col min="10245" max="10245" width="32" style="1895" customWidth="1"/>
    <col min="10246" max="10247" width="36.6640625" style="1895" customWidth="1"/>
    <col min="10248" max="10249" width="25.6640625" style="1895" customWidth="1"/>
    <col min="10250" max="10250" width="4.6640625" style="1895" customWidth="1"/>
    <col min="10251" max="10496" width="9.6640625" style="1895"/>
    <col min="10497" max="10497" width="4.6640625" style="1895" customWidth="1"/>
    <col min="10498" max="10498" width="45.6640625" style="1895" customWidth="1"/>
    <col min="10499" max="10499" width="18.44140625" style="1895" customWidth="1"/>
    <col min="10500" max="10500" width="25.6640625" style="1895" customWidth="1"/>
    <col min="10501" max="10501" width="32" style="1895" customWidth="1"/>
    <col min="10502" max="10503" width="36.6640625" style="1895" customWidth="1"/>
    <col min="10504" max="10505" width="25.6640625" style="1895" customWidth="1"/>
    <col min="10506" max="10506" width="4.6640625" style="1895" customWidth="1"/>
    <col min="10507" max="10752" width="9.6640625" style="1895"/>
    <col min="10753" max="10753" width="4.6640625" style="1895" customWidth="1"/>
    <col min="10754" max="10754" width="45.6640625" style="1895" customWidth="1"/>
    <col min="10755" max="10755" width="18.44140625" style="1895" customWidth="1"/>
    <col min="10756" max="10756" width="25.6640625" style="1895" customWidth="1"/>
    <col min="10757" max="10757" width="32" style="1895" customWidth="1"/>
    <col min="10758" max="10759" width="36.6640625" style="1895" customWidth="1"/>
    <col min="10760" max="10761" width="25.6640625" style="1895" customWidth="1"/>
    <col min="10762" max="10762" width="4.6640625" style="1895" customWidth="1"/>
    <col min="10763" max="11008" width="9.6640625" style="1895"/>
    <col min="11009" max="11009" width="4.6640625" style="1895" customWidth="1"/>
    <col min="11010" max="11010" width="45.6640625" style="1895" customWidth="1"/>
    <col min="11011" max="11011" width="18.44140625" style="1895" customWidth="1"/>
    <col min="11012" max="11012" width="25.6640625" style="1895" customWidth="1"/>
    <col min="11013" max="11013" width="32" style="1895" customWidth="1"/>
    <col min="11014" max="11015" width="36.6640625" style="1895" customWidth="1"/>
    <col min="11016" max="11017" width="25.6640625" style="1895" customWidth="1"/>
    <col min="11018" max="11018" width="4.6640625" style="1895" customWidth="1"/>
    <col min="11019" max="11264" width="9.6640625" style="1895"/>
    <col min="11265" max="11265" width="4.6640625" style="1895" customWidth="1"/>
    <col min="11266" max="11266" width="45.6640625" style="1895" customWidth="1"/>
    <col min="11267" max="11267" width="18.44140625" style="1895" customWidth="1"/>
    <col min="11268" max="11268" width="25.6640625" style="1895" customWidth="1"/>
    <col min="11269" max="11269" width="32" style="1895" customWidth="1"/>
    <col min="11270" max="11271" width="36.6640625" style="1895" customWidth="1"/>
    <col min="11272" max="11273" width="25.6640625" style="1895" customWidth="1"/>
    <col min="11274" max="11274" width="4.6640625" style="1895" customWidth="1"/>
    <col min="11275" max="11520" width="9.6640625" style="1895"/>
    <col min="11521" max="11521" width="4.6640625" style="1895" customWidth="1"/>
    <col min="11522" max="11522" width="45.6640625" style="1895" customWidth="1"/>
    <col min="11523" max="11523" width="18.44140625" style="1895" customWidth="1"/>
    <col min="11524" max="11524" width="25.6640625" style="1895" customWidth="1"/>
    <col min="11525" max="11525" width="32" style="1895" customWidth="1"/>
    <col min="11526" max="11527" width="36.6640625" style="1895" customWidth="1"/>
    <col min="11528" max="11529" width="25.6640625" style="1895" customWidth="1"/>
    <col min="11530" max="11530" width="4.6640625" style="1895" customWidth="1"/>
    <col min="11531" max="11776" width="9.6640625" style="1895"/>
    <col min="11777" max="11777" width="4.6640625" style="1895" customWidth="1"/>
    <col min="11778" max="11778" width="45.6640625" style="1895" customWidth="1"/>
    <col min="11779" max="11779" width="18.44140625" style="1895" customWidth="1"/>
    <col min="11780" max="11780" width="25.6640625" style="1895" customWidth="1"/>
    <col min="11781" max="11781" width="32" style="1895" customWidth="1"/>
    <col min="11782" max="11783" width="36.6640625" style="1895" customWidth="1"/>
    <col min="11784" max="11785" width="25.6640625" style="1895" customWidth="1"/>
    <col min="11786" max="11786" width="4.6640625" style="1895" customWidth="1"/>
    <col min="11787" max="12032" width="9.6640625" style="1895"/>
    <col min="12033" max="12033" width="4.6640625" style="1895" customWidth="1"/>
    <col min="12034" max="12034" width="45.6640625" style="1895" customWidth="1"/>
    <col min="12035" max="12035" width="18.44140625" style="1895" customWidth="1"/>
    <col min="12036" max="12036" width="25.6640625" style="1895" customWidth="1"/>
    <col min="12037" max="12037" width="32" style="1895" customWidth="1"/>
    <col min="12038" max="12039" width="36.6640625" style="1895" customWidth="1"/>
    <col min="12040" max="12041" width="25.6640625" style="1895" customWidth="1"/>
    <col min="12042" max="12042" width="4.6640625" style="1895" customWidth="1"/>
    <col min="12043" max="12288" width="9.6640625" style="1895"/>
    <col min="12289" max="12289" width="4.6640625" style="1895" customWidth="1"/>
    <col min="12290" max="12290" width="45.6640625" style="1895" customWidth="1"/>
    <col min="12291" max="12291" width="18.44140625" style="1895" customWidth="1"/>
    <col min="12292" max="12292" width="25.6640625" style="1895" customWidth="1"/>
    <col min="12293" max="12293" width="32" style="1895" customWidth="1"/>
    <col min="12294" max="12295" width="36.6640625" style="1895" customWidth="1"/>
    <col min="12296" max="12297" width="25.6640625" style="1895" customWidth="1"/>
    <col min="12298" max="12298" width="4.6640625" style="1895" customWidth="1"/>
    <col min="12299" max="12544" width="9.6640625" style="1895"/>
    <col min="12545" max="12545" width="4.6640625" style="1895" customWidth="1"/>
    <col min="12546" max="12546" width="45.6640625" style="1895" customWidth="1"/>
    <col min="12547" max="12547" width="18.44140625" style="1895" customWidth="1"/>
    <col min="12548" max="12548" width="25.6640625" style="1895" customWidth="1"/>
    <col min="12549" max="12549" width="32" style="1895" customWidth="1"/>
    <col min="12550" max="12551" width="36.6640625" style="1895" customWidth="1"/>
    <col min="12552" max="12553" width="25.6640625" style="1895" customWidth="1"/>
    <col min="12554" max="12554" width="4.6640625" style="1895" customWidth="1"/>
    <col min="12555" max="12800" width="9.6640625" style="1895"/>
    <col min="12801" max="12801" width="4.6640625" style="1895" customWidth="1"/>
    <col min="12802" max="12802" width="45.6640625" style="1895" customWidth="1"/>
    <col min="12803" max="12803" width="18.44140625" style="1895" customWidth="1"/>
    <col min="12804" max="12804" width="25.6640625" style="1895" customWidth="1"/>
    <col min="12805" max="12805" width="32" style="1895" customWidth="1"/>
    <col min="12806" max="12807" width="36.6640625" style="1895" customWidth="1"/>
    <col min="12808" max="12809" width="25.6640625" style="1895" customWidth="1"/>
    <col min="12810" max="12810" width="4.6640625" style="1895" customWidth="1"/>
    <col min="12811" max="13056" width="9.6640625" style="1895"/>
    <col min="13057" max="13057" width="4.6640625" style="1895" customWidth="1"/>
    <col min="13058" max="13058" width="45.6640625" style="1895" customWidth="1"/>
    <col min="13059" max="13059" width="18.44140625" style="1895" customWidth="1"/>
    <col min="13060" max="13060" width="25.6640625" style="1895" customWidth="1"/>
    <col min="13061" max="13061" width="32" style="1895" customWidth="1"/>
    <col min="13062" max="13063" width="36.6640625" style="1895" customWidth="1"/>
    <col min="13064" max="13065" width="25.6640625" style="1895" customWidth="1"/>
    <col min="13066" max="13066" width="4.6640625" style="1895" customWidth="1"/>
    <col min="13067" max="13312" width="9.6640625" style="1895"/>
    <col min="13313" max="13313" width="4.6640625" style="1895" customWidth="1"/>
    <col min="13314" max="13314" width="45.6640625" style="1895" customWidth="1"/>
    <col min="13315" max="13315" width="18.44140625" style="1895" customWidth="1"/>
    <col min="13316" max="13316" width="25.6640625" style="1895" customWidth="1"/>
    <col min="13317" max="13317" width="32" style="1895" customWidth="1"/>
    <col min="13318" max="13319" width="36.6640625" style="1895" customWidth="1"/>
    <col min="13320" max="13321" width="25.6640625" style="1895" customWidth="1"/>
    <col min="13322" max="13322" width="4.6640625" style="1895" customWidth="1"/>
    <col min="13323" max="13568" width="9.6640625" style="1895"/>
    <col min="13569" max="13569" width="4.6640625" style="1895" customWidth="1"/>
    <col min="13570" max="13570" width="45.6640625" style="1895" customWidth="1"/>
    <col min="13571" max="13571" width="18.44140625" style="1895" customWidth="1"/>
    <col min="13572" max="13572" width="25.6640625" style="1895" customWidth="1"/>
    <col min="13573" max="13573" width="32" style="1895" customWidth="1"/>
    <col min="13574" max="13575" width="36.6640625" style="1895" customWidth="1"/>
    <col min="13576" max="13577" width="25.6640625" style="1895" customWidth="1"/>
    <col min="13578" max="13578" width="4.6640625" style="1895" customWidth="1"/>
    <col min="13579" max="13824" width="9.6640625" style="1895"/>
    <col min="13825" max="13825" width="4.6640625" style="1895" customWidth="1"/>
    <col min="13826" max="13826" width="45.6640625" style="1895" customWidth="1"/>
    <col min="13827" max="13827" width="18.44140625" style="1895" customWidth="1"/>
    <col min="13828" max="13828" width="25.6640625" style="1895" customWidth="1"/>
    <col min="13829" max="13829" width="32" style="1895" customWidth="1"/>
    <col min="13830" max="13831" width="36.6640625" style="1895" customWidth="1"/>
    <col min="13832" max="13833" width="25.6640625" style="1895" customWidth="1"/>
    <col min="13834" max="13834" width="4.6640625" style="1895" customWidth="1"/>
    <col min="13835" max="14080" width="9.6640625" style="1895"/>
    <col min="14081" max="14081" width="4.6640625" style="1895" customWidth="1"/>
    <col min="14082" max="14082" width="45.6640625" style="1895" customWidth="1"/>
    <col min="14083" max="14083" width="18.44140625" style="1895" customWidth="1"/>
    <col min="14084" max="14084" width="25.6640625" style="1895" customWidth="1"/>
    <col min="14085" max="14085" width="32" style="1895" customWidth="1"/>
    <col min="14086" max="14087" width="36.6640625" style="1895" customWidth="1"/>
    <col min="14088" max="14089" width="25.6640625" style="1895" customWidth="1"/>
    <col min="14090" max="14090" width="4.6640625" style="1895" customWidth="1"/>
    <col min="14091" max="14336" width="9.6640625" style="1895"/>
    <col min="14337" max="14337" width="4.6640625" style="1895" customWidth="1"/>
    <col min="14338" max="14338" width="45.6640625" style="1895" customWidth="1"/>
    <col min="14339" max="14339" width="18.44140625" style="1895" customWidth="1"/>
    <col min="14340" max="14340" width="25.6640625" style="1895" customWidth="1"/>
    <col min="14341" max="14341" width="32" style="1895" customWidth="1"/>
    <col min="14342" max="14343" width="36.6640625" style="1895" customWidth="1"/>
    <col min="14344" max="14345" width="25.6640625" style="1895" customWidth="1"/>
    <col min="14346" max="14346" width="4.6640625" style="1895" customWidth="1"/>
    <col min="14347" max="14592" width="9.6640625" style="1895"/>
    <col min="14593" max="14593" width="4.6640625" style="1895" customWidth="1"/>
    <col min="14594" max="14594" width="45.6640625" style="1895" customWidth="1"/>
    <col min="14595" max="14595" width="18.44140625" style="1895" customWidth="1"/>
    <col min="14596" max="14596" width="25.6640625" style="1895" customWidth="1"/>
    <col min="14597" max="14597" width="32" style="1895" customWidth="1"/>
    <col min="14598" max="14599" width="36.6640625" style="1895" customWidth="1"/>
    <col min="14600" max="14601" width="25.6640625" style="1895" customWidth="1"/>
    <col min="14602" max="14602" width="4.6640625" style="1895" customWidth="1"/>
    <col min="14603" max="14848" width="9.6640625" style="1895"/>
    <col min="14849" max="14849" width="4.6640625" style="1895" customWidth="1"/>
    <col min="14850" max="14850" width="45.6640625" style="1895" customWidth="1"/>
    <col min="14851" max="14851" width="18.44140625" style="1895" customWidth="1"/>
    <col min="14852" max="14852" width="25.6640625" style="1895" customWidth="1"/>
    <col min="14853" max="14853" width="32" style="1895" customWidth="1"/>
    <col min="14854" max="14855" width="36.6640625" style="1895" customWidth="1"/>
    <col min="14856" max="14857" width="25.6640625" style="1895" customWidth="1"/>
    <col min="14858" max="14858" width="4.6640625" style="1895" customWidth="1"/>
    <col min="14859" max="15104" width="9.6640625" style="1895"/>
    <col min="15105" max="15105" width="4.6640625" style="1895" customWidth="1"/>
    <col min="15106" max="15106" width="45.6640625" style="1895" customWidth="1"/>
    <col min="15107" max="15107" width="18.44140625" style="1895" customWidth="1"/>
    <col min="15108" max="15108" width="25.6640625" style="1895" customWidth="1"/>
    <col min="15109" max="15109" width="32" style="1895" customWidth="1"/>
    <col min="15110" max="15111" width="36.6640625" style="1895" customWidth="1"/>
    <col min="15112" max="15113" width="25.6640625" style="1895" customWidth="1"/>
    <col min="15114" max="15114" width="4.6640625" style="1895" customWidth="1"/>
    <col min="15115" max="15360" width="9.6640625" style="1895"/>
    <col min="15361" max="15361" width="4.6640625" style="1895" customWidth="1"/>
    <col min="15362" max="15362" width="45.6640625" style="1895" customWidth="1"/>
    <col min="15363" max="15363" width="18.44140625" style="1895" customWidth="1"/>
    <col min="15364" max="15364" width="25.6640625" style="1895" customWidth="1"/>
    <col min="15365" max="15365" width="32" style="1895" customWidth="1"/>
    <col min="15366" max="15367" width="36.6640625" style="1895" customWidth="1"/>
    <col min="15368" max="15369" width="25.6640625" style="1895" customWidth="1"/>
    <col min="15370" max="15370" width="4.6640625" style="1895" customWidth="1"/>
    <col min="15371" max="15616" width="9.6640625" style="1895"/>
    <col min="15617" max="15617" width="4.6640625" style="1895" customWidth="1"/>
    <col min="15618" max="15618" width="45.6640625" style="1895" customWidth="1"/>
    <col min="15619" max="15619" width="18.44140625" style="1895" customWidth="1"/>
    <col min="15620" max="15620" width="25.6640625" style="1895" customWidth="1"/>
    <col min="15621" max="15621" width="32" style="1895" customWidth="1"/>
    <col min="15622" max="15623" width="36.6640625" style="1895" customWidth="1"/>
    <col min="15624" max="15625" width="25.6640625" style="1895" customWidth="1"/>
    <col min="15626" max="15626" width="4.6640625" style="1895" customWidth="1"/>
    <col min="15627" max="15872" width="9.6640625" style="1895"/>
    <col min="15873" max="15873" width="4.6640625" style="1895" customWidth="1"/>
    <col min="15874" max="15874" width="45.6640625" style="1895" customWidth="1"/>
    <col min="15875" max="15875" width="18.44140625" style="1895" customWidth="1"/>
    <col min="15876" max="15876" width="25.6640625" style="1895" customWidth="1"/>
    <col min="15877" max="15877" width="32" style="1895" customWidth="1"/>
    <col min="15878" max="15879" width="36.6640625" style="1895" customWidth="1"/>
    <col min="15880" max="15881" width="25.6640625" style="1895" customWidth="1"/>
    <col min="15882" max="15882" width="4.6640625" style="1895" customWidth="1"/>
    <col min="15883" max="16128" width="9.6640625" style="1895"/>
    <col min="16129" max="16129" width="4.6640625" style="1895" customWidth="1"/>
    <col min="16130" max="16130" width="45.6640625" style="1895" customWidth="1"/>
    <col min="16131" max="16131" width="18.44140625" style="1895" customWidth="1"/>
    <col min="16132" max="16132" width="25.6640625" style="1895" customWidth="1"/>
    <col min="16133" max="16133" width="32" style="1895" customWidth="1"/>
    <col min="16134" max="16135" width="36.6640625" style="1895" customWidth="1"/>
    <col min="16136" max="16137" width="25.6640625" style="1895" customWidth="1"/>
    <col min="16138" max="16138" width="4.6640625" style="1895" customWidth="1"/>
    <col min="16139" max="16384" width="9.6640625" style="1895"/>
  </cols>
  <sheetData>
    <row r="1" spans="1:10">
      <c r="A1" s="2510" t="s">
        <v>2455</v>
      </c>
      <c r="B1" s="2537"/>
      <c r="C1" s="2509" t="s">
        <v>2368</v>
      </c>
      <c r="D1" s="3454" t="s">
        <v>2457</v>
      </c>
      <c r="E1" s="2952" t="s">
        <v>2458</v>
      </c>
      <c r="F1" s="2510" t="s">
        <v>2455</v>
      </c>
      <c r="G1" s="3454" t="s">
        <v>2368</v>
      </c>
      <c r="H1" s="2948" t="s">
        <v>2457</v>
      </c>
      <c r="I1" s="3454" t="s">
        <v>2458</v>
      </c>
      <c r="J1" s="2508"/>
    </row>
    <row r="2" spans="1:10">
      <c r="A2" s="1901" t="str">
        <f>+'Data Sheet'!C25</f>
        <v>Orange and Rockland Utilities, Inc</v>
      </c>
      <c r="B2" s="1897"/>
      <c r="C2" s="2568" t="s">
        <v>4780</v>
      </c>
      <c r="D2" s="2491" t="s">
        <v>2459</v>
      </c>
      <c r="E2" s="3455"/>
      <c r="F2" s="1901" t="str">
        <f>+A2</f>
        <v>Orange and Rockland Utilities, Inc</v>
      </c>
      <c r="G2" s="2491" t="s">
        <v>4952</v>
      </c>
      <c r="H2" s="2491" t="s">
        <v>2459</v>
      </c>
      <c r="I2" s="2491"/>
      <c r="J2" s="2515"/>
    </row>
    <row r="3" spans="1:10" ht="15" customHeight="1">
      <c r="A3" s="2506"/>
      <c r="B3" s="2534"/>
      <c r="C3" s="2496" t="s">
        <v>3683</v>
      </c>
      <c r="D3" s="2533" t="str">
        <f>+'Data Sheet'!C40</f>
        <v>4/28/2016</v>
      </c>
      <c r="E3" s="3456" t="str">
        <f>+'Data Sheet'!C38</f>
        <v>12/31/2015</v>
      </c>
      <c r="F3" s="2506"/>
      <c r="G3" s="3457" t="s">
        <v>3683</v>
      </c>
      <c r="H3" s="3458" t="str">
        <f>+D3</f>
        <v>4/28/2016</v>
      </c>
      <c r="I3" s="2001" t="str">
        <f>+E3</f>
        <v>12/31/2015</v>
      </c>
      <c r="J3" s="2505"/>
    </row>
    <row r="4" spans="1:10" ht="15" customHeight="1">
      <c r="A4" s="2669" t="s">
        <v>888</v>
      </c>
      <c r="B4" s="2531"/>
      <c r="C4" s="2531"/>
      <c r="D4" s="2531"/>
      <c r="E4" s="2530"/>
      <c r="F4" s="2669" t="s">
        <v>889</v>
      </c>
      <c r="G4" s="2531"/>
      <c r="H4" s="2531"/>
      <c r="I4" s="2531"/>
      <c r="J4" s="2530"/>
    </row>
    <row r="5" spans="1:10">
      <c r="A5" s="1901"/>
      <c r="B5" s="2568"/>
      <c r="C5" s="2568"/>
      <c r="D5" s="2568"/>
      <c r="E5" s="2515"/>
      <c r="F5" s="3459"/>
      <c r="G5" s="2503"/>
      <c r="H5" s="2503"/>
      <c r="I5" s="2503"/>
      <c r="J5" s="3460"/>
    </row>
    <row r="6" spans="1:10">
      <c r="A6" s="1901"/>
      <c r="B6" s="2568"/>
      <c r="C6" s="2568"/>
      <c r="D6" s="2681"/>
      <c r="E6" s="2515"/>
      <c r="F6" s="1901"/>
      <c r="G6" s="2568"/>
      <c r="H6" s="2568"/>
      <c r="I6" s="2568"/>
      <c r="J6" s="2515"/>
    </row>
    <row r="7" spans="1:10" ht="18">
      <c r="A7" s="1901"/>
      <c r="B7" s="2682" t="s">
        <v>5081</v>
      </c>
      <c r="C7" s="2682"/>
      <c r="D7" s="3461" t="s">
        <v>5082</v>
      </c>
      <c r="E7" s="2515"/>
      <c r="F7" s="3462" t="s">
        <v>5083</v>
      </c>
      <c r="G7" s="3463"/>
      <c r="H7" s="3461" t="s">
        <v>5084</v>
      </c>
      <c r="I7" s="3461"/>
      <c r="J7" s="2515"/>
    </row>
    <row r="8" spans="1:10" ht="18">
      <c r="A8" s="1901"/>
      <c r="B8" s="2682" t="s">
        <v>5085</v>
      </c>
      <c r="C8" s="2682"/>
      <c r="D8" s="3461" t="s">
        <v>5086</v>
      </c>
      <c r="E8" s="2515"/>
      <c r="F8" s="3462" t="s">
        <v>5087</v>
      </c>
      <c r="G8" s="3463"/>
      <c r="H8" s="3461" t="s">
        <v>1589</v>
      </c>
      <c r="I8" s="3461"/>
      <c r="J8" s="2515"/>
    </row>
    <row r="9" spans="1:10" ht="18">
      <c r="A9" s="1901"/>
      <c r="B9" s="2682" t="s">
        <v>5088</v>
      </c>
      <c r="C9" s="2682"/>
      <c r="D9" s="3461" t="s">
        <v>5089</v>
      </c>
      <c r="E9" s="2515"/>
      <c r="F9" s="3464" t="s">
        <v>5090</v>
      </c>
      <c r="G9" s="3461"/>
      <c r="H9" s="3461" t="s">
        <v>1590</v>
      </c>
      <c r="I9" s="3461"/>
      <c r="J9" s="2515"/>
    </row>
    <row r="10" spans="1:10" ht="18">
      <c r="A10" s="1901"/>
      <c r="B10" s="2682" t="s">
        <v>5091</v>
      </c>
      <c r="C10" s="2682"/>
      <c r="D10" s="3461" t="s">
        <v>890</v>
      </c>
      <c r="E10" s="2515"/>
      <c r="F10" s="3464" t="s">
        <v>5092</v>
      </c>
      <c r="G10" s="3461"/>
      <c r="H10" s="3461" t="s">
        <v>5093</v>
      </c>
      <c r="I10" s="3461"/>
      <c r="J10" s="2515"/>
    </row>
    <row r="11" spans="1:10" ht="18">
      <c r="A11" s="1901"/>
      <c r="B11" s="3461" t="s">
        <v>5094</v>
      </c>
      <c r="C11" s="2568"/>
      <c r="D11" s="3461" t="s">
        <v>5095</v>
      </c>
      <c r="E11" s="2515"/>
      <c r="F11" s="3464" t="s">
        <v>5096</v>
      </c>
      <c r="G11" s="3461"/>
      <c r="H11" s="3461" t="s">
        <v>2943</v>
      </c>
      <c r="I11" s="3461"/>
      <c r="J11" s="2515"/>
    </row>
    <row r="12" spans="1:10" ht="18">
      <c r="A12" s="1901"/>
      <c r="B12" s="3461" t="s">
        <v>5097</v>
      </c>
      <c r="C12" s="2568"/>
      <c r="D12" s="3461" t="s">
        <v>5098</v>
      </c>
      <c r="E12" s="2515"/>
      <c r="F12" s="3464" t="s">
        <v>5099</v>
      </c>
      <c r="G12" s="3461"/>
      <c r="H12" s="3461" t="s">
        <v>5100</v>
      </c>
      <c r="I12" s="3461"/>
      <c r="J12" s="2515"/>
    </row>
    <row r="13" spans="1:10" ht="18">
      <c r="A13" s="1901"/>
      <c r="B13" s="3461" t="s">
        <v>5101</v>
      </c>
      <c r="C13" s="2568"/>
      <c r="D13" s="3461" t="s">
        <v>5102</v>
      </c>
      <c r="E13" s="2515"/>
      <c r="F13" s="3464" t="s">
        <v>5103</v>
      </c>
      <c r="G13" s="3461"/>
      <c r="H13" s="3461" t="s">
        <v>2945</v>
      </c>
      <c r="I13" s="3461"/>
      <c r="J13" s="2515"/>
    </row>
    <row r="14" spans="1:10" ht="18">
      <c r="A14" s="1901"/>
      <c r="B14" s="3461" t="s">
        <v>5104</v>
      </c>
      <c r="C14" s="2568"/>
      <c r="D14" s="3461" t="s">
        <v>2945</v>
      </c>
      <c r="E14" s="2515"/>
      <c r="F14" s="3464" t="s">
        <v>2944</v>
      </c>
      <c r="G14" s="3461"/>
      <c r="H14" s="3461"/>
      <c r="I14" s="3461"/>
      <c r="J14" s="2515"/>
    </row>
    <row r="15" spans="1:10" ht="18">
      <c r="A15" s="1901"/>
      <c r="B15" s="3461" t="s">
        <v>5105</v>
      </c>
      <c r="C15" s="2568"/>
      <c r="D15" s="3461"/>
      <c r="E15" s="2515"/>
      <c r="F15" s="3464"/>
      <c r="G15" s="3461"/>
      <c r="H15" s="3461"/>
      <c r="I15" s="3461"/>
      <c r="J15" s="2515"/>
    </row>
    <row r="16" spans="1:10">
      <c r="A16" s="1901"/>
      <c r="B16" s="2681"/>
      <c r="C16" s="2681"/>
      <c r="D16" s="2568"/>
      <c r="E16" s="2515"/>
      <c r="F16" s="1901"/>
      <c r="G16" s="2568"/>
      <c r="H16" s="2568"/>
      <c r="I16" s="2568"/>
      <c r="J16" s="2515"/>
    </row>
    <row r="17" spans="1:11">
      <c r="A17" s="2506"/>
      <c r="B17" s="2496"/>
      <c r="C17" s="2496"/>
      <c r="D17" s="2495"/>
      <c r="E17" s="3329"/>
      <c r="F17" s="2506"/>
      <c r="G17" s="2496"/>
      <c r="H17" s="2496"/>
      <c r="I17" s="2496"/>
      <c r="J17" s="2505"/>
    </row>
    <row r="18" spans="1:11">
      <c r="A18" s="3459"/>
      <c r="B18" s="2503"/>
      <c r="C18" s="2503"/>
      <c r="D18" s="3465" t="s">
        <v>2946</v>
      </c>
      <c r="E18" s="2530"/>
      <c r="F18" s="2669" t="s">
        <v>2947</v>
      </c>
      <c r="G18" s="2531"/>
      <c r="H18" s="3465" t="s">
        <v>2948</v>
      </c>
      <c r="I18" s="2531"/>
      <c r="J18" s="3466"/>
    </row>
    <row r="19" spans="1:11">
      <c r="A19" s="2562" t="s">
        <v>3686</v>
      </c>
      <c r="B19" s="3467" t="s">
        <v>2949</v>
      </c>
      <c r="C19" s="2568"/>
      <c r="D19" s="2499" t="s">
        <v>2950</v>
      </c>
      <c r="E19" s="2498" t="s">
        <v>2951</v>
      </c>
      <c r="F19" s="2562" t="s">
        <v>2950</v>
      </c>
      <c r="G19" s="2499" t="s">
        <v>2952</v>
      </c>
      <c r="H19" s="2499" t="s">
        <v>2953</v>
      </c>
      <c r="I19" s="2499" t="s">
        <v>2954</v>
      </c>
      <c r="J19" s="3455" t="s">
        <v>3686</v>
      </c>
    </row>
    <row r="20" spans="1:11">
      <c r="A20" s="1901"/>
      <c r="B20" s="2568"/>
      <c r="C20" s="2568"/>
      <c r="D20" s="2499"/>
      <c r="E20" s="2498" t="s">
        <v>1531</v>
      </c>
      <c r="F20" s="1901"/>
      <c r="G20" s="2491"/>
      <c r="H20" s="2491"/>
      <c r="I20" s="2491"/>
      <c r="J20" s="3455"/>
    </row>
    <row r="21" spans="1:11">
      <c r="A21" s="1959" t="s">
        <v>3689</v>
      </c>
      <c r="B21" s="2528" t="s">
        <v>58</v>
      </c>
      <c r="C21" s="2496"/>
      <c r="D21" s="2494" t="s">
        <v>1827</v>
      </c>
      <c r="E21" s="2493" t="s">
        <v>1828</v>
      </c>
      <c r="F21" s="1959" t="s">
        <v>1829</v>
      </c>
      <c r="G21" s="2494" t="s">
        <v>3535</v>
      </c>
      <c r="H21" s="2494" t="s">
        <v>3536</v>
      </c>
      <c r="I21" s="2494" t="s">
        <v>3537</v>
      </c>
      <c r="J21" s="1908" t="s">
        <v>3689</v>
      </c>
    </row>
    <row r="22" spans="1:11">
      <c r="A22" s="2532">
        <v>1</v>
      </c>
      <c r="B22" s="3468" t="s">
        <v>2955</v>
      </c>
      <c r="C22" s="3469"/>
      <c r="D22" s="3470"/>
      <c r="E22" s="3471"/>
      <c r="F22" s="3472"/>
      <c r="G22" s="3473"/>
      <c r="H22" s="3473"/>
      <c r="I22" s="3473"/>
      <c r="J22" s="3474">
        <v>1</v>
      </c>
    </row>
    <row r="23" spans="1:11">
      <c r="A23" s="2532">
        <v>2</v>
      </c>
      <c r="B23" s="3475" t="s">
        <v>5106</v>
      </c>
      <c r="C23" s="3476"/>
      <c r="D23" s="3470"/>
      <c r="E23" s="3471"/>
      <c r="F23" s="3472"/>
      <c r="G23" s="3473"/>
      <c r="H23" s="3473"/>
      <c r="I23" s="3473"/>
      <c r="J23" s="3474">
        <v>2</v>
      </c>
    </row>
    <row r="24" spans="1:11">
      <c r="A24" s="2532">
        <v>3</v>
      </c>
      <c r="B24" s="3477" t="s">
        <v>2956</v>
      </c>
      <c r="C24" s="3476"/>
      <c r="D24" s="3478">
        <v>269928678</v>
      </c>
      <c r="E24" s="3479">
        <v>280647871.77999997</v>
      </c>
      <c r="F24" s="3480">
        <v>1662539</v>
      </c>
      <c r="G24" s="3481">
        <v>1625933.0249999999</v>
      </c>
      <c r="H24" s="3481">
        <v>196463</v>
      </c>
      <c r="I24" s="3481">
        <v>195446</v>
      </c>
      <c r="J24" s="3474">
        <v>3</v>
      </c>
      <c r="K24" s="2679"/>
    </row>
    <row r="25" spans="1:11">
      <c r="A25" s="2532">
        <v>4</v>
      </c>
      <c r="B25" s="3477" t="s">
        <v>2957</v>
      </c>
      <c r="C25" s="3476"/>
      <c r="D25" s="3470"/>
      <c r="E25" s="3471"/>
      <c r="F25" s="3472"/>
      <c r="G25" s="3473"/>
      <c r="H25" s="3473"/>
      <c r="I25" s="3473"/>
      <c r="J25" s="3474">
        <v>4</v>
      </c>
    </row>
    <row r="26" spans="1:11">
      <c r="A26" s="2532">
        <v>5</v>
      </c>
      <c r="B26" s="3477" t="s">
        <v>5107</v>
      </c>
      <c r="C26" s="3476"/>
      <c r="D26" s="3478">
        <v>151517169</v>
      </c>
      <c r="E26" s="3479">
        <v>158959184.67000002</v>
      </c>
      <c r="F26" s="3480">
        <v>1861036</v>
      </c>
      <c r="G26" s="3481">
        <v>1822576.621</v>
      </c>
      <c r="H26" s="3481">
        <v>30795</v>
      </c>
      <c r="I26" s="3481">
        <v>30667</v>
      </c>
      <c r="J26" s="3474">
        <v>5</v>
      </c>
      <c r="K26" s="2679"/>
    </row>
    <row r="27" spans="1:11">
      <c r="A27" s="2532">
        <v>6</v>
      </c>
      <c r="B27" s="3477" t="s">
        <v>5108</v>
      </c>
      <c r="C27" s="3476"/>
      <c r="D27" s="3478">
        <v>15005282</v>
      </c>
      <c r="E27" s="3479">
        <v>18188129.48</v>
      </c>
      <c r="F27" s="3480">
        <v>388360</v>
      </c>
      <c r="G27" s="3481">
        <v>416290.424</v>
      </c>
      <c r="H27" s="3481">
        <v>127</v>
      </c>
      <c r="I27" s="3481">
        <v>116</v>
      </c>
      <c r="J27" s="3474">
        <v>6</v>
      </c>
      <c r="K27" s="2679"/>
    </row>
    <row r="28" spans="1:11">
      <c r="A28" s="2532">
        <v>7</v>
      </c>
      <c r="B28" s="3482" t="s">
        <v>2958</v>
      </c>
      <c r="C28" s="3469"/>
      <c r="D28" s="2524">
        <v>6167683</v>
      </c>
      <c r="E28" s="2523">
        <v>6118527.0599999996</v>
      </c>
      <c r="F28" s="3483">
        <v>22430</v>
      </c>
      <c r="G28" s="2524">
        <v>22509.982</v>
      </c>
      <c r="H28" s="2524">
        <v>579</v>
      </c>
      <c r="I28" s="2524">
        <v>578</v>
      </c>
      <c r="J28" s="3474">
        <v>7</v>
      </c>
      <c r="K28" s="2679"/>
    </row>
    <row r="29" spans="1:11">
      <c r="A29" s="2532">
        <v>8</v>
      </c>
      <c r="B29" s="3482" t="s">
        <v>2959</v>
      </c>
      <c r="C29" s="3469"/>
      <c r="D29" s="2524">
        <v>8110178</v>
      </c>
      <c r="E29" s="2523">
        <v>10655365.949999999</v>
      </c>
      <c r="F29" s="3483">
        <v>93963</v>
      </c>
      <c r="G29" s="2524">
        <v>95780.186000000002</v>
      </c>
      <c r="H29" s="2524">
        <v>1</v>
      </c>
      <c r="I29" s="2524">
        <v>1</v>
      </c>
      <c r="J29" s="3474">
        <v>8</v>
      </c>
      <c r="K29" s="2679"/>
    </row>
    <row r="30" spans="1:11">
      <c r="A30" s="2532">
        <v>9</v>
      </c>
      <c r="B30" s="3482" t="s">
        <v>751</v>
      </c>
      <c r="C30" s="3469"/>
      <c r="D30" s="2524">
        <v>0</v>
      </c>
      <c r="E30" s="2523">
        <v>0</v>
      </c>
      <c r="F30" s="3483"/>
      <c r="G30" s="2524"/>
      <c r="H30" s="2524"/>
      <c r="I30" s="2524">
        <v>0</v>
      </c>
      <c r="J30" s="3474">
        <v>9</v>
      </c>
      <c r="K30" s="2679"/>
    </row>
    <row r="31" spans="1:11">
      <c r="A31" s="2532">
        <v>10</v>
      </c>
      <c r="B31" s="3482" t="s">
        <v>752</v>
      </c>
      <c r="C31" s="3469"/>
      <c r="D31" s="2524">
        <v>0</v>
      </c>
      <c r="E31" s="2523">
        <v>0</v>
      </c>
      <c r="F31" s="3483"/>
      <c r="G31" s="2524"/>
      <c r="H31" s="2524"/>
      <c r="I31" s="2524">
        <v>0</v>
      </c>
      <c r="J31" s="3474">
        <v>10</v>
      </c>
      <c r="K31" s="2679"/>
    </row>
    <row r="32" spans="1:11">
      <c r="A32" s="2532">
        <v>11</v>
      </c>
      <c r="B32" s="3482" t="s">
        <v>2797</v>
      </c>
      <c r="C32" s="3469"/>
      <c r="D32" s="2524">
        <f>SUM(D24:D31)</f>
        <v>450728990</v>
      </c>
      <c r="E32" s="2523">
        <f t="shared" ref="E32:I32" si="0">SUM(E24:E31)</f>
        <v>474569078.94</v>
      </c>
      <c r="F32" s="3483">
        <f t="shared" si="0"/>
        <v>4028328</v>
      </c>
      <c r="G32" s="2524">
        <f t="shared" si="0"/>
        <v>3983090.2379999999</v>
      </c>
      <c r="H32" s="2524">
        <f t="shared" si="0"/>
        <v>227965</v>
      </c>
      <c r="I32" s="2524">
        <f t="shared" si="0"/>
        <v>226808</v>
      </c>
      <c r="J32" s="3474">
        <v>11</v>
      </c>
      <c r="K32" s="2679"/>
    </row>
    <row r="33" spans="1:11">
      <c r="A33" s="2532">
        <v>12</v>
      </c>
      <c r="B33" s="3482" t="s">
        <v>2798</v>
      </c>
      <c r="C33" s="3469"/>
      <c r="D33" s="2524">
        <v>32390551</v>
      </c>
      <c r="E33" s="2523">
        <v>26807124.739999998</v>
      </c>
      <c r="F33" s="3483">
        <v>387512</v>
      </c>
      <c r="G33" s="2524">
        <v>273317.81900000002</v>
      </c>
      <c r="H33" s="2524">
        <v>3</v>
      </c>
      <c r="I33" s="2524">
        <v>3</v>
      </c>
      <c r="J33" s="3474">
        <v>12</v>
      </c>
      <c r="K33" s="2679"/>
    </row>
    <row r="34" spans="1:11">
      <c r="A34" s="2532">
        <v>13</v>
      </c>
      <c r="B34" s="3482" t="s">
        <v>2799</v>
      </c>
      <c r="C34" s="3469"/>
      <c r="D34" s="2524">
        <f>SUM(D32:D33)</f>
        <v>483119541</v>
      </c>
      <c r="E34" s="2523">
        <f>SUM(E32:E33)</f>
        <v>501376203.68000001</v>
      </c>
      <c r="F34" s="3483">
        <f t="shared" ref="F34:I34" si="1">SUM(F32:F33)</f>
        <v>4415840</v>
      </c>
      <c r="G34" s="2524">
        <f t="shared" si="1"/>
        <v>4256408.057</v>
      </c>
      <c r="H34" s="2524">
        <f t="shared" si="1"/>
        <v>227968</v>
      </c>
      <c r="I34" s="2524">
        <f t="shared" si="1"/>
        <v>226811</v>
      </c>
      <c r="J34" s="3474">
        <v>13</v>
      </c>
      <c r="K34" s="2679"/>
    </row>
    <row r="35" spans="1:11">
      <c r="A35" s="2532">
        <v>14</v>
      </c>
      <c r="B35" s="3482" t="s">
        <v>2800</v>
      </c>
      <c r="C35" s="3469"/>
      <c r="D35" s="2524"/>
      <c r="E35" s="2523">
        <v>-234000</v>
      </c>
      <c r="F35" s="3483"/>
      <c r="G35" s="2524"/>
      <c r="H35" s="2524"/>
      <c r="I35" s="2524">
        <v>0</v>
      </c>
      <c r="J35" s="3474">
        <v>14</v>
      </c>
      <c r="K35" s="2679"/>
    </row>
    <row r="36" spans="1:11">
      <c r="A36" s="2532">
        <v>15</v>
      </c>
      <c r="B36" s="3482" t="s">
        <v>1698</v>
      </c>
      <c r="C36" s="3469"/>
      <c r="D36" s="2524">
        <f>D34-D35</f>
        <v>483119541</v>
      </c>
      <c r="E36" s="2523">
        <f>E34-E35</f>
        <v>501610203.68000001</v>
      </c>
      <c r="F36" s="3483">
        <f t="shared" ref="F36:I36" si="2">F34-F35</f>
        <v>4415840</v>
      </c>
      <c r="G36" s="2524">
        <f t="shared" si="2"/>
        <v>4256408.057</v>
      </c>
      <c r="H36" s="2524">
        <f t="shared" si="2"/>
        <v>227968</v>
      </c>
      <c r="I36" s="2524">
        <f t="shared" si="2"/>
        <v>226811</v>
      </c>
      <c r="J36" s="3474">
        <v>15</v>
      </c>
      <c r="K36" s="2679"/>
    </row>
    <row r="37" spans="1:11">
      <c r="A37" s="2532">
        <v>16</v>
      </c>
      <c r="B37" s="3484" t="s">
        <v>5109</v>
      </c>
      <c r="C37" s="3469"/>
      <c r="D37" s="3473"/>
      <c r="E37" s="3485"/>
      <c r="F37" s="3486"/>
      <c r="G37" s="3487"/>
      <c r="H37" s="3487"/>
      <c r="I37" s="3487"/>
      <c r="J37" s="3474">
        <v>16</v>
      </c>
    </row>
    <row r="38" spans="1:11">
      <c r="A38" s="2532">
        <v>17</v>
      </c>
      <c r="B38" s="3482" t="s">
        <v>1699</v>
      </c>
      <c r="C38" s="3469"/>
      <c r="D38" s="2524"/>
      <c r="E38" s="2523"/>
      <c r="F38" s="3486"/>
      <c r="G38" s="3487"/>
      <c r="H38" s="3487"/>
      <c r="I38" s="3487"/>
      <c r="J38" s="3474">
        <v>17</v>
      </c>
    </row>
    <row r="39" spans="1:11">
      <c r="A39" s="2532">
        <v>18</v>
      </c>
      <c r="B39" s="3482" t="s">
        <v>1700</v>
      </c>
      <c r="C39" s="3469"/>
      <c r="D39" s="2524">
        <v>987230</v>
      </c>
      <c r="E39" s="2523">
        <v>940341.24</v>
      </c>
      <c r="F39" s="3486"/>
      <c r="G39" s="3487"/>
      <c r="H39" s="3487"/>
      <c r="I39" s="3487"/>
      <c r="J39" s="3474">
        <v>18</v>
      </c>
    </row>
    <row r="40" spans="1:11">
      <c r="A40" s="2532">
        <v>19</v>
      </c>
      <c r="B40" s="3482" t="s">
        <v>1701</v>
      </c>
      <c r="C40" s="3469"/>
      <c r="D40" s="2524">
        <v>0</v>
      </c>
      <c r="E40" s="2523">
        <v>0</v>
      </c>
      <c r="F40" s="3486"/>
      <c r="G40" s="3487"/>
      <c r="H40" s="3487"/>
      <c r="I40" s="3487"/>
      <c r="J40" s="3474">
        <v>19</v>
      </c>
    </row>
    <row r="41" spans="1:11">
      <c r="A41" s="2532">
        <v>20</v>
      </c>
      <c r="B41" s="3482" t="s">
        <v>584</v>
      </c>
      <c r="C41" s="3469"/>
      <c r="D41" s="2524">
        <v>8630713</v>
      </c>
      <c r="E41" s="2523">
        <v>9515129.4800000004</v>
      </c>
      <c r="F41" s="3486"/>
      <c r="G41" s="3487"/>
      <c r="H41" s="3487"/>
      <c r="I41" s="3487"/>
      <c r="J41" s="3474">
        <v>20</v>
      </c>
    </row>
    <row r="42" spans="1:11">
      <c r="A42" s="2532">
        <v>21</v>
      </c>
      <c r="B42" s="3482" t="s">
        <v>585</v>
      </c>
      <c r="C42" s="3469"/>
      <c r="D42" s="2524"/>
      <c r="E42" s="2523">
        <v>0</v>
      </c>
      <c r="F42" s="3486"/>
      <c r="G42" s="3487"/>
      <c r="H42" s="3487"/>
      <c r="I42" s="3487"/>
      <c r="J42" s="3474">
        <v>21</v>
      </c>
    </row>
    <row r="43" spans="1:11">
      <c r="A43" s="2532">
        <v>22</v>
      </c>
      <c r="B43" s="3482" t="s">
        <v>586</v>
      </c>
      <c r="C43" s="3469"/>
      <c r="D43" s="2524">
        <v>3928815</v>
      </c>
      <c r="E43" s="2523">
        <v>12876086.16</v>
      </c>
      <c r="F43" s="3486"/>
      <c r="G43" s="3487"/>
      <c r="H43" s="3487"/>
      <c r="I43" s="3487"/>
      <c r="J43" s="3474">
        <v>22</v>
      </c>
    </row>
    <row r="44" spans="1:11">
      <c r="A44" s="2532">
        <v>23</v>
      </c>
      <c r="B44" s="3477" t="s">
        <v>5110</v>
      </c>
      <c r="C44" s="3476"/>
      <c r="D44" s="3481"/>
      <c r="E44" s="3479"/>
      <c r="F44" s="3480"/>
      <c r="G44" s="3481"/>
      <c r="H44" s="3481"/>
      <c r="I44" s="3481"/>
      <c r="J44" s="3474">
        <v>23</v>
      </c>
    </row>
    <row r="45" spans="1:11">
      <c r="A45" s="2532">
        <v>24</v>
      </c>
      <c r="B45" s="3477" t="s">
        <v>5111</v>
      </c>
      <c r="C45" s="3476"/>
      <c r="D45" s="3481"/>
      <c r="E45" s="3488"/>
      <c r="F45" s="3480">
        <f>F46+F48+F49</f>
        <v>0</v>
      </c>
      <c r="G45" s="3481">
        <f t="shared" ref="G45" si="3">G46+G48+G49</f>
        <v>0</v>
      </c>
      <c r="H45" s="3481">
        <f>H46+H48+H49</f>
        <v>0</v>
      </c>
      <c r="I45" s="3481">
        <f>I46+I48+I49</f>
        <v>0</v>
      </c>
      <c r="J45" s="3474">
        <v>24</v>
      </c>
    </row>
    <row r="46" spans="1:11">
      <c r="A46" s="2532">
        <v>25</v>
      </c>
      <c r="B46" s="3477" t="s">
        <v>5112</v>
      </c>
      <c r="C46" s="3476"/>
      <c r="D46" s="3478"/>
      <c r="E46" s="3479"/>
      <c r="F46" s="3480"/>
      <c r="G46" s="3481"/>
      <c r="H46" s="3481"/>
      <c r="I46" s="3481"/>
      <c r="J46" s="3474">
        <v>25</v>
      </c>
    </row>
    <row r="47" spans="1:11">
      <c r="A47" s="2532">
        <v>26</v>
      </c>
      <c r="B47" s="3477" t="s">
        <v>5113</v>
      </c>
      <c r="C47" s="3476"/>
      <c r="D47" s="3470"/>
      <c r="E47" s="3471"/>
      <c r="F47" s="3472"/>
      <c r="G47" s="3473"/>
      <c r="H47" s="3473"/>
      <c r="I47" s="3473"/>
      <c r="J47" s="3474">
        <v>26</v>
      </c>
    </row>
    <row r="48" spans="1:11">
      <c r="A48" s="2532">
        <v>27</v>
      </c>
      <c r="B48" s="3477" t="s">
        <v>5114</v>
      </c>
      <c r="C48" s="3476"/>
      <c r="D48" s="3478"/>
      <c r="E48" s="3479"/>
      <c r="F48" s="3480"/>
      <c r="G48" s="3481"/>
      <c r="H48" s="3481"/>
      <c r="I48" s="3481"/>
      <c r="J48" s="3474">
        <v>27</v>
      </c>
    </row>
    <row r="49" spans="1:10">
      <c r="A49" s="2532">
        <v>28</v>
      </c>
      <c r="B49" s="3477" t="s">
        <v>5115</v>
      </c>
      <c r="C49" s="3476"/>
      <c r="D49" s="3478"/>
      <c r="E49" s="3479"/>
      <c r="F49" s="3480"/>
      <c r="G49" s="3481"/>
      <c r="H49" s="3481"/>
      <c r="I49" s="3481"/>
      <c r="J49" s="3474">
        <v>28</v>
      </c>
    </row>
    <row r="50" spans="1:10">
      <c r="A50" s="2532">
        <v>29</v>
      </c>
      <c r="B50" s="3477" t="s">
        <v>5116</v>
      </c>
      <c r="C50" s="3476"/>
      <c r="D50" s="3478"/>
      <c r="E50" s="3479"/>
      <c r="F50" s="3480"/>
      <c r="G50" s="3481"/>
      <c r="H50" s="3481"/>
      <c r="I50" s="3481"/>
      <c r="J50" s="3474">
        <v>29</v>
      </c>
    </row>
    <row r="51" spans="1:10">
      <c r="A51" s="2532">
        <v>30</v>
      </c>
      <c r="B51" s="3477" t="s">
        <v>5117</v>
      </c>
      <c r="C51" s="3476"/>
      <c r="D51" s="3478"/>
      <c r="E51" s="3479"/>
      <c r="F51" s="3480"/>
      <c r="G51" s="3481"/>
      <c r="H51" s="3481"/>
      <c r="I51" s="3481"/>
      <c r="J51" s="3474">
        <v>30</v>
      </c>
    </row>
    <row r="52" spans="1:10">
      <c r="A52" s="2532">
        <v>31</v>
      </c>
      <c r="B52" s="3477" t="s">
        <v>5118</v>
      </c>
      <c r="C52" s="3476"/>
      <c r="D52" s="3478"/>
      <c r="E52" s="3479"/>
      <c r="F52" s="3480"/>
      <c r="G52" s="3481"/>
      <c r="H52" s="3481"/>
      <c r="I52" s="3481"/>
      <c r="J52" s="3474">
        <v>31</v>
      </c>
    </row>
    <row r="53" spans="1:10">
      <c r="A53" s="2532">
        <v>32</v>
      </c>
      <c r="B53" s="3477" t="s">
        <v>5119</v>
      </c>
      <c r="C53" s="3476"/>
      <c r="D53" s="3478"/>
      <c r="E53" s="3479"/>
      <c r="F53" s="3480"/>
      <c r="G53" s="3481"/>
      <c r="H53" s="3481"/>
      <c r="I53" s="3481"/>
      <c r="J53" s="3474">
        <v>32</v>
      </c>
    </row>
    <row r="54" spans="1:10">
      <c r="A54" s="2532">
        <v>33</v>
      </c>
      <c r="B54" s="3477" t="s">
        <v>5120</v>
      </c>
      <c r="C54" s="3476"/>
      <c r="D54" s="3481">
        <f>SUM(D50:D53)</f>
        <v>0</v>
      </c>
      <c r="E54" s="3489">
        <f t="shared" ref="E54:I54" si="4">SUM(E50:E53)</f>
        <v>0</v>
      </c>
      <c r="F54" s="3480">
        <f>SUM(F50:F53)</f>
        <v>0</v>
      </c>
      <c r="G54" s="3481">
        <f t="shared" si="4"/>
        <v>0</v>
      </c>
      <c r="H54" s="3481">
        <f t="shared" si="4"/>
        <v>0</v>
      </c>
      <c r="I54" s="3481">
        <f t="shared" si="4"/>
        <v>0</v>
      </c>
      <c r="J54" s="3474">
        <v>33</v>
      </c>
    </row>
    <row r="55" spans="1:10">
      <c r="A55" s="2532">
        <v>34</v>
      </c>
      <c r="B55" s="3477" t="s">
        <v>5121</v>
      </c>
      <c r="C55" s="3476"/>
      <c r="D55" s="3481"/>
      <c r="E55" s="3489"/>
      <c r="F55" s="3480"/>
      <c r="G55" s="3481"/>
      <c r="H55" s="3481"/>
      <c r="I55" s="3481"/>
      <c r="J55" s="3474">
        <v>34</v>
      </c>
    </row>
    <row r="56" spans="1:10">
      <c r="A56" s="2532">
        <v>35</v>
      </c>
      <c r="B56" s="3477" t="s">
        <v>5122</v>
      </c>
      <c r="C56" s="3476"/>
      <c r="D56" s="3481"/>
      <c r="E56" s="3489"/>
      <c r="F56" s="3480"/>
      <c r="G56" s="3481"/>
      <c r="H56" s="3481"/>
      <c r="I56" s="3481"/>
      <c r="J56" s="3474">
        <v>35</v>
      </c>
    </row>
    <row r="57" spans="1:10">
      <c r="A57" s="2532">
        <v>36</v>
      </c>
      <c r="B57" s="3482"/>
      <c r="C57" s="3469"/>
      <c r="D57" s="2524"/>
      <c r="E57" s="2523"/>
      <c r="F57" s="3480"/>
      <c r="G57" s="3481"/>
      <c r="H57" s="3481"/>
      <c r="I57" s="3481"/>
      <c r="J57" s="3474">
        <v>36</v>
      </c>
    </row>
    <row r="58" spans="1:10">
      <c r="A58" s="2532">
        <v>37</v>
      </c>
      <c r="B58" s="3482" t="s">
        <v>2820</v>
      </c>
      <c r="C58" s="3469"/>
      <c r="D58" s="2524">
        <f>SUM(D38:D44)+D45+SUM(D54:D56)</f>
        <v>13546758</v>
      </c>
      <c r="E58" s="2523">
        <f>SUM(E38:E44)+E45+SUM(E54:E56)</f>
        <v>23331556.880000003</v>
      </c>
      <c r="F58" s="3486"/>
      <c r="G58" s="3487"/>
      <c r="H58" s="3487"/>
      <c r="I58" s="3487"/>
      <c r="J58" s="3474">
        <v>37</v>
      </c>
    </row>
    <row r="59" spans="1:10">
      <c r="A59" s="2532">
        <v>38</v>
      </c>
      <c r="B59" s="3482" t="s">
        <v>2821</v>
      </c>
      <c r="C59" s="3469"/>
      <c r="D59" s="2520">
        <f>D36+D58</f>
        <v>496666299</v>
      </c>
      <c r="E59" s="2519">
        <f>E36+E58</f>
        <v>524941760.56</v>
      </c>
      <c r="F59" s="3486"/>
      <c r="G59" s="3487"/>
      <c r="H59" s="3487"/>
      <c r="I59" s="3487"/>
      <c r="J59" s="3474">
        <v>38</v>
      </c>
    </row>
    <row r="60" spans="1:10">
      <c r="A60" s="1901"/>
      <c r="B60" s="2568"/>
      <c r="C60" s="2568"/>
      <c r="D60" s="2944"/>
      <c r="E60" s="2489"/>
      <c r="F60" s="1901"/>
      <c r="G60" s="2568"/>
      <c r="H60" s="2568"/>
      <c r="I60" s="2568"/>
      <c r="J60" s="2515"/>
    </row>
    <row r="61" spans="1:10">
      <c r="A61" s="1901"/>
      <c r="B61" s="2568"/>
      <c r="C61" s="2568"/>
      <c r="D61" s="2944"/>
      <c r="E61" s="2489"/>
      <c r="F61" s="1901"/>
      <c r="G61" s="2568"/>
      <c r="H61" s="2568"/>
      <c r="I61" s="2568"/>
      <c r="J61" s="2515"/>
    </row>
    <row r="62" spans="1:10">
      <c r="A62" s="1901"/>
      <c r="B62" s="2568"/>
      <c r="C62" s="2568"/>
      <c r="D62" s="2944"/>
      <c r="E62" s="2489"/>
      <c r="F62" s="1901" t="s">
        <v>5123</v>
      </c>
      <c r="G62" s="2568"/>
      <c r="H62" s="2568"/>
      <c r="I62" s="2568"/>
      <c r="J62" s="2515"/>
    </row>
    <row r="63" spans="1:10">
      <c r="A63" s="1901"/>
      <c r="B63" s="2568"/>
      <c r="C63" s="2568"/>
      <c r="D63" s="2568"/>
      <c r="E63" s="2489"/>
      <c r="F63" s="1901"/>
      <c r="G63" s="2568"/>
      <c r="H63" s="2568"/>
      <c r="I63" s="2568"/>
      <c r="J63" s="2515"/>
    </row>
    <row r="64" spans="1:10">
      <c r="A64" s="1901"/>
      <c r="B64" s="2568"/>
      <c r="C64" s="2568"/>
      <c r="D64" s="2568"/>
      <c r="E64" s="2489"/>
      <c r="F64" s="1901" t="s">
        <v>5124</v>
      </c>
      <c r="G64" s="2568"/>
      <c r="H64" s="2568"/>
      <c r="I64" s="2568"/>
      <c r="J64" s="2515"/>
    </row>
    <row r="65" spans="1:10">
      <c r="A65" s="1901"/>
      <c r="B65" s="2568"/>
      <c r="C65" s="2568"/>
      <c r="D65" s="2568"/>
      <c r="E65" s="2489"/>
      <c r="F65" s="1901"/>
      <c r="G65" s="2568"/>
      <c r="H65" s="2568"/>
      <c r="I65" s="2568"/>
      <c r="J65" s="2515"/>
    </row>
    <row r="66" spans="1:10">
      <c r="A66" s="1901"/>
      <c r="B66" s="2568"/>
      <c r="C66" s="2568"/>
      <c r="D66" s="2568"/>
      <c r="E66" s="2489"/>
      <c r="F66" s="1901"/>
      <c r="G66" s="2568"/>
      <c r="H66" s="2568"/>
      <c r="I66" s="2568"/>
      <c r="J66" s="2515"/>
    </row>
    <row r="67" spans="1:10">
      <c r="A67" s="1901"/>
      <c r="B67" s="2568"/>
      <c r="C67" s="2568"/>
      <c r="D67" s="2568"/>
      <c r="E67" s="2489"/>
      <c r="F67" s="1901"/>
      <c r="G67" s="2568"/>
      <c r="H67" s="2568"/>
      <c r="I67" s="2568"/>
      <c r="J67" s="2515"/>
    </row>
    <row r="68" spans="1:10">
      <c r="A68" s="1901"/>
      <c r="B68" s="2568"/>
      <c r="C68" s="2568"/>
      <c r="D68" s="2568"/>
      <c r="E68" s="2489"/>
      <c r="F68" s="1901"/>
      <c r="G68" s="2568"/>
      <c r="H68" s="2568"/>
      <c r="I68" s="2568"/>
      <c r="J68" s="2515"/>
    </row>
    <row r="69" spans="1:10">
      <c r="A69" s="1901"/>
      <c r="B69" s="2568"/>
      <c r="C69" s="2568"/>
      <c r="D69" s="2568"/>
      <c r="E69" s="2515"/>
      <c r="F69" s="1901"/>
      <c r="G69" s="2568"/>
      <c r="H69" s="2568"/>
      <c r="I69" s="2568"/>
      <c r="J69" s="2515"/>
    </row>
    <row r="70" spans="1:10">
      <c r="A70" s="1901"/>
      <c r="B70" s="2568"/>
      <c r="C70" s="2568"/>
      <c r="D70" s="2568"/>
      <c r="E70" s="2515"/>
      <c r="F70" s="1901"/>
      <c r="G70" s="2568"/>
      <c r="H70" s="2568"/>
      <c r="I70" s="2568"/>
      <c r="J70" s="2515"/>
    </row>
    <row r="71" spans="1:10">
      <c r="A71" s="1901"/>
      <c r="B71" s="2568"/>
      <c r="C71" s="2568"/>
      <c r="D71" s="2568"/>
      <c r="E71" s="2515"/>
      <c r="F71" s="1901"/>
      <c r="G71" s="2568"/>
      <c r="H71" s="2568"/>
      <c r="I71" s="2568"/>
      <c r="J71" s="2515"/>
    </row>
    <row r="72" spans="1:10">
      <c r="A72" s="1901"/>
      <c r="B72" s="2568"/>
      <c r="C72" s="2568"/>
      <c r="D72" s="2568"/>
      <c r="E72" s="2515"/>
      <c r="F72" s="1901"/>
      <c r="G72" s="2568"/>
      <c r="H72" s="2568"/>
      <c r="I72" s="2568"/>
      <c r="J72" s="2515"/>
    </row>
    <row r="73" spans="1:10" ht="15.75" thickBot="1">
      <c r="A73" s="2488"/>
      <c r="B73" s="2486"/>
      <c r="C73" s="2486"/>
      <c r="D73" s="2486"/>
      <c r="E73" s="2514"/>
      <c r="F73" s="2488"/>
      <c r="G73" s="2486"/>
      <c r="H73" s="2486"/>
      <c r="I73" s="2486"/>
      <c r="J73" s="2514"/>
    </row>
    <row r="74" spans="1:10" ht="18">
      <c r="A74" s="2675"/>
      <c r="B74" s="2675"/>
      <c r="C74" s="2675"/>
      <c r="D74" s="2675"/>
      <c r="E74" s="2675"/>
      <c r="F74" s="2675"/>
      <c r="G74" s="2675"/>
      <c r="H74" s="2675"/>
      <c r="I74" s="2675"/>
      <c r="J74" s="2675"/>
    </row>
    <row r="75" spans="1:10" ht="18">
      <c r="A75" s="2673" t="s">
        <v>4856</v>
      </c>
      <c r="B75" s="2673"/>
      <c r="C75" s="1997"/>
      <c r="D75" s="2675"/>
      <c r="E75" s="2675"/>
      <c r="F75" s="2673" t="s">
        <v>4856</v>
      </c>
      <c r="G75" s="2673"/>
      <c r="H75" s="1997"/>
      <c r="I75" s="2675"/>
      <c r="J75" s="2676" t="s">
        <v>2822</v>
      </c>
    </row>
    <row r="76" spans="1:10" ht="18">
      <c r="A76" s="2677" t="s">
        <v>2823</v>
      </c>
      <c r="B76" s="1994"/>
      <c r="C76" s="1994"/>
      <c r="D76" s="1994"/>
      <c r="E76" s="1994"/>
      <c r="F76" s="2677" t="s">
        <v>2824</v>
      </c>
      <c r="G76" s="1994"/>
      <c r="H76" s="1994"/>
      <c r="I76" s="1994"/>
      <c r="J76" s="1994"/>
    </row>
  </sheetData>
  <printOptions horizontalCentered="1" verticalCentered="1"/>
  <pageMargins left="0.5" right="0.5" top="0.5" bottom="0.5" header="0" footer="0"/>
  <pageSetup scale="59" fitToWidth="2" orientation="portrait" horizontalDpi="300" verticalDpi="300" r:id="rId1"/>
  <headerFooter alignWithMargins="0"/>
  <colBreaks count="1" manualBreakCount="1">
    <brk id="5" max="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dimension ref="A1:H14"/>
  <sheetViews>
    <sheetView workbookViewId="0">
      <selection activeCell="M31" sqref="M31"/>
    </sheetView>
  </sheetViews>
  <sheetFormatPr defaultRowHeight="15"/>
  <cols>
    <col min="1" max="5" width="8.88671875" style="1699"/>
    <col min="6" max="6" width="13" style="1699" customWidth="1"/>
    <col min="7" max="16384" width="8.88671875" style="1699"/>
  </cols>
  <sheetData>
    <row r="1" spans="1:8">
      <c r="A1" s="3700" t="s">
        <v>4294</v>
      </c>
      <c r="B1" s="3700"/>
      <c r="C1" s="3700"/>
      <c r="D1" s="3700"/>
      <c r="E1" s="3700"/>
      <c r="F1" s="3700"/>
      <c r="G1" s="3700"/>
      <c r="H1" s="1698"/>
    </row>
    <row r="2" spans="1:8">
      <c r="A2" s="3700" t="s">
        <v>5125</v>
      </c>
      <c r="B2" s="3700"/>
      <c r="C2" s="3700"/>
      <c r="D2" s="3700"/>
      <c r="E2" s="3700"/>
      <c r="F2" s="3700"/>
      <c r="G2" s="3700"/>
      <c r="H2" s="1698"/>
    </row>
    <row r="3" spans="1:8">
      <c r="A3" s="1698"/>
      <c r="B3" s="1698"/>
      <c r="C3" s="1698"/>
      <c r="D3" s="1698"/>
      <c r="E3" s="1698"/>
      <c r="F3" s="1698"/>
      <c r="G3" s="1698"/>
      <c r="H3" s="1698"/>
    </row>
    <row r="4" spans="1:8">
      <c r="A4" s="1698"/>
      <c r="B4" s="1698"/>
      <c r="C4" s="1698"/>
      <c r="D4" s="1698"/>
      <c r="E4" s="1698"/>
      <c r="F4" s="1698"/>
      <c r="G4" s="1698"/>
      <c r="H4" s="1698"/>
    </row>
    <row r="5" spans="1:8">
      <c r="A5" s="1700"/>
      <c r="B5" s="1701"/>
      <c r="C5" s="1701"/>
      <c r="D5" s="1701"/>
      <c r="E5" s="1701"/>
      <c r="F5" s="1701"/>
      <c r="G5" s="1702"/>
    </row>
    <row r="6" spans="1:8">
      <c r="A6" s="1703"/>
      <c r="B6" s="1698"/>
      <c r="C6" s="1704" t="s">
        <v>4295</v>
      </c>
      <c r="D6" s="1698"/>
      <c r="E6" s="1698"/>
      <c r="F6" s="1698"/>
      <c r="G6" s="1705"/>
    </row>
    <row r="7" spans="1:8">
      <c r="A7" s="1703"/>
      <c r="B7" s="1698"/>
      <c r="C7" s="1698"/>
      <c r="D7" s="1698"/>
      <c r="E7" s="1698"/>
      <c r="F7" s="1698"/>
      <c r="G7" s="1705"/>
    </row>
    <row r="8" spans="1:8">
      <c r="A8" s="1703"/>
      <c r="B8" s="1698"/>
      <c r="C8" s="1698"/>
      <c r="D8" s="1698"/>
      <c r="E8" s="1698"/>
      <c r="F8" s="1698"/>
      <c r="G8" s="1705"/>
    </row>
    <row r="9" spans="1:8">
      <c r="A9" s="1703" t="s">
        <v>4296</v>
      </c>
      <c r="B9" s="1698"/>
      <c r="C9" s="1698"/>
      <c r="D9" s="1698"/>
      <c r="E9" s="1698"/>
      <c r="F9" s="1706">
        <v>217728425.42664948</v>
      </c>
      <c r="G9" s="1705"/>
    </row>
    <row r="10" spans="1:8">
      <c r="A10" s="1703" t="s">
        <v>4297</v>
      </c>
      <c r="B10" s="1698"/>
      <c r="C10" s="1698"/>
      <c r="D10" s="1698"/>
      <c r="E10" s="1698"/>
      <c r="F10" s="1707">
        <v>59027731.352938302</v>
      </c>
      <c r="G10" s="1705"/>
    </row>
    <row r="11" spans="1:8">
      <c r="A11" s="1703"/>
      <c r="B11" s="1698"/>
      <c r="C11" s="1698"/>
      <c r="D11" s="1698"/>
      <c r="E11" s="1698"/>
      <c r="F11" s="1698"/>
      <c r="G11" s="1705"/>
    </row>
    <row r="12" spans="1:8" ht="15.75" thickBot="1">
      <c r="A12" s="1708" t="s">
        <v>4298</v>
      </c>
      <c r="B12" s="1709"/>
      <c r="C12" s="1709"/>
      <c r="D12" s="1709"/>
      <c r="E12" s="1709"/>
      <c r="F12" s="1710">
        <f>SUM(F9:F11)</f>
        <v>276756156.77958781</v>
      </c>
      <c r="G12" s="1705"/>
    </row>
    <row r="13" spans="1:8" ht="15.75" thickTop="1">
      <c r="A13" s="1703"/>
      <c r="B13" s="1698"/>
      <c r="C13" s="1698"/>
      <c r="D13" s="1698"/>
      <c r="E13" s="1698"/>
      <c r="F13" s="1698"/>
      <c r="G13" s="1705"/>
    </row>
    <row r="14" spans="1:8">
      <c r="A14" s="1711"/>
      <c r="B14" s="1712"/>
      <c r="C14" s="1712"/>
      <c r="D14" s="1712"/>
      <c r="E14" s="1712"/>
      <c r="F14" s="1712"/>
      <c r="G14" s="1713"/>
    </row>
  </sheetData>
  <mergeCells count="2">
    <mergeCell ref="A1:G1"/>
    <mergeCell ref="A2:G2"/>
  </mergeCells>
  <pageMargins left="0.7" right="0.7" top="0.75" bottom="0.75" header="0.3" footer="0.3"/>
  <pageSetup orientation="portrait" r:id="rId1"/>
  <headerFooter>
    <oddFooter>&amp;CPage 300B&amp;R&amp;D</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enableFormatConditionsCalculation="0"/>
  <dimension ref="A1:G135"/>
  <sheetViews>
    <sheetView defaultGridColor="0" view="pageBreakPreview" colorId="22" zoomScale="80" zoomScaleNormal="100" zoomScaleSheetLayoutView="80" workbookViewId="0">
      <selection activeCell="M31" sqref="M31"/>
    </sheetView>
  </sheetViews>
  <sheetFormatPr defaultColWidth="9.6640625" defaultRowHeight="15"/>
  <cols>
    <col min="1" max="1" width="5.6640625" style="4" customWidth="1"/>
    <col min="2" max="2" width="30.33203125" style="4" customWidth="1"/>
    <col min="3" max="3" width="15.6640625" style="4" customWidth="1"/>
    <col min="4" max="4" width="22.5546875" style="4" bestFit="1" customWidth="1"/>
    <col min="5" max="5" width="14.6640625" style="4" customWidth="1"/>
    <col min="6" max="6" width="13.6640625" style="4" customWidth="1"/>
    <col min="7" max="7" width="17.44140625" style="4" customWidth="1"/>
    <col min="8" max="8" width="13.109375" style="4" customWidth="1"/>
    <col min="9" max="9" width="21.6640625" style="4" customWidth="1"/>
    <col min="10" max="10" width="21.21875" style="4" customWidth="1"/>
    <col min="11" max="11" width="21.109375" style="4" customWidth="1"/>
    <col min="12" max="12" width="9.6640625" style="4"/>
    <col min="13" max="13" width="10.6640625" style="4" customWidth="1"/>
    <col min="14" max="14" width="20.44140625" style="4" customWidth="1"/>
    <col min="15" max="15" width="4.77734375" style="4" customWidth="1"/>
    <col min="16" max="16384" width="9.6640625" style="4"/>
  </cols>
  <sheetData>
    <row r="1" spans="1:7">
      <c r="A1" s="13" t="s">
        <v>2455</v>
      </c>
      <c r="B1" s="41"/>
      <c r="C1" s="128"/>
      <c r="D1" s="422" t="s">
        <v>3774</v>
      </c>
      <c r="E1" s="1223"/>
      <c r="F1" s="1224" t="s">
        <v>2457</v>
      </c>
      <c r="G1" s="449" t="s">
        <v>2458</v>
      </c>
    </row>
    <row r="2" spans="1:7" ht="15.75" customHeight="1">
      <c r="A2" s="835" t="str">
        <f>'Data Sheet'!$C$25</f>
        <v>Orange and Rockland Utilities, Inc</v>
      </c>
      <c r="B2" s="515"/>
      <c r="C2" s="56"/>
      <c r="D2" s="453" t="s">
        <v>381</v>
      </c>
      <c r="E2" s="283"/>
      <c r="F2" s="293"/>
      <c r="G2" s="1861"/>
    </row>
    <row r="3" spans="1:7" ht="15" customHeight="1">
      <c r="A3" s="49"/>
      <c r="B3" s="52"/>
      <c r="C3" s="77"/>
      <c r="D3" s="1225" t="s">
        <v>2825</v>
      </c>
      <c r="E3" s="202"/>
      <c r="F3" s="1864" t="str">
        <f>'Data Sheet'!$C$40</f>
        <v>4/28/2016</v>
      </c>
      <c r="G3" s="138" t="str">
        <f>'Data Sheet'!$C$38</f>
        <v>12/31/2015</v>
      </c>
    </row>
    <row r="4" spans="1:7" ht="15" customHeight="1">
      <c r="A4" s="131" t="s">
        <v>1687</v>
      </c>
      <c r="B4" s="132"/>
      <c r="C4" s="132"/>
      <c r="D4" s="132"/>
      <c r="E4" s="132"/>
      <c r="F4" s="132"/>
      <c r="G4" s="133"/>
    </row>
    <row r="5" spans="1:7" ht="12.75" customHeight="1">
      <c r="A5" s="62"/>
      <c r="B5" s="3702" t="s">
        <v>1688</v>
      </c>
      <c r="C5" s="3702"/>
      <c r="D5" s="3702"/>
      <c r="E5" s="402" t="s">
        <v>306</v>
      </c>
      <c r="F5" s="402"/>
      <c r="G5" s="1226"/>
    </row>
    <row r="6" spans="1:7" ht="12.75" customHeight="1">
      <c r="A6" s="47"/>
      <c r="B6" s="3703" t="s">
        <v>307</v>
      </c>
      <c r="C6" s="3703"/>
      <c r="D6" s="3703"/>
      <c r="E6" s="2686" t="s">
        <v>308</v>
      </c>
      <c r="F6" s="2686"/>
      <c r="G6" s="1145"/>
    </row>
    <row r="7" spans="1:7" ht="12.75" customHeight="1">
      <c r="A7" s="47"/>
      <c r="B7" s="3703" t="s">
        <v>309</v>
      </c>
      <c r="C7" s="3703"/>
      <c r="D7" s="3703"/>
      <c r="E7" s="2686" t="s">
        <v>310</v>
      </c>
      <c r="F7" s="2686"/>
      <c r="G7" s="1145"/>
    </row>
    <row r="8" spans="1:7" ht="12.75" customHeight="1">
      <c r="A8" s="47"/>
      <c r="B8" s="3703" t="s">
        <v>311</v>
      </c>
      <c r="C8" s="3703"/>
      <c r="D8" s="3703"/>
      <c r="E8" s="2686" t="s">
        <v>312</v>
      </c>
      <c r="F8" s="2686"/>
      <c r="G8" s="1145"/>
    </row>
    <row r="9" spans="1:7" ht="12.75" customHeight="1">
      <c r="A9" s="47"/>
      <c r="B9" s="2687" t="s">
        <v>313</v>
      </c>
      <c r="C9" s="2688"/>
      <c r="D9" s="2688"/>
      <c r="E9" s="2686" t="s">
        <v>314</v>
      </c>
      <c r="F9" s="2686"/>
      <c r="G9" s="1145"/>
    </row>
    <row r="10" spans="1:7" ht="12.75" customHeight="1">
      <c r="A10" s="47"/>
      <c r="B10" s="3703" t="s">
        <v>315</v>
      </c>
      <c r="C10" s="3703"/>
      <c r="D10" s="3703"/>
      <c r="E10" s="2686" t="s">
        <v>316</v>
      </c>
      <c r="F10" s="2686"/>
      <c r="G10" s="1145"/>
    </row>
    <row r="11" spans="1:7" ht="12.75" customHeight="1">
      <c r="A11" s="47"/>
      <c r="B11" s="2689" t="s">
        <v>317</v>
      </c>
      <c r="C11" s="2689"/>
      <c r="D11" s="2689"/>
      <c r="E11" s="2686" t="s">
        <v>318</v>
      </c>
      <c r="F11" s="2686"/>
      <c r="G11" s="1145"/>
    </row>
    <row r="12" spans="1:7" ht="12.75" customHeight="1">
      <c r="A12" s="47"/>
      <c r="B12" s="2689" t="s">
        <v>319</v>
      </c>
      <c r="C12" s="2688"/>
      <c r="D12" s="2688"/>
      <c r="E12" s="2686" t="s">
        <v>320</v>
      </c>
      <c r="F12" s="2686"/>
      <c r="G12" s="1145"/>
    </row>
    <row r="13" spans="1:7" ht="12.75" customHeight="1">
      <c r="A13" s="47"/>
      <c r="B13" s="2689" t="s">
        <v>1591</v>
      </c>
      <c r="C13" s="2688"/>
      <c r="D13" s="2688"/>
      <c r="E13" s="2686" t="s">
        <v>1592</v>
      </c>
      <c r="F13" s="2686"/>
      <c r="G13" s="1145"/>
    </row>
    <row r="14" spans="1:7" ht="12.75" customHeight="1">
      <c r="A14" s="47"/>
      <c r="B14" s="3703" t="s">
        <v>1593</v>
      </c>
      <c r="C14" s="3703"/>
      <c r="D14" s="3703"/>
      <c r="E14" s="2686" t="s">
        <v>1594</v>
      </c>
      <c r="F14" s="2686"/>
      <c r="G14" s="1145"/>
    </row>
    <row r="15" spans="1:7" ht="12.75" customHeight="1">
      <c r="A15" s="47"/>
      <c r="B15" s="3703" t="s">
        <v>3596</v>
      </c>
      <c r="C15" s="3703"/>
      <c r="D15" s="3703"/>
      <c r="E15" s="2686" t="s">
        <v>3597</v>
      </c>
      <c r="F15" s="2686"/>
      <c r="G15" s="1145"/>
    </row>
    <row r="16" spans="1:7" ht="12.75" customHeight="1">
      <c r="A16" s="47"/>
      <c r="B16" s="3611" t="s">
        <v>3184</v>
      </c>
      <c r="C16" s="3611"/>
      <c r="D16" s="3611"/>
      <c r="E16" s="2686" t="s">
        <v>3185</v>
      </c>
      <c r="F16" s="2686"/>
      <c r="G16" s="1145"/>
    </row>
    <row r="17" spans="1:7" ht="12.75" customHeight="1">
      <c r="A17" s="47"/>
      <c r="B17" s="3701" t="s">
        <v>3186</v>
      </c>
      <c r="C17" s="3701"/>
      <c r="D17" s="3701"/>
      <c r="E17" s="186" t="s">
        <v>3187</v>
      </c>
      <c r="F17" s="186"/>
      <c r="G17" s="1146"/>
    </row>
    <row r="18" spans="1:7">
      <c r="A18" s="225" t="s">
        <v>3686</v>
      </c>
      <c r="B18" s="64"/>
      <c r="C18" s="59"/>
      <c r="D18" s="63"/>
      <c r="E18" s="365" t="s">
        <v>3188</v>
      </c>
      <c r="F18" s="365" t="s">
        <v>3189</v>
      </c>
      <c r="G18" s="1227" t="s">
        <v>3190</v>
      </c>
    </row>
    <row r="19" spans="1:7">
      <c r="A19" s="173" t="s">
        <v>3689</v>
      </c>
      <c r="B19" s="1847" t="s">
        <v>3191</v>
      </c>
      <c r="C19" s="428" t="s">
        <v>3192</v>
      </c>
      <c r="D19" s="54" t="s">
        <v>3193</v>
      </c>
      <c r="E19" s="54" t="s">
        <v>3194</v>
      </c>
      <c r="F19" s="54" t="s">
        <v>3195</v>
      </c>
      <c r="G19" s="271" t="s">
        <v>3196</v>
      </c>
    </row>
    <row r="20" spans="1:7">
      <c r="A20" s="174"/>
      <c r="B20" s="201" t="s">
        <v>58</v>
      </c>
      <c r="C20" s="434" t="s">
        <v>1827</v>
      </c>
      <c r="D20" s="201" t="s">
        <v>1828</v>
      </c>
      <c r="E20" s="201" t="s">
        <v>1829</v>
      </c>
      <c r="F20" s="201" t="s">
        <v>3535</v>
      </c>
      <c r="G20" s="889" t="s">
        <v>3536</v>
      </c>
    </row>
    <row r="21" spans="1:7">
      <c r="A21" s="225">
        <v>1</v>
      </c>
      <c r="B21" s="251"/>
      <c r="C21" s="456"/>
      <c r="D21" s="1228"/>
      <c r="E21" s="456"/>
      <c r="F21" s="236" t="str">
        <f t="shared" ref="F21:F62" si="0">IF(ISERR(C21/E21*1000),"  ",C21/E21*1000)</f>
        <v xml:space="preserve">  </v>
      </c>
      <c r="G21" s="1229" t="str">
        <f t="shared" ref="G21:G63" si="1">IF(ISERR(D21/C21/1000),"  ",D21/C21/1000)</f>
        <v xml:space="preserve">  </v>
      </c>
    </row>
    <row r="22" spans="1:7" ht="15.75">
      <c r="A22" s="173">
        <f>A21+1</f>
        <v>2</v>
      </c>
      <c r="B22" s="1668" t="s">
        <v>4274</v>
      </c>
      <c r="C22" s="205"/>
      <c r="D22" s="205"/>
      <c r="E22" s="205"/>
      <c r="F22" s="236" t="s">
        <v>179</v>
      </c>
      <c r="G22" s="1230" t="str">
        <f t="shared" si="1"/>
        <v xml:space="preserve">  </v>
      </c>
    </row>
    <row r="23" spans="1:7">
      <c r="A23" s="173"/>
      <c r="B23" s="515" t="s">
        <v>4275</v>
      </c>
      <c r="C23" s="205">
        <v>883845</v>
      </c>
      <c r="D23" s="205">
        <v>185695027</v>
      </c>
      <c r="E23" s="205">
        <v>117110.75</v>
      </c>
      <c r="F23" s="236">
        <v>7547.0868387402525</v>
      </c>
      <c r="G23" s="1230">
        <f>D23/C23/1000</f>
        <v>0.21009908637826769</v>
      </c>
    </row>
    <row r="24" spans="1:7">
      <c r="A24" s="173"/>
      <c r="B24" s="515" t="s">
        <v>1869</v>
      </c>
      <c r="C24" s="205">
        <v>827</v>
      </c>
      <c r="D24" s="205">
        <v>391996</v>
      </c>
      <c r="E24" s="205">
        <v>533.08333333333337</v>
      </c>
      <c r="F24" s="236">
        <v>1551.3521963420353</v>
      </c>
      <c r="G24" s="1230">
        <f t="shared" ref="G24:G26" si="2">D24/C24/1000</f>
        <v>0.47399758162031441</v>
      </c>
    </row>
    <row r="25" spans="1:7">
      <c r="A25" s="173"/>
      <c r="B25" s="515" t="s">
        <v>1870</v>
      </c>
      <c r="C25" s="205">
        <v>31843</v>
      </c>
      <c r="D25" s="205">
        <v>6222073</v>
      </c>
      <c r="E25" s="205">
        <v>1762.3333333333333</v>
      </c>
      <c r="F25" s="236">
        <v>18068.658974843958</v>
      </c>
      <c r="G25" s="1230">
        <f t="shared" si="2"/>
        <v>0.19539845491944854</v>
      </c>
    </row>
    <row r="26" spans="1:7">
      <c r="A26" s="173"/>
      <c r="B26" s="515" t="s">
        <v>4276</v>
      </c>
      <c r="C26" s="205">
        <v>754582</v>
      </c>
      <c r="D26" s="205">
        <v>80390948</v>
      </c>
      <c r="E26" s="205">
        <v>77056.75</v>
      </c>
      <c r="F26" s="236">
        <v>9792.5489979787617</v>
      </c>
      <c r="G26" s="1230">
        <f t="shared" si="2"/>
        <v>0.10653706025322629</v>
      </c>
    </row>
    <row r="27" spans="1:7">
      <c r="A27" s="173"/>
      <c r="B27" s="515" t="s">
        <v>484</v>
      </c>
      <c r="C27" s="205"/>
      <c r="D27" s="205">
        <v>-1315063</v>
      </c>
      <c r="E27" s="205"/>
      <c r="F27" s="236"/>
      <c r="G27" s="1230"/>
    </row>
    <row r="28" spans="1:7">
      <c r="A28" s="173"/>
      <c r="B28" s="515" t="s">
        <v>4436</v>
      </c>
      <c r="C28" s="205">
        <v>-8554</v>
      </c>
      <c r="D28" s="205">
        <v>-1456301</v>
      </c>
      <c r="E28" s="205"/>
      <c r="F28" s="236"/>
      <c r="G28" s="1230"/>
    </row>
    <row r="29" spans="1:7" ht="15.75">
      <c r="A29" s="173"/>
      <c r="B29" s="1668" t="s">
        <v>4278</v>
      </c>
      <c r="C29" s="205">
        <v>1662543</v>
      </c>
      <c r="D29" s="205">
        <v>269928680</v>
      </c>
      <c r="E29" s="205">
        <v>196462.91666666666</v>
      </c>
      <c r="F29" s="236">
        <v>8462.3756391685456</v>
      </c>
      <c r="G29" s="1230">
        <f t="shared" ref="G29" si="3">D29/C29/1000</f>
        <v>0.16235891643103367</v>
      </c>
    </row>
    <row r="30" spans="1:7">
      <c r="A30" s="173"/>
      <c r="B30" s="515"/>
      <c r="C30" s="205"/>
      <c r="D30" s="205"/>
      <c r="E30" s="205"/>
      <c r="F30" s="236" t="s">
        <v>179</v>
      </c>
      <c r="G30" s="1230" t="s">
        <v>179</v>
      </c>
    </row>
    <row r="31" spans="1:7" ht="15.75">
      <c r="A31" s="173"/>
      <c r="B31" s="1668" t="s">
        <v>4279</v>
      </c>
      <c r="C31" s="205"/>
      <c r="D31" s="205"/>
      <c r="E31" s="205"/>
      <c r="F31" s="236" t="s">
        <v>179</v>
      </c>
      <c r="G31" s="1230" t="s">
        <v>179</v>
      </c>
    </row>
    <row r="32" spans="1:7">
      <c r="A32" s="173"/>
      <c r="B32" s="515" t="s">
        <v>2173</v>
      </c>
      <c r="C32" s="205"/>
      <c r="D32" s="205"/>
      <c r="E32" s="205"/>
      <c r="F32" s="236" t="s">
        <v>179</v>
      </c>
      <c r="G32" s="1230" t="s">
        <v>179</v>
      </c>
    </row>
    <row r="33" spans="1:7">
      <c r="A33" s="173"/>
      <c r="B33" s="515" t="s">
        <v>3554</v>
      </c>
      <c r="C33" s="205">
        <v>285198</v>
      </c>
      <c r="D33" s="205">
        <v>52100622</v>
      </c>
      <c r="E33" s="205">
        <v>15051.25</v>
      </c>
      <c r="F33" s="236">
        <v>18948.459430279876</v>
      </c>
      <c r="G33" s="1230">
        <f t="shared" ref="G33:G37" si="4">D33/C33/1000</f>
        <v>0.18268228388698379</v>
      </c>
    </row>
    <row r="34" spans="1:7">
      <c r="A34" s="173"/>
      <c r="B34" s="515" t="s">
        <v>3555</v>
      </c>
      <c r="C34" s="205">
        <v>150383</v>
      </c>
      <c r="D34" s="205">
        <v>11970458</v>
      </c>
      <c r="E34" s="205">
        <v>115.25</v>
      </c>
      <c r="F34" s="236">
        <v>1304841.6485900218</v>
      </c>
      <c r="G34" s="1230">
        <f t="shared" si="4"/>
        <v>7.9599808488991439E-2</v>
      </c>
    </row>
    <row r="35" spans="1:7">
      <c r="A35" s="173"/>
      <c r="B35" s="1860" t="s">
        <v>1869</v>
      </c>
      <c r="C35" s="205">
        <v>7560</v>
      </c>
      <c r="D35" s="205">
        <v>3169861</v>
      </c>
      <c r="E35" s="205">
        <v>1584</v>
      </c>
      <c r="F35" s="236">
        <v>4772.727272727273</v>
      </c>
      <c r="G35" s="1230">
        <f t="shared" si="4"/>
        <v>0.41929378306878307</v>
      </c>
    </row>
    <row r="36" spans="1:7">
      <c r="A36" s="173"/>
      <c r="B36" s="1860" t="s">
        <v>1870</v>
      </c>
      <c r="C36" s="205">
        <v>39689</v>
      </c>
      <c r="D36" s="205">
        <v>4731568</v>
      </c>
      <c r="E36" s="205">
        <v>110.83333333333333</v>
      </c>
      <c r="F36" s="236">
        <v>358096.24060150376</v>
      </c>
      <c r="G36" s="1230">
        <f t="shared" si="4"/>
        <v>0.11921610521807049</v>
      </c>
    </row>
    <row r="37" spans="1:7">
      <c r="A37" s="173"/>
      <c r="B37" s="515" t="s">
        <v>4276</v>
      </c>
      <c r="C37" s="205">
        <v>1384940</v>
      </c>
      <c r="D37" s="205">
        <v>80877124</v>
      </c>
      <c r="E37" s="205">
        <v>13933.25</v>
      </c>
      <c r="F37" s="236">
        <v>99398.417454649854</v>
      </c>
      <c r="G37" s="1230">
        <f t="shared" si="4"/>
        <v>5.8397565237483212E-2</v>
      </c>
    </row>
    <row r="38" spans="1:7">
      <c r="A38" s="173"/>
      <c r="B38" s="515" t="s">
        <v>484</v>
      </c>
      <c r="C38" s="205"/>
      <c r="D38" s="205">
        <v>-819269</v>
      </c>
      <c r="E38" s="205"/>
      <c r="F38" s="236"/>
      <c r="G38" s="1230"/>
    </row>
    <row r="39" spans="1:7">
      <c r="A39" s="173"/>
      <c r="B39" s="515" t="s">
        <v>4436</v>
      </c>
      <c r="C39" s="205">
        <v>-6737</v>
      </c>
      <c r="D39" s="205">
        <v>-513194</v>
      </c>
      <c r="E39" s="205"/>
      <c r="F39" s="236"/>
      <c r="G39" s="1230"/>
    </row>
    <row r="40" spans="1:7" ht="15.75">
      <c r="A40" s="173"/>
      <c r="B40" s="1668" t="s">
        <v>3556</v>
      </c>
      <c r="C40" s="205">
        <f>SUM(C33:C39)</f>
        <v>1861033</v>
      </c>
      <c r="D40" s="205">
        <f>SUM(D33:D39)</f>
        <v>151517170</v>
      </c>
      <c r="E40" s="205">
        <v>30794.583333333332</v>
      </c>
      <c r="F40" s="236">
        <v>60433.875005073947</v>
      </c>
      <c r="G40" s="1230">
        <f t="shared" ref="G40" si="5">D40/C40/1000</f>
        <v>8.1415627772317853E-2</v>
      </c>
    </row>
    <row r="41" spans="1:7">
      <c r="A41" s="173"/>
      <c r="B41" s="515"/>
      <c r="C41" s="205"/>
      <c r="D41" s="205"/>
      <c r="E41" s="205"/>
      <c r="F41" s="236" t="s">
        <v>179</v>
      </c>
      <c r="G41" s="1230" t="s">
        <v>179</v>
      </c>
    </row>
    <row r="42" spans="1:7" ht="15.75">
      <c r="A42" s="173"/>
      <c r="B42" s="1668" t="s">
        <v>2174</v>
      </c>
      <c r="C42" s="205"/>
      <c r="D42" s="205"/>
      <c r="E42" s="205"/>
      <c r="F42" s="236" t="s">
        <v>179</v>
      </c>
      <c r="G42" s="1230" t="s">
        <v>179</v>
      </c>
    </row>
    <row r="43" spans="1:7">
      <c r="A43" s="173"/>
      <c r="B43" s="1860" t="s">
        <v>3554</v>
      </c>
      <c r="C43" s="205">
        <v>49</v>
      </c>
      <c r="D43" s="205">
        <v>10195</v>
      </c>
      <c r="E43" s="205">
        <v>1.3333333333333333</v>
      </c>
      <c r="F43" s="236">
        <v>36750</v>
      </c>
      <c r="G43" s="1230">
        <f t="shared" ref="G43:G46" si="6">D43/C43/1000</f>
        <v>0.20806122448979592</v>
      </c>
    </row>
    <row r="44" spans="1:7">
      <c r="A44" s="173"/>
      <c r="B44" s="515" t="s">
        <v>3555</v>
      </c>
      <c r="C44" s="205">
        <v>5098</v>
      </c>
      <c r="D44" s="205">
        <v>722347</v>
      </c>
      <c r="E44" s="205">
        <v>6.25</v>
      </c>
      <c r="F44" s="236">
        <v>815680</v>
      </c>
      <c r="G44" s="1230">
        <f t="shared" si="6"/>
        <v>0.14169223224794039</v>
      </c>
    </row>
    <row r="45" spans="1:7">
      <c r="A45" s="173"/>
      <c r="B45" s="515" t="s">
        <v>4280</v>
      </c>
      <c r="C45" s="205">
        <v>44180</v>
      </c>
      <c r="D45" s="205">
        <v>3578132</v>
      </c>
      <c r="E45" s="205">
        <v>35.166666666666664</v>
      </c>
      <c r="F45" s="236">
        <v>1256303.3175355452</v>
      </c>
      <c r="G45" s="1230">
        <f t="shared" si="6"/>
        <v>8.0989859665006797E-2</v>
      </c>
    </row>
    <row r="46" spans="1:7">
      <c r="A46" s="173"/>
      <c r="B46" s="515" t="s">
        <v>4276</v>
      </c>
      <c r="C46" s="205">
        <v>340231</v>
      </c>
      <c r="D46" s="205">
        <v>10718157</v>
      </c>
      <c r="E46" s="205">
        <v>83.75</v>
      </c>
      <c r="F46" s="236">
        <v>4062459.7014925373</v>
      </c>
      <c r="G46" s="1230">
        <f t="shared" si="6"/>
        <v>3.1502587947600309E-2</v>
      </c>
    </row>
    <row r="47" spans="1:7">
      <c r="A47" s="173"/>
      <c r="B47" s="515" t="s">
        <v>4277</v>
      </c>
      <c r="C47" s="205">
        <v>-1198</v>
      </c>
      <c r="D47" s="205">
        <v>-23549</v>
      </c>
      <c r="E47" s="205"/>
      <c r="F47" s="236"/>
      <c r="G47" s="1230"/>
    </row>
    <row r="48" spans="1:7" ht="15.75">
      <c r="A48" s="173"/>
      <c r="B48" s="1668" t="s">
        <v>3557</v>
      </c>
      <c r="C48" s="205">
        <v>388360</v>
      </c>
      <c r="D48" s="205">
        <v>15005282</v>
      </c>
      <c r="E48" s="205">
        <v>126.5</v>
      </c>
      <c r="F48" s="236">
        <v>3070039.5256916997</v>
      </c>
      <c r="G48" s="1230">
        <f t="shared" ref="G48" si="7">D48/C48/1000</f>
        <v>3.8637557935935735E-2</v>
      </c>
    </row>
    <row r="49" spans="1:7" ht="15.75">
      <c r="A49" s="173"/>
      <c r="B49" s="1668"/>
      <c r="C49" s="205"/>
      <c r="D49" s="205"/>
      <c r="E49" s="205"/>
      <c r="F49" s="236" t="s">
        <v>179</v>
      </c>
      <c r="G49" s="1230" t="s">
        <v>179</v>
      </c>
    </row>
    <row r="50" spans="1:7" ht="15.75">
      <c r="A50" s="173"/>
      <c r="B50" s="1668" t="s">
        <v>4281</v>
      </c>
      <c r="C50" s="205"/>
      <c r="D50" s="205"/>
      <c r="E50" s="205"/>
      <c r="F50" s="236" t="s">
        <v>179</v>
      </c>
      <c r="G50" s="1230" t="s">
        <v>179</v>
      </c>
    </row>
    <row r="51" spans="1:7">
      <c r="A51" s="173"/>
      <c r="B51" s="515" t="s">
        <v>4282</v>
      </c>
      <c r="C51" s="205"/>
      <c r="D51" s="205"/>
      <c r="E51" s="205"/>
      <c r="F51" s="236" t="s">
        <v>179</v>
      </c>
      <c r="G51" s="1230" t="s">
        <v>179</v>
      </c>
    </row>
    <row r="52" spans="1:7">
      <c r="A52" s="173"/>
      <c r="B52" s="515" t="s">
        <v>4283</v>
      </c>
      <c r="C52" s="205">
        <v>3291</v>
      </c>
      <c r="D52" s="205">
        <v>1042904</v>
      </c>
      <c r="E52" s="205">
        <v>120.16666666666667</v>
      </c>
      <c r="F52" s="236">
        <v>27386.962552011093</v>
      </c>
      <c r="G52" s="1230">
        <f t="shared" ref="G52:G54" si="8">D52/C52/1000</f>
        <v>0.31689577635976907</v>
      </c>
    </row>
    <row r="53" spans="1:7">
      <c r="A53" s="173"/>
      <c r="B53" s="515" t="s">
        <v>4284</v>
      </c>
      <c r="C53" s="205">
        <v>19138</v>
      </c>
      <c r="D53" s="205">
        <v>5124779</v>
      </c>
      <c r="E53" s="205">
        <v>458.91666666666669</v>
      </c>
      <c r="F53" s="236">
        <v>41702.560377701106</v>
      </c>
      <c r="G53" s="1230">
        <f t="shared" si="8"/>
        <v>0.2677802800710628</v>
      </c>
    </row>
    <row r="54" spans="1:7" s="1696" customFormat="1" ht="15.75">
      <c r="A54" s="173"/>
      <c r="B54" s="1668" t="s">
        <v>4285</v>
      </c>
      <c r="C54" s="205">
        <v>22429</v>
      </c>
      <c r="D54" s="205">
        <v>6167683</v>
      </c>
      <c r="E54" s="205">
        <v>579.08333333333337</v>
      </c>
      <c r="F54" s="236">
        <v>38731.903871060582</v>
      </c>
      <c r="G54" s="1230">
        <f t="shared" si="8"/>
        <v>0.27498698114048781</v>
      </c>
    </row>
    <row r="55" spans="1:7" s="1696" customFormat="1">
      <c r="A55" s="173"/>
      <c r="B55" s="515"/>
      <c r="C55" s="205"/>
      <c r="D55" s="205"/>
      <c r="E55" s="205"/>
      <c r="F55" s="236" t="s">
        <v>179</v>
      </c>
      <c r="G55" s="1230" t="s">
        <v>179</v>
      </c>
    </row>
    <row r="56" spans="1:7" s="1696" customFormat="1">
      <c r="A56" s="173"/>
      <c r="B56" s="515"/>
      <c r="C56" s="205"/>
      <c r="D56" s="205"/>
      <c r="E56" s="205"/>
      <c r="F56" s="236" t="s">
        <v>179</v>
      </c>
      <c r="G56" s="1230" t="s">
        <v>179</v>
      </c>
    </row>
    <row r="57" spans="1:7" s="1696" customFormat="1" ht="15.75">
      <c r="A57" s="173"/>
      <c r="B57" s="1668" t="s">
        <v>4286</v>
      </c>
      <c r="C57" s="205">
        <v>93963</v>
      </c>
      <c r="D57" s="205">
        <v>8110178</v>
      </c>
      <c r="E57" s="205">
        <v>1</v>
      </c>
      <c r="F57" s="236">
        <v>93963000</v>
      </c>
      <c r="G57" s="1230">
        <f t="shared" ref="G57" si="9">D57/C57/1000</f>
        <v>8.6312463416451157E-2</v>
      </c>
    </row>
    <row r="58" spans="1:7" s="1696" customFormat="1">
      <c r="A58" s="173"/>
      <c r="B58" s="515"/>
      <c r="C58" s="205"/>
      <c r="D58" s="205"/>
      <c r="E58" s="205"/>
      <c r="F58" s="236"/>
      <c r="G58" s="1230"/>
    </row>
    <row r="59" spans="1:7">
      <c r="A59" s="173"/>
      <c r="B59" s="515"/>
      <c r="C59" s="205"/>
      <c r="D59" s="205"/>
      <c r="E59" s="205"/>
      <c r="F59" s="236" t="str">
        <f t="shared" si="0"/>
        <v xml:space="preserve">  </v>
      </c>
      <c r="G59" s="1230" t="str">
        <f t="shared" si="1"/>
        <v xml:space="preserve">  </v>
      </c>
    </row>
    <row r="60" spans="1:7">
      <c r="A60" s="173"/>
      <c r="B60" s="52"/>
      <c r="C60" s="206"/>
      <c r="D60" s="206"/>
      <c r="E60" s="206"/>
      <c r="F60" s="236" t="str">
        <f t="shared" si="0"/>
        <v xml:space="preserve">  </v>
      </c>
      <c r="G60" s="1230" t="str">
        <f t="shared" si="1"/>
        <v xml:space="preserve">  </v>
      </c>
    </row>
    <row r="61" spans="1:7">
      <c r="A61" s="225"/>
      <c r="B61" s="139" t="s">
        <v>3197</v>
      </c>
      <c r="C61" s="147">
        <f>C57+C54+C46+C45+C44+C43+C37+C36+C35+C34+C33+C26+C25+C24+C23+C27</f>
        <v>4044817</v>
      </c>
      <c r="D61" s="147">
        <v>452722037</v>
      </c>
      <c r="E61" s="147">
        <f>E57+E54+E46+E45+E44+E43+E37+E36+E35+E34+E33+E26+E25+E24+E23+E27+E39</f>
        <v>227964.08333333331</v>
      </c>
      <c r="F61" s="1697">
        <f>C61*1000/E61</f>
        <v>17743.220514635166</v>
      </c>
      <c r="G61" s="1231">
        <f>IF(ISERR(D61/C61/1000),"  ",D61/C61/1000)</f>
        <v>0.11192645724145245</v>
      </c>
    </row>
    <row r="62" spans="1:7">
      <c r="A62" s="225"/>
      <c r="B62" s="139" t="s">
        <v>3198</v>
      </c>
      <c r="C62" s="147">
        <f>C47+C38+C28+C39</f>
        <v>-16489</v>
      </c>
      <c r="D62" s="147">
        <f>D47+D39+D28</f>
        <v>-1993044</v>
      </c>
      <c r="E62" s="147"/>
      <c r="F62" s="236" t="str">
        <f t="shared" si="0"/>
        <v xml:space="preserve">  </v>
      </c>
      <c r="G62" s="1230">
        <f t="shared" si="1"/>
        <v>0.12087112620534901</v>
      </c>
    </row>
    <row r="63" spans="1:7" ht="15.75" thickBot="1">
      <c r="A63" s="149"/>
      <c r="B63" s="73" t="s">
        <v>1526</v>
      </c>
      <c r="C63" s="837">
        <f>C61+C62</f>
        <v>4028328</v>
      </c>
      <c r="D63" s="837">
        <f>D61+D62</f>
        <v>450728993</v>
      </c>
      <c r="E63" s="837">
        <f>E61+E62</f>
        <v>227964.08333333331</v>
      </c>
      <c r="F63" s="2690">
        <f>C63*1000/E63</f>
        <v>17670.888944859369</v>
      </c>
      <c r="G63" s="1232">
        <f t="shared" si="1"/>
        <v>0.11188984437215639</v>
      </c>
    </row>
    <row r="64" spans="1:7">
      <c r="A64" s="11"/>
      <c r="B64" s="11"/>
      <c r="C64" s="11"/>
      <c r="D64" s="11"/>
      <c r="E64" s="11"/>
      <c r="F64" s="11"/>
      <c r="G64" s="172"/>
    </row>
    <row r="65" spans="1:7">
      <c r="A65" s="1079" t="s">
        <v>5126</v>
      </c>
      <c r="B65" s="11"/>
      <c r="C65" s="11"/>
      <c r="D65" s="11"/>
      <c r="E65" s="11"/>
      <c r="F65" s="11"/>
      <c r="G65" s="172" t="s">
        <v>3199</v>
      </c>
    </row>
    <row r="66" spans="1:7">
      <c r="A66" s="44" t="s">
        <v>3200</v>
      </c>
      <c r="B66" s="44"/>
      <c r="C66" s="44"/>
      <c r="D66" s="44"/>
      <c r="E66" s="44"/>
      <c r="F66" s="44"/>
      <c r="G66" s="44"/>
    </row>
    <row r="69" spans="1:7">
      <c r="A69" s="11"/>
      <c r="B69" s="11"/>
      <c r="C69" s="10"/>
      <c r="D69" s="10"/>
    </row>
    <row r="70" spans="1:7" ht="15.75">
      <c r="A70" s="46" t="s">
        <v>1324</v>
      </c>
      <c r="B70" s="44"/>
      <c r="C70" s="44"/>
      <c r="D70" s="44"/>
      <c r="E70" s="44"/>
      <c r="F70" s="44"/>
      <c r="G70" s="44"/>
    </row>
    <row r="72" spans="1:7" ht="16.5" thickBot="1">
      <c r="A72" s="734" t="str">
        <f>'Data Sheet'!$C$25</f>
        <v>Orange and Rockland Utilities, Inc</v>
      </c>
      <c r="B72" s="11"/>
      <c r="C72" s="11"/>
      <c r="D72" s="11"/>
      <c r="E72" s="11"/>
      <c r="F72" s="448" t="str">
        <f>'Data Sheet'!$C$40</f>
        <v>4/28/2016</v>
      </c>
      <c r="G72" s="4" t="str">
        <f>'Data Sheet'!$C$38</f>
        <v>12/31/2015</v>
      </c>
    </row>
    <row r="73" spans="1:7">
      <c r="A73" s="13"/>
      <c r="B73" s="41"/>
      <c r="C73" s="41"/>
      <c r="D73" s="41"/>
      <c r="E73" s="41"/>
      <c r="F73" s="41"/>
      <c r="G73" s="42"/>
    </row>
    <row r="74" spans="1:7">
      <c r="A74" s="197" t="s">
        <v>1687</v>
      </c>
      <c r="B74" s="44"/>
      <c r="C74" s="44"/>
      <c r="D74" s="44"/>
      <c r="E74" s="44"/>
      <c r="F74" s="44"/>
      <c r="G74" s="45"/>
    </row>
    <row r="75" spans="1:7">
      <c r="A75" s="47"/>
      <c r="B75" s="11"/>
      <c r="C75" s="11"/>
      <c r="D75" s="11"/>
      <c r="E75" s="11"/>
      <c r="F75" s="11"/>
      <c r="G75" s="48"/>
    </row>
    <row r="76" spans="1:7">
      <c r="A76" s="225" t="s">
        <v>3686</v>
      </c>
      <c r="B76" s="64"/>
      <c r="C76" s="59"/>
      <c r="D76" s="63"/>
      <c r="E76" s="365" t="s">
        <v>3188</v>
      </c>
      <c r="F76" s="365" t="s">
        <v>3189</v>
      </c>
      <c r="G76" s="1227" t="s">
        <v>3190</v>
      </c>
    </row>
    <row r="77" spans="1:7">
      <c r="A77" s="173" t="s">
        <v>3689</v>
      </c>
      <c r="B77" s="1092" t="s">
        <v>3191</v>
      </c>
      <c r="C77" s="428" t="s">
        <v>3192</v>
      </c>
      <c r="D77" s="54" t="s">
        <v>3193</v>
      </c>
      <c r="E77" s="54" t="s">
        <v>3194</v>
      </c>
      <c r="F77" s="54" t="s">
        <v>3195</v>
      </c>
      <c r="G77" s="271" t="s">
        <v>3196</v>
      </c>
    </row>
    <row r="78" spans="1:7">
      <c r="A78" s="174"/>
      <c r="B78" s="201" t="s">
        <v>58</v>
      </c>
      <c r="C78" s="434" t="s">
        <v>1827</v>
      </c>
      <c r="D78" s="201" t="s">
        <v>1828</v>
      </c>
      <c r="E78" s="201" t="s">
        <v>1829</v>
      </c>
      <c r="F78" s="201" t="s">
        <v>3535</v>
      </c>
      <c r="G78" s="889" t="s">
        <v>3536</v>
      </c>
    </row>
    <row r="79" spans="1:7">
      <c r="A79" s="225">
        <v>1</v>
      </c>
      <c r="B79" s="63"/>
      <c r="C79" s="456"/>
      <c r="D79" s="1228"/>
      <c r="E79" s="456"/>
      <c r="F79" s="236" t="str">
        <f t="shared" ref="F79:F133" si="10">IF(ISERR(C79/E79*1000),"  ",C79/E79*1000)</f>
        <v xml:space="preserve">  </v>
      </c>
      <c r="G79" s="1229" t="str">
        <f t="shared" ref="G79:G133" si="11">IF(ISERR(D79/C79/1000),"  ",D79/C79/1000)</f>
        <v xml:space="preserve">  </v>
      </c>
    </row>
    <row r="80" spans="1:7">
      <c r="A80" s="173">
        <f t="shared" ref="A80:A102" si="12">A79+1</f>
        <v>2</v>
      </c>
      <c r="B80" s="11"/>
      <c r="C80" s="205"/>
      <c r="D80" s="205"/>
      <c r="E80" s="205"/>
      <c r="F80" s="236" t="str">
        <f t="shared" si="10"/>
        <v xml:space="preserve">  </v>
      </c>
      <c r="G80" s="1230" t="str">
        <f t="shared" si="11"/>
        <v xml:space="preserve">  </v>
      </c>
    </row>
    <row r="81" spans="1:7">
      <c r="A81" s="173">
        <f t="shared" si="12"/>
        <v>3</v>
      </c>
      <c r="B81" s="11"/>
      <c r="C81" s="205"/>
      <c r="D81" s="205"/>
      <c r="E81" s="205"/>
      <c r="F81" s="236" t="str">
        <f t="shared" si="10"/>
        <v xml:space="preserve">  </v>
      </c>
      <c r="G81" s="1230" t="str">
        <f t="shared" si="11"/>
        <v xml:space="preserve">  </v>
      </c>
    </row>
    <row r="82" spans="1:7">
      <c r="A82" s="173">
        <f t="shared" si="12"/>
        <v>4</v>
      </c>
      <c r="B82" s="11"/>
      <c r="C82" s="205"/>
      <c r="D82" s="205"/>
      <c r="E82" s="205"/>
      <c r="F82" s="236" t="str">
        <f t="shared" si="10"/>
        <v xml:space="preserve">  </v>
      </c>
      <c r="G82" s="1230" t="str">
        <f t="shared" si="11"/>
        <v xml:space="preserve">  </v>
      </c>
    </row>
    <row r="83" spans="1:7">
      <c r="A83" s="173">
        <f t="shared" si="12"/>
        <v>5</v>
      </c>
      <c r="B83" s="11"/>
      <c r="C83" s="205"/>
      <c r="D83" s="205"/>
      <c r="E83" s="205"/>
      <c r="F83" s="236" t="str">
        <f t="shared" si="10"/>
        <v xml:space="preserve">  </v>
      </c>
      <c r="G83" s="1230" t="str">
        <f t="shared" si="11"/>
        <v xml:space="preserve">  </v>
      </c>
    </row>
    <row r="84" spans="1:7">
      <c r="A84" s="173">
        <f t="shared" si="12"/>
        <v>6</v>
      </c>
      <c r="B84" s="11"/>
      <c r="C84" s="205"/>
      <c r="D84" s="205"/>
      <c r="E84" s="205"/>
      <c r="F84" s="236" t="str">
        <f t="shared" si="10"/>
        <v xml:space="preserve">  </v>
      </c>
      <c r="G84" s="1230" t="str">
        <f t="shared" si="11"/>
        <v xml:space="preserve">  </v>
      </c>
    </row>
    <row r="85" spans="1:7">
      <c r="A85" s="173">
        <f t="shared" si="12"/>
        <v>7</v>
      </c>
      <c r="B85" s="11"/>
      <c r="C85" s="205"/>
      <c r="D85" s="205"/>
      <c r="E85" s="205"/>
      <c r="F85" s="236" t="str">
        <f t="shared" si="10"/>
        <v xml:space="preserve">  </v>
      </c>
      <c r="G85" s="1230" t="str">
        <f t="shared" si="11"/>
        <v xml:space="preserve">  </v>
      </c>
    </row>
    <row r="86" spans="1:7">
      <c r="A86" s="173">
        <f t="shared" si="12"/>
        <v>8</v>
      </c>
      <c r="B86" s="11"/>
      <c r="C86" s="205"/>
      <c r="D86" s="205"/>
      <c r="E86" s="205"/>
      <c r="F86" s="236" t="str">
        <f t="shared" si="10"/>
        <v xml:space="preserve">  </v>
      </c>
      <c r="G86" s="1230" t="str">
        <f t="shared" si="11"/>
        <v xml:space="preserve">  </v>
      </c>
    </row>
    <row r="87" spans="1:7">
      <c r="A87" s="173">
        <f t="shared" si="12"/>
        <v>9</v>
      </c>
      <c r="B87" s="11"/>
      <c r="C87" s="205"/>
      <c r="D87" s="205"/>
      <c r="E87" s="205"/>
      <c r="F87" s="236" t="str">
        <f t="shared" si="10"/>
        <v xml:space="preserve">  </v>
      </c>
      <c r="G87" s="1230" t="str">
        <f t="shared" si="11"/>
        <v xml:space="preserve">  </v>
      </c>
    </row>
    <row r="88" spans="1:7">
      <c r="A88" s="173">
        <f t="shared" si="12"/>
        <v>10</v>
      </c>
      <c r="B88" s="11"/>
      <c r="C88" s="205"/>
      <c r="D88" s="205"/>
      <c r="E88" s="205"/>
      <c r="F88" s="236" t="str">
        <f t="shared" si="10"/>
        <v xml:space="preserve">  </v>
      </c>
      <c r="G88" s="1230" t="str">
        <f t="shared" si="11"/>
        <v xml:space="preserve">  </v>
      </c>
    </row>
    <row r="89" spans="1:7">
      <c r="A89" s="173">
        <f t="shared" si="12"/>
        <v>11</v>
      </c>
      <c r="B89" s="11"/>
      <c r="C89" s="205"/>
      <c r="D89" s="205"/>
      <c r="E89" s="205"/>
      <c r="F89" s="236" t="str">
        <f t="shared" si="10"/>
        <v xml:space="preserve">  </v>
      </c>
      <c r="G89" s="1230" t="str">
        <f t="shared" si="11"/>
        <v xml:space="preserve">  </v>
      </c>
    </row>
    <row r="90" spans="1:7">
      <c r="A90" s="173">
        <f t="shared" si="12"/>
        <v>12</v>
      </c>
      <c r="B90" s="11"/>
      <c r="C90" s="205"/>
      <c r="D90" s="205"/>
      <c r="E90" s="205"/>
      <c r="F90" s="236" t="str">
        <f t="shared" si="10"/>
        <v xml:space="preserve">  </v>
      </c>
      <c r="G90" s="1230" t="str">
        <f t="shared" si="11"/>
        <v xml:space="preserve">  </v>
      </c>
    </row>
    <row r="91" spans="1:7">
      <c r="A91" s="173">
        <f t="shared" si="12"/>
        <v>13</v>
      </c>
      <c r="B91" s="11"/>
      <c r="C91" s="205"/>
      <c r="D91" s="205"/>
      <c r="E91" s="205"/>
      <c r="F91" s="236" t="str">
        <f t="shared" si="10"/>
        <v xml:space="preserve">  </v>
      </c>
      <c r="G91" s="1230" t="str">
        <f t="shared" si="11"/>
        <v xml:space="preserve">  </v>
      </c>
    </row>
    <row r="92" spans="1:7">
      <c r="A92" s="173">
        <f t="shared" si="12"/>
        <v>14</v>
      </c>
      <c r="B92" s="11"/>
      <c r="C92" s="205"/>
      <c r="D92" s="205"/>
      <c r="E92" s="205"/>
      <c r="F92" s="236" t="str">
        <f t="shared" si="10"/>
        <v xml:space="preserve">  </v>
      </c>
      <c r="G92" s="1230" t="str">
        <f t="shared" si="11"/>
        <v xml:space="preserve">  </v>
      </c>
    </row>
    <row r="93" spans="1:7">
      <c r="A93" s="173">
        <f t="shared" si="12"/>
        <v>15</v>
      </c>
      <c r="B93" s="11"/>
      <c r="C93" s="205"/>
      <c r="D93" s="205"/>
      <c r="E93" s="205"/>
      <c r="F93" s="236" t="str">
        <f t="shared" si="10"/>
        <v xml:space="preserve">  </v>
      </c>
      <c r="G93" s="1230" t="str">
        <f t="shared" si="11"/>
        <v xml:space="preserve">  </v>
      </c>
    </row>
    <row r="94" spans="1:7">
      <c r="A94" s="173">
        <f t="shared" si="12"/>
        <v>16</v>
      </c>
      <c r="B94" s="11"/>
      <c r="C94" s="205"/>
      <c r="D94" s="205"/>
      <c r="E94" s="205"/>
      <c r="F94" s="236" t="str">
        <f t="shared" si="10"/>
        <v xml:space="preserve">  </v>
      </c>
      <c r="G94" s="1230" t="str">
        <f t="shared" si="11"/>
        <v xml:space="preserve">  </v>
      </c>
    </row>
    <row r="95" spans="1:7">
      <c r="A95" s="173">
        <f t="shared" si="12"/>
        <v>17</v>
      </c>
      <c r="B95" s="11"/>
      <c r="C95" s="205"/>
      <c r="D95" s="205"/>
      <c r="E95" s="205"/>
      <c r="F95" s="236" t="str">
        <f t="shared" si="10"/>
        <v xml:space="preserve">  </v>
      </c>
      <c r="G95" s="1230" t="str">
        <f t="shared" si="11"/>
        <v xml:space="preserve">  </v>
      </c>
    </row>
    <row r="96" spans="1:7">
      <c r="A96" s="173">
        <f t="shared" si="12"/>
        <v>18</v>
      </c>
      <c r="B96" s="11"/>
      <c r="C96" s="205"/>
      <c r="D96" s="205"/>
      <c r="E96" s="205"/>
      <c r="F96" s="236" t="str">
        <f t="shared" si="10"/>
        <v xml:space="preserve">  </v>
      </c>
      <c r="G96" s="1230" t="str">
        <f t="shared" si="11"/>
        <v xml:space="preserve">  </v>
      </c>
    </row>
    <row r="97" spans="1:7">
      <c r="A97" s="173">
        <f t="shared" si="12"/>
        <v>19</v>
      </c>
      <c r="B97" s="11"/>
      <c r="C97" s="205"/>
      <c r="D97" s="205"/>
      <c r="E97" s="205"/>
      <c r="F97" s="236" t="str">
        <f t="shared" si="10"/>
        <v xml:space="preserve">  </v>
      </c>
      <c r="G97" s="1230" t="str">
        <f t="shared" si="11"/>
        <v xml:space="preserve">  </v>
      </c>
    </row>
    <row r="98" spans="1:7">
      <c r="A98" s="173">
        <f t="shared" si="12"/>
        <v>20</v>
      </c>
      <c r="B98" s="11"/>
      <c r="C98" s="205"/>
      <c r="D98" s="205"/>
      <c r="E98" s="205"/>
      <c r="F98" s="236" t="str">
        <f t="shared" si="10"/>
        <v xml:space="preserve">  </v>
      </c>
      <c r="G98" s="1230" t="str">
        <f t="shared" si="11"/>
        <v xml:space="preserve">  </v>
      </c>
    </row>
    <row r="99" spans="1:7">
      <c r="A99" s="173">
        <f t="shared" si="12"/>
        <v>21</v>
      </c>
      <c r="B99" s="11"/>
      <c r="C99" s="205"/>
      <c r="D99" s="205"/>
      <c r="E99" s="205"/>
      <c r="F99" s="236" t="str">
        <f t="shared" si="10"/>
        <v xml:space="preserve">  </v>
      </c>
      <c r="G99" s="1230" t="str">
        <f t="shared" si="11"/>
        <v xml:space="preserve">  </v>
      </c>
    </row>
    <row r="100" spans="1:7">
      <c r="A100" s="173">
        <f t="shared" si="12"/>
        <v>22</v>
      </c>
      <c r="B100" s="11"/>
      <c r="C100" s="205"/>
      <c r="D100" s="205"/>
      <c r="E100" s="205"/>
      <c r="F100" s="236" t="str">
        <f t="shared" si="10"/>
        <v xml:space="preserve">  </v>
      </c>
      <c r="G100" s="1230" t="str">
        <f t="shared" si="11"/>
        <v xml:space="preserve">  </v>
      </c>
    </row>
    <row r="101" spans="1:7">
      <c r="A101" s="173">
        <f t="shared" si="12"/>
        <v>23</v>
      </c>
      <c r="B101" s="11"/>
      <c r="C101" s="205"/>
      <c r="D101" s="205"/>
      <c r="E101" s="205"/>
      <c r="F101" s="236" t="str">
        <f t="shared" si="10"/>
        <v xml:space="preserve">  </v>
      </c>
      <c r="G101" s="1230" t="str">
        <f t="shared" si="11"/>
        <v xml:space="preserve">  </v>
      </c>
    </row>
    <row r="102" spans="1:7">
      <c r="A102" s="173">
        <f t="shared" si="12"/>
        <v>24</v>
      </c>
      <c r="B102" s="11"/>
      <c r="C102" s="205"/>
      <c r="D102" s="205"/>
      <c r="E102" s="205"/>
      <c r="F102" s="236" t="str">
        <f t="shared" si="10"/>
        <v xml:space="preserve">  </v>
      </c>
      <c r="G102" s="1230" t="str">
        <f t="shared" si="11"/>
        <v xml:space="preserve">  </v>
      </c>
    </row>
    <row r="103" spans="1:7">
      <c r="A103" s="173">
        <v>25</v>
      </c>
      <c r="B103" s="11"/>
      <c r="C103" s="205"/>
      <c r="D103" s="205"/>
      <c r="E103" s="205"/>
      <c r="F103" s="236" t="str">
        <f t="shared" si="10"/>
        <v xml:space="preserve">  </v>
      </c>
      <c r="G103" s="1230" t="str">
        <f t="shared" si="11"/>
        <v xml:space="preserve">  </v>
      </c>
    </row>
    <row r="104" spans="1:7">
      <c r="A104" s="173">
        <v>26</v>
      </c>
      <c r="B104" s="11"/>
      <c r="C104" s="205"/>
      <c r="D104" s="205"/>
      <c r="E104" s="205"/>
      <c r="F104" s="236" t="str">
        <f t="shared" si="10"/>
        <v xml:space="preserve">  </v>
      </c>
      <c r="G104" s="1230" t="str">
        <f t="shared" si="11"/>
        <v xml:space="preserve">  </v>
      </c>
    </row>
    <row r="105" spans="1:7">
      <c r="A105" s="173">
        <v>27</v>
      </c>
      <c r="B105" s="11"/>
      <c r="C105" s="205"/>
      <c r="D105" s="205"/>
      <c r="E105" s="205"/>
      <c r="F105" s="236" t="str">
        <f t="shared" si="10"/>
        <v xml:space="preserve">  </v>
      </c>
      <c r="G105" s="1230" t="str">
        <f t="shared" si="11"/>
        <v xml:space="preserve">  </v>
      </c>
    </row>
    <row r="106" spans="1:7">
      <c r="A106" s="173">
        <v>28</v>
      </c>
      <c r="B106" s="11"/>
      <c r="C106" s="205"/>
      <c r="D106" s="205"/>
      <c r="E106" s="205"/>
      <c r="F106" s="236" t="str">
        <f t="shared" si="10"/>
        <v xml:space="preserve">  </v>
      </c>
      <c r="G106" s="1230" t="str">
        <f t="shared" si="11"/>
        <v xml:space="preserve">  </v>
      </c>
    </row>
    <row r="107" spans="1:7">
      <c r="A107" s="173">
        <v>29</v>
      </c>
      <c r="B107" s="11"/>
      <c r="C107" s="205"/>
      <c r="D107" s="205"/>
      <c r="E107" s="205"/>
      <c r="F107" s="236" t="str">
        <f t="shared" si="10"/>
        <v xml:space="preserve">  </v>
      </c>
      <c r="G107" s="1230" t="str">
        <f t="shared" si="11"/>
        <v xml:space="preserve">  </v>
      </c>
    </row>
    <row r="108" spans="1:7">
      <c r="A108" s="173">
        <v>30</v>
      </c>
      <c r="B108" s="11"/>
      <c r="C108" s="205"/>
      <c r="D108" s="205"/>
      <c r="E108" s="205"/>
      <c r="F108" s="236" t="str">
        <f t="shared" si="10"/>
        <v xml:space="preserve">  </v>
      </c>
      <c r="G108" s="1230" t="str">
        <f t="shared" si="11"/>
        <v xml:space="preserve">  </v>
      </c>
    </row>
    <row r="109" spans="1:7">
      <c r="A109" s="173">
        <v>31</v>
      </c>
      <c r="B109" s="11"/>
      <c r="C109" s="205"/>
      <c r="D109" s="205"/>
      <c r="E109" s="205"/>
      <c r="F109" s="236" t="str">
        <f t="shared" si="10"/>
        <v xml:space="preserve">  </v>
      </c>
      <c r="G109" s="1230" t="str">
        <f t="shared" si="11"/>
        <v xml:space="preserve">  </v>
      </c>
    </row>
    <row r="110" spans="1:7">
      <c r="A110" s="173">
        <v>32</v>
      </c>
      <c r="B110" s="11"/>
      <c r="C110" s="205"/>
      <c r="D110" s="205"/>
      <c r="E110" s="205"/>
      <c r="F110" s="236" t="str">
        <f t="shared" si="10"/>
        <v xml:space="preserve">  </v>
      </c>
      <c r="G110" s="1230" t="str">
        <f t="shared" si="11"/>
        <v xml:space="preserve">  </v>
      </c>
    </row>
    <row r="111" spans="1:7">
      <c r="A111" s="173">
        <v>33</v>
      </c>
      <c r="B111" s="11"/>
      <c r="C111" s="205"/>
      <c r="D111" s="205"/>
      <c r="E111" s="205"/>
      <c r="F111" s="236" t="str">
        <f t="shared" si="10"/>
        <v xml:space="preserve">  </v>
      </c>
      <c r="G111" s="1230" t="str">
        <f t="shared" si="11"/>
        <v xml:space="preserve">  </v>
      </c>
    </row>
    <row r="112" spans="1:7">
      <c r="A112" s="173">
        <v>34</v>
      </c>
      <c r="B112" s="11"/>
      <c r="C112" s="205"/>
      <c r="D112" s="205"/>
      <c r="E112" s="205"/>
      <c r="F112" s="236" t="str">
        <f t="shared" si="10"/>
        <v xml:space="preserve">  </v>
      </c>
      <c r="G112" s="1230" t="str">
        <f t="shared" si="11"/>
        <v xml:space="preserve">  </v>
      </c>
    </row>
    <row r="113" spans="1:7">
      <c r="A113" s="173">
        <v>35</v>
      </c>
      <c r="B113" s="11"/>
      <c r="C113" s="205"/>
      <c r="D113" s="205"/>
      <c r="E113" s="205"/>
      <c r="F113" s="236" t="str">
        <f t="shared" si="10"/>
        <v xml:space="preserve">  </v>
      </c>
      <c r="G113" s="1230" t="str">
        <f t="shared" si="11"/>
        <v xml:space="preserve">  </v>
      </c>
    </row>
    <row r="114" spans="1:7">
      <c r="A114" s="173">
        <v>36</v>
      </c>
      <c r="B114" s="11"/>
      <c r="C114" s="205"/>
      <c r="D114" s="205"/>
      <c r="E114" s="205"/>
      <c r="F114" s="236" t="str">
        <f t="shared" si="10"/>
        <v xml:space="preserve">  </v>
      </c>
      <c r="G114" s="1230" t="str">
        <f t="shared" si="11"/>
        <v xml:space="preserve">  </v>
      </c>
    </row>
    <row r="115" spans="1:7">
      <c r="A115" s="173">
        <v>37</v>
      </c>
      <c r="B115" s="11"/>
      <c r="C115" s="205"/>
      <c r="D115" s="205"/>
      <c r="E115" s="205"/>
      <c r="F115" s="236" t="str">
        <f t="shared" si="10"/>
        <v xml:space="preserve">  </v>
      </c>
      <c r="G115" s="1230" t="str">
        <f t="shared" si="11"/>
        <v xml:space="preserve">  </v>
      </c>
    </row>
    <row r="116" spans="1:7">
      <c r="A116" s="173">
        <v>38</v>
      </c>
      <c r="B116" s="11"/>
      <c r="C116" s="205"/>
      <c r="D116" s="205"/>
      <c r="E116" s="205"/>
      <c r="F116" s="236" t="str">
        <f t="shared" si="10"/>
        <v xml:space="preserve">  </v>
      </c>
      <c r="G116" s="1230" t="str">
        <f t="shared" si="11"/>
        <v xml:space="preserve">  </v>
      </c>
    </row>
    <row r="117" spans="1:7">
      <c r="A117" s="173">
        <v>39</v>
      </c>
      <c r="B117" s="11"/>
      <c r="C117" s="205"/>
      <c r="D117" s="205"/>
      <c r="E117" s="205"/>
      <c r="F117" s="236" t="str">
        <f t="shared" si="10"/>
        <v xml:space="preserve">  </v>
      </c>
      <c r="G117" s="1230" t="str">
        <f t="shared" si="11"/>
        <v xml:space="preserve">  </v>
      </c>
    </row>
    <row r="118" spans="1:7">
      <c r="A118" s="173">
        <v>40</v>
      </c>
      <c r="B118" s="11"/>
      <c r="C118" s="205"/>
      <c r="D118" s="205"/>
      <c r="E118" s="205"/>
      <c r="F118" s="236" t="str">
        <f t="shared" si="10"/>
        <v xml:space="preserve">  </v>
      </c>
      <c r="G118" s="1230" t="str">
        <f t="shared" si="11"/>
        <v xml:space="preserve">  </v>
      </c>
    </row>
    <row r="119" spans="1:7">
      <c r="A119" s="173">
        <v>41</v>
      </c>
      <c r="B119" s="11"/>
      <c r="C119" s="205"/>
      <c r="D119" s="205"/>
      <c r="E119" s="205"/>
      <c r="F119" s="236" t="str">
        <f t="shared" si="10"/>
        <v xml:space="preserve">  </v>
      </c>
      <c r="G119" s="1230" t="str">
        <f t="shared" si="11"/>
        <v xml:space="preserve">  </v>
      </c>
    </row>
    <row r="120" spans="1:7">
      <c r="A120" s="173">
        <f t="shared" ref="A120:A133" si="13">A119+1</f>
        <v>42</v>
      </c>
      <c r="B120" s="11"/>
      <c r="C120" s="205"/>
      <c r="D120" s="205"/>
      <c r="E120" s="205"/>
      <c r="F120" s="236" t="str">
        <f t="shared" si="10"/>
        <v xml:space="preserve">  </v>
      </c>
      <c r="G120" s="1230" t="str">
        <f t="shared" si="11"/>
        <v xml:space="preserve">  </v>
      </c>
    </row>
    <row r="121" spans="1:7">
      <c r="A121" s="173">
        <f t="shared" si="13"/>
        <v>43</v>
      </c>
      <c r="B121" s="11"/>
      <c r="C121" s="205"/>
      <c r="D121" s="205"/>
      <c r="E121" s="205"/>
      <c r="F121" s="236" t="str">
        <f t="shared" si="10"/>
        <v xml:space="preserve">  </v>
      </c>
      <c r="G121" s="1230" t="str">
        <f t="shared" si="11"/>
        <v xml:space="preserve">  </v>
      </c>
    </row>
    <row r="122" spans="1:7">
      <c r="A122" s="173">
        <f t="shared" si="13"/>
        <v>44</v>
      </c>
      <c r="B122" s="11"/>
      <c r="C122" s="205"/>
      <c r="D122" s="205"/>
      <c r="E122" s="205"/>
      <c r="F122" s="236" t="str">
        <f t="shared" si="10"/>
        <v xml:space="preserve">  </v>
      </c>
      <c r="G122" s="1230" t="str">
        <f t="shared" si="11"/>
        <v xml:space="preserve">  </v>
      </c>
    </row>
    <row r="123" spans="1:7">
      <c r="A123" s="173">
        <f t="shared" si="13"/>
        <v>45</v>
      </c>
      <c r="B123" s="11"/>
      <c r="C123" s="205"/>
      <c r="D123" s="205"/>
      <c r="E123" s="205"/>
      <c r="F123" s="236" t="str">
        <f t="shared" si="10"/>
        <v xml:space="preserve">  </v>
      </c>
      <c r="G123" s="1230" t="str">
        <f t="shared" si="11"/>
        <v xml:space="preserve">  </v>
      </c>
    </row>
    <row r="124" spans="1:7">
      <c r="A124" s="173">
        <f t="shared" si="13"/>
        <v>46</v>
      </c>
      <c r="B124" s="11"/>
      <c r="C124" s="205"/>
      <c r="D124" s="205"/>
      <c r="E124" s="205"/>
      <c r="F124" s="236" t="str">
        <f t="shared" si="10"/>
        <v xml:space="preserve">  </v>
      </c>
      <c r="G124" s="1230" t="str">
        <f t="shared" si="11"/>
        <v xml:space="preserve">  </v>
      </c>
    </row>
    <row r="125" spans="1:7">
      <c r="A125" s="173">
        <f t="shared" si="13"/>
        <v>47</v>
      </c>
      <c r="B125" s="11"/>
      <c r="C125" s="205"/>
      <c r="D125" s="205"/>
      <c r="E125" s="205"/>
      <c r="F125" s="236" t="str">
        <f t="shared" si="10"/>
        <v xml:space="preserve">  </v>
      </c>
      <c r="G125" s="1230" t="str">
        <f t="shared" si="11"/>
        <v xml:space="preserve">  </v>
      </c>
    </row>
    <row r="126" spans="1:7">
      <c r="A126" s="173">
        <f t="shared" si="13"/>
        <v>48</v>
      </c>
      <c r="B126" s="11"/>
      <c r="C126" s="205"/>
      <c r="D126" s="205"/>
      <c r="E126" s="205"/>
      <c r="F126" s="236" t="str">
        <f t="shared" si="10"/>
        <v xml:space="preserve">  </v>
      </c>
      <c r="G126" s="1230" t="str">
        <f t="shared" si="11"/>
        <v xml:space="preserve">  </v>
      </c>
    </row>
    <row r="127" spans="1:7">
      <c r="A127" s="173">
        <f t="shared" si="13"/>
        <v>49</v>
      </c>
      <c r="B127" s="11"/>
      <c r="C127" s="205"/>
      <c r="D127" s="205"/>
      <c r="E127" s="205"/>
      <c r="F127" s="236" t="str">
        <f t="shared" si="10"/>
        <v xml:space="preserve">  </v>
      </c>
      <c r="G127" s="1230" t="str">
        <f t="shared" si="11"/>
        <v xml:space="preserve">  </v>
      </c>
    </row>
    <row r="128" spans="1:7">
      <c r="A128" s="173">
        <f t="shared" si="13"/>
        <v>50</v>
      </c>
      <c r="B128" s="11"/>
      <c r="C128" s="205"/>
      <c r="D128" s="205"/>
      <c r="E128" s="205"/>
      <c r="F128" s="236" t="str">
        <f t="shared" si="10"/>
        <v xml:space="preserve">  </v>
      </c>
      <c r="G128" s="1230" t="str">
        <f t="shared" si="11"/>
        <v xml:space="preserve">  </v>
      </c>
    </row>
    <row r="129" spans="1:7">
      <c r="A129" s="173">
        <f t="shared" si="13"/>
        <v>51</v>
      </c>
      <c r="B129" s="11"/>
      <c r="C129" s="205"/>
      <c r="D129" s="205"/>
      <c r="E129" s="205"/>
      <c r="F129" s="236" t="str">
        <f t="shared" si="10"/>
        <v xml:space="preserve">  </v>
      </c>
      <c r="G129" s="1230" t="str">
        <f t="shared" si="11"/>
        <v xml:space="preserve">  </v>
      </c>
    </row>
    <row r="130" spans="1:7">
      <c r="A130" s="173">
        <f t="shared" si="13"/>
        <v>52</v>
      </c>
      <c r="B130" s="11"/>
      <c r="C130" s="205"/>
      <c r="D130" s="205"/>
      <c r="E130" s="205"/>
      <c r="F130" s="236" t="str">
        <f t="shared" si="10"/>
        <v xml:space="preserve">  </v>
      </c>
      <c r="G130" s="1230" t="str">
        <f t="shared" si="11"/>
        <v xml:space="preserve">  </v>
      </c>
    </row>
    <row r="131" spans="1:7">
      <c r="A131" s="173">
        <f t="shared" si="13"/>
        <v>53</v>
      </c>
      <c r="B131" s="11"/>
      <c r="C131" s="205"/>
      <c r="D131" s="205"/>
      <c r="E131" s="205"/>
      <c r="F131" s="236" t="str">
        <f t="shared" si="10"/>
        <v xml:space="preserve">  </v>
      </c>
      <c r="G131" s="1230" t="str">
        <f t="shared" si="11"/>
        <v xml:space="preserve">  </v>
      </c>
    </row>
    <row r="132" spans="1:7">
      <c r="A132" s="173">
        <f t="shared" si="13"/>
        <v>54</v>
      </c>
      <c r="B132" s="52"/>
      <c r="C132" s="206"/>
      <c r="D132" s="206"/>
      <c r="E132" s="206"/>
      <c r="F132" s="236" t="str">
        <f t="shared" si="10"/>
        <v xml:space="preserve">  </v>
      </c>
      <c r="G132" s="1230" t="str">
        <f t="shared" si="11"/>
        <v xml:space="preserve">  </v>
      </c>
    </row>
    <row r="133" spans="1:7" ht="15.75" thickBot="1">
      <c r="A133" s="178">
        <f t="shared" si="13"/>
        <v>55</v>
      </c>
      <c r="B133" s="150" t="s">
        <v>3197</v>
      </c>
      <c r="C133" s="361">
        <f>SUM(C79:C132)</f>
        <v>0</v>
      </c>
      <c r="D133" s="1233">
        <f>SUM(D79:D132)</f>
        <v>0</v>
      </c>
      <c r="E133" s="708">
        <f>SUM(E79:E132)</f>
        <v>0</v>
      </c>
      <c r="F133" s="708" t="str">
        <f t="shared" si="10"/>
        <v xml:space="preserve">  </v>
      </c>
      <c r="G133" s="1232" t="str">
        <f t="shared" si="11"/>
        <v xml:space="preserve">  </v>
      </c>
    </row>
    <row r="135" spans="1:7">
      <c r="A135" s="44" t="s">
        <v>3201</v>
      </c>
      <c r="B135" s="44"/>
      <c r="C135" s="44"/>
      <c r="D135" s="44"/>
      <c r="E135" s="44"/>
      <c r="F135" s="44"/>
      <c r="G135" s="44"/>
    </row>
  </sheetData>
  <mergeCells count="9">
    <mergeCell ref="B17:D17"/>
    <mergeCell ref="B5:D5"/>
    <mergeCell ref="B6:D6"/>
    <mergeCell ref="B7:D7"/>
    <mergeCell ref="B8:D8"/>
    <mergeCell ref="B10:D10"/>
    <mergeCell ref="B14:D14"/>
    <mergeCell ref="B15:D15"/>
    <mergeCell ref="B16:D16"/>
  </mergeCells>
  <phoneticPr fontId="0" type="noConversion"/>
  <pageMargins left="0.5" right="0.5" top="0.75" bottom="0.75" header="0" footer="0"/>
  <pageSetup scale="65" fitToWidth="2" fitToHeight="2" orientation="portrait" horizontalDpi="300" verticalDpi="300" r:id="rId1"/>
  <headerFooter alignWithMargins="0">
    <oddFooter>&amp;R&amp;D</oddFooter>
  </headerFooter>
  <rowBreaks count="1" manualBreakCount="1">
    <brk id="66"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2" enableFormatConditionsCalculation="0"/>
  <dimension ref="A1:O124"/>
  <sheetViews>
    <sheetView defaultGridColor="0" view="pageBreakPreview" colorId="22" zoomScale="60" zoomScaleNormal="85" workbookViewId="0">
      <selection activeCell="M31" sqref="M31"/>
    </sheetView>
  </sheetViews>
  <sheetFormatPr defaultColWidth="9.6640625" defaultRowHeight="15"/>
  <cols>
    <col min="1" max="1" width="4.6640625" style="4" customWidth="1"/>
    <col min="2" max="2" width="15.6640625" style="4" customWidth="1"/>
    <col min="3" max="3" width="17.6640625" style="4" customWidth="1"/>
    <col min="4" max="8" width="13.6640625" style="4" customWidth="1"/>
    <col min="9" max="9" width="29.6640625" style="4" customWidth="1"/>
    <col min="10" max="10" width="22.5546875" style="4" customWidth="1"/>
    <col min="11" max="11" width="14.6640625" style="4" customWidth="1"/>
    <col min="12" max="12" width="3.6640625" style="4" customWidth="1"/>
    <col min="13" max="13" width="12.6640625" style="4" customWidth="1"/>
    <col min="14" max="14" width="16.6640625" style="4" customWidth="1"/>
    <col min="15" max="15" width="5.6640625" style="4" customWidth="1"/>
    <col min="16" max="16" width="4.6640625" style="4" customWidth="1"/>
    <col min="17" max="16384" width="9.6640625" style="4"/>
  </cols>
  <sheetData>
    <row r="1" spans="1:15">
      <c r="A1" s="13" t="s">
        <v>2455</v>
      </c>
      <c r="B1" s="41"/>
      <c r="C1" s="128"/>
      <c r="D1" s="41" t="s">
        <v>3412</v>
      </c>
      <c r="E1" s="128"/>
      <c r="F1" s="41" t="s">
        <v>2457</v>
      </c>
      <c r="G1" s="1863" t="s">
        <v>2458</v>
      </c>
      <c r="H1" s="42"/>
      <c r="I1" s="13" t="s">
        <v>2455</v>
      </c>
      <c r="J1" s="130" t="s">
        <v>3412</v>
      </c>
      <c r="K1" s="128"/>
      <c r="L1" s="3689" t="s">
        <v>2457</v>
      </c>
      <c r="M1" s="3690"/>
      <c r="N1" s="424" t="s">
        <v>2458</v>
      </c>
      <c r="O1" s="42"/>
    </row>
    <row r="2" spans="1:15">
      <c r="A2" s="47" t="str">
        <f>'Data Sheet'!$C$25</f>
        <v>Orange and Rockland Utilities, Inc</v>
      </c>
      <c r="B2" s="515"/>
      <c r="C2" s="56"/>
      <c r="D2" s="515" t="s">
        <v>2235</v>
      </c>
      <c r="E2" s="56"/>
      <c r="F2" s="515"/>
      <c r="G2" s="1847"/>
      <c r="H2" s="48"/>
      <c r="I2" s="47" t="str">
        <f>'Data Sheet'!$C$25</f>
        <v>Orange and Rockland Utilities, Inc</v>
      </c>
      <c r="J2" s="66" t="s">
        <v>2235</v>
      </c>
      <c r="K2" s="56"/>
      <c r="L2" s="515"/>
      <c r="M2" s="56"/>
      <c r="N2" s="515"/>
      <c r="O2" s="48"/>
    </row>
    <row r="3" spans="1:15" ht="15" customHeight="1">
      <c r="A3" s="47"/>
      <c r="B3" s="515"/>
      <c r="C3" s="56"/>
      <c r="D3" s="515" t="s">
        <v>1480</v>
      </c>
      <c r="E3" s="56"/>
      <c r="F3" s="448" t="str">
        <f>'Data Sheet'!$C$40</f>
        <v>4/28/2016</v>
      </c>
      <c r="G3" s="215" t="str">
        <f>'Data Sheet'!$C$38</f>
        <v>12/31/2015</v>
      </c>
      <c r="H3" s="51"/>
      <c r="I3" s="55"/>
      <c r="J3" s="515" t="s">
        <v>1480</v>
      </c>
      <c r="K3" s="56"/>
      <c r="L3" s="3691" t="str">
        <f>'Data Sheet'!$C$40</f>
        <v>4/28/2016</v>
      </c>
      <c r="M3" s="3692"/>
      <c r="N3" s="1850" t="str">
        <f>'Data Sheet'!$C$38</f>
        <v>12/31/2015</v>
      </c>
      <c r="O3" s="51"/>
    </row>
    <row r="4" spans="1:15" ht="15" customHeight="1">
      <c r="A4" s="131" t="s">
        <v>3202</v>
      </c>
      <c r="B4" s="132"/>
      <c r="C4" s="132"/>
      <c r="D4" s="132"/>
      <c r="E4" s="132"/>
      <c r="F4" s="132"/>
      <c r="G4" s="132"/>
      <c r="H4" s="133"/>
      <c r="I4" s="131" t="s">
        <v>3553</v>
      </c>
      <c r="J4" s="132"/>
      <c r="K4" s="132"/>
      <c r="L4" s="132"/>
      <c r="M4" s="132"/>
      <c r="N4" s="132"/>
      <c r="O4" s="51"/>
    </row>
    <row r="5" spans="1:15">
      <c r="A5" s="47"/>
      <c r="B5" s="515"/>
      <c r="C5" s="515"/>
      <c r="D5" s="515"/>
      <c r="E5" s="515"/>
      <c r="F5" s="515"/>
      <c r="G5" s="515"/>
      <c r="H5" s="48"/>
      <c r="I5" s="62"/>
      <c r="J5" s="63"/>
      <c r="K5" s="63"/>
      <c r="L5" s="63"/>
      <c r="M5" s="63"/>
      <c r="N5" s="63"/>
      <c r="O5" s="48"/>
    </row>
    <row r="6" spans="1:15">
      <c r="A6" s="47" t="s">
        <v>1285</v>
      </c>
      <c r="B6" s="515" t="s">
        <v>2692</v>
      </c>
      <c r="C6" s="515"/>
      <c r="D6" s="515"/>
      <c r="E6" s="515"/>
      <c r="F6" s="515"/>
      <c r="G6" s="515"/>
      <c r="H6" s="48"/>
      <c r="I6" s="47" t="s">
        <v>2721</v>
      </c>
      <c r="J6" s="515"/>
      <c r="K6" s="515"/>
      <c r="L6" s="515"/>
      <c r="M6" s="515"/>
      <c r="N6" s="515"/>
      <c r="O6" s="48"/>
    </row>
    <row r="7" spans="1:15">
      <c r="A7" s="47"/>
      <c r="B7" s="515" t="s">
        <v>1236</v>
      </c>
      <c r="C7" s="515"/>
      <c r="D7" s="515"/>
      <c r="E7" s="515"/>
      <c r="F7" s="515"/>
      <c r="G7" s="515"/>
      <c r="H7" s="48"/>
      <c r="I7" s="47" t="s">
        <v>2722</v>
      </c>
      <c r="J7" s="515"/>
      <c r="K7" s="515"/>
      <c r="L7" s="515"/>
      <c r="M7" s="515"/>
      <c r="N7" s="515"/>
      <c r="O7" s="48"/>
    </row>
    <row r="8" spans="1:15">
      <c r="A8" s="47"/>
      <c r="B8" s="515" t="s">
        <v>2723</v>
      </c>
      <c r="C8" s="515"/>
      <c r="D8" s="515"/>
      <c r="E8" s="515"/>
      <c r="F8" s="515"/>
      <c r="G8" s="515"/>
      <c r="H8" s="48"/>
      <c r="I8" s="47" t="s">
        <v>2724</v>
      </c>
      <c r="J8" s="515"/>
      <c r="K8" s="515"/>
      <c r="L8" s="515"/>
      <c r="M8" s="515"/>
      <c r="N8" s="515"/>
      <c r="O8" s="48"/>
    </row>
    <row r="9" spans="1:15">
      <c r="A9" s="47"/>
      <c r="B9" s="515" t="s">
        <v>2725</v>
      </c>
      <c r="C9" s="515"/>
      <c r="D9" s="515"/>
      <c r="E9" s="515"/>
      <c r="F9" s="515"/>
      <c r="G9" s="515"/>
      <c r="H9" s="48"/>
      <c r="I9" s="47" t="s">
        <v>2726</v>
      </c>
      <c r="J9" s="515"/>
      <c r="K9" s="515"/>
      <c r="L9" s="515"/>
      <c r="M9" s="515"/>
      <c r="N9" s="515"/>
      <c r="O9" s="48"/>
    </row>
    <row r="10" spans="1:15">
      <c r="A10" s="47"/>
      <c r="B10" s="515"/>
      <c r="C10" s="515"/>
      <c r="D10" s="515"/>
      <c r="E10" s="515"/>
      <c r="F10" s="515"/>
      <c r="G10" s="515"/>
      <c r="H10" s="48"/>
      <c r="I10" s="47" t="s">
        <v>2727</v>
      </c>
      <c r="J10" s="515"/>
      <c r="K10" s="515"/>
      <c r="L10" s="515"/>
      <c r="M10" s="515"/>
      <c r="N10" s="515"/>
      <c r="O10" s="48"/>
    </row>
    <row r="11" spans="1:15">
      <c r="A11" s="47" t="s">
        <v>338</v>
      </c>
      <c r="B11" s="515" t="s">
        <v>50</v>
      </c>
      <c r="C11" s="515"/>
      <c r="D11" s="515"/>
      <c r="E11" s="515"/>
      <c r="F11" s="515"/>
      <c r="G11" s="515"/>
      <c r="H11" s="48"/>
      <c r="I11" s="47" t="s">
        <v>51</v>
      </c>
      <c r="J11" s="515"/>
      <c r="K11" s="515"/>
      <c r="L11" s="515"/>
      <c r="M11" s="515"/>
      <c r="N11" s="515"/>
      <c r="O11" s="48"/>
    </row>
    <row r="12" spans="1:15">
      <c r="A12" s="47"/>
      <c r="B12" s="515" t="s">
        <v>52</v>
      </c>
      <c r="C12" s="515"/>
      <c r="D12" s="515"/>
      <c r="E12" s="515"/>
      <c r="F12" s="515"/>
      <c r="G12" s="515"/>
      <c r="H12" s="48"/>
      <c r="I12" s="47" t="s">
        <v>195</v>
      </c>
      <c r="J12" s="515"/>
      <c r="K12" s="515"/>
      <c r="L12" s="515"/>
      <c r="M12" s="515"/>
      <c r="N12" s="515"/>
      <c r="O12" s="48"/>
    </row>
    <row r="13" spans="1:15">
      <c r="A13" s="47"/>
      <c r="B13" s="515"/>
      <c r="C13" s="515"/>
      <c r="D13" s="515"/>
      <c r="E13" s="515"/>
      <c r="F13" s="515"/>
      <c r="G13" s="515"/>
      <c r="H13" s="48"/>
      <c r="I13" s="47" t="s">
        <v>1272</v>
      </c>
      <c r="J13" s="515"/>
      <c r="K13" s="515"/>
      <c r="L13" s="515"/>
      <c r="M13" s="515"/>
      <c r="N13" s="515"/>
      <c r="O13" s="48"/>
    </row>
    <row r="14" spans="1:15">
      <c r="A14" s="47" t="s">
        <v>339</v>
      </c>
      <c r="B14" s="515" t="s">
        <v>2437</v>
      </c>
      <c r="C14" s="515"/>
      <c r="D14" s="515"/>
      <c r="E14" s="515"/>
      <c r="F14" s="515"/>
      <c r="G14" s="515"/>
      <c r="H14" s="48"/>
      <c r="I14" s="47" t="s">
        <v>2438</v>
      </c>
      <c r="J14" s="515"/>
      <c r="K14" s="515"/>
      <c r="L14" s="515"/>
      <c r="M14" s="515"/>
      <c r="N14" s="515"/>
      <c r="O14" s="48"/>
    </row>
    <row r="15" spans="1:15">
      <c r="A15" s="47"/>
      <c r="B15" s="515" t="s">
        <v>2439</v>
      </c>
      <c r="C15" s="515"/>
      <c r="D15" s="515"/>
      <c r="E15" s="515"/>
      <c r="F15" s="515"/>
      <c r="G15" s="515"/>
      <c r="H15" s="48"/>
      <c r="I15" s="47" t="s">
        <v>2440</v>
      </c>
      <c r="J15" s="515"/>
      <c r="K15" s="515"/>
      <c r="L15" s="515"/>
      <c r="M15" s="515"/>
      <c r="N15" s="515"/>
      <c r="O15" s="48"/>
    </row>
    <row r="16" spans="1:15">
      <c r="A16" s="47"/>
      <c r="B16" s="515" t="s">
        <v>3913</v>
      </c>
      <c r="C16" s="515"/>
      <c r="D16" s="515"/>
      <c r="E16" s="515"/>
      <c r="F16" s="515"/>
      <c r="G16" s="515"/>
      <c r="H16" s="48"/>
      <c r="I16" s="47" t="s">
        <v>3914</v>
      </c>
      <c r="J16" s="515"/>
      <c r="K16" s="515"/>
      <c r="L16" s="515"/>
      <c r="M16" s="515"/>
      <c r="N16" s="515"/>
      <c r="O16" s="48"/>
    </row>
    <row r="17" spans="1:15">
      <c r="A17" s="47"/>
      <c r="B17" s="515" t="s">
        <v>3915</v>
      </c>
      <c r="C17" s="515"/>
      <c r="D17" s="515"/>
      <c r="E17" s="515"/>
      <c r="F17" s="515"/>
      <c r="G17" s="515"/>
      <c r="H17" s="48"/>
      <c r="I17" s="47" t="s">
        <v>1707</v>
      </c>
      <c r="J17" s="515"/>
      <c r="K17" s="515"/>
      <c r="L17" s="515"/>
      <c r="M17" s="515"/>
      <c r="N17" s="515"/>
      <c r="O17" s="48"/>
    </row>
    <row r="18" spans="1:15">
      <c r="A18" s="47"/>
      <c r="B18" s="515" t="s">
        <v>1708</v>
      </c>
      <c r="C18" s="515"/>
      <c r="D18" s="515"/>
      <c r="E18" s="515"/>
      <c r="F18" s="515"/>
      <c r="G18" s="515"/>
      <c r="H18" s="48"/>
      <c r="I18" s="47" t="s">
        <v>1709</v>
      </c>
      <c r="J18" s="515"/>
      <c r="K18" s="515"/>
      <c r="L18" s="515"/>
      <c r="M18" s="515"/>
      <c r="N18" s="515"/>
      <c r="O18" s="48"/>
    </row>
    <row r="19" spans="1:15">
      <c r="A19" s="47"/>
      <c r="B19" s="515" t="s">
        <v>1710</v>
      </c>
      <c r="C19" s="515"/>
      <c r="D19" s="515"/>
      <c r="E19" s="515"/>
      <c r="F19" s="515"/>
      <c r="G19" s="515"/>
      <c r="H19" s="48"/>
      <c r="I19" s="47" t="s">
        <v>2841</v>
      </c>
      <c r="J19" s="515"/>
      <c r="K19" s="515"/>
      <c r="L19" s="515"/>
      <c r="M19" s="515"/>
      <c r="N19" s="515"/>
      <c r="O19" s="48"/>
    </row>
    <row r="20" spans="1:15">
      <c r="A20" s="47"/>
      <c r="B20" s="515" t="s">
        <v>2842</v>
      </c>
      <c r="C20" s="515"/>
      <c r="D20" s="515"/>
      <c r="E20" s="515"/>
      <c r="F20" s="515"/>
      <c r="G20" s="515"/>
      <c r="H20" s="48"/>
      <c r="I20" s="47" t="s">
        <v>2843</v>
      </c>
      <c r="J20" s="515"/>
      <c r="K20" s="515"/>
      <c r="L20" s="515"/>
      <c r="M20" s="515"/>
      <c r="N20" s="515"/>
      <c r="O20" s="48"/>
    </row>
    <row r="21" spans="1:15">
      <c r="A21" s="47"/>
      <c r="B21" s="515" t="s">
        <v>1712</v>
      </c>
      <c r="C21" s="515"/>
      <c r="D21" s="515"/>
      <c r="E21" s="515"/>
      <c r="F21" s="515"/>
      <c r="G21" s="515"/>
      <c r="H21" s="48"/>
      <c r="I21" s="47" t="s">
        <v>1713</v>
      </c>
      <c r="J21" s="515"/>
      <c r="K21" s="515"/>
      <c r="L21" s="515"/>
      <c r="M21" s="515"/>
      <c r="N21" s="515"/>
      <c r="O21" s="48"/>
    </row>
    <row r="22" spans="1:15">
      <c r="A22" s="47"/>
      <c r="B22" s="515" t="s">
        <v>1714</v>
      </c>
      <c r="C22" s="515"/>
      <c r="D22" s="515"/>
      <c r="E22" s="515"/>
      <c r="F22" s="515"/>
      <c r="G22" s="515"/>
      <c r="H22" s="48"/>
      <c r="I22" s="47" t="s">
        <v>1639</v>
      </c>
      <c r="J22" s="515"/>
      <c r="K22" s="515"/>
      <c r="L22" s="515"/>
      <c r="M22" s="515"/>
      <c r="N22" s="515"/>
      <c r="O22" s="48"/>
    </row>
    <row r="23" spans="1:15">
      <c r="A23" s="47"/>
      <c r="B23" s="515" t="s">
        <v>78</v>
      </c>
      <c r="C23" s="515"/>
      <c r="D23" s="515"/>
      <c r="E23" s="515"/>
      <c r="F23" s="515"/>
      <c r="G23" s="515"/>
      <c r="H23" s="48"/>
      <c r="I23" s="47" t="s">
        <v>79</v>
      </c>
      <c r="J23" s="515"/>
      <c r="K23" s="515"/>
      <c r="L23" s="515"/>
      <c r="M23" s="515"/>
      <c r="N23" s="515"/>
      <c r="O23" s="48"/>
    </row>
    <row r="24" spans="1:15">
      <c r="A24" s="47"/>
      <c r="B24" s="515" t="s">
        <v>3908</v>
      </c>
      <c r="C24" s="515"/>
      <c r="D24" s="515"/>
      <c r="E24" s="515"/>
      <c r="F24" s="515"/>
      <c r="G24" s="515"/>
      <c r="H24" s="48"/>
      <c r="I24" s="47" t="s">
        <v>3909</v>
      </c>
      <c r="J24" s="515"/>
      <c r="K24" s="515"/>
      <c r="L24" s="515"/>
      <c r="M24" s="515"/>
      <c r="N24" s="515"/>
      <c r="O24" s="48"/>
    </row>
    <row r="25" spans="1:15">
      <c r="A25" s="47"/>
      <c r="B25" s="515" t="s">
        <v>3910</v>
      </c>
      <c r="C25" s="515"/>
      <c r="D25" s="515"/>
      <c r="E25" s="515"/>
      <c r="F25" s="515"/>
      <c r="G25" s="515"/>
      <c r="H25" s="48"/>
      <c r="I25" s="47" t="s">
        <v>968</v>
      </c>
      <c r="J25" s="515"/>
      <c r="K25" s="515"/>
      <c r="L25" s="515"/>
      <c r="M25" s="515"/>
      <c r="N25" s="515"/>
      <c r="O25" s="48"/>
    </row>
    <row r="26" spans="1:15">
      <c r="A26" s="47"/>
      <c r="B26" s="515" t="s">
        <v>969</v>
      </c>
      <c r="C26" s="515"/>
      <c r="D26" s="515"/>
      <c r="E26" s="515"/>
      <c r="F26" s="515"/>
      <c r="G26" s="515"/>
      <c r="H26" s="48"/>
      <c r="I26" s="47" t="s">
        <v>970</v>
      </c>
      <c r="J26" s="515"/>
      <c r="K26" s="515"/>
      <c r="L26" s="515"/>
      <c r="M26" s="515"/>
      <c r="N26" s="515"/>
      <c r="O26" s="48"/>
    </row>
    <row r="27" spans="1:15">
      <c r="A27" s="47"/>
      <c r="B27" s="515" t="s">
        <v>971</v>
      </c>
      <c r="C27" s="515"/>
      <c r="D27" s="515"/>
      <c r="E27" s="515"/>
      <c r="F27" s="515"/>
      <c r="G27" s="515"/>
      <c r="H27" s="48"/>
      <c r="I27" s="47" t="s">
        <v>972</v>
      </c>
      <c r="J27" s="515"/>
      <c r="K27" s="515"/>
      <c r="L27" s="515"/>
      <c r="M27" s="515"/>
      <c r="N27" s="515"/>
      <c r="O27" s="48"/>
    </row>
    <row r="28" spans="1:15">
      <c r="A28" s="47"/>
      <c r="B28" s="515" t="s">
        <v>859</v>
      </c>
      <c r="C28" s="515"/>
      <c r="D28" s="515"/>
      <c r="E28" s="515"/>
      <c r="F28" s="515"/>
      <c r="G28" s="515"/>
      <c r="H28" s="48"/>
      <c r="I28" s="47" t="s">
        <v>949</v>
      </c>
      <c r="J28" s="515"/>
      <c r="K28" s="515"/>
      <c r="L28" s="515"/>
      <c r="M28" s="515"/>
      <c r="N28" s="515"/>
      <c r="O28" s="48"/>
    </row>
    <row r="29" spans="1:15">
      <c r="A29" s="47"/>
      <c r="B29" s="515" t="s">
        <v>2105</v>
      </c>
      <c r="C29" s="515"/>
      <c r="D29" s="515"/>
      <c r="E29" s="515"/>
      <c r="F29" s="515"/>
      <c r="G29" s="515"/>
      <c r="H29" s="48"/>
      <c r="I29" s="47" t="s">
        <v>2106</v>
      </c>
      <c r="J29" s="515"/>
      <c r="K29" s="515"/>
      <c r="L29" s="515"/>
      <c r="M29" s="515"/>
      <c r="N29" s="515"/>
      <c r="O29" s="48"/>
    </row>
    <row r="30" spans="1:15">
      <c r="A30" s="47"/>
      <c r="B30" s="515" t="s">
        <v>1270</v>
      </c>
      <c r="C30" s="515"/>
      <c r="D30" s="515"/>
      <c r="E30" s="515"/>
      <c r="F30" s="515"/>
      <c r="G30" s="515"/>
      <c r="H30" s="48"/>
      <c r="I30" s="47" t="s">
        <v>526</v>
      </c>
      <c r="J30" s="515"/>
      <c r="K30" s="515"/>
      <c r="L30" s="515"/>
      <c r="M30" s="515"/>
      <c r="N30" s="515"/>
      <c r="O30" s="48"/>
    </row>
    <row r="31" spans="1:15">
      <c r="A31" s="47"/>
      <c r="B31" s="515" t="s">
        <v>527</v>
      </c>
      <c r="C31" s="515"/>
      <c r="D31" s="515"/>
      <c r="E31" s="515"/>
      <c r="F31" s="515"/>
      <c r="G31" s="515"/>
      <c r="H31" s="48"/>
      <c r="I31" s="47" t="s">
        <v>528</v>
      </c>
      <c r="J31" s="515"/>
      <c r="K31" s="515"/>
      <c r="L31" s="515"/>
      <c r="M31" s="515"/>
      <c r="N31" s="515"/>
      <c r="O31" s="48"/>
    </row>
    <row r="32" spans="1:15">
      <c r="A32" s="47"/>
      <c r="B32" s="515" t="s">
        <v>529</v>
      </c>
      <c r="C32" s="515"/>
      <c r="D32" s="515"/>
      <c r="E32" s="515"/>
      <c r="F32" s="515"/>
      <c r="G32" s="515"/>
      <c r="H32" s="48"/>
      <c r="I32" s="47" t="s">
        <v>530</v>
      </c>
      <c r="J32" s="515"/>
      <c r="K32" s="515"/>
      <c r="L32" s="515"/>
      <c r="M32" s="515"/>
      <c r="N32" s="515"/>
      <c r="O32" s="48"/>
    </row>
    <row r="33" spans="1:15">
      <c r="A33" s="47"/>
      <c r="B33" s="515" t="s">
        <v>531</v>
      </c>
      <c r="C33" s="515"/>
      <c r="D33" s="515"/>
      <c r="E33" s="515"/>
      <c r="F33" s="515"/>
      <c r="G33" s="515"/>
      <c r="H33" s="48"/>
      <c r="I33" s="47"/>
      <c r="J33" s="515"/>
      <c r="K33" s="515"/>
      <c r="L33" s="515"/>
      <c r="M33" s="515"/>
      <c r="N33" s="515"/>
      <c r="O33" s="48"/>
    </row>
    <row r="34" spans="1:15">
      <c r="A34" s="47"/>
      <c r="B34" s="515" t="s">
        <v>532</v>
      </c>
      <c r="C34" s="515"/>
      <c r="D34" s="515"/>
      <c r="E34" s="515"/>
      <c r="F34" s="515"/>
      <c r="G34" s="515"/>
      <c r="H34" s="48"/>
      <c r="I34" s="47"/>
      <c r="J34" s="515"/>
      <c r="K34" s="515"/>
      <c r="L34" s="515"/>
      <c r="M34" s="515"/>
      <c r="N34" s="515"/>
      <c r="O34" s="48"/>
    </row>
    <row r="35" spans="1:15">
      <c r="A35" s="47"/>
      <c r="B35" s="515"/>
      <c r="C35" s="515"/>
      <c r="D35" s="515"/>
      <c r="E35" s="515"/>
      <c r="F35" s="515"/>
      <c r="G35" s="515"/>
      <c r="H35" s="48"/>
      <c r="I35" s="47"/>
      <c r="J35" s="515"/>
      <c r="K35" s="515"/>
      <c r="L35" s="515"/>
      <c r="M35" s="515"/>
      <c r="N35" s="515"/>
      <c r="O35" s="48"/>
    </row>
    <row r="36" spans="1:15">
      <c r="A36" s="62"/>
      <c r="B36" s="64"/>
      <c r="C36" s="57"/>
      <c r="D36" s="57"/>
      <c r="E36" s="63"/>
      <c r="F36" s="64"/>
      <c r="G36" s="64" t="s">
        <v>533</v>
      </c>
      <c r="H36" s="60"/>
      <c r="I36" s="247"/>
      <c r="J36" s="365" t="s">
        <v>534</v>
      </c>
      <c r="K36" s="227"/>
      <c r="L36" s="227"/>
      <c r="M36" s="250"/>
      <c r="N36" s="57"/>
      <c r="O36" s="60"/>
    </row>
    <row r="37" spans="1:15">
      <c r="A37" s="47"/>
      <c r="B37" s="66" t="s">
        <v>535</v>
      </c>
      <c r="C37" s="56"/>
      <c r="D37" s="56"/>
      <c r="E37" s="1850" t="s">
        <v>536</v>
      </c>
      <c r="F37" s="1847" t="s">
        <v>537</v>
      </c>
      <c r="G37" s="436" t="s">
        <v>537</v>
      </c>
      <c r="H37" s="218" t="s">
        <v>537</v>
      </c>
      <c r="I37" s="55"/>
      <c r="J37" s="57"/>
      <c r="K37" s="57"/>
      <c r="L37" s="63"/>
      <c r="M37" s="57"/>
      <c r="N37" s="56"/>
      <c r="O37" s="58"/>
    </row>
    <row r="38" spans="1:15">
      <c r="A38" s="1858" t="s">
        <v>3686</v>
      </c>
      <c r="B38" s="66" t="s">
        <v>538</v>
      </c>
      <c r="C38" s="56"/>
      <c r="D38" s="1851" t="s">
        <v>539</v>
      </c>
      <c r="E38" s="1850" t="s">
        <v>540</v>
      </c>
      <c r="F38" s="1847" t="s">
        <v>541</v>
      </c>
      <c r="G38" s="1847" t="s">
        <v>542</v>
      </c>
      <c r="H38" s="137" t="s">
        <v>542</v>
      </c>
      <c r="I38" s="173" t="s">
        <v>543</v>
      </c>
      <c r="J38" s="1851" t="s">
        <v>544</v>
      </c>
      <c r="K38" s="1851" t="s">
        <v>545</v>
      </c>
      <c r="L38" s="543" t="s">
        <v>546</v>
      </c>
      <c r="M38" s="283"/>
      <c r="N38" s="1851" t="s">
        <v>547</v>
      </c>
      <c r="O38" s="137" t="s">
        <v>3686</v>
      </c>
    </row>
    <row r="39" spans="1:15">
      <c r="A39" s="1858" t="s">
        <v>3689</v>
      </c>
      <c r="B39" s="66" t="s">
        <v>548</v>
      </c>
      <c r="C39" s="56"/>
      <c r="D39" s="1851" t="s">
        <v>549</v>
      </c>
      <c r="E39" s="1850" t="s">
        <v>550</v>
      </c>
      <c r="F39" s="1847" t="s">
        <v>551</v>
      </c>
      <c r="G39" s="1847" t="s">
        <v>552</v>
      </c>
      <c r="H39" s="137" t="s">
        <v>553</v>
      </c>
      <c r="I39" s="173" t="s">
        <v>554</v>
      </c>
      <c r="J39" s="1851" t="s">
        <v>555</v>
      </c>
      <c r="K39" s="1851" t="s">
        <v>555</v>
      </c>
      <c r="L39" s="543" t="s">
        <v>555</v>
      </c>
      <c r="M39" s="283"/>
      <c r="N39" s="1851" t="s">
        <v>556</v>
      </c>
      <c r="O39" s="137" t="s">
        <v>3689</v>
      </c>
    </row>
    <row r="40" spans="1:15">
      <c r="A40" s="49"/>
      <c r="B40" s="69"/>
      <c r="C40" s="77" t="s">
        <v>58</v>
      </c>
      <c r="D40" s="285" t="s">
        <v>1827</v>
      </c>
      <c r="E40" s="1862" t="s">
        <v>1828</v>
      </c>
      <c r="F40" s="215" t="s">
        <v>1829</v>
      </c>
      <c r="G40" s="215" t="s">
        <v>3535</v>
      </c>
      <c r="H40" s="138" t="s">
        <v>3536</v>
      </c>
      <c r="I40" s="174" t="s">
        <v>3537</v>
      </c>
      <c r="J40" s="285" t="s">
        <v>3538</v>
      </c>
      <c r="K40" s="285" t="s">
        <v>3539</v>
      </c>
      <c r="L40" s="50" t="s">
        <v>3540</v>
      </c>
      <c r="M40" s="202"/>
      <c r="N40" s="285" t="s">
        <v>3490</v>
      </c>
      <c r="O40" s="71"/>
    </row>
    <row r="41" spans="1:15">
      <c r="A41" s="49">
        <v>1</v>
      </c>
      <c r="B41" s="69" t="s">
        <v>2903</v>
      </c>
      <c r="C41" s="77"/>
      <c r="D41" s="285" t="s">
        <v>2907</v>
      </c>
      <c r="E41" s="1862">
        <v>62</v>
      </c>
      <c r="F41" s="69"/>
      <c r="G41" s="69"/>
      <c r="H41" s="71"/>
      <c r="I41" s="1623">
        <v>168523</v>
      </c>
      <c r="J41" s="210"/>
      <c r="K41" s="210">
        <v>20051149</v>
      </c>
      <c r="L41" s="339"/>
      <c r="M41" s="210"/>
      <c r="N41" s="210">
        <f>SUM(J41:L41)</f>
        <v>20051149</v>
      </c>
      <c r="O41" s="71">
        <v>1</v>
      </c>
    </row>
    <row r="42" spans="1:15">
      <c r="A42" s="49">
        <v>2</v>
      </c>
      <c r="B42" s="69" t="s">
        <v>2904</v>
      </c>
      <c r="C42" s="77"/>
      <c r="D42" s="285" t="s">
        <v>2907</v>
      </c>
      <c r="E42" s="1862">
        <v>60</v>
      </c>
      <c r="F42" s="69"/>
      <c r="G42" s="69"/>
      <c r="H42" s="71"/>
      <c r="I42" s="1624">
        <v>89560</v>
      </c>
      <c r="J42" s="341"/>
      <c r="K42" s="341">
        <v>3264412</v>
      </c>
      <c r="L42" s="342"/>
      <c r="M42" s="341"/>
      <c r="N42" s="341">
        <f t="shared" ref="N42:N53" si="0">SUM(J42:M42)</f>
        <v>3264412</v>
      </c>
      <c r="O42" s="71">
        <v>2</v>
      </c>
    </row>
    <row r="43" spans="1:15">
      <c r="A43" s="49">
        <v>3</v>
      </c>
      <c r="B43" s="69" t="s">
        <v>2905</v>
      </c>
      <c r="C43" s="77"/>
      <c r="D43" s="77"/>
      <c r="E43" s="52"/>
      <c r="F43" s="69"/>
      <c r="G43" s="69"/>
      <c r="H43" s="71"/>
      <c r="I43" s="1624">
        <v>129429</v>
      </c>
      <c r="J43" s="341"/>
      <c r="K43" s="341">
        <v>9056660</v>
      </c>
      <c r="L43" s="342"/>
      <c r="M43" s="341"/>
      <c r="N43" s="341">
        <f t="shared" si="0"/>
        <v>9056660</v>
      </c>
      <c r="O43" s="71">
        <v>3</v>
      </c>
    </row>
    <row r="44" spans="1:15">
      <c r="A44" s="49">
        <v>4</v>
      </c>
      <c r="B44" s="69" t="s">
        <v>3309</v>
      </c>
      <c r="C44" s="77"/>
      <c r="D44" s="77"/>
      <c r="E44" s="52"/>
      <c r="F44" s="69"/>
      <c r="G44" s="69"/>
      <c r="H44" s="71"/>
      <c r="I44" s="1624">
        <v>0</v>
      </c>
      <c r="J44" s="341"/>
      <c r="K44" s="341">
        <v>143</v>
      </c>
      <c r="L44" s="342"/>
      <c r="M44" s="341"/>
      <c r="N44" s="341">
        <f t="shared" si="0"/>
        <v>143</v>
      </c>
      <c r="O44" s="71">
        <v>4</v>
      </c>
    </row>
    <row r="45" spans="1:15">
      <c r="A45" s="49">
        <v>5</v>
      </c>
      <c r="B45" s="69" t="s">
        <v>2906</v>
      </c>
      <c r="C45" s="77"/>
      <c r="D45" s="77"/>
      <c r="E45" s="52"/>
      <c r="F45" s="69"/>
      <c r="G45" s="69"/>
      <c r="H45" s="71"/>
      <c r="I45" s="1624">
        <v>0</v>
      </c>
      <c r="J45" s="341"/>
      <c r="K45" s="341">
        <v>18187</v>
      </c>
      <c r="L45" s="342"/>
      <c r="M45" s="341"/>
      <c r="N45" s="341">
        <f t="shared" si="0"/>
        <v>18187</v>
      </c>
      <c r="O45" s="71">
        <v>5</v>
      </c>
    </row>
    <row r="46" spans="1:15">
      <c r="A46" s="49">
        <v>6</v>
      </c>
      <c r="B46" s="69"/>
      <c r="C46" s="77"/>
      <c r="D46" s="77"/>
      <c r="E46" s="52"/>
      <c r="F46" s="69"/>
      <c r="G46" s="69"/>
      <c r="H46" s="71"/>
      <c r="I46" s="70"/>
      <c r="J46" s="341"/>
      <c r="K46" s="341">
        <v>0</v>
      </c>
      <c r="L46" s="342"/>
      <c r="M46" s="341"/>
      <c r="N46" s="341">
        <f t="shared" si="0"/>
        <v>0</v>
      </c>
      <c r="O46" s="71">
        <v>6</v>
      </c>
    </row>
    <row r="47" spans="1:15">
      <c r="A47" s="49">
        <v>7</v>
      </c>
      <c r="B47" s="69"/>
      <c r="C47" s="77"/>
      <c r="D47" s="77"/>
      <c r="E47" s="52"/>
      <c r="F47" s="69"/>
      <c r="G47" s="69"/>
      <c r="H47" s="71"/>
      <c r="I47" s="70"/>
      <c r="J47" s="341"/>
      <c r="K47" s="341"/>
      <c r="L47" s="342"/>
      <c r="M47" s="341"/>
      <c r="N47" s="341"/>
      <c r="O47" s="71">
        <v>7</v>
      </c>
    </row>
    <row r="48" spans="1:15">
      <c r="A48" s="49">
        <v>8</v>
      </c>
      <c r="B48" s="69"/>
      <c r="C48" s="77"/>
      <c r="D48" s="77"/>
      <c r="E48" s="52"/>
      <c r="F48" s="69"/>
      <c r="G48" s="69"/>
      <c r="H48" s="71"/>
      <c r="I48" s="70"/>
      <c r="J48" s="341"/>
      <c r="K48" s="341"/>
      <c r="L48" s="342"/>
      <c r="M48" s="341"/>
      <c r="N48" s="341"/>
      <c r="O48" s="71">
        <v>8</v>
      </c>
    </row>
    <row r="49" spans="1:15">
      <c r="A49" s="49">
        <v>9</v>
      </c>
      <c r="B49" s="69"/>
      <c r="C49" s="77"/>
      <c r="D49" s="77"/>
      <c r="E49" s="52"/>
      <c r="F49" s="69"/>
      <c r="G49" s="69"/>
      <c r="H49" s="71"/>
      <c r="I49" s="70"/>
      <c r="J49" s="341"/>
      <c r="K49" s="341"/>
      <c r="L49" s="342"/>
      <c r="M49" s="341"/>
      <c r="N49" s="341"/>
      <c r="O49" s="71">
        <v>9</v>
      </c>
    </row>
    <row r="50" spans="1:15">
      <c r="A50" s="49">
        <v>10</v>
      </c>
      <c r="B50" s="69"/>
      <c r="C50" s="77"/>
      <c r="D50" s="77"/>
      <c r="E50" s="52"/>
      <c r="F50" s="69"/>
      <c r="G50" s="69"/>
      <c r="H50" s="71"/>
      <c r="I50" s="70"/>
      <c r="J50" s="341"/>
      <c r="K50" s="341"/>
      <c r="L50" s="342"/>
      <c r="M50" s="341"/>
      <c r="N50" s="341"/>
      <c r="O50" s="71">
        <v>10</v>
      </c>
    </row>
    <row r="51" spans="1:15">
      <c r="A51" s="49">
        <v>11</v>
      </c>
      <c r="B51" s="69"/>
      <c r="C51" s="77"/>
      <c r="D51" s="77"/>
      <c r="E51" s="52"/>
      <c r="F51" s="69"/>
      <c r="G51" s="69"/>
      <c r="H51" s="71"/>
      <c r="I51" s="70"/>
      <c r="J51" s="341"/>
      <c r="K51" s="341"/>
      <c r="L51" s="342"/>
      <c r="M51" s="341"/>
      <c r="N51" s="341"/>
      <c r="O51" s="71">
        <v>11</v>
      </c>
    </row>
    <row r="52" spans="1:15">
      <c r="A52" s="49">
        <v>12</v>
      </c>
      <c r="B52" s="69" t="s">
        <v>3558</v>
      </c>
      <c r="C52" s="77"/>
      <c r="D52" s="77"/>
      <c r="E52" s="52"/>
      <c r="F52" s="69"/>
      <c r="G52" s="69"/>
      <c r="H52" s="71"/>
      <c r="I52" s="70">
        <f>SUM(I41:I42)</f>
        <v>258083</v>
      </c>
      <c r="J52" s="147"/>
      <c r="K52" s="341">
        <f>SUM(K41:K42)</f>
        <v>23315561</v>
      </c>
      <c r="L52" s="342"/>
      <c r="M52" s="341"/>
      <c r="N52" s="341">
        <f t="shared" si="0"/>
        <v>23315561</v>
      </c>
      <c r="O52" s="71">
        <v>12</v>
      </c>
    </row>
    <row r="53" spans="1:15">
      <c r="A53" s="49">
        <v>13</v>
      </c>
      <c r="B53" s="69" t="s">
        <v>3559</v>
      </c>
      <c r="C53" s="77"/>
      <c r="D53" s="818"/>
      <c r="E53" s="819"/>
      <c r="F53" s="820"/>
      <c r="G53" s="820"/>
      <c r="H53" s="821"/>
      <c r="I53" s="70">
        <f>SUM(I43:I45)</f>
        <v>129429</v>
      </c>
      <c r="J53" s="206"/>
      <c r="K53" s="341">
        <f>SUM(K43:K46)</f>
        <v>9074990</v>
      </c>
      <c r="L53" s="342"/>
      <c r="M53" s="341"/>
      <c r="N53" s="341">
        <f t="shared" si="0"/>
        <v>9074990</v>
      </c>
      <c r="O53" s="71">
        <v>13</v>
      </c>
    </row>
    <row r="54" spans="1:15" ht="15.75" thickBot="1">
      <c r="A54" s="72">
        <v>14</v>
      </c>
      <c r="B54" s="367" t="s">
        <v>3520</v>
      </c>
      <c r="C54" s="368"/>
      <c r="D54" s="822"/>
      <c r="E54" s="823"/>
      <c r="F54" s="824"/>
      <c r="G54" s="824"/>
      <c r="H54" s="825"/>
      <c r="I54" s="370">
        <f>SUM(I52:I53)</f>
        <v>387512</v>
      </c>
      <c r="J54" s="213">
        <f>SUM(J41:J53)</f>
        <v>0</v>
      </c>
      <c r="K54" s="213">
        <f>SUM(K52:K53)</f>
        <v>32390551</v>
      </c>
      <c r="L54" s="196"/>
      <c r="M54" s="302">
        <f>SUM(M41:M53)</f>
        <v>0</v>
      </c>
      <c r="N54" s="213">
        <f>SUM(N52:N53)</f>
        <v>32390551</v>
      </c>
      <c r="O54" s="255">
        <v>14</v>
      </c>
    </row>
    <row r="55" spans="1:15">
      <c r="A55" s="44"/>
      <c r="B55" s="44"/>
      <c r="C55" s="44"/>
      <c r="D55" s="44"/>
      <c r="E55" s="44"/>
      <c r="F55" s="44"/>
      <c r="G55" s="44"/>
      <c r="H55" s="44"/>
      <c r="I55" s="44"/>
      <c r="J55" s="44"/>
      <c r="K55" s="44"/>
      <c r="L55" s="44"/>
      <c r="M55" s="44"/>
      <c r="N55" s="44"/>
      <c r="O55" s="44"/>
    </row>
    <row r="56" spans="1:15">
      <c r="A56" s="1105" t="s">
        <v>557</v>
      </c>
      <c r="B56" s="44"/>
      <c r="C56" s="44"/>
      <c r="D56" s="44"/>
      <c r="E56" s="11"/>
      <c r="F56" s="44"/>
      <c r="G56" s="44"/>
      <c r="H56" s="44"/>
      <c r="I56" s="11" t="str">
        <f>A56</f>
        <v>FERC FORM NO.1 (REVISED. 12-90) NYPSC Modified-96</v>
      </c>
      <c r="J56" s="11"/>
      <c r="K56" s="11"/>
      <c r="L56" s="11"/>
      <c r="M56" s="11"/>
      <c r="N56" s="11"/>
      <c r="O56" s="172" t="s">
        <v>558</v>
      </c>
    </row>
    <row r="57" spans="1:15">
      <c r="A57" s="44" t="s">
        <v>559</v>
      </c>
      <c r="B57" s="44"/>
      <c r="C57" s="44"/>
      <c r="D57" s="44"/>
      <c r="E57" s="44"/>
      <c r="F57" s="44"/>
      <c r="G57" s="44"/>
      <c r="H57" s="44"/>
      <c r="I57" s="44" t="s">
        <v>560</v>
      </c>
      <c r="J57" s="44"/>
      <c r="K57" s="44"/>
      <c r="L57" s="44"/>
      <c r="M57" s="44"/>
      <c r="N57" s="44"/>
      <c r="O57" s="44"/>
    </row>
    <row r="58" spans="1:15">
      <c r="A58" s="44"/>
      <c r="B58" s="44"/>
      <c r="C58" s="44"/>
      <c r="D58" s="44"/>
      <c r="E58" s="44"/>
      <c r="F58" s="44"/>
      <c r="G58" s="44"/>
      <c r="H58" s="44"/>
      <c r="I58" s="11"/>
      <c r="J58" s="11"/>
      <c r="K58" s="11"/>
      <c r="L58" s="11"/>
      <c r="M58" s="11"/>
      <c r="N58" s="11"/>
      <c r="O58" s="11"/>
    </row>
    <row r="59" spans="1:15">
      <c r="A59" s="44"/>
      <c r="B59" s="44"/>
      <c r="C59" s="44"/>
      <c r="D59" s="44"/>
      <c r="E59" s="44"/>
      <c r="F59" s="44"/>
      <c r="G59" s="44"/>
      <c r="H59" s="44"/>
      <c r="I59" s="11"/>
      <c r="J59" s="11"/>
      <c r="K59" s="11"/>
      <c r="L59" s="11"/>
      <c r="M59" s="11"/>
      <c r="N59" s="11"/>
      <c r="O59" s="11"/>
    </row>
    <row r="60" spans="1:15">
      <c r="A60" s="44"/>
      <c r="B60" s="44"/>
      <c r="C60" s="44"/>
      <c r="D60" s="44"/>
      <c r="E60" s="44"/>
      <c r="F60" s="44"/>
      <c r="G60" s="44"/>
      <c r="H60" s="44"/>
      <c r="I60" s="11"/>
      <c r="J60" s="11"/>
      <c r="K60" s="11"/>
      <c r="L60" s="11"/>
      <c r="M60" s="11"/>
      <c r="N60" s="11"/>
      <c r="O60" s="11"/>
    </row>
    <row r="61" spans="1:15" ht="15.75">
      <c r="A61" s="46" t="s">
        <v>2391</v>
      </c>
      <c r="B61" s="44"/>
      <c r="C61" s="44"/>
      <c r="D61" s="44"/>
      <c r="E61" s="44"/>
      <c r="F61" s="44"/>
      <c r="G61" s="44"/>
      <c r="H61" s="44"/>
      <c r="I61" s="11"/>
      <c r="J61" s="11"/>
      <c r="K61" s="11"/>
      <c r="L61" s="11"/>
      <c r="M61" s="11"/>
      <c r="N61" s="11"/>
      <c r="O61" s="11"/>
    </row>
    <row r="62" spans="1:15" ht="15.75">
      <c r="A62" s="46"/>
      <c r="B62" s="44"/>
      <c r="C62" s="44"/>
      <c r="D62" s="44"/>
      <c r="E62" s="44"/>
      <c r="F62" s="44"/>
      <c r="G62" s="44"/>
      <c r="H62" s="44"/>
      <c r="I62" s="11"/>
      <c r="J62" s="11"/>
      <c r="K62" s="11"/>
      <c r="L62" s="11"/>
      <c r="M62" s="11"/>
      <c r="N62" s="11"/>
      <c r="O62" s="11"/>
    </row>
    <row r="63" spans="1:15" ht="16.5" thickBot="1">
      <c r="A63" s="542" t="str">
        <f>'Data Sheet'!$C$25</f>
        <v>Orange and Rockland Utilities, Inc</v>
      </c>
      <c r="B63" s="44"/>
      <c r="C63" s="44"/>
      <c r="D63" s="44"/>
      <c r="E63" s="44"/>
      <c r="F63" s="448" t="str">
        <f>'Data Sheet'!$C$40</f>
        <v>4/28/2016</v>
      </c>
      <c r="G63" s="11" t="str">
        <f>'Data Sheet'!$C$38</f>
        <v>12/31/2015</v>
      </c>
      <c r="H63" s="44"/>
      <c r="I63" s="542" t="str">
        <f>'Data Sheet'!$C$25</f>
        <v>Orange and Rockland Utilities, Inc</v>
      </c>
      <c r="J63" s="11"/>
      <c r="K63" s="11"/>
      <c r="L63" s="448" t="str">
        <f>'Data Sheet'!$C$40</f>
        <v>4/28/2016</v>
      </c>
      <c r="M63" s="11"/>
      <c r="N63" s="11" t="str">
        <f>'Data Sheet'!$C$38</f>
        <v>12/31/2015</v>
      </c>
      <c r="O63" s="11"/>
    </row>
    <row r="64" spans="1:15">
      <c r="A64" s="13"/>
      <c r="B64" s="41"/>
      <c r="C64" s="41"/>
      <c r="D64" s="41"/>
      <c r="E64" s="41"/>
      <c r="F64" s="41"/>
      <c r="G64" s="41"/>
      <c r="H64" s="42"/>
      <c r="I64" s="13"/>
      <c r="J64" s="41"/>
      <c r="K64" s="41"/>
      <c r="L64" s="41"/>
      <c r="M64" s="41"/>
      <c r="N64" s="41"/>
      <c r="O64" s="42"/>
    </row>
    <row r="65" spans="1:15">
      <c r="A65" s="90" t="s">
        <v>3202</v>
      </c>
      <c r="B65" s="50"/>
      <c r="C65" s="50"/>
      <c r="D65" s="50"/>
      <c r="E65" s="50"/>
      <c r="F65" s="50"/>
      <c r="G65" s="50"/>
      <c r="H65" s="325"/>
      <c r="I65" s="226" t="s">
        <v>3553</v>
      </c>
      <c r="J65" s="227"/>
      <c r="K65" s="227"/>
      <c r="L65" s="227"/>
      <c r="M65" s="227"/>
      <c r="N65" s="227"/>
      <c r="O65" s="48"/>
    </row>
    <row r="66" spans="1:15">
      <c r="A66" s="62"/>
      <c r="B66" s="64"/>
      <c r="C66" s="57"/>
      <c r="D66" s="57"/>
      <c r="E66" s="63"/>
      <c r="F66" s="64"/>
      <c r="G66" s="64" t="s">
        <v>533</v>
      </c>
      <c r="H66" s="60"/>
      <c r="I66" s="247"/>
      <c r="J66" s="63"/>
      <c r="K66" s="63" t="s">
        <v>561</v>
      </c>
      <c r="L66" s="63"/>
      <c r="M66" s="57"/>
      <c r="N66" s="57"/>
      <c r="O66" s="60"/>
    </row>
    <row r="67" spans="1:15">
      <c r="A67" s="47"/>
      <c r="B67" s="66" t="s">
        <v>535</v>
      </c>
      <c r="C67" s="56"/>
      <c r="D67" s="56"/>
      <c r="E67" s="1100" t="s">
        <v>536</v>
      </c>
      <c r="F67" s="1092" t="s">
        <v>537</v>
      </c>
      <c r="G67" s="436" t="s">
        <v>537</v>
      </c>
      <c r="H67" s="218" t="s">
        <v>537</v>
      </c>
      <c r="I67" s="55"/>
      <c r="J67" s="57"/>
      <c r="K67" s="57"/>
      <c r="L67" s="63"/>
      <c r="M67" s="57"/>
      <c r="N67" s="56"/>
      <c r="O67" s="58"/>
    </row>
    <row r="68" spans="1:15">
      <c r="A68" s="1121" t="s">
        <v>3686</v>
      </c>
      <c r="B68" s="66" t="s">
        <v>538</v>
      </c>
      <c r="C68" s="56"/>
      <c r="D68" s="1101" t="s">
        <v>539</v>
      </c>
      <c r="E68" s="1100" t="s">
        <v>540</v>
      </c>
      <c r="F68" s="1092" t="s">
        <v>541</v>
      </c>
      <c r="G68" s="1092" t="s">
        <v>542</v>
      </c>
      <c r="H68" s="137" t="s">
        <v>542</v>
      </c>
      <c r="I68" s="173" t="s">
        <v>543</v>
      </c>
      <c r="J68" s="1101" t="s">
        <v>544</v>
      </c>
      <c r="K68" s="1101" t="s">
        <v>545</v>
      </c>
      <c r="L68" s="44" t="s">
        <v>546</v>
      </c>
      <c r="M68" s="283"/>
      <c r="N68" s="1101" t="s">
        <v>547</v>
      </c>
      <c r="O68" s="137" t="s">
        <v>3686</v>
      </c>
    </row>
    <row r="69" spans="1:15">
      <c r="A69" s="1121" t="s">
        <v>3689</v>
      </c>
      <c r="B69" s="66" t="s">
        <v>548</v>
      </c>
      <c r="C69" s="56"/>
      <c r="D69" s="1101" t="s">
        <v>549</v>
      </c>
      <c r="E69" s="1100" t="s">
        <v>550</v>
      </c>
      <c r="F69" s="1092" t="s">
        <v>551</v>
      </c>
      <c r="G69" s="1092" t="s">
        <v>552</v>
      </c>
      <c r="H69" s="137" t="s">
        <v>553</v>
      </c>
      <c r="I69" s="173" t="s">
        <v>554</v>
      </c>
      <c r="J69" s="1101" t="s">
        <v>555</v>
      </c>
      <c r="K69" s="1101" t="s">
        <v>555</v>
      </c>
      <c r="L69" s="44" t="s">
        <v>555</v>
      </c>
      <c r="M69" s="283"/>
      <c r="N69" s="1101" t="s">
        <v>556</v>
      </c>
      <c r="O69" s="137" t="s">
        <v>3689</v>
      </c>
    </row>
    <row r="70" spans="1:15">
      <c r="A70" s="49"/>
      <c r="B70" s="69"/>
      <c r="C70" s="77" t="s">
        <v>58</v>
      </c>
      <c r="D70" s="285" t="s">
        <v>1827</v>
      </c>
      <c r="E70" s="1126" t="s">
        <v>1828</v>
      </c>
      <c r="F70" s="215" t="s">
        <v>1829</v>
      </c>
      <c r="G70" s="215" t="s">
        <v>3535</v>
      </c>
      <c r="H70" s="138" t="s">
        <v>3536</v>
      </c>
      <c r="I70" s="174" t="s">
        <v>3537</v>
      </c>
      <c r="J70" s="285" t="s">
        <v>3538</v>
      </c>
      <c r="K70" s="285" t="s">
        <v>3539</v>
      </c>
      <c r="L70" s="50" t="s">
        <v>3540</v>
      </c>
      <c r="M70" s="202"/>
      <c r="N70" s="285" t="s">
        <v>3490</v>
      </c>
      <c r="O70" s="71"/>
    </row>
    <row r="71" spans="1:15">
      <c r="A71" s="49">
        <v>1</v>
      </c>
      <c r="B71" s="69"/>
      <c r="C71" s="77"/>
      <c r="D71" s="77"/>
      <c r="E71" s="52"/>
      <c r="F71" s="69"/>
      <c r="G71" s="69"/>
      <c r="H71" s="71"/>
      <c r="I71" s="70"/>
      <c r="J71" s="210"/>
      <c r="K71" s="210"/>
      <c r="L71" s="339"/>
      <c r="M71" s="210"/>
      <c r="N71" s="210">
        <f>SUM(J71:L71)</f>
        <v>0</v>
      </c>
      <c r="O71" s="71">
        <v>1</v>
      </c>
    </row>
    <row r="72" spans="1:15">
      <c r="A72" s="49">
        <v>2</v>
      </c>
      <c r="B72" s="69"/>
      <c r="C72" s="77"/>
      <c r="D72" s="77"/>
      <c r="E72" s="52"/>
      <c r="F72" s="69"/>
      <c r="G72" s="69"/>
      <c r="H72" s="71"/>
      <c r="I72" s="70"/>
      <c r="J72" s="341"/>
      <c r="K72" s="341"/>
      <c r="L72" s="342"/>
      <c r="M72" s="341"/>
      <c r="N72" s="341">
        <f t="shared" ref="N72:N120" si="1">SUM(J72:M72)</f>
        <v>0</v>
      </c>
      <c r="O72" s="71">
        <v>2</v>
      </c>
    </row>
    <row r="73" spans="1:15">
      <c r="A73" s="49">
        <v>3</v>
      </c>
      <c r="B73" s="69"/>
      <c r="C73" s="77"/>
      <c r="D73" s="77"/>
      <c r="E73" s="52"/>
      <c r="F73" s="69"/>
      <c r="G73" s="69"/>
      <c r="H73" s="71"/>
      <c r="I73" s="70"/>
      <c r="J73" s="341"/>
      <c r="K73" s="341"/>
      <c r="L73" s="342"/>
      <c r="M73" s="341"/>
      <c r="N73" s="341">
        <f t="shared" si="1"/>
        <v>0</v>
      </c>
      <c r="O73" s="71">
        <v>3</v>
      </c>
    </row>
    <row r="74" spans="1:15">
      <c r="A74" s="49">
        <v>4</v>
      </c>
      <c r="B74" s="69"/>
      <c r="C74" s="77"/>
      <c r="D74" s="77"/>
      <c r="E74" s="52"/>
      <c r="F74" s="69"/>
      <c r="G74" s="69"/>
      <c r="H74" s="71"/>
      <c r="I74" s="70"/>
      <c r="J74" s="341"/>
      <c r="K74" s="341"/>
      <c r="L74" s="342"/>
      <c r="M74" s="341"/>
      <c r="N74" s="341">
        <f t="shared" si="1"/>
        <v>0</v>
      </c>
      <c r="O74" s="71">
        <v>4</v>
      </c>
    </row>
    <row r="75" spans="1:15">
      <c r="A75" s="49">
        <v>5</v>
      </c>
      <c r="B75" s="69"/>
      <c r="C75" s="77"/>
      <c r="D75" s="77"/>
      <c r="E75" s="52"/>
      <c r="F75" s="69"/>
      <c r="G75" s="69"/>
      <c r="H75" s="71"/>
      <c r="I75" s="70"/>
      <c r="J75" s="341"/>
      <c r="K75" s="341"/>
      <c r="L75" s="342"/>
      <c r="M75" s="341"/>
      <c r="N75" s="341">
        <f t="shared" si="1"/>
        <v>0</v>
      </c>
      <c r="O75" s="71">
        <v>5</v>
      </c>
    </row>
    <row r="76" spans="1:15">
      <c r="A76" s="49">
        <v>6</v>
      </c>
      <c r="B76" s="69"/>
      <c r="C76" s="77"/>
      <c r="D76" s="77"/>
      <c r="E76" s="52"/>
      <c r="F76" s="69"/>
      <c r="G76" s="69"/>
      <c r="H76" s="71"/>
      <c r="I76" s="70"/>
      <c r="J76" s="341"/>
      <c r="K76" s="341"/>
      <c r="L76" s="342"/>
      <c r="M76" s="341"/>
      <c r="N76" s="341">
        <f t="shared" si="1"/>
        <v>0</v>
      </c>
      <c r="O76" s="71">
        <v>6</v>
      </c>
    </row>
    <row r="77" spans="1:15">
      <c r="A77" s="49">
        <v>7</v>
      </c>
      <c r="B77" s="69"/>
      <c r="C77" s="77"/>
      <c r="D77" s="77"/>
      <c r="E77" s="52"/>
      <c r="F77" s="69"/>
      <c r="G77" s="69"/>
      <c r="H77" s="71"/>
      <c r="I77" s="70"/>
      <c r="J77" s="341"/>
      <c r="K77" s="341"/>
      <c r="L77" s="342"/>
      <c r="M77" s="341"/>
      <c r="N77" s="341">
        <f t="shared" si="1"/>
        <v>0</v>
      </c>
      <c r="O77" s="71">
        <v>7</v>
      </c>
    </row>
    <row r="78" spans="1:15">
      <c r="A78" s="49">
        <v>8</v>
      </c>
      <c r="B78" s="69"/>
      <c r="C78" s="77"/>
      <c r="D78" s="77"/>
      <c r="E78" s="52"/>
      <c r="F78" s="69"/>
      <c r="G78" s="69"/>
      <c r="H78" s="71"/>
      <c r="I78" s="70"/>
      <c r="J78" s="341"/>
      <c r="K78" s="341"/>
      <c r="L78" s="342"/>
      <c r="M78" s="341"/>
      <c r="N78" s="341">
        <f t="shared" si="1"/>
        <v>0</v>
      </c>
      <c r="O78" s="71">
        <v>8</v>
      </c>
    </row>
    <row r="79" spans="1:15">
      <c r="A79" s="49">
        <v>9</v>
      </c>
      <c r="B79" s="69"/>
      <c r="C79" s="77"/>
      <c r="D79" s="77"/>
      <c r="E79" s="52"/>
      <c r="F79" s="69"/>
      <c r="G79" s="69"/>
      <c r="H79" s="71"/>
      <c r="I79" s="70"/>
      <c r="J79" s="341"/>
      <c r="K79" s="341"/>
      <c r="L79" s="342"/>
      <c r="M79" s="341"/>
      <c r="N79" s="341">
        <f t="shared" si="1"/>
        <v>0</v>
      </c>
      <c r="O79" s="71">
        <v>9</v>
      </c>
    </row>
    <row r="80" spans="1:15">
      <c r="A80" s="49">
        <v>10</v>
      </c>
      <c r="B80" s="69"/>
      <c r="C80" s="77"/>
      <c r="D80" s="77"/>
      <c r="E80" s="52"/>
      <c r="F80" s="69"/>
      <c r="G80" s="69"/>
      <c r="H80" s="71"/>
      <c r="I80" s="70"/>
      <c r="J80" s="341"/>
      <c r="K80" s="341"/>
      <c r="L80" s="342"/>
      <c r="M80" s="341"/>
      <c r="N80" s="341">
        <f t="shared" si="1"/>
        <v>0</v>
      </c>
      <c r="O80" s="71">
        <v>10</v>
      </c>
    </row>
    <row r="81" spans="1:15">
      <c r="A81" s="49">
        <v>11</v>
      </c>
      <c r="B81" s="69"/>
      <c r="C81" s="77"/>
      <c r="D81" s="77"/>
      <c r="E81" s="52"/>
      <c r="F81" s="69"/>
      <c r="G81" s="69"/>
      <c r="H81" s="71"/>
      <c r="I81" s="70"/>
      <c r="J81" s="341"/>
      <c r="K81" s="341"/>
      <c r="L81" s="342"/>
      <c r="M81" s="341"/>
      <c r="N81" s="341">
        <f t="shared" si="1"/>
        <v>0</v>
      </c>
      <c r="O81" s="71">
        <v>11</v>
      </c>
    </row>
    <row r="82" spans="1:15">
      <c r="A82" s="49">
        <v>12</v>
      </c>
      <c r="B82" s="69"/>
      <c r="C82" s="77"/>
      <c r="D82" s="77"/>
      <c r="E82" s="52"/>
      <c r="F82" s="69"/>
      <c r="G82" s="69"/>
      <c r="H82" s="71"/>
      <c r="I82" s="70"/>
      <c r="J82" s="341"/>
      <c r="K82" s="341"/>
      <c r="L82" s="342"/>
      <c r="M82" s="341"/>
      <c r="N82" s="341">
        <f t="shared" si="1"/>
        <v>0</v>
      </c>
      <c r="O82" s="71">
        <v>12</v>
      </c>
    </row>
    <row r="83" spans="1:15">
      <c r="A83" s="49">
        <v>13</v>
      </c>
      <c r="B83" s="69"/>
      <c r="C83" s="77"/>
      <c r="D83" s="77"/>
      <c r="E83" s="52"/>
      <c r="F83" s="69"/>
      <c r="G83" s="69"/>
      <c r="H83" s="71"/>
      <c r="I83" s="70"/>
      <c r="J83" s="341"/>
      <c r="K83" s="341"/>
      <c r="L83" s="342"/>
      <c r="M83" s="341"/>
      <c r="N83" s="341">
        <f t="shared" si="1"/>
        <v>0</v>
      </c>
      <c r="O83" s="71">
        <v>13</v>
      </c>
    </row>
    <row r="84" spans="1:15">
      <c r="A84" s="49">
        <v>14</v>
      </c>
      <c r="B84" s="69"/>
      <c r="C84" s="77"/>
      <c r="D84" s="77"/>
      <c r="E84" s="52"/>
      <c r="F84" s="69"/>
      <c r="G84" s="69"/>
      <c r="H84" s="71"/>
      <c r="I84" s="70"/>
      <c r="J84" s="341"/>
      <c r="K84" s="341"/>
      <c r="L84" s="342"/>
      <c r="M84" s="341"/>
      <c r="N84" s="341">
        <f t="shared" si="1"/>
        <v>0</v>
      </c>
      <c r="O84" s="71">
        <v>14</v>
      </c>
    </row>
    <row r="85" spans="1:15">
      <c r="A85" s="49">
        <v>15</v>
      </c>
      <c r="B85" s="69"/>
      <c r="C85" s="77"/>
      <c r="D85" s="77"/>
      <c r="E85" s="52"/>
      <c r="F85" s="69"/>
      <c r="G85" s="69"/>
      <c r="H85" s="71"/>
      <c r="I85" s="70"/>
      <c r="J85" s="341"/>
      <c r="K85" s="341"/>
      <c r="L85" s="342"/>
      <c r="M85" s="341"/>
      <c r="N85" s="341">
        <f t="shared" si="1"/>
        <v>0</v>
      </c>
      <c r="O85" s="71">
        <v>15</v>
      </c>
    </row>
    <row r="86" spans="1:15">
      <c r="A86" s="49">
        <v>16</v>
      </c>
      <c r="B86" s="69"/>
      <c r="C86" s="77"/>
      <c r="D86" s="77"/>
      <c r="E86" s="52"/>
      <c r="F86" s="69"/>
      <c r="G86" s="69"/>
      <c r="H86" s="71"/>
      <c r="I86" s="70"/>
      <c r="J86" s="341"/>
      <c r="K86" s="341"/>
      <c r="L86" s="342"/>
      <c r="M86" s="341"/>
      <c r="N86" s="341">
        <f t="shared" si="1"/>
        <v>0</v>
      </c>
      <c r="O86" s="71">
        <v>16</v>
      </c>
    </row>
    <row r="87" spans="1:15">
      <c r="A87" s="49">
        <v>17</v>
      </c>
      <c r="B87" s="69"/>
      <c r="C87" s="77"/>
      <c r="D87" s="77"/>
      <c r="E87" s="52"/>
      <c r="F87" s="69"/>
      <c r="G87" s="69"/>
      <c r="H87" s="71"/>
      <c r="I87" s="70"/>
      <c r="J87" s="341"/>
      <c r="K87" s="341"/>
      <c r="L87" s="342"/>
      <c r="M87" s="341"/>
      <c r="N87" s="341">
        <f t="shared" si="1"/>
        <v>0</v>
      </c>
      <c r="O87" s="71">
        <v>17</v>
      </c>
    </row>
    <row r="88" spans="1:15">
      <c r="A88" s="49">
        <v>18</v>
      </c>
      <c r="B88" s="69"/>
      <c r="C88" s="77"/>
      <c r="D88" s="77"/>
      <c r="E88" s="52"/>
      <c r="F88" s="69"/>
      <c r="G88" s="69"/>
      <c r="H88" s="71"/>
      <c r="I88" s="70"/>
      <c r="J88" s="341"/>
      <c r="K88" s="341"/>
      <c r="L88" s="342"/>
      <c r="M88" s="341"/>
      <c r="N88" s="341">
        <f t="shared" si="1"/>
        <v>0</v>
      </c>
      <c r="O88" s="71">
        <v>18</v>
      </c>
    </row>
    <row r="89" spans="1:15">
      <c r="A89" s="49">
        <v>19</v>
      </c>
      <c r="B89" s="69"/>
      <c r="C89" s="77"/>
      <c r="D89" s="77"/>
      <c r="E89" s="52"/>
      <c r="F89" s="69"/>
      <c r="G89" s="69"/>
      <c r="H89" s="71"/>
      <c r="I89" s="70"/>
      <c r="J89" s="341"/>
      <c r="K89" s="341"/>
      <c r="L89" s="342"/>
      <c r="M89" s="341"/>
      <c r="N89" s="341">
        <f t="shared" si="1"/>
        <v>0</v>
      </c>
      <c r="O89" s="71">
        <v>19</v>
      </c>
    </row>
    <row r="90" spans="1:15">
      <c r="A90" s="49">
        <v>20</v>
      </c>
      <c r="B90" s="69"/>
      <c r="C90" s="77"/>
      <c r="D90" s="77"/>
      <c r="E90" s="52"/>
      <c r="F90" s="69"/>
      <c r="G90" s="69"/>
      <c r="H90" s="71"/>
      <c r="I90" s="70"/>
      <c r="J90" s="341"/>
      <c r="K90" s="341"/>
      <c r="L90" s="342"/>
      <c r="M90" s="341"/>
      <c r="N90" s="341">
        <f t="shared" si="1"/>
        <v>0</v>
      </c>
      <c r="O90" s="71">
        <v>20</v>
      </c>
    </row>
    <row r="91" spans="1:15">
      <c r="A91" s="49">
        <v>21</v>
      </c>
      <c r="B91" s="69"/>
      <c r="C91" s="77"/>
      <c r="D91" s="77"/>
      <c r="E91" s="52"/>
      <c r="F91" s="69"/>
      <c r="G91" s="69"/>
      <c r="H91" s="71"/>
      <c r="I91" s="70"/>
      <c r="J91" s="341"/>
      <c r="K91" s="341"/>
      <c r="L91" s="342"/>
      <c r="M91" s="341"/>
      <c r="N91" s="341">
        <f t="shared" si="1"/>
        <v>0</v>
      </c>
      <c r="O91" s="71">
        <v>21</v>
      </c>
    </row>
    <row r="92" spans="1:15">
      <c r="A92" s="49">
        <v>22</v>
      </c>
      <c r="B92" s="69"/>
      <c r="C92" s="77"/>
      <c r="D92" s="77"/>
      <c r="E92" s="52"/>
      <c r="F92" s="69"/>
      <c r="G92" s="69"/>
      <c r="H92" s="71"/>
      <c r="I92" s="70"/>
      <c r="J92" s="341"/>
      <c r="K92" s="341"/>
      <c r="L92" s="342"/>
      <c r="M92" s="341"/>
      <c r="N92" s="341">
        <f t="shared" si="1"/>
        <v>0</v>
      </c>
      <c r="O92" s="71">
        <v>22</v>
      </c>
    </row>
    <row r="93" spans="1:15">
      <c r="A93" s="49">
        <v>23</v>
      </c>
      <c r="B93" s="69"/>
      <c r="C93" s="77"/>
      <c r="D93" s="77"/>
      <c r="E93" s="52"/>
      <c r="F93" s="69"/>
      <c r="G93" s="69"/>
      <c r="H93" s="71"/>
      <c r="I93" s="70"/>
      <c r="J93" s="341"/>
      <c r="K93" s="341"/>
      <c r="L93" s="342"/>
      <c r="M93" s="341"/>
      <c r="N93" s="341">
        <f t="shared" si="1"/>
        <v>0</v>
      </c>
      <c r="O93" s="71">
        <v>23</v>
      </c>
    </row>
    <row r="94" spans="1:15">
      <c r="A94" s="49">
        <v>24</v>
      </c>
      <c r="B94" s="69"/>
      <c r="C94" s="77"/>
      <c r="D94" s="77"/>
      <c r="E94" s="52"/>
      <c r="F94" s="69"/>
      <c r="G94" s="69"/>
      <c r="H94" s="71"/>
      <c r="I94" s="70"/>
      <c r="J94" s="341"/>
      <c r="K94" s="341"/>
      <c r="L94" s="342"/>
      <c r="M94" s="341"/>
      <c r="N94" s="341">
        <f t="shared" si="1"/>
        <v>0</v>
      </c>
      <c r="O94" s="71">
        <v>24</v>
      </c>
    </row>
    <row r="95" spans="1:15">
      <c r="A95" s="49">
        <v>25</v>
      </c>
      <c r="B95" s="69"/>
      <c r="C95" s="77"/>
      <c r="D95" s="77"/>
      <c r="E95" s="52"/>
      <c r="F95" s="69"/>
      <c r="G95" s="69"/>
      <c r="H95" s="71"/>
      <c r="I95" s="70"/>
      <c r="J95" s="341"/>
      <c r="K95" s="341"/>
      <c r="L95" s="342"/>
      <c r="M95" s="341"/>
      <c r="N95" s="341">
        <f t="shared" si="1"/>
        <v>0</v>
      </c>
      <c r="O95" s="71">
        <v>25</v>
      </c>
    </row>
    <row r="96" spans="1:15">
      <c r="A96" s="49">
        <v>26</v>
      </c>
      <c r="B96" s="69"/>
      <c r="C96" s="77"/>
      <c r="D96" s="77"/>
      <c r="E96" s="52"/>
      <c r="F96" s="69"/>
      <c r="G96" s="69"/>
      <c r="H96" s="71"/>
      <c r="I96" s="70"/>
      <c r="J96" s="341"/>
      <c r="K96" s="341"/>
      <c r="L96" s="342"/>
      <c r="M96" s="341"/>
      <c r="N96" s="341">
        <f t="shared" si="1"/>
        <v>0</v>
      </c>
      <c r="O96" s="71">
        <v>26</v>
      </c>
    </row>
    <row r="97" spans="1:15">
      <c r="A97" s="49">
        <v>27</v>
      </c>
      <c r="B97" s="69"/>
      <c r="C97" s="77"/>
      <c r="D97" s="77"/>
      <c r="E97" s="52"/>
      <c r="F97" s="69"/>
      <c r="G97" s="69"/>
      <c r="H97" s="71"/>
      <c r="I97" s="70"/>
      <c r="J97" s="341"/>
      <c r="K97" s="341"/>
      <c r="L97" s="342"/>
      <c r="M97" s="341"/>
      <c r="N97" s="341">
        <f t="shared" si="1"/>
        <v>0</v>
      </c>
      <c r="O97" s="71">
        <v>27</v>
      </c>
    </row>
    <row r="98" spans="1:15">
      <c r="A98" s="49">
        <v>28</v>
      </c>
      <c r="B98" s="69"/>
      <c r="C98" s="77"/>
      <c r="D98" s="77"/>
      <c r="E98" s="52"/>
      <c r="F98" s="69"/>
      <c r="G98" s="69"/>
      <c r="H98" s="71"/>
      <c r="I98" s="70"/>
      <c r="J98" s="341"/>
      <c r="K98" s="341"/>
      <c r="L98" s="342"/>
      <c r="M98" s="341"/>
      <c r="N98" s="341">
        <f t="shared" si="1"/>
        <v>0</v>
      </c>
      <c r="O98" s="71">
        <v>28</v>
      </c>
    </row>
    <row r="99" spans="1:15">
      <c r="A99" s="49">
        <v>29</v>
      </c>
      <c r="B99" s="69"/>
      <c r="C99" s="77"/>
      <c r="D99" s="77"/>
      <c r="E99" s="52"/>
      <c r="F99" s="69"/>
      <c r="G99" s="69"/>
      <c r="H99" s="71"/>
      <c r="I99" s="70"/>
      <c r="J99" s="341"/>
      <c r="K99" s="341"/>
      <c r="L99" s="342"/>
      <c r="M99" s="341"/>
      <c r="N99" s="341">
        <f t="shared" si="1"/>
        <v>0</v>
      </c>
      <c r="O99" s="71">
        <v>29</v>
      </c>
    </row>
    <row r="100" spans="1:15">
      <c r="A100" s="49">
        <v>30</v>
      </c>
      <c r="B100" s="69"/>
      <c r="C100" s="77"/>
      <c r="D100" s="77"/>
      <c r="E100" s="52"/>
      <c r="F100" s="69"/>
      <c r="G100" s="69"/>
      <c r="H100" s="71"/>
      <c r="I100" s="70"/>
      <c r="J100" s="341"/>
      <c r="K100" s="341"/>
      <c r="L100" s="342"/>
      <c r="M100" s="341"/>
      <c r="N100" s="341">
        <f t="shared" si="1"/>
        <v>0</v>
      </c>
      <c r="O100" s="71">
        <v>30</v>
      </c>
    </row>
    <row r="101" spans="1:15">
      <c r="A101" s="49">
        <v>31</v>
      </c>
      <c r="B101" s="69"/>
      <c r="C101" s="77"/>
      <c r="D101" s="77"/>
      <c r="E101" s="52"/>
      <c r="F101" s="69"/>
      <c r="G101" s="69"/>
      <c r="H101" s="71"/>
      <c r="I101" s="70"/>
      <c r="J101" s="341"/>
      <c r="K101" s="341"/>
      <c r="L101" s="342"/>
      <c r="M101" s="341"/>
      <c r="N101" s="341">
        <f t="shared" si="1"/>
        <v>0</v>
      </c>
      <c r="O101" s="71">
        <v>31</v>
      </c>
    </row>
    <row r="102" spans="1:15">
      <c r="A102" s="49">
        <v>32</v>
      </c>
      <c r="B102" s="69"/>
      <c r="C102" s="77"/>
      <c r="D102" s="77"/>
      <c r="E102" s="52"/>
      <c r="F102" s="69"/>
      <c r="G102" s="69"/>
      <c r="H102" s="71"/>
      <c r="I102" s="70"/>
      <c r="J102" s="341"/>
      <c r="K102" s="341"/>
      <c r="L102" s="342"/>
      <c r="M102" s="341"/>
      <c r="N102" s="341">
        <f t="shared" si="1"/>
        <v>0</v>
      </c>
      <c r="O102" s="71">
        <v>32</v>
      </c>
    </row>
    <row r="103" spans="1:15">
      <c r="A103" s="49">
        <v>33</v>
      </c>
      <c r="B103" s="69"/>
      <c r="C103" s="77"/>
      <c r="D103" s="77"/>
      <c r="E103" s="52"/>
      <c r="F103" s="69"/>
      <c r="G103" s="69"/>
      <c r="H103" s="71"/>
      <c r="I103" s="70"/>
      <c r="J103" s="341"/>
      <c r="K103" s="341"/>
      <c r="L103" s="342"/>
      <c r="M103" s="341"/>
      <c r="N103" s="341">
        <f t="shared" si="1"/>
        <v>0</v>
      </c>
      <c r="O103" s="71">
        <v>33</v>
      </c>
    </row>
    <row r="104" spans="1:15">
      <c r="A104" s="49">
        <v>34</v>
      </c>
      <c r="B104" s="69"/>
      <c r="C104" s="77"/>
      <c r="D104" s="77"/>
      <c r="E104" s="52"/>
      <c r="F104" s="69"/>
      <c r="G104" s="69"/>
      <c r="H104" s="71"/>
      <c r="I104" s="70"/>
      <c r="J104" s="341"/>
      <c r="K104" s="341"/>
      <c r="L104" s="342"/>
      <c r="M104" s="341"/>
      <c r="N104" s="341">
        <f t="shared" si="1"/>
        <v>0</v>
      </c>
      <c r="O104" s="71">
        <v>34</v>
      </c>
    </row>
    <row r="105" spans="1:15">
      <c r="A105" s="49">
        <v>35</v>
      </c>
      <c r="B105" s="69"/>
      <c r="C105" s="77"/>
      <c r="D105" s="77"/>
      <c r="E105" s="52"/>
      <c r="F105" s="69"/>
      <c r="G105" s="69"/>
      <c r="H105" s="71"/>
      <c r="I105" s="70"/>
      <c r="J105" s="341"/>
      <c r="K105" s="341"/>
      <c r="L105" s="342"/>
      <c r="M105" s="341"/>
      <c r="N105" s="341">
        <f t="shared" si="1"/>
        <v>0</v>
      </c>
      <c r="O105" s="71">
        <v>35</v>
      </c>
    </row>
    <row r="106" spans="1:15">
      <c r="A106" s="49">
        <v>36</v>
      </c>
      <c r="B106" s="69"/>
      <c r="C106" s="77"/>
      <c r="D106" s="77"/>
      <c r="E106" s="52"/>
      <c r="F106" s="69"/>
      <c r="G106" s="69"/>
      <c r="H106" s="71"/>
      <c r="I106" s="70"/>
      <c r="J106" s="341"/>
      <c r="K106" s="341"/>
      <c r="L106" s="342"/>
      <c r="M106" s="341"/>
      <c r="N106" s="341">
        <f t="shared" si="1"/>
        <v>0</v>
      </c>
      <c r="O106" s="71">
        <v>36</v>
      </c>
    </row>
    <row r="107" spans="1:15">
      <c r="A107" s="49">
        <v>37</v>
      </c>
      <c r="B107" s="69"/>
      <c r="C107" s="77"/>
      <c r="D107" s="77"/>
      <c r="E107" s="52"/>
      <c r="F107" s="69"/>
      <c r="G107" s="69"/>
      <c r="H107" s="71"/>
      <c r="I107" s="70"/>
      <c r="J107" s="341"/>
      <c r="K107" s="341"/>
      <c r="L107" s="342"/>
      <c r="M107" s="341"/>
      <c r="N107" s="341">
        <f t="shared" si="1"/>
        <v>0</v>
      </c>
      <c r="O107" s="71">
        <v>37</v>
      </c>
    </row>
    <row r="108" spans="1:15">
      <c r="A108" s="49">
        <v>38</v>
      </c>
      <c r="B108" s="69"/>
      <c r="C108" s="77"/>
      <c r="D108" s="77"/>
      <c r="E108" s="52"/>
      <c r="F108" s="69"/>
      <c r="G108" s="69"/>
      <c r="H108" s="71"/>
      <c r="I108" s="70"/>
      <c r="J108" s="341"/>
      <c r="K108" s="341"/>
      <c r="L108" s="342"/>
      <c r="M108" s="341"/>
      <c r="N108" s="341">
        <f t="shared" si="1"/>
        <v>0</v>
      </c>
      <c r="O108" s="71">
        <v>38</v>
      </c>
    </row>
    <row r="109" spans="1:15">
      <c r="A109" s="49">
        <v>39</v>
      </c>
      <c r="B109" s="69"/>
      <c r="C109" s="77"/>
      <c r="D109" s="77"/>
      <c r="E109" s="52"/>
      <c r="F109" s="69"/>
      <c r="G109" s="69"/>
      <c r="H109" s="71"/>
      <c r="I109" s="70"/>
      <c r="J109" s="341"/>
      <c r="K109" s="341"/>
      <c r="L109" s="342"/>
      <c r="M109" s="341"/>
      <c r="N109" s="341">
        <f t="shared" si="1"/>
        <v>0</v>
      </c>
      <c r="O109" s="71">
        <v>39</v>
      </c>
    </row>
    <row r="110" spans="1:15">
      <c r="A110" s="49">
        <v>40</v>
      </c>
      <c r="B110" s="69"/>
      <c r="C110" s="77"/>
      <c r="D110" s="77"/>
      <c r="E110" s="52"/>
      <c r="F110" s="69"/>
      <c r="G110" s="69"/>
      <c r="H110" s="71"/>
      <c r="I110" s="70"/>
      <c r="J110" s="341"/>
      <c r="K110" s="341"/>
      <c r="L110" s="342"/>
      <c r="M110" s="341"/>
      <c r="N110" s="341">
        <f t="shared" si="1"/>
        <v>0</v>
      </c>
      <c r="O110" s="71">
        <v>40</v>
      </c>
    </row>
    <row r="111" spans="1:15">
      <c r="A111" s="49">
        <v>41</v>
      </c>
      <c r="B111" s="69"/>
      <c r="C111" s="77"/>
      <c r="D111" s="77"/>
      <c r="E111" s="52"/>
      <c r="F111" s="69"/>
      <c r="G111" s="69"/>
      <c r="H111" s="71"/>
      <c r="I111" s="70"/>
      <c r="J111" s="341"/>
      <c r="K111" s="341"/>
      <c r="L111" s="342"/>
      <c r="M111" s="341"/>
      <c r="N111" s="341">
        <f t="shared" si="1"/>
        <v>0</v>
      </c>
      <c r="O111" s="71">
        <v>41</v>
      </c>
    </row>
    <row r="112" spans="1:15">
      <c r="A112" s="49">
        <v>42</v>
      </c>
      <c r="B112" s="69"/>
      <c r="C112" s="77"/>
      <c r="D112" s="77"/>
      <c r="E112" s="52"/>
      <c r="F112" s="69"/>
      <c r="G112" s="69"/>
      <c r="H112" s="71"/>
      <c r="I112" s="70"/>
      <c r="J112" s="341"/>
      <c r="K112" s="341"/>
      <c r="L112" s="342"/>
      <c r="M112" s="341"/>
      <c r="N112" s="341">
        <f t="shared" si="1"/>
        <v>0</v>
      </c>
      <c r="O112" s="71">
        <v>42</v>
      </c>
    </row>
    <row r="113" spans="1:15">
      <c r="A113" s="49">
        <v>43</v>
      </c>
      <c r="B113" s="69"/>
      <c r="C113" s="77"/>
      <c r="D113" s="77"/>
      <c r="E113" s="52"/>
      <c r="F113" s="69"/>
      <c r="G113" s="69"/>
      <c r="H113" s="71"/>
      <c r="I113" s="70"/>
      <c r="J113" s="341"/>
      <c r="K113" s="341"/>
      <c r="L113" s="342"/>
      <c r="M113" s="341"/>
      <c r="N113" s="341">
        <f t="shared" si="1"/>
        <v>0</v>
      </c>
      <c r="O113" s="71">
        <v>43</v>
      </c>
    </row>
    <row r="114" spans="1:15">
      <c r="A114" s="49">
        <v>44</v>
      </c>
      <c r="B114" s="69"/>
      <c r="C114" s="77"/>
      <c r="D114" s="77"/>
      <c r="E114" s="52"/>
      <c r="F114" s="69"/>
      <c r="G114" s="69"/>
      <c r="H114" s="71"/>
      <c r="I114" s="70"/>
      <c r="J114" s="341"/>
      <c r="K114" s="341"/>
      <c r="L114" s="342"/>
      <c r="M114" s="341"/>
      <c r="N114" s="341">
        <f t="shared" si="1"/>
        <v>0</v>
      </c>
      <c r="O114" s="71">
        <v>44</v>
      </c>
    </row>
    <row r="115" spans="1:15">
      <c r="A115" s="49">
        <v>45</v>
      </c>
      <c r="B115" s="69"/>
      <c r="C115" s="77"/>
      <c r="D115" s="77"/>
      <c r="E115" s="52"/>
      <c r="F115" s="69"/>
      <c r="G115" s="69"/>
      <c r="H115" s="71"/>
      <c r="I115" s="70"/>
      <c r="J115" s="341"/>
      <c r="K115" s="341"/>
      <c r="L115" s="342"/>
      <c r="M115" s="341"/>
      <c r="N115" s="341">
        <f t="shared" si="1"/>
        <v>0</v>
      </c>
      <c r="O115" s="71">
        <v>45</v>
      </c>
    </row>
    <row r="116" spans="1:15">
      <c r="A116" s="49">
        <v>46</v>
      </c>
      <c r="B116" s="69"/>
      <c r="C116" s="77"/>
      <c r="D116" s="77"/>
      <c r="E116" s="52"/>
      <c r="F116" s="69"/>
      <c r="G116" s="69"/>
      <c r="H116" s="71"/>
      <c r="I116" s="70"/>
      <c r="J116" s="341"/>
      <c r="K116" s="341"/>
      <c r="L116" s="342"/>
      <c r="M116" s="341"/>
      <c r="N116" s="341">
        <f t="shared" si="1"/>
        <v>0</v>
      </c>
      <c r="O116" s="71">
        <v>46</v>
      </c>
    </row>
    <row r="117" spans="1:15">
      <c r="A117" s="49">
        <v>47</v>
      </c>
      <c r="B117" s="69"/>
      <c r="C117" s="77"/>
      <c r="D117" s="77"/>
      <c r="E117" s="52"/>
      <c r="F117" s="69"/>
      <c r="G117" s="69"/>
      <c r="H117" s="71"/>
      <c r="I117" s="70"/>
      <c r="J117" s="341"/>
      <c r="K117" s="341"/>
      <c r="L117" s="342"/>
      <c r="M117" s="341"/>
      <c r="N117" s="341">
        <f t="shared" si="1"/>
        <v>0</v>
      </c>
      <c r="O117" s="71">
        <v>47</v>
      </c>
    </row>
    <row r="118" spans="1:15">
      <c r="A118" s="49">
        <v>48</v>
      </c>
      <c r="B118" s="69"/>
      <c r="C118" s="77"/>
      <c r="D118" s="77"/>
      <c r="E118" s="52"/>
      <c r="F118" s="69"/>
      <c r="G118" s="69"/>
      <c r="H118" s="71"/>
      <c r="I118" s="70"/>
      <c r="J118" s="341"/>
      <c r="K118" s="341"/>
      <c r="L118" s="342"/>
      <c r="M118" s="341"/>
      <c r="N118" s="341">
        <f t="shared" si="1"/>
        <v>0</v>
      </c>
      <c r="O118" s="71">
        <v>48</v>
      </c>
    </row>
    <row r="119" spans="1:15">
      <c r="A119" s="49">
        <v>49</v>
      </c>
      <c r="B119" s="69"/>
      <c r="C119" s="77"/>
      <c r="D119" s="77"/>
      <c r="E119" s="52"/>
      <c r="F119" s="69"/>
      <c r="G119" s="69"/>
      <c r="H119" s="71"/>
      <c r="I119" s="70"/>
      <c r="J119" s="341"/>
      <c r="K119" s="341"/>
      <c r="L119" s="342"/>
      <c r="M119" s="341"/>
      <c r="N119" s="341">
        <f t="shared" si="1"/>
        <v>0</v>
      </c>
      <c r="O119" s="71">
        <v>49</v>
      </c>
    </row>
    <row r="120" spans="1:15">
      <c r="A120" s="49">
        <v>50</v>
      </c>
      <c r="B120" s="69"/>
      <c r="C120" s="77"/>
      <c r="D120" s="77"/>
      <c r="E120" s="52"/>
      <c r="F120" s="69"/>
      <c r="G120" s="69"/>
      <c r="H120" s="71"/>
      <c r="I120" s="70"/>
      <c r="J120" s="341"/>
      <c r="K120" s="341"/>
      <c r="L120" s="342"/>
      <c r="M120" s="341"/>
      <c r="N120" s="341">
        <f t="shared" si="1"/>
        <v>0</v>
      </c>
      <c r="O120" s="71">
        <v>50</v>
      </c>
    </row>
    <row r="121" spans="1:15" ht="15.75" thickBot="1">
      <c r="A121" s="72">
        <v>51</v>
      </c>
      <c r="B121" s="367" t="s">
        <v>3520</v>
      </c>
      <c r="C121" s="368"/>
      <c r="D121" s="822"/>
      <c r="E121" s="823"/>
      <c r="F121" s="824"/>
      <c r="G121" s="824"/>
      <c r="H121" s="825"/>
      <c r="I121" s="370">
        <f>SUM(I71:I120)</f>
        <v>0</v>
      </c>
      <c r="J121" s="302">
        <f>SUM(J71:J120)</f>
        <v>0</v>
      </c>
      <c r="K121" s="302">
        <f>SUM(K71:K120)</f>
        <v>0</v>
      </c>
      <c r="L121" s="280"/>
      <c r="M121" s="302">
        <f>SUM(M71:M120)</f>
        <v>0</v>
      </c>
      <c r="N121" s="302">
        <f>SUM(N71:N120)</f>
        <v>0</v>
      </c>
      <c r="O121" s="255">
        <v>51</v>
      </c>
    </row>
    <row r="122" spans="1:15">
      <c r="A122" s="515"/>
      <c r="B122" s="543"/>
      <c r="C122" s="543"/>
      <c r="D122" s="735"/>
      <c r="E122" s="735"/>
      <c r="F122" s="735"/>
      <c r="G122" s="735"/>
      <c r="H122" s="735"/>
      <c r="I122" s="544"/>
      <c r="J122" s="545"/>
      <c r="K122" s="545"/>
      <c r="L122" s="545"/>
      <c r="M122" s="545"/>
      <c r="N122" s="545"/>
      <c r="O122" s="515"/>
    </row>
    <row r="123" spans="1:15">
      <c r="A123" s="1105" t="s">
        <v>557</v>
      </c>
      <c r="B123" s="11"/>
      <c r="C123" s="11"/>
      <c r="D123" s="11"/>
      <c r="E123" s="11"/>
      <c r="F123" s="11"/>
      <c r="G123" s="11"/>
      <c r="I123" s="1105" t="s">
        <v>557</v>
      </c>
    </row>
    <row r="124" spans="1:15">
      <c r="A124" s="44" t="s">
        <v>562</v>
      </c>
      <c r="B124" s="44"/>
      <c r="C124" s="44"/>
      <c r="D124" s="44"/>
      <c r="E124" s="44"/>
      <c r="F124" s="44"/>
      <c r="G124" s="44"/>
      <c r="H124" s="44"/>
      <c r="I124" s="44" t="s">
        <v>563</v>
      </c>
      <c r="J124" s="44"/>
      <c r="K124" s="44"/>
      <c r="L124" s="44"/>
      <c r="M124" s="44"/>
      <c r="N124" s="44"/>
      <c r="O124" s="44"/>
    </row>
  </sheetData>
  <mergeCells count="2">
    <mergeCell ref="L3:M3"/>
    <mergeCell ref="L1:M1"/>
  </mergeCells>
  <phoneticPr fontId="0" type="noConversion"/>
  <printOptions horizontalCentered="1" verticalCentered="1"/>
  <pageMargins left="0.5" right="0.5" top="0.5" bottom="0.5" header="0" footer="0"/>
  <pageSetup scale="72" fitToWidth="2" fitToHeight="2" orientation="portrait" horizontalDpi="300" verticalDpi="300" r:id="rId1"/>
  <headerFooter alignWithMargins="0">
    <oddFooter>&amp;R&amp;D</oddFooter>
  </headerFooter>
  <rowBreaks count="1" manualBreakCount="1">
    <brk id="58"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X86"/>
  <sheetViews>
    <sheetView defaultGridColor="0" topLeftCell="G33" colorId="22" zoomScale="80" zoomScaleNormal="80" zoomScaleSheetLayoutView="40" workbookViewId="0">
      <selection activeCell="M31" sqref="M31"/>
    </sheetView>
  </sheetViews>
  <sheetFormatPr defaultColWidth="9.6640625" defaultRowHeight="15"/>
  <cols>
    <col min="1" max="1" width="4.6640625" style="2124" customWidth="1"/>
    <col min="2" max="2" width="1.6640625" style="2124" customWidth="1"/>
    <col min="3" max="3" width="45.6640625" style="2124" customWidth="1"/>
    <col min="4" max="4" width="24.33203125" style="2124" customWidth="1"/>
    <col min="5" max="6" width="15.6640625" style="2124" customWidth="1"/>
    <col min="7" max="7" width="4.6640625" style="2124" customWidth="1"/>
    <col min="8" max="8" width="6.44140625" style="2124" customWidth="1"/>
    <col min="9" max="9" width="45.6640625" style="2124" customWidth="1"/>
    <col min="10" max="10" width="26.21875" style="2124" customWidth="1"/>
    <col min="11" max="12" width="15.6640625" style="2124" customWidth="1"/>
    <col min="13" max="13" width="4.6640625" style="2124" customWidth="1"/>
    <col min="14" max="14" width="45.6640625" style="2124" customWidth="1"/>
    <col min="15" max="15" width="28.109375" style="2124" customWidth="1"/>
    <col min="16" max="16" width="12.33203125" style="2124" bestFit="1" customWidth="1"/>
    <col min="17" max="17" width="15.6640625" style="2124" customWidth="1"/>
    <col min="18" max="18" width="4.6640625" style="2124" customWidth="1"/>
    <col min="19" max="19" width="3.33203125" style="2124" customWidth="1"/>
    <col min="20" max="20" width="52.21875" style="2124" customWidth="1"/>
    <col min="21" max="21" width="22.44140625" style="2124" customWidth="1"/>
    <col min="22" max="23" width="15.6640625" style="2124" customWidth="1"/>
    <col min="24" max="16384" width="9.6640625" style="2124"/>
  </cols>
  <sheetData>
    <row r="1" spans="1:24">
      <c r="A1" s="1474" t="s">
        <v>2455</v>
      </c>
      <c r="B1" s="1477"/>
      <c r="C1" s="1477"/>
      <c r="D1" s="1476" t="s">
        <v>3412</v>
      </c>
      <c r="E1" s="2003" t="s">
        <v>2457</v>
      </c>
      <c r="F1" s="1534" t="s">
        <v>2458</v>
      </c>
      <c r="G1" s="1474" t="s">
        <v>2455</v>
      </c>
      <c r="H1" s="1477"/>
      <c r="I1" s="1477"/>
      <c r="J1" s="1476" t="s">
        <v>3412</v>
      </c>
      <c r="K1" s="1476" t="s">
        <v>2457</v>
      </c>
      <c r="L1" s="1478" t="s">
        <v>3815</v>
      </c>
      <c r="M1" s="1474" t="s">
        <v>2927</v>
      </c>
      <c r="N1" s="1475"/>
      <c r="O1" s="1475" t="s">
        <v>3412</v>
      </c>
      <c r="P1" s="1475" t="s">
        <v>2457</v>
      </c>
      <c r="Q1" s="1534" t="s">
        <v>2458</v>
      </c>
      <c r="R1" s="1474" t="s">
        <v>2927</v>
      </c>
      <c r="S1" s="1477"/>
      <c r="T1" s="1477"/>
      <c r="U1" s="1476" t="s">
        <v>3412</v>
      </c>
      <c r="V1" s="1476" t="s">
        <v>2457</v>
      </c>
      <c r="W1" s="1478" t="s">
        <v>2458</v>
      </c>
    </row>
    <row r="2" spans="1:24" ht="15.75">
      <c r="A2" s="1479" t="str">
        <f>'[8]Data Sheet'!$C$25</f>
        <v xml:space="preserve"> </v>
      </c>
      <c r="B2" s="2384"/>
      <c r="C2" s="2384"/>
      <c r="D2" s="3240" t="s">
        <v>1479</v>
      </c>
      <c r="E2" s="1517" t="s">
        <v>2459</v>
      </c>
      <c r="F2" s="3241"/>
      <c r="G2" s="1479" t="str">
        <f>'[8]Data Sheet'!$C$25</f>
        <v xml:space="preserve"> </v>
      </c>
      <c r="H2" s="2384"/>
      <c r="I2" s="2384"/>
      <c r="J2" s="2385" t="s">
        <v>1479</v>
      </c>
      <c r="K2" s="909" t="s">
        <v>2459</v>
      </c>
      <c r="L2" s="3242"/>
      <c r="M2" s="3243" t="str">
        <f>'[8]Data Sheet'!$C$25</f>
        <v xml:space="preserve"> </v>
      </c>
      <c r="N2" s="2383"/>
      <c r="O2" s="2383" t="s">
        <v>5074</v>
      </c>
      <c r="P2" s="804" t="s">
        <v>2459</v>
      </c>
      <c r="Q2" s="3241"/>
      <c r="R2" s="3243" t="str">
        <f>'[8]Data Sheet'!$C$25</f>
        <v xml:space="preserve"> </v>
      </c>
      <c r="S2" s="2384"/>
      <c r="T2" s="2384"/>
      <c r="U2" s="3240" t="s">
        <v>5074</v>
      </c>
      <c r="V2" s="909" t="s">
        <v>2459</v>
      </c>
      <c r="W2" s="3242"/>
    </row>
    <row r="3" spans="1:24" ht="15" customHeight="1">
      <c r="A3" s="3244"/>
      <c r="B3" s="2387"/>
      <c r="C3" s="2387"/>
      <c r="D3" s="3245" t="s">
        <v>1480</v>
      </c>
      <c r="E3" s="3246" t="str">
        <f>'[8]Data Sheet'!$C$40</f>
        <v xml:space="preserve"> </v>
      </c>
      <c r="F3" s="2780" t="str">
        <f>'[8]Data Sheet'!$C$38</f>
        <v xml:space="preserve"> </v>
      </c>
      <c r="G3" s="3244"/>
      <c r="H3" s="2387"/>
      <c r="I3" s="2387"/>
      <c r="J3" s="3247" t="s">
        <v>1480</v>
      </c>
      <c r="K3" s="3246" t="str">
        <f>'[8]Data Sheet'!$C$40</f>
        <v xml:space="preserve"> </v>
      </c>
      <c r="L3" s="2780" t="str">
        <f>'[8]Data Sheet'!$C$38</f>
        <v xml:space="preserve"> </v>
      </c>
      <c r="M3" s="3244" t="s">
        <v>3253</v>
      </c>
      <c r="N3" s="2386"/>
      <c r="O3" s="2386" t="s">
        <v>3786</v>
      </c>
      <c r="P3" s="3248" t="str">
        <f>'[8]Data Sheet'!$C$40</f>
        <v xml:space="preserve"> </v>
      </c>
      <c r="Q3" s="2780" t="str">
        <f>'[8]Data Sheet'!$C$38</f>
        <v xml:space="preserve"> </v>
      </c>
      <c r="R3" s="3244"/>
      <c r="S3" s="2387"/>
      <c r="T3" s="2387"/>
      <c r="U3" s="3245" t="s">
        <v>3786</v>
      </c>
      <c r="V3" s="2706" t="str">
        <f>'[8]Data Sheet'!$C$40</f>
        <v xml:space="preserve"> </v>
      </c>
      <c r="W3" s="2780" t="str">
        <f>'[8]Data Sheet'!$C$38</f>
        <v xml:space="preserve"> </v>
      </c>
    </row>
    <row r="4" spans="1:24" ht="15" customHeight="1">
      <c r="A4" s="1486" t="s">
        <v>564</v>
      </c>
      <c r="B4" s="959"/>
      <c r="C4" s="959"/>
      <c r="D4" s="959"/>
      <c r="E4" s="959"/>
      <c r="F4" s="1487"/>
      <c r="G4" s="1486" t="s">
        <v>3816</v>
      </c>
      <c r="H4" s="959"/>
      <c r="I4" s="959"/>
      <c r="J4" s="959"/>
      <c r="K4" s="959"/>
      <c r="L4" s="1487"/>
      <c r="M4" s="1486" t="s">
        <v>3816</v>
      </c>
      <c r="N4" s="959"/>
      <c r="O4" s="959"/>
      <c r="P4" s="959"/>
      <c r="Q4" s="1487"/>
      <c r="R4" s="2007" t="s">
        <v>3816</v>
      </c>
      <c r="S4" s="991"/>
      <c r="T4" s="991"/>
      <c r="U4" s="991"/>
      <c r="V4" s="991"/>
      <c r="W4" s="2008"/>
    </row>
    <row r="5" spans="1:24">
      <c r="A5" s="1481"/>
      <c r="B5" s="916" t="s">
        <v>3817</v>
      </c>
      <c r="C5" s="916"/>
      <c r="D5" s="916"/>
      <c r="E5" s="916"/>
      <c r="F5" s="1508"/>
      <c r="G5" s="1507" t="s">
        <v>3686</v>
      </c>
      <c r="H5" s="1617"/>
      <c r="I5" s="1617"/>
      <c r="J5" s="1617"/>
      <c r="K5" s="946" t="s">
        <v>2951</v>
      </c>
      <c r="L5" s="2022" t="s">
        <v>2951</v>
      </c>
      <c r="M5" s="1505"/>
      <c r="N5" s="813"/>
      <c r="O5" s="1521"/>
      <c r="P5" s="946" t="s">
        <v>2951</v>
      </c>
      <c r="Q5" s="2022" t="s">
        <v>2951</v>
      </c>
      <c r="R5" s="1479"/>
      <c r="S5" s="909"/>
      <c r="T5" s="813" t="s">
        <v>1529</v>
      </c>
      <c r="U5" s="813"/>
      <c r="V5" s="1509" t="s">
        <v>2951</v>
      </c>
      <c r="W5" s="2022" t="s">
        <v>2951</v>
      </c>
    </row>
    <row r="6" spans="1:24">
      <c r="A6" s="1507"/>
      <c r="B6" s="1617"/>
      <c r="C6" s="813" t="s">
        <v>1529</v>
      </c>
      <c r="D6" s="813"/>
      <c r="E6" s="906" t="s">
        <v>2951</v>
      </c>
      <c r="F6" s="1510" t="s">
        <v>2951</v>
      </c>
      <c r="G6" s="1507" t="s">
        <v>3689</v>
      </c>
      <c r="H6" s="1617"/>
      <c r="I6" s="1617"/>
      <c r="J6" s="1617"/>
      <c r="K6" s="946" t="s">
        <v>1530</v>
      </c>
      <c r="L6" s="2022" t="s">
        <v>1531</v>
      </c>
      <c r="M6" s="1507" t="s">
        <v>3686</v>
      </c>
      <c r="N6" s="813" t="s">
        <v>1529</v>
      </c>
      <c r="O6" s="1521"/>
      <c r="P6" s="946" t="s">
        <v>1530</v>
      </c>
      <c r="Q6" s="2022" t="s">
        <v>1531</v>
      </c>
      <c r="R6" s="2021" t="s">
        <v>3686</v>
      </c>
      <c r="S6" s="909"/>
      <c r="T6" s="813"/>
      <c r="U6" s="813"/>
      <c r="V6" s="1509" t="s">
        <v>1530</v>
      </c>
      <c r="W6" s="2022" t="s">
        <v>1531</v>
      </c>
    </row>
    <row r="7" spans="1:24">
      <c r="A7" s="1507" t="s">
        <v>3686</v>
      </c>
      <c r="B7" s="1617"/>
      <c r="C7" s="813"/>
      <c r="D7" s="813"/>
      <c r="E7" s="906" t="s">
        <v>1530</v>
      </c>
      <c r="F7" s="1510" t="s">
        <v>1531</v>
      </c>
      <c r="G7" s="1515"/>
      <c r="H7" s="916"/>
      <c r="I7" s="916"/>
      <c r="J7" s="916"/>
      <c r="K7" s="2697" t="s">
        <v>1827</v>
      </c>
      <c r="L7" s="2025" t="s">
        <v>1828</v>
      </c>
      <c r="M7" s="1515" t="s">
        <v>3689</v>
      </c>
      <c r="N7" s="959" t="s">
        <v>58</v>
      </c>
      <c r="O7" s="1513"/>
      <c r="P7" s="2697" t="s">
        <v>1827</v>
      </c>
      <c r="Q7" s="2025" t="s">
        <v>1828</v>
      </c>
      <c r="R7" s="2023" t="s">
        <v>3689</v>
      </c>
      <c r="S7" s="1483"/>
      <c r="T7" s="959" t="s">
        <v>58</v>
      </c>
      <c r="U7" s="959"/>
      <c r="V7" s="958" t="s">
        <v>1827</v>
      </c>
      <c r="W7" s="2025" t="s">
        <v>1828</v>
      </c>
    </row>
    <row r="8" spans="1:24">
      <c r="A8" s="1515" t="s">
        <v>3689</v>
      </c>
      <c r="B8" s="916"/>
      <c r="C8" s="959" t="s">
        <v>58</v>
      </c>
      <c r="D8" s="959"/>
      <c r="E8" s="2024" t="s">
        <v>1827</v>
      </c>
      <c r="F8" s="2026" t="s">
        <v>1828</v>
      </c>
      <c r="G8" s="1515">
        <v>51</v>
      </c>
      <c r="H8" s="959" t="s">
        <v>3818</v>
      </c>
      <c r="I8" s="959"/>
      <c r="J8" s="959"/>
      <c r="K8" s="3249"/>
      <c r="L8" s="3250"/>
      <c r="M8" s="3251">
        <v>117</v>
      </c>
      <c r="N8" s="3252" t="s">
        <v>5528</v>
      </c>
      <c r="O8" s="3252"/>
      <c r="P8" s="3253"/>
      <c r="Q8" s="3254"/>
      <c r="R8" s="1481">
        <v>191</v>
      </c>
      <c r="S8" s="1483"/>
      <c r="T8" s="916" t="s">
        <v>5529</v>
      </c>
      <c r="U8" s="916"/>
      <c r="V8" s="3255"/>
      <c r="W8" s="3256"/>
    </row>
    <row r="9" spans="1:24">
      <c r="A9" s="1515">
        <v>1</v>
      </c>
      <c r="B9" s="916"/>
      <c r="C9" s="916" t="s">
        <v>1189</v>
      </c>
      <c r="D9" s="916"/>
      <c r="E9" s="3249"/>
      <c r="F9" s="3250"/>
      <c r="G9" s="1515">
        <f t="shared" ref="G9:G21" si="0">G8+1</f>
        <v>52</v>
      </c>
      <c r="H9" s="916" t="s">
        <v>565</v>
      </c>
      <c r="I9" s="916"/>
      <c r="J9" s="916"/>
      <c r="K9" s="3257"/>
      <c r="L9" s="3258"/>
      <c r="M9" s="3251">
        <v>118</v>
      </c>
      <c r="N9" s="3259" t="s">
        <v>567</v>
      </c>
      <c r="O9" s="3252"/>
      <c r="P9" s="3253"/>
      <c r="Q9" s="3254"/>
      <c r="R9" s="1481">
        <v>192</v>
      </c>
      <c r="S9" s="1483"/>
      <c r="T9" s="916" t="s">
        <v>1191</v>
      </c>
      <c r="U9" s="916"/>
      <c r="V9" s="3260">
        <v>834707</v>
      </c>
      <c r="W9" s="3261">
        <v>1117340</v>
      </c>
      <c r="X9" s="3317"/>
    </row>
    <row r="10" spans="1:24">
      <c r="A10" s="1515">
        <v>2</v>
      </c>
      <c r="B10" s="916"/>
      <c r="C10" s="916" t="s">
        <v>1192</v>
      </c>
      <c r="D10" s="916"/>
      <c r="E10" s="3262"/>
      <c r="F10" s="3263"/>
      <c r="G10" s="1515">
        <f t="shared" si="0"/>
        <v>53</v>
      </c>
      <c r="H10" s="916" t="s">
        <v>1193</v>
      </c>
      <c r="I10" s="916" t="s">
        <v>566</v>
      </c>
      <c r="J10" s="916"/>
      <c r="K10" s="2460"/>
      <c r="L10" s="2845"/>
      <c r="M10" s="3251">
        <v>119</v>
      </c>
      <c r="N10" s="3259" t="s">
        <v>5530</v>
      </c>
      <c r="O10" s="3252"/>
      <c r="P10" s="3264"/>
      <c r="Q10" s="3265"/>
      <c r="R10" s="1481">
        <v>193</v>
      </c>
      <c r="S10" s="2695"/>
      <c r="T10" s="916" t="s">
        <v>1195</v>
      </c>
      <c r="U10" s="916"/>
      <c r="V10" s="3266">
        <v>268938</v>
      </c>
      <c r="W10" s="3267">
        <v>267093</v>
      </c>
      <c r="X10" s="3317"/>
    </row>
    <row r="11" spans="1:24">
      <c r="A11" s="1515">
        <v>3</v>
      </c>
      <c r="B11" s="916"/>
      <c r="C11" s="916" t="s">
        <v>567</v>
      </c>
      <c r="D11" s="916"/>
      <c r="E11" s="3257"/>
      <c r="F11" s="3258" t="s">
        <v>3253</v>
      </c>
      <c r="G11" s="1515">
        <f t="shared" si="0"/>
        <v>54</v>
      </c>
      <c r="H11" s="916" t="s">
        <v>1196</v>
      </c>
      <c r="I11" s="916" t="s">
        <v>568</v>
      </c>
      <c r="J11" s="916"/>
      <c r="K11" s="2460"/>
      <c r="L11" s="2845"/>
      <c r="M11" s="3251">
        <v>120</v>
      </c>
      <c r="N11" s="3259" t="s">
        <v>5531</v>
      </c>
      <c r="O11" s="3268"/>
      <c r="P11" s="3269"/>
      <c r="Q11" s="3270"/>
      <c r="R11" s="1481">
        <v>194</v>
      </c>
      <c r="S11" s="1483"/>
      <c r="T11" s="916" t="s">
        <v>1198</v>
      </c>
      <c r="U11" s="916"/>
      <c r="V11" s="3266">
        <v>5138623</v>
      </c>
      <c r="W11" s="3267">
        <v>5279575</v>
      </c>
      <c r="X11" s="3317"/>
    </row>
    <row r="12" spans="1:24">
      <c r="A12" s="1515">
        <v>4</v>
      </c>
      <c r="B12" s="916"/>
      <c r="C12" s="916" t="s">
        <v>1199</v>
      </c>
      <c r="D12" s="916"/>
      <c r="E12" s="3260"/>
      <c r="F12" s="3261"/>
      <c r="G12" s="1515">
        <f t="shared" si="0"/>
        <v>55</v>
      </c>
      <c r="H12" s="916" t="s">
        <v>1200</v>
      </c>
      <c r="I12" s="916" t="s">
        <v>1201</v>
      </c>
      <c r="J12" s="916"/>
      <c r="K12" s="2460"/>
      <c r="L12" s="2845"/>
      <c r="M12" s="3251">
        <v>121</v>
      </c>
      <c r="N12" s="3259" t="s">
        <v>5532</v>
      </c>
      <c r="O12" s="3271"/>
      <c r="P12" s="3269"/>
      <c r="Q12" s="3270"/>
      <c r="R12" s="1481">
        <v>195</v>
      </c>
      <c r="S12" s="1483"/>
      <c r="T12" s="916" t="s">
        <v>384</v>
      </c>
      <c r="U12" s="916"/>
      <c r="V12" s="3266">
        <v>37142784</v>
      </c>
      <c r="W12" s="3267">
        <v>41569623</v>
      </c>
      <c r="X12" s="3317"/>
    </row>
    <row r="13" spans="1:24">
      <c r="A13" s="1515">
        <v>5</v>
      </c>
      <c r="B13" s="916"/>
      <c r="C13" s="916" t="s">
        <v>385</v>
      </c>
      <c r="D13" s="916"/>
      <c r="E13" s="3266"/>
      <c r="F13" s="3267"/>
      <c r="G13" s="1515">
        <f t="shared" si="0"/>
        <v>56</v>
      </c>
      <c r="H13" s="916" t="s">
        <v>386</v>
      </c>
      <c r="I13" s="916" t="s">
        <v>163</v>
      </c>
      <c r="J13" s="916"/>
      <c r="K13" s="2460"/>
      <c r="L13" s="2845"/>
      <c r="M13" s="3251">
        <v>122</v>
      </c>
      <c r="N13" s="3259" t="s">
        <v>5533</v>
      </c>
      <c r="O13" s="3271"/>
      <c r="P13" s="3269"/>
      <c r="Q13" s="3270"/>
      <c r="R13" s="1481">
        <v>196</v>
      </c>
      <c r="S13" s="1483"/>
      <c r="T13" s="916" t="s">
        <v>388</v>
      </c>
      <c r="U13" s="916"/>
      <c r="V13" s="3266">
        <v>0</v>
      </c>
      <c r="W13" s="3267">
        <v>0</v>
      </c>
      <c r="X13" s="3317"/>
    </row>
    <row r="14" spans="1:24">
      <c r="A14" s="1515">
        <v>6</v>
      </c>
      <c r="B14" s="916"/>
      <c r="C14" s="916" t="s">
        <v>389</v>
      </c>
      <c r="D14" s="916"/>
      <c r="E14" s="3266"/>
      <c r="F14" s="3267"/>
      <c r="G14" s="1515">
        <f t="shared" si="0"/>
        <v>57</v>
      </c>
      <c r="H14" s="916" t="s">
        <v>390</v>
      </c>
      <c r="I14" s="916" t="s">
        <v>391</v>
      </c>
      <c r="J14" s="916"/>
      <c r="K14" s="2460"/>
      <c r="L14" s="2845"/>
      <c r="M14" s="3251">
        <v>123</v>
      </c>
      <c r="N14" s="3259" t="s">
        <v>5534</v>
      </c>
      <c r="O14" s="3271"/>
      <c r="P14" s="3269"/>
      <c r="Q14" s="3270"/>
      <c r="R14" s="1481">
        <v>197</v>
      </c>
      <c r="S14" s="1483"/>
      <c r="T14" s="916" t="s">
        <v>393</v>
      </c>
      <c r="U14" s="916"/>
      <c r="V14" s="3266">
        <v>9590608</v>
      </c>
      <c r="W14" s="3267">
        <v>8678726</v>
      </c>
      <c r="X14" s="3317"/>
    </row>
    <row r="15" spans="1:24">
      <c r="A15" s="1515">
        <v>7</v>
      </c>
      <c r="B15" s="916"/>
      <c r="C15" s="916" t="s">
        <v>394</v>
      </c>
      <c r="D15" s="916"/>
      <c r="E15" s="3266"/>
      <c r="F15" s="3267"/>
      <c r="G15" s="1515">
        <f t="shared" si="0"/>
        <v>58</v>
      </c>
      <c r="H15" s="918"/>
      <c r="I15" s="3259" t="s">
        <v>1571</v>
      </c>
      <c r="J15" s="918"/>
      <c r="K15" s="2473">
        <f>SUM(K10:K14)</f>
        <v>0</v>
      </c>
      <c r="L15" s="2823">
        <f>SUM(L10:L14)</f>
        <v>0</v>
      </c>
      <c r="M15" s="3251">
        <v>124</v>
      </c>
      <c r="N15" s="3259" t="s">
        <v>5535</v>
      </c>
      <c r="O15" s="3271"/>
      <c r="P15" s="3269"/>
      <c r="Q15" s="3270"/>
      <c r="R15" s="1481">
        <v>198</v>
      </c>
      <c r="S15" s="1483"/>
      <c r="T15" s="916" t="s">
        <v>2070</v>
      </c>
      <c r="U15" s="916"/>
      <c r="V15" s="3266">
        <v>1422595</v>
      </c>
      <c r="W15" s="3267">
        <v>972860</v>
      </c>
      <c r="X15" s="3317"/>
    </row>
    <row r="16" spans="1:24">
      <c r="A16" s="1515">
        <v>8</v>
      </c>
      <c r="B16" s="916"/>
      <c r="C16" s="916" t="s">
        <v>2071</v>
      </c>
      <c r="D16" s="916"/>
      <c r="E16" s="3266"/>
      <c r="F16" s="3267"/>
      <c r="G16" s="1515">
        <f t="shared" si="0"/>
        <v>59</v>
      </c>
      <c r="H16" s="918"/>
      <c r="I16" s="3259" t="s">
        <v>906</v>
      </c>
      <c r="J16" s="918"/>
      <c r="K16" s="2473">
        <f>K15+E58</f>
        <v>0</v>
      </c>
      <c r="L16" s="3272">
        <f>L15+F58</f>
        <v>0</v>
      </c>
      <c r="M16" s="3251">
        <v>125</v>
      </c>
      <c r="N16" s="3259" t="s">
        <v>5536</v>
      </c>
      <c r="O16" s="3271"/>
      <c r="P16" s="3312">
        <v>606127</v>
      </c>
      <c r="Q16" s="3313">
        <v>566710</v>
      </c>
      <c r="R16" s="1481">
        <v>199</v>
      </c>
      <c r="S16" s="1483"/>
      <c r="T16" s="916" t="s">
        <v>908</v>
      </c>
      <c r="U16" s="916"/>
      <c r="V16" s="3266">
        <v>0</v>
      </c>
      <c r="W16" s="3267">
        <v>0</v>
      </c>
      <c r="X16" s="3317"/>
    </row>
    <row r="17" spans="1:24">
      <c r="A17" s="1515">
        <v>9</v>
      </c>
      <c r="B17" s="916"/>
      <c r="C17" s="916" t="s">
        <v>909</v>
      </c>
      <c r="D17" s="916"/>
      <c r="E17" s="3266"/>
      <c r="F17" s="3267"/>
      <c r="G17" s="1515">
        <f t="shared" si="0"/>
        <v>60</v>
      </c>
      <c r="H17" s="959" t="s">
        <v>910</v>
      </c>
      <c r="I17" s="959"/>
      <c r="J17" s="959"/>
      <c r="K17" s="3273"/>
      <c r="L17" s="3274"/>
      <c r="M17" s="3251">
        <v>126</v>
      </c>
      <c r="N17" s="3259" t="s">
        <v>5537</v>
      </c>
      <c r="O17" s="3271"/>
      <c r="P17" s="3312"/>
      <c r="Q17" s="3313"/>
      <c r="R17" s="1481">
        <v>200</v>
      </c>
      <c r="S17" s="1483"/>
      <c r="T17" s="916" t="s">
        <v>912</v>
      </c>
      <c r="U17" s="916"/>
      <c r="V17" s="3266">
        <v>5042812</v>
      </c>
      <c r="W17" s="3267">
        <v>2212507</v>
      </c>
      <c r="X17" s="3317"/>
    </row>
    <row r="18" spans="1:24">
      <c r="A18" s="1515">
        <v>10</v>
      </c>
      <c r="B18" s="916"/>
      <c r="C18" s="916" t="s">
        <v>913</v>
      </c>
      <c r="D18" s="916"/>
      <c r="E18" s="3266"/>
      <c r="F18" s="3267"/>
      <c r="G18" s="1515">
        <f t="shared" si="0"/>
        <v>61</v>
      </c>
      <c r="H18" s="916" t="s">
        <v>567</v>
      </c>
      <c r="I18" s="916"/>
      <c r="J18" s="916"/>
      <c r="K18" s="3275"/>
      <c r="L18" s="3276"/>
      <c r="M18" s="3251">
        <v>127</v>
      </c>
      <c r="N18" s="3259" t="s">
        <v>5538</v>
      </c>
      <c r="O18" s="3271"/>
      <c r="P18" s="3314">
        <f>SUM(P10:P17)</f>
        <v>606127</v>
      </c>
      <c r="Q18" s="3315">
        <f>SUM(Q10:Q17)</f>
        <v>566710</v>
      </c>
      <c r="R18" s="1481">
        <v>201</v>
      </c>
      <c r="S18" s="1483"/>
      <c r="T18" s="916" t="s">
        <v>914</v>
      </c>
      <c r="U18" s="916"/>
      <c r="V18" s="3266">
        <v>235732</v>
      </c>
      <c r="W18" s="3267">
        <v>277395</v>
      </c>
      <c r="X18" s="3317"/>
    </row>
    <row r="19" spans="1:24">
      <c r="A19" s="1515">
        <v>11</v>
      </c>
      <c r="B19" s="916"/>
      <c r="C19" s="916" t="s">
        <v>915</v>
      </c>
      <c r="D19" s="916"/>
      <c r="E19" s="3266"/>
      <c r="F19" s="3267"/>
      <c r="G19" s="1515">
        <f t="shared" si="0"/>
        <v>62</v>
      </c>
      <c r="H19" s="916" t="s">
        <v>916</v>
      </c>
      <c r="I19" s="916" t="s">
        <v>917</v>
      </c>
      <c r="J19" s="916"/>
      <c r="K19" s="2460"/>
      <c r="L19" s="2845"/>
      <c r="M19" s="3251">
        <v>128</v>
      </c>
      <c r="N19" s="3259" t="s">
        <v>565</v>
      </c>
      <c r="O19" s="3271"/>
      <c r="P19" s="3253"/>
      <c r="Q19" s="3254"/>
      <c r="R19" s="1481">
        <v>202</v>
      </c>
      <c r="S19" s="2409"/>
      <c r="T19" s="918" t="s">
        <v>5539</v>
      </c>
      <c r="U19" s="918"/>
      <c r="V19" s="2408">
        <f>SUM(P79:P80)-P81+SUM(V9:V14)-V15+SUM(V16:V18)</f>
        <v>76983569</v>
      </c>
      <c r="W19" s="3272">
        <f>SUM(Q79:Q80)-Q81+SUM(W9:W14)-W15+SUM(W16:W18)</f>
        <v>78323963</v>
      </c>
    </row>
    <row r="20" spans="1:24">
      <c r="A20" s="1515">
        <v>12</v>
      </c>
      <c r="B20" s="916"/>
      <c r="C20" s="916" t="s">
        <v>918</v>
      </c>
      <c r="D20" s="916"/>
      <c r="E20" s="3266"/>
      <c r="F20" s="3267"/>
      <c r="G20" s="1515">
        <f t="shared" si="0"/>
        <v>63</v>
      </c>
      <c r="H20" s="916" t="s">
        <v>919</v>
      </c>
      <c r="I20" s="916" t="s">
        <v>658</v>
      </c>
      <c r="J20" s="916"/>
      <c r="K20" s="2460"/>
      <c r="L20" s="2845"/>
      <c r="M20" s="3251">
        <v>129</v>
      </c>
      <c r="N20" s="3259" t="s">
        <v>5540</v>
      </c>
      <c r="O20" s="3271"/>
      <c r="P20" s="3278"/>
      <c r="Q20" s="3279"/>
      <c r="R20" s="1481">
        <v>203</v>
      </c>
      <c r="S20" s="1483"/>
      <c r="T20" s="916" t="s">
        <v>565</v>
      </c>
      <c r="U20" s="916"/>
      <c r="V20" s="3253"/>
      <c r="W20" s="3254"/>
    </row>
    <row r="21" spans="1:24">
      <c r="A21" s="1515">
        <v>13</v>
      </c>
      <c r="B21" s="916"/>
      <c r="C21" s="916" t="s">
        <v>921</v>
      </c>
      <c r="D21" s="916"/>
      <c r="E21" s="2408">
        <f>SUM(E12:E20)</f>
        <v>0</v>
      </c>
      <c r="F21" s="3272">
        <f>SUM(F12:F20)</f>
        <v>0</v>
      </c>
      <c r="G21" s="1515">
        <f t="shared" si="0"/>
        <v>64</v>
      </c>
      <c r="H21" s="916" t="s">
        <v>922</v>
      </c>
      <c r="I21" s="916" t="s">
        <v>923</v>
      </c>
      <c r="J21" s="916"/>
      <c r="K21" s="2460"/>
      <c r="L21" s="2845"/>
      <c r="M21" s="3251">
        <v>130</v>
      </c>
      <c r="N21" s="3259" t="s">
        <v>5541</v>
      </c>
      <c r="O21" s="3271"/>
      <c r="P21" s="3269"/>
      <c r="Q21" s="3280"/>
      <c r="R21" s="1481">
        <v>204</v>
      </c>
      <c r="S21" s="1483"/>
      <c r="T21" s="916" t="s">
        <v>925</v>
      </c>
      <c r="U21" s="916"/>
      <c r="V21" s="3266">
        <v>753861.6</v>
      </c>
      <c r="W21" s="3267">
        <v>803073</v>
      </c>
    </row>
    <row r="22" spans="1:24">
      <c r="A22" s="1515">
        <v>14</v>
      </c>
      <c r="B22" s="916"/>
      <c r="C22" s="916" t="s">
        <v>565</v>
      </c>
      <c r="D22" s="916"/>
      <c r="E22" s="3275"/>
      <c r="F22" s="3276"/>
      <c r="G22" s="3251">
        <v>65</v>
      </c>
      <c r="H22" s="3281" t="s">
        <v>5542</v>
      </c>
      <c r="I22" s="918" t="s">
        <v>5543</v>
      </c>
      <c r="J22" s="918"/>
      <c r="K22" s="2465"/>
      <c r="L22" s="2846"/>
      <c r="M22" s="3251">
        <v>131</v>
      </c>
      <c r="N22" s="3259" t="s">
        <v>5544</v>
      </c>
      <c r="O22" s="3271"/>
      <c r="P22" s="3269"/>
      <c r="Q22" s="3270"/>
      <c r="R22" s="1479">
        <v>205</v>
      </c>
      <c r="S22" s="2554"/>
      <c r="T22" s="2083" t="s">
        <v>929</v>
      </c>
      <c r="U22" s="2083"/>
      <c r="V22" s="2417">
        <f>V19+V21</f>
        <v>77737430.599999994</v>
      </c>
      <c r="W22" s="1616">
        <f>W19+W21</f>
        <v>79127036</v>
      </c>
    </row>
    <row r="23" spans="1:24">
      <c r="A23" s="1515">
        <v>15</v>
      </c>
      <c r="B23" s="916"/>
      <c r="C23" s="916" t="s">
        <v>930</v>
      </c>
      <c r="D23" s="916"/>
      <c r="E23" s="3266"/>
      <c r="F23" s="3267"/>
      <c r="G23" s="1515">
        <v>66</v>
      </c>
      <c r="H23" s="916" t="s">
        <v>926</v>
      </c>
      <c r="I23" s="916" t="s">
        <v>927</v>
      </c>
      <c r="J23" s="916"/>
      <c r="K23" s="2460"/>
      <c r="L23" s="2845"/>
      <c r="M23" s="3251">
        <v>132</v>
      </c>
      <c r="N23" s="3259" t="s">
        <v>5545</v>
      </c>
      <c r="O23" s="3271"/>
      <c r="P23" s="3282"/>
      <c r="Q23" s="3283"/>
      <c r="R23" s="1481"/>
      <c r="S23" s="2409"/>
      <c r="T23" s="918" t="s">
        <v>5546</v>
      </c>
      <c r="U23" s="918"/>
      <c r="V23" s="2408"/>
      <c r="W23" s="3272"/>
    </row>
    <row r="24" spans="1:24">
      <c r="A24" s="1515">
        <v>16</v>
      </c>
      <c r="B24" s="916"/>
      <c r="C24" s="916" t="s">
        <v>933</v>
      </c>
      <c r="D24" s="916"/>
      <c r="E24" s="3266"/>
      <c r="F24" s="3267"/>
      <c r="G24" s="1515">
        <v>67</v>
      </c>
      <c r="H24" s="916" t="s">
        <v>931</v>
      </c>
      <c r="I24" s="916" t="s">
        <v>1436</v>
      </c>
      <c r="J24" s="916"/>
      <c r="K24" s="2460"/>
      <c r="L24" s="2845"/>
      <c r="M24" s="3251">
        <v>133</v>
      </c>
      <c r="N24" s="3259" t="s">
        <v>5547</v>
      </c>
      <c r="O24" s="3271"/>
      <c r="P24" s="3282"/>
      <c r="Q24" s="3283"/>
      <c r="R24" s="1479">
        <v>206</v>
      </c>
      <c r="S24" s="2554"/>
      <c r="T24" s="2083" t="s">
        <v>211</v>
      </c>
      <c r="U24" s="2083"/>
      <c r="V24" s="2479">
        <f>K40+K73+P54+P62+P69+P76+V22+P26</f>
        <v>335919909.46999997</v>
      </c>
      <c r="W24" s="2373">
        <f>L40+L73+Q54+Q62+Q69+Q76+W22+Q26</f>
        <v>365972363</v>
      </c>
    </row>
    <row r="25" spans="1:24">
      <c r="A25" s="1515">
        <v>17</v>
      </c>
      <c r="B25" s="916"/>
      <c r="C25" s="916" t="s">
        <v>203</v>
      </c>
      <c r="D25" s="916"/>
      <c r="E25" s="3266"/>
      <c r="F25" s="3267"/>
      <c r="G25" s="1515">
        <f>G24+1</f>
        <v>68</v>
      </c>
      <c r="H25" s="918"/>
      <c r="I25" s="918" t="s">
        <v>5548</v>
      </c>
      <c r="J25" s="918"/>
      <c r="K25" s="2473">
        <f>SUM(K19:K24)</f>
        <v>0</v>
      </c>
      <c r="L25" s="2823">
        <f>SUM(L19:L24)</f>
        <v>0</v>
      </c>
      <c r="M25" s="3251">
        <v>134</v>
      </c>
      <c r="N25" s="3259" t="s">
        <v>5549</v>
      </c>
      <c r="O25" s="3271"/>
      <c r="P25" s="3277">
        <f>SUM(P20:P24)</f>
        <v>0</v>
      </c>
      <c r="Q25" s="2807">
        <f>SUM(Q20:Q24)</f>
        <v>0</v>
      </c>
      <c r="R25" s="1481"/>
      <c r="S25" s="2409"/>
      <c r="T25" s="918" t="s">
        <v>5550</v>
      </c>
      <c r="U25" s="918"/>
      <c r="V25" s="3284"/>
      <c r="W25" s="3285"/>
    </row>
    <row r="26" spans="1:24">
      <c r="A26" s="1515">
        <v>18</v>
      </c>
      <c r="B26" s="916"/>
      <c r="C26" s="916" t="s">
        <v>205</v>
      </c>
      <c r="D26" s="916"/>
      <c r="E26" s="3266"/>
      <c r="F26" s="3267"/>
      <c r="G26" s="1515">
        <f>G25+1</f>
        <v>69</v>
      </c>
      <c r="H26" s="916" t="s">
        <v>565</v>
      </c>
      <c r="I26" s="916"/>
      <c r="J26" s="916"/>
      <c r="K26" s="3253"/>
      <c r="L26" s="3254"/>
      <c r="M26" s="3251">
        <v>135</v>
      </c>
      <c r="N26" s="3259" t="s">
        <v>5551</v>
      </c>
      <c r="O26" s="3271"/>
      <c r="P26" s="3318">
        <f>P18+P25</f>
        <v>606127</v>
      </c>
      <c r="Q26" s="2807">
        <f>Q18+Q25</f>
        <v>566710</v>
      </c>
      <c r="R26" s="1479"/>
      <c r="S26" s="1617"/>
      <c r="T26" s="1617"/>
      <c r="U26" s="1617"/>
      <c r="V26" s="1617"/>
      <c r="W26" s="1530"/>
    </row>
    <row r="27" spans="1:24">
      <c r="A27" s="1515">
        <v>19</v>
      </c>
      <c r="B27" s="916"/>
      <c r="C27" s="916" t="s">
        <v>208</v>
      </c>
      <c r="D27" s="916"/>
      <c r="E27" s="3266"/>
      <c r="F27" s="3267"/>
      <c r="G27" s="1515">
        <f>G26+1</f>
        <v>70</v>
      </c>
      <c r="H27" s="916" t="s">
        <v>206</v>
      </c>
      <c r="I27" s="916" t="s">
        <v>566</v>
      </c>
      <c r="J27" s="916"/>
      <c r="K27" s="2460"/>
      <c r="L27" s="2845"/>
      <c r="M27" s="1515">
        <v>136</v>
      </c>
      <c r="N27" s="959" t="s">
        <v>5552</v>
      </c>
      <c r="O27" s="959"/>
      <c r="P27" s="3253"/>
      <c r="Q27" s="3254"/>
      <c r="R27" s="1479"/>
      <c r="S27" s="1617"/>
      <c r="T27" s="1617"/>
      <c r="U27" s="1617"/>
      <c r="V27" s="1011"/>
      <c r="W27" s="1530"/>
    </row>
    <row r="28" spans="1:24">
      <c r="A28" s="1515">
        <v>20</v>
      </c>
      <c r="B28" s="916"/>
      <c r="C28" s="916" t="s">
        <v>212</v>
      </c>
      <c r="D28" s="916"/>
      <c r="E28" s="2408">
        <f>SUM(E23:E27)</f>
        <v>0</v>
      </c>
      <c r="F28" s="3272">
        <f>SUM(F23:F27)</f>
        <v>0</v>
      </c>
      <c r="G28" s="1515">
        <f>G27+1</f>
        <v>71</v>
      </c>
      <c r="H28" s="916" t="s">
        <v>209</v>
      </c>
      <c r="I28" s="916" t="s">
        <v>568</v>
      </c>
      <c r="J28" s="916"/>
      <c r="K28" s="2460"/>
      <c r="L28" s="2845"/>
      <c r="M28" s="1515">
        <v>137</v>
      </c>
      <c r="N28" s="916" t="s">
        <v>567</v>
      </c>
      <c r="O28" s="3286"/>
      <c r="P28" s="3253"/>
      <c r="Q28" s="3254"/>
      <c r="R28" s="1479"/>
      <c r="S28" s="1617"/>
      <c r="T28" s="1617"/>
      <c r="U28" s="1617"/>
      <c r="V28" s="1011"/>
      <c r="W28" s="2421"/>
    </row>
    <row r="29" spans="1:24">
      <c r="A29" s="1515">
        <v>21</v>
      </c>
      <c r="B29" s="916"/>
      <c r="C29" s="916" t="s">
        <v>216</v>
      </c>
      <c r="D29" s="916"/>
      <c r="E29" s="2408">
        <f>E21+E28</f>
        <v>0</v>
      </c>
      <c r="F29" s="3272">
        <f>F21+F28</f>
        <v>0</v>
      </c>
      <c r="G29" s="1515">
        <f>G28+1</f>
        <v>72</v>
      </c>
      <c r="H29" s="916" t="s">
        <v>213</v>
      </c>
      <c r="I29" s="916" t="s">
        <v>214</v>
      </c>
      <c r="J29" s="916"/>
      <c r="K29" s="2460"/>
      <c r="L29" s="2845"/>
      <c r="M29" s="1515">
        <v>138</v>
      </c>
      <c r="N29" s="969" t="s">
        <v>5553</v>
      </c>
      <c r="O29" s="3286"/>
      <c r="P29" s="1002">
        <v>6085015</v>
      </c>
      <c r="Q29" s="3287">
        <v>5261007</v>
      </c>
      <c r="R29" s="1479"/>
      <c r="S29" s="1617"/>
      <c r="T29" s="1617"/>
      <c r="U29" s="1617"/>
      <c r="V29" s="1617"/>
      <c r="W29" s="1530"/>
    </row>
    <row r="30" spans="1:24">
      <c r="A30" s="1515">
        <v>22</v>
      </c>
      <c r="B30" s="916"/>
      <c r="C30" s="916" t="s">
        <v>219</v>
      </c>
      <c r="D30" s="916"/>
      <c r="E30" s="3288"/>
      <c r="F30" s="3289"/>
      <c r="G30" s="3251">
        <v>73</v>
      </c>
      <c r="H30" s="3281" t="s">
        <v>5554</v>
      </c>
      <c r="I30" s="918" t="s">
        <v>5555</v>
      </c>
      <c r="J30" s="918"/>
      <c r="K30" s="2465"/>
      <c r="L30" s="2846"/>
      <c r="M30" s="1515">
        <v>139</v>
      </c>
      <c r="N30" s="916" t="s">
        <v>1190</v>
      </c>
      <c r="O30" s="1482"/>
      <c r="P30" s="3290">
        <v>0</v>
      </c>
      <c r="Q30" s="3291">
        <v>1922</v>
      </c>
      <c r="R30" s="1479"/>
      <c r="S30" s="1617"/>
      <c r="T30" s="1617"/>
      <c r="U30" s="1617"/>
      <c r="V30" s="1617"/>
      <c r="W30" s="1530"/>
    </row>
    <row r="31" spans="1:24">
      <c r="A31" s="1515">
        <v>23</v>
      </c>
      <c r="B31" s="916"/>
      <c r="C31" s="916" t="s">
        <v>567</v>
      </c>
      <c r="D31" s="916"/>
      <c r="E31" s="3275"/>
      <c r="F31" s="3276"/>
      <c r="G31" s="1515">
        <v>74</v>
      </c>
      <c r="H31" s="916" t="s">
        <v>217</v>
      </c>
      <c r="I31" s="916" t="s">
        <v>218</v>
      </c>
      <c r="J31" s="916"/>
      <c r="K31" s="2460"/>
      <c r="L31" s="2845"/>
      <c r="M31" s="1515">
        <v>140</v>
      </c>
      <c r="N31" s="916" t="s">
        <v>1194</v>
      </c>
      <c r="O31" s="1482"/>
      <c r="P31" s="3292">
        <v>2037401</v>
      </c>
      <c r="Q31" s="2845">
        <v>1810477</v>
      </c>
      <c r="R31" s="3293" t="s">
        <v>220</v>
      </c>
      <c r="S31" s="3294"/>
      <c r="T31" s="3294"/>
      <c r="U31" s="3294"/>
      <c r="V31" s="3294"/>
      <c r="W31" s="3295"/>
    </row>
    <row r="32" spans="1:24">
      <c r="A32" s="1515">
        <v>24</v>
      </c>
      <c r="B32" s="916"/>
      <c r="C32" s="916" t="s">
        <v>221</v>
      </c>
      <c r="D32" s="916"/>
      <c r="E32" s="3266"/>
      <c r="F32" s="3267"/>
      <c r="G32" s="1515">
        <f>G31+1</f>
        <v>75</v>
      </c>
      <c r="H32" s="918"/>
      <c r="I32" s="3259" t="s">
        <v>5556</v>
      </c>
      <c r="J32" s="918"/>
      <c r="K32" s="2473">
        <f>SUM(K27:K31)</f>
        <v>0</v>
      </c>
      <c r="L32" s="3272">
        <f>SUM(L27:L31)</f>
        <v>0</v>
      </c>
      <c r="M32" s="1515">
        <v>141</v>
      </c>
      <c r="N32" s="916" t="s">
        <v>1197</v>
      </c>
      <c r="O32" s="1482"/>
      <c r="P32" s="3292">
        <v>1463341</v>
      </c>
      <c r="Q32" s="2845">
        <v>1673199</v>
      </c>
      <c r="R32" s="2370"/>
      <c r="S32" s="2083"/>
      <c r="T32" s="2083"/>
      <c r="U32" s="2083"/>
      <c r="V32" s="2083"/>
      <c r="W32" s="2371"/>
    </row>
    <row r="33" spans="1:23">
      <c r="A33" s="1515">
        <v>25</v>
      </c>
      <c r="B33" s="916"/>
      <c r="C33" s="916" t="s">
        <v>223</v>
      </c>
      <c r="D33" s="916"/>
      <c r="E33" s="3266"/>
      <c r="F33" s="3267"/>
      <c r="G33" s="1515">
        <f>G32+1</f>
        <v>76</v>
      </c>
      <c r="H33" s="3259"/>
      <c r="I33" s="3259" t="s">
        <v>5557</v>
      </c>
      <c r="J33" s="918"/>
      <c r="K33" s="2473">
        <f>K25+K32</f>
        <v>0</v>
      </c>
      <c r="L33" s="3272">
        <f>L25+L32</f>
        <v>0</v>
      </c>
      <c r="M33" s="1515">
        <v>142</v>
      </c>
      <c r="N33" s="916" t="s">
        <v>1202</v>
      </c>
      <c r="O33" s="1482"/>
      <c r="P33" s="3292">
        <v>1512965</v>
      </c>
      <c r="Q33" s="2845">
        <v>829202</v>
      </c>
      <c r="R33" s="2370"/>
      <c r="S33" s="2083"/>
      <c r="T33" s="2083" t="s">
        <v>226</v>
      </c>
      <c r="U33" s="2083"/>
      <c r="V33" s="2083"/>
      <c r="W33" s="2371"/>
    </row>
    <row r="34" spans="1:23">
      <c r="A34" s="1515">
        <v>26</v>
      </c>
      <c r="B34" s="916"/>
      <c r="C34" s="916" t="s">
        <v>227</v>
      </c>
      <c r="D34" s="916"/>
      <c r="E34" s="3266"/>
      <c r="F34" s="3267"/>
      <c r="G34" s="1515">
        <f>G33+1</f>
        <v>77</v>
      </c>
      <c r="H34" s="3252" t="s">
        <v>222</v>
      </c>
      <c r="I34" s="3252"/>
      <c r="J34" s="3252"/>
      <c r="K34" s="3253"/>
      <c r="L34" s="3254"/>
      <c r="M34" s="3251">
        <v>143</v>
      </c>
      <c r="N34" s="918" t="s">
        <v>5558</v>
      </c>
      <c r="O34" s="2094"/>
      <c r="P34" s="3296">
        <v>0</v>
      </c>
      <c r="Q34" s="2846">
        <v>5888</v>
      </c>
      <c r="R34" s="2370"/>
      <c r="S34" s="2083"/>
      <c r="T34" s="2083" t="s">
        <v>2909</v>
      </c>
      <c r="U34" s="2083"/>
      <c r="V34" s="2083"/>
      <c r="W34" s="2371"/>
    </row>
    <row r="35" spans="1:23">
      <c r="A35" s="1515">
        <v>27</v>
      </c>
      <c r="B35" s="916"/>
      <c r="C35" s="916" t="s">
        <v>2910</v>
      </c>
      <c r="D35" s="916"/>
      <c r="E35" s="3266"/>
      <c r="F35" s="3267"/>
      <c r="G35" s="1515">
        <f>G34+1</f>
        <v>78</v>
      </c>
      <c r="H35" s="916" t="s">
        <v>224</v>
      </c>
      <c r="I35" s="916" t="s">
        <v>870</v>
      </c>
      <c r="J35" s="916"/>
      <c r="K35" s="2460">
        <v>136369527.00999999</v>
      </c>
      <c r="L35" s="2845">
        <v>167138042</v>
      </c>
      <c r="M35" s="1515">
        <v>144</v>
      </c>
      <c r="N35" s="916" t="s">
        <v>387</v>
      </c>
      <c r="O35" s="1482"/>
      <c r="P35" s="3292">
        <v>3112757</v>
      </c>
      <c r="Q35" s="2845">
        <v>3041064</v>
      </c>
      <c r="R35" s="2370"/>
      <c r="S35" s="2083"/>
      <c r="T35" s="2083" t="s">
        <v>3820</v>
      </c>
      <c r="U35" s="2083"/>
      <c r="V35" s="2083"/>
      <c r="W35" s="2371"/>
    </row>
    <row r="36" spans="1:23">
      <c r="A36" s="1515">
        <v>28</v>
      </c>
      <c r="B36" s="916"/>
      <c r="C36" s="916" t="s">
        <v>3821</v>
      </c>
      <c r="D36" s="916"/>
      <c r="E36" s="3266"/>
      <c r="F36" s="3267"/>
      <c r="G36" s="3251">
        <v>79</v>
      </c>
      <c r="H36" s="3281" t="s">
        <v>5559</v>
      </c>
      <c r="I36" s="918" t="s">
        <v>5560</v>
      </c>
      <c r="J36" s="918"/>
      <c r="K36" s="2465">
        <v>417493.06</v>
      </c>
      <c r="L36" s="2846">
        <v>566489</v>
      </c>
      <c r="M36" s="1515">
        <v>145</v>
      </c>
      <c r="N36" s="916" t="s">
        <v>392</v>
      </c>
      <c r="O36" s="1482"/>
      <c r="P36" s="3292">
        <v>33848</v>
      </c>
      <c r="Q36" s="2845">
        <v>27641</v>
      </c>
      <c r="R36" s="2370"/>
      <c r="S36" s="2083"/>
      <c r="T36" s="2083" t="s">
        <v>2230</v>
      </c>
      <c r="U36" s="2083"/>
      <c r="V36" s="2083"/>
      <c r="W36" s="2371"/>
    </row>
    <row r="37" spans="1:23">
      <c r="A37" s="1515">
        <v>29</v>
      </c>
      <c r="B37" s="916"/>
      <c r="C37" s="916" t="s">
        <v>2231</v>
      </c>
      <c r="D37" s="916"/>
      <c r="E37" s="3266"/>
      <c r="F37" s="3267"/>
      <c r="G37" s="1515">
        <v>80</v>
      </c>
      <c r="H37" s="916" t="s">
        <v>228</v>
      </c>
      <c r="I37" s="916" t="s">
        <v>229</v>
      </c>
      <c r="J37" s="916"/>
      <c r="K37" s="2460"/>
      <c r="L37" s="2845"/>
      <c r="M37" s="1515">
        <v>146</v>
      </c>
      <c r="N37" s="916" t="s">
        <v>2069</v>
      </c>
      <c r="O37" s="1482"/>
      <c r="P37" s="3292">
        <v>4004689</v>
      </c>
      <c r="Q37" s="2845">
        <v>3772170</v>
      </c>
      <c r="R37" s="2370"/>
      <c r="S37" s="2083"/>
      <c r="T37" s="2083" t="s">
        <v>3595</v>
      </c>
      <c r="U37" s="2083"/>
      <c r="V37" s="2083"/>
      <c r="W37" s="2371"/>
    </row>
    <row r="38" spans="1:23">
      <c r="A38" s="1515">
        <v>30</v>
      </c>
      <c r="B38" s="916"/>
      <c r="C38" s="916" t="s">
        <v>2075</v>
      </c>
      <c r="D38" s="916"/>
      <c r="E38" s="3266"/>
      <c r="F38" s="3267"/>
      <c r="G38" s="1515">
        <f t="shared" ref="G38:G43" si="1">G37+1</f>
        <v>81</v>
      </c>
      <c r="H38" s="916" t="s">
        <v>2911</v>
      </c>
      <c r="I38" s="916" t="s">
        <v>1595</v>
      </c>
      <c r="J38" s="916"/>
      <c r="K38" s="2460"/>
      <c r="L38" s="2845"/>
      <c r="M38" s="1515">
        <v>147</v>
      </c>
      <c r="N38" s="916" t="s">
        <v>907</v>
      </c>
      <c r="O38" s="1482"/>
      <c r="P38" s="3292">
        <v>32395.21</v>
      </c>
      <c r="Q38" s="2845">
        <v>29813</v>
      </c>
      <c r="R38" s="2370"/>
      <c r="S38" s="2083"/>
      <c r="T38" s="2083" t="s">
        <v>2077</v>
      </c>
      <c r="U38" s="2083"/>
      <c r="V38" s="2083"/>
      <c r="W38" s="2371"/>
    </row>
    <row r="39" spans="1:23">
      <c r="A39" s="1515">
        <v>31</v>
      </c>
      <c r="B39" s="916"/>
      <c r="C39" s="916" t="s">
        <v>2078</v>
      </c>
      <c r="D39" s="916"/>
      <c r="E39" s="3266"/>
      <c r="F39" s="3267"/>
      <c r="G39" s="1515">
        <f t="shared" si="1"/>
        <v>82</v>
      </c>
      <c r="H39" s="3297"/>
      <c r="I39" s="918" t="s">
        <v>5561</v>
      </c>
      <c r="J39" s="918"/>
      <c r="K39" s="2473">
        <f>SUM(K35:K38)</f>
        <v>136787020.06999999</v>
      </c>
      <c r="L39" s="2823">
        <f>SUM(L35:L38)</f>
        <v>167704531</v>
      </c>
      <c r="M39" s="1515">
        <v>148</v>
      </c>
      <c r="N39" s="916" t="s">
        <v>911</v>
      </c>
      <c r="O39" s="1482"/>
      <c r="P39" s="3292"/>
      <c r="Q39" s="2845"/>
      <c r="R39" s="2370"/>
      <c r="S39" s="2083"/>
      <c r="T39" s="2083" t="s">
        <v>2079</v>
      </c>
      <c r="U39" s="2083"/>
      <c r="V39" s="2083"/>
      <c r="W39" s="2371"/>
    </row>
    <row r="40" spans="1:23">
      <c r="A40" s="1515">
        <v>32</v>
      </c>
      <c r="B40" s="916"/>
      <c r="C40" s="916" t="s">
        <v>2080</v>
      </c>
      <c r="D40" s="916"/>
      <c r="E40" s="3266"/>
      <c r="F40" s="3267"/>
      <c r="G40" s="1515">
        <f t="shared" si="1"/>
        <v>83</v>
      </c>
      <c r="H40" s="3297"/>
      <c r="I40" s="918" t="s">
        <v>5562</v>
      </c>
      <c r="J40" s="918"/>
      <c r="K40" s="2473">
        <f>E29+E49+K16+K33+K39</f>
        <v>136787020.06999999</v>
      </c>
      <c r="L40" s="3272">
        <f>F29+F49+L16+L33+L39</f>
        <v>167704531</v>
      </c>
      <c r="M40" s="1515">
        <v>149</v>
      </c>
      <c r="N40" s="918" t="s">
        <v>5563</v>
      </c>
      <c r="O40" s="2094"/>
      <c r="P40" s="2698">
        <f>SUM(P29:P39)</f>
        <v>18282411.210000001</v>
      </c>
      <c r="Q40" s="2823">
        <f>SUM(Q29:Q39)</f>
        <v>16452383</v>
      </c>
      <c r="R40" s="2397"/>
      <c r="S40" s="918"/>
      <c r="T40" s="918"/>
      <c r="U40" s="918"/>
      <c r="V40" s="918"/>
      <c r="W40" s="2478"/>
    </row>
    <row r="41" spans="1:23">
      <c r="A41" s="1515">
        <v>33</v>
      </c>
      <c r="B41" s="916"/>
      <c r="C41" s="916" t="s">
        <v>2082</v>
      </c>
      <c r="D41" s="916"/>
      <c r="E41" s="2408">
        <f>SUM(E32:E40)</f>
        <v>0</v>
      </c>
      <c r="F41" s="3272">
        <f>SUM(F32:F40)</f>
        <v>0</v>
      </c>
      <c r="G41" s="1515">
        <f t="shared" si="1"/>
        <v>84</v>
      </c>
      <c r="H41" s="959" t="s">
        <v>2076</v>
      </c>
      <c r="I41" s="959"/>
      <c r="J41" s="959"/>
      <c r="K41" s="3273"/>
      <c r="L41" s="3274"/>
      <c r="M41" s="1515">
        <v>150</v>
      </c>
      <c r="N41" s="916" t="s">
        <v>565</v>
      </c>
      <c r="O41" s="1482"/>
      <c r="P41" s="3253"/>
      <c r="Q41" s="3254"/>
      <c r="R41" s="2397"/>
      <c r="S41" s="918"/>
      <c r="T41" s="918" t="s">
        <v>2084</v>
      </c>
      <c r="U41" s="3298"/>
      <c r="V41" s="3319">
        <v>42369</v>
      </c>
      <c r="W41" s="3299"/>
    </row>
    <row r="42" spans="1:23">
      <c r="A42" s="1515">
        <v>34</v>
      </c>
      <c r="B42" s="916"/>
      <c r="C42" s="916" t="s">
        <v>565</v>
      </c>
      <c r="D42" s="916"/>
      <c r="E42" s="3275"/>
      <c r="F42" s="3276"/>
      <c r="G42" s="1515">
        <f t="shared" si="1"/>
        <v>85</v>
      </c>
      <c r="H42" s="916" t="s">
        <v>567</v>
      </c>
      <c r="I42" s="916"/>
      <c r="J42" s="916"/>
      <c r="K42" s="3275"/>
      <c r="L42" s="3276"/>
      <c r="M42" s="1515">
        <v>151</v>
      </c>
      <c r="N42" s="916" t="s">
        <v>920</v>
      </c>
      <c r="O42" s="1482"/>
      <c r="P42" s="3292"/>
      <c r="Q42" s="2845"/>
      <c r="R42" s="2397"/>
      <c r="S42" s="918"/>
      <c r="T42" s="918" t="s">
        <v>2088</v>
      </c>
      <c r="U42" s="3298"/>
      <c r="V42" s="3300">
        <v>401</v>
      </c>
      <c r="W42" s="3299"/>
    </row>
    <row r="43" spans="1:23">
      <c r="A43" s="1515">
        <v>35</v>
      </c>
      <c r="B43" s="916"/>
      <c r="C43" s="916" t="s">
        <v>2089</v>
      </c>
      <c r="D43" s="916"/>
      <c r="E43" s="3266"/>
      <c r="F43" s="3267"/>
      <c r="G43" s="1515">
        <f t="shared" si="1"/>
        <v>86</v>
      </c>
      <c r="H43" s="916" t="s">
        <v>2081</v>
      </c>
      <c r="I43" s="916" t="s">
        <v>917</v>
      </c>
      <c r="J43" s="2699"/>
      <c r="K43" s="2460">
        <v>1840972</v>
      </c>
      <c r="L43" s="2845">
        <v>2697259</v>
      </c>
      <c r="M43" s="1515">
        <v>152</v>
      </c>
      <c r="N43" s="916" t="s">
        <v>924</v>
      </c>
      <c r="O43" s="1482"/>
      <c r="P43" s="3292"/>
      <c r="Q43" s="2845"/>
      <c r="R43" s="2397"/>
      <c r="S43" s="918"/>
      <c r="T43" s="918" t="s">
        <v>2093</v>
      </c>
      <c r="U43" s="3298"/>
      <c r="V43" s="3298">
        <v>1</v>
      </c>
      <c r="W43" s="3299"/>
    </row>
    <row r="44" spans="1:23">
      <c r="A44" s="1515">
        <v>36</v>
      </c>
      <c r="B44" s="916"/>
      <c r="C44" s="916" t="s">
        <v>2094</v>
      </c>
      <c r="D44" s="916"/>
      <c r="E44" s="3266"/>
      <c r="F44" s="3267"/>
      <c r="G44" s="3251">
        <v>87</v>
      </c>
      <c r="H44" s="3281" t="s">
        <v>5564</v>
      </c>
      <c r="I44" s="918" t="s">
        <v>5565</v>
      </c>
      <c r="J44" s="2699"/>
      <c r="K44" s="2465">
        <v>402288</v>
      </c>
      <c r="L44" s="2846">
        <v>106274</v>
      </c>
      <c r="M44" s="1515">
        <v>153</v>
      </c>
      <c r="N44" s="916" t="s">
        <v>928</v>
      </c>
      <c r="O44" s="1482"/>
      <c r="P44" s="3292">
        <v>1021800.85</v>
      </c>
      <c r="Q44" s="2845">
        <v>1059800</v>
      </c>
      <c r="R44" s="2397"/>
      <c r="S44" s="918"/>
      <c r="T44" s="918" t="s">
        <v>3899</v>
      </c>
      <c r="U44" s="3298"/>
      <c r="V44" s="3300">
        <f>+V42+V43</f>
        <v>402</v>
      </c>
      <c r="W44" s="3299"/>
    </row>
    <row r="45" spans="1:23">
      <c r="A45" s="1515">
        <v>37</v>
      </c>
      <c r="B45" s="916"/>
      <c r="C45" s="916" t="s">
        <v>2421</v>
      </c>
      <c r="D45" s="916"/>
      <c r="E45" s="3266"/>
      <c r="F45" s="3267"/>
      <c r="G45" s="3251">
        <v>88</v>
      </c>
      <c r="H45" s="3281" t="s">
        <v>5566</v>
      </c>
      <c r="I45" s="918" t="s">
        <v>5567</v>
      </c>
      <c r="J45" s="2699"/>
      <c r="K45" s="2465">
        <v>913343</v>
      </c>
      <c r="L45" s="2846">
        <v>1019758</v>
      </c>
      <c r="M45" s="3251">
        <v>154</v>
      </c>
      <c r="N45" s="918" t="s">
        <v>5568</v>
      </c>
      <c r="O45" s="2094"/>
      <c r="P45" s="3296"/>
      <c r="Q45" s="2846"/>
      <c r="R45" s="2370"/>
      <c r="S45" s="2083"/>
      <c r="T45" s="2083"/>
      <c r="U45" s="2083"/>
      <c r="V45" s="2083"/>
      <c r="W45" s="2371"/>
    </row>
    <row r="46" spans="1:23">
      <c r="A46" s="1515">
        <v>38</v>
      </c>
      <c r="B46" s="916"/>
      <c r="C46" s="916" t="s">
        <v>2423</v>
      </c>
      <c r="D46" s="916"/>
      <c r="E46" s="3266"/>
      <c r="F46" s="3267"/>
      <c r="G46" s="3251">
        <v>89</v>
      </c>
      <c r="H46" s="3281" t="s">
        <v>5569</v>
      </c>
      <c r="I46" s="918" t="s">
        <v>5570</v>
      </c>
      <c r="J46" s="2699"/>
      <c r="K46" s="2465">
        <v>1207419</v>
      </c>
      <c r="L46" s="2846">
        <v>28930</v>
      </c>
      <c r="M46" s="3251">
        <v>155</v>
      </c>
      <c r="N46" s="918" t="s">
        <v>5571</v>
      </c>
      <c r="O46" s="2094"/>
      <c r="P46" s="3296"/>
      <c r="Q46" s="2846"/>
      <c r="R46" s="2370"/>
      <c r="S46" s="2083"/>
      <c r="T46" s="2083"/>
      <c r="U46" s="2083"/>
      <c r="V46" s="2083"/>
      <c r="W46" s="2371"/>
    </row>
    <row r="47" spans="1:23">
      <c r="A47" s="1515">
        <v>39</v>
      </c>
      <c r="B47" s="916"/>
      <c r="C47" s="916" t="s">
        <v>3900</v>
      </c>
      <c r="D47" s="916"/>
      <c r="E47" s="3266"/>
      <c r="F47" s="3267"/>
      <c r="G47" s="3251">
        <v>90</v>
      </c>
      <c r="H47" s="3281" t="s">
        <v>5572</v>
      </c>
      <c r="I47" s="918" t="s">
        <v>5573</v>
      </c>
      <c r="J47" s="2699"/>
      <c r="K47" s="2465">
        <v>541229</v>
      </c>
      <c r="L47" s="2846">
        <v>836588</v>
      </c>
      <c r="M47" s="1515">
        <v>156</v>
      </c>
      <c r="N47" s="916" t="s">
        <v>932</v>
      </c>
      <c r="O47" s="1482"/>
      <c r="P47" s="3292">
        <v>31007994</v>
      </c>
      <c r="Q47" s="2845">
        <v>30876128</v>
      </c>
      <c r="R47" s="2370"/>
      <c r="S47" s="2083"/>
      <c r="T47" s="2083"/>
      <c r="U47" s="2083"/>
      <c r="V47" s="2083"/>
      <c r="W47" s="2371"/>
    </row>
    <row r="48" spans="1:23">
      <c r="A48" s="1515">
        <v>40</v>
      </c>
      <c r="B48" s="916"/>
      <c r="C48" s="916" t="s">
        <v>3902</v>
      </c>
      <c r="D48" s="916"/>
      <c r="E48" s="2408">
        <f>SUM(E43:E47)</f>
        <v>0</v>
      </c>
      <c r="F48" s="3272">
        <f>SUM(F43:F47)</f>
        <v>0</v>
      </c>
      <c r="G48" s="3251">
        <v>91</v>
      </c>
      <c r="H48" s="3281" t="s">
        <v>5574</v>
      </c>
      <c r="I48" s="918" t="s">
        <v>5575</v>
      </c>
      <c r="J48" s="2699"/>
      <c r="K48" s="2465">
        <v>490888</v>
      </c>
      <c r="L48" s="2846">
        <v>332046</v>
      </c>
      <c r="M48" s="1515">
        <v>157</v>
      </c>
      <c r="N48" s="916" t="s">
        <v>202</v>
      </c>
      <c r="O48" s="1482"/>
      <c r="P48" s="3292">
        <v>2984317.24</v>
      </c>
      <c r="Q48" s="2845">
        <v>3179074</v>
      </c>
      <c r="R48" s="2370"/>
      <c r="S48" s="2083"/>
      <c r="T48" s="2083"/>
      <c r="U48" s="2083"/>
      <c r="V48" s="2083"/>
      <c r="W48" s="2371"/>
    </row>
    <row r="49" spans="1:23">
      <c r="A49" s="1515">
        <v>41</v>
      </c>
      <c r="B49" s="916"/>
      <c r="C49" s="916" t="s">
        <v>3904</v>
      </c>
      <c r="D49" s="916"/>
      <c r="E49" s="2408">
        <f>E41+E48</f>
        <v>0</v>
      </c>
      <c r="F49" s="3272">
        <f>F41+F48</f>
        <v>0</v>
      </c>
      <c r="G49" s="3251">
        <v>92</v>
      </c>
      <c r="H49" s="3281" t="s">
        <v>5576</v>
      </c>
      <c r="I49" s="918" t="s">
        <v>5577</v>
      </c>
      <c r="J49" s="2699"/>
      <c r="K49" s="2465">
        <v>0</v>
      </c>
      <c r="L49" s="2846">
        <v>0</v>
      </c>
      <c r="M49" s="1515">
        <v>158</v>
      </c>
      <c r="N49" s="916" t="s">
        <v>204</v>
      </c>
      <c r="O49" s="1482"/>
      <c r="P49" s="3292">
        <v>23160</v>
      </c>
      <c r="Q49" s="2845">
        <v>16134</v>
      </c>
      <c r="R49" s="2370"/>
      <c r="S49" s="2083"/>
      <c r="T49" s="2083"/>
      <c r="U49" s="2083"/>
      <c r="V49" s="2083"/>
      <c r="W49" s="2371"/>
    </row>
    <row r="50" spans="1:23">
      <c r="A50" s="1515">
        <v>42</v>
      </c>
      <c r="B50" s="916"/>
      <c r="C50" s="916" t="s">
        <v>965</v>
      </c>
      <c r="D50" s="916"/>
      <c r="E50" s="3273"/>
      <c r="F50" s="3274"/>
      <c r="G50" s="3251">
        <v>93</v>
      </c>
      <c r="H50" s="3281" t="s">
        <v>5578</v>
      </c>
      <c r="I50" s="918" t="s">
        <v>5579</v>
      </c>
      <c r="J50" s="2699"/>
      <c r="K50" s="2465">
        <v>0</v>
      </c>
      <c r="L50" s="2846">
        <v>0</v>
      </c>
      <c r="M50" s="1515">
        <v>159</v>
      </c>
      <c r="N50" s="916" t="s">
        <v>207</v>
      </c>
      <c r="O50" s="1482"/>
      <c r="P50" s="3292">
        <v>979806.67</v>
      </c>
      <c r="Q50" s="2845">
        <v>1170737</v>
      </c>
      <c r="R50" s="2370"/>
      <c r="S50" s="2083"/>
      <c r="T50" s="2083"/>
      <c r="U50" s="2083"/>
      <c r="V50" s="2083"/>
      <c r="W50" s="2371"/>
    </row>
    <row r="51" spans="1:23">
      <c r="A51" s="1515">
        <v>43</v>
      </c>
      <c r="B51" s="916"/>
      <c r="C51" s="916" t="s">
        <v>567</v>
      </c>
      <c r="D51" s="916"/>
      <c r="E51" s="3275"/>
      <c r="F51" s="3276"/>
      <c r="G51" s="3251">
        <v>94</v>
      </c>
      <c r="H51" s="3281" t="s">
        <v>5580</v>
      </c>
      <c r="I51" s="918" t="s">
        <v>5581</v>
      </c>
      <c r="J51" s="2699"/>
      <c r="K51" s="2465">
        <v>77143</v>
      </c>
      <c r="L51" s="2846">
        <v>72791</v>
      </c>
      <c r="M51" s="1515">
        <v>160</v>
      </c>
      <c r="N51" s="916" t="s">
        <v>210</v>
      </c>
      <c r="O51" s="1482"/>
      <c r="P51" s="3292"/>
      <c r="Q51" s="2845">
        <v>112864</v>
      </c>
      <c r="R51" s="2370"/>
      <c r="S51" s="2083"/>
      <c r="T51" s="2083"/>
      <c r="U51" s="2083"/>
      <c r="V51" s="2083"/>
      <c r="W51" s="2371"/>
    </row>
    <row r="52" spans="1:23">
      <c r="A52" s="1515">
        <v>44</v>
      </c>
      <c r="B52" s="916"/>
      <c r="C52" s="916" t="s">
        <v>1002</v>
      </c>
      <c r="D52" s="916"/>
      <c r="E52" s="3266"/>
      <c r="F52" s="3267"/>
      <c r="G52" s="1515">
        <v>95</v>
      </c>
      <c r="H52" s="916" t="s">
        <v>2085</v>
      </c>
      <c r="I52" s="916" t="s">
        <v>2086</v>
      </c>
      <c r="J52" s="2699"/>
      <c r="K52" s="2460">
        <v>3085718</v>
      </c>
      <c r="L52" s="2845">
        <v>2242027</v>
      </c>
      <c r="M52" s="1515">
        <v>161</v>
      </c>
      <c r="N52" s="916" t="s">
        <v>215</v>
      </c>
      <c r="O52" s="1482"/>
      <c r="P52" s="3292"/>
      <c r="Q52" s="2845"/>
      <c r="R52" s="2370"/>
      <c r="S52" s="2083"/>
      <c r="T52" s="2083"/>
      <c r="U52" s="2083"/>
      <c r="V52" s="2083"/>
      <c r="W52" s="2371"/>
    </row>
    <row r="53" spans="1:23">
      <c r="A53" s="1515">
        <v>45</v>
      </c>
      <c r="B53" s="916"/>
      <c r="C53" s="916" t="s">
        <v>1005</v>
      </c>
      <c r="D53" s="916"/>
      <c r="E53" s="3266"/>
      <c r="F53" s="3267"/>
      <c r="G53" s="3251">
        <v>96</v>
      </c>
      <c r="H53" s="3281" t="s">
        <v>5582</v>
      </c>
      <c r="I53" s="918"/>
      <c r="J53" s="2699"/>
      <c r="K53" s="2465">
        <v>0</v>
      </c>
      <c r="L53" s="2846">
        <v>0</v>
      </c>
      <c r="M53" s="1515">
        <v>162</v>
      </c>
      <c r="N53" s="918" t="s">
        <v>5583</v>
      </c>
      <c r="O53" s="2094"/>
      <c r="P53" s="2698">
        <f>SUM(P42:P52)</f>
        <v>36017078.760000005</v>
      </c>
      <c r="Q53" s="2823">
        <f>SUM(Q42:Q52)</f>
        <v>36414737</v>
      </c>
      <c r="R53" s="2370"/>
      <c r="S53" s="2083"/>
      <c r="T53" s="2083"/>
      <c r="U53" s="2083"/>
      <c r="V53" s="2083"/>
      <c r="W53" s="2371"/>
    </row>
    <row r="54" spans="1:23">
      <c r="A54" s="1515">
        <v>46</v>
      </c>
      <c r="B54" s="916"/>
      <c r="C54" s="916" t="s">
        <v>1343</v>
      </c>
      <c r="D54" s="916"/>
      <c r="E54" s="3266"/>
      <c r="F54" s="3267"/>
      <c r="G54" s="1515">
        <v>97</v>
      </c>
      <c r="H54" s="916" t="s">
        <v>2090</v>
      </c>
      <c r="I54" s="916" t="s">
        <v>2091</v>
      </c>
      <c r="J54" s="2699"/>
      <c r="K54" s="2460">
        <v>296302</v>
      </c>
      <c r="L54" s="2845">
        <v>290086</v>
      </c>
      <c r="M54" s="1515">
        <v>163</v>
      </c>
      <c r="N54" s="918" t="s">
        <v>5584</v>
      </c>
      <c r="O54" s="2094"/>
      <c r="P54" s="2698">
        <f>P40+P53</f>
        <v>54299489.970000006</v>
      </c>
      <c r="Q54" s="2823">
        <f>Q40+Q53</f>
        <v>52867120</v>
      </c>
      <c r="R54" s="2370"/>
      <c r="S54" s="2083"/>
      <c r="T54" s="2083"/>
      <c r="U54" s="2083"/>
      <c r="V54" s="2083"/>
      <c r="W54" s="2371"/>
    </row>
    <row r="55" spans="1:23">
      <c r="A55" s="1515">
        <v>47</v>
      </c>
      <c r="B55" s="916"/>
      <c r="C55" s="916" t="s">
        <v>2115</v>
      </c>
      <c r="D55" s="916"/>
      <c r="E55" s="3266"/>
      <c r="F55" s="3267"/>
      <c r="G55" s="1515">
        <f t="shared" ref="G55:G62" si="2">G54+1</f>
        <v>98</v>
      </c>
      <c r="H55" s="916" t="s">
        <v>2095</v>
      </c>
      <c r="I55" s="916" t="s">
        <v>2096</v>
      </c>
      <c r="J55" s="2699"/>
      <c r="K55" s="2460">
        <v>0</v>
      </c>
      <c r="L55" s="2845">
        <v>0</v>
      </c>
      <c r="M55" s="1515">
        <v>164</v>
      </c>
      <c r="N55" s="959" t="s">
        <v>5585</v>
      </c>
      <c r="O55" s="1513"/>
      <c r="P55" s="3249"/>
      <c r="Q55" s="3250"/>
      <c r="R55" s="2370"/>
      <c r="S55" s="2083"/>
      <c r="T55" s="2083"/>
      <c r="U55" s="2083"/>
      <c r="V55" s="2083"/>
      <c r="W55" s="2371"/>
    </row>
    <row r="56" spans="1:23">
      <c r="A56" s="1515">
        <v>48</v>
      </c>
      <c r="B56" s="916"/>
      <c r="C56" s="916" t="s">
        <v>2101</v>
      </c>
      <c r="D56" s="916"/>
      <c r="E56" s="3266"/>
      <c r="F56" s="3267"/>
      <c r="G56" s="1515">
        <f t="shared" si="2"/>
        <v>99</v>
      </c>
      <c r="H56" s="916" t="s">
        <v>2422</v>
      </c>
      <c r="I56" s="916" t="s">
        <v>271</v>
      </c>
      <c r="J56" s="2699"/>
      <c r="K56" s="2460">
        <v>0</v>
      </c>
      <c r="L56" s="2845">
        <v>-1863</v>
      </c>
      <c r="M56" s="1515">
        <v>165</v>
      </c>
      <c r="N56" s="916" t="s">
        <v>567</v>
      </c>
      <c r="O56" s="1482"/>
      <c r="P56" s="3257"/>
      <c r="Q56" s="3258"/>
      <c r="R56" s="2370"/>
      <c r="S56" s="2083"/>
      <c r="T56" s="2083"/>
      <c r="U56" s="2083"/>
      <c r="V56" s="2083"/>
      <c r="W56" s="2371"/>
    </row>
    <row r="57" spans="1:23" ht="15.75" thickBot="1">
      <c r="A57" s="1515">
        <v>49</v>
      </c>
      <c r="B57" s="916"/>
      <c r="C57" s="916" t="s">
        <v>2103</v>
      </c>
      <c r="D57" s="916"/>
      <c r="E57" s="3266"/>
      <c r="F57" s="3267"/>
      <c r="G57" s="1515">
        <f t="shared" si="2"/>
        <v>100</v>
      </c>
      <c r="H57" s="916" t="s">
        <v>2424</v>
      </c>
      <c r="I57" s="916" t="s">
        <v>2801</v>
      </c>
      <c r="J57" s="2699"/>
      <c r="K57" s="2460">
        <v>591852</v>
      </c>
      <c r="L57" s="2845">
        <v>682935</v>
      </c>
      <c r="M57" s="1515">
        <v>166</v>
      </c>
      <c r="N57" s="916" t="s">
        <v>225</v>
      </c>
      <c r="O57" s="1482"/>
      <c r="P57" s="3292"/>
      <c r="Q57" s="2845"/>
      <c r="R57" s="3301"/>
      <c r="S57" s="2114"/>
      <c r="T57" s="2114"/>
      <c r="U57" s="2114"/>
      <c r="V57" s="2114"/>
      <c r="W57" s="3302"/>
    </row>
    <row r="58" spans="1:23" ht="15.75" thickBot="1">
      <c r="A58" s="1524">
        <v>50</v>
      </c>
      <c r="B58" s="1528"/>
      <c r="C58" s="1528" t="s">
        <v>3604</v>
      </c>
      <c r="D58" s="1528"/>
      <c r="E58" s="2420">
        <f>SUM(E52:E57)</f>
        <v>0</v>
      </c>
      <c r="F58" s="2376">
        <f>SUM(F52:F57)</f>
        <v>0</v>
      </c>
      <c r="G58" s="1515">
        <f t="shared" si="2"/>
        <v>101</v>
      </c>
      <c r="H58" s="916" t="s">
        <v>3901</v>
      </c>
      <c r="I58" s="916" t="s">
        <v>1436</v>
      </c>
      <c r="J58" s="2699"/>
      <c r="K58" s="2460">
        <v>990495</v>
      </c>
      <c r="L58" s="2845">
        <v>2049817</v>
      </c>
      <c r="M58" s="1515">
        <v>167</v>
      </c>
      <c r="N58" s="916" t="s">
        <v>2908</v>
      </c>
      <c r="O58" s="1482"/>
      <c r="P58" s="3292">
        <v>3085278.44</v>
      </c>
      <c r="Q58" s="2845">
        <v>2524902</v>
      </c>
      <c r="R58" s="1617"/>
      <c r="S58" s="1617"/>
      <c r="T58" s="1617"/>
      <c r="U58" s="1617"/>
      <c r="V58" s="1617"/>
      <c r="W58" s="1617"/>
    </row>
    <row r="59" spans="1:23">
      <c r="A59" s="813"/>
      <c r="B59" s="813"/>
      <c r="C59" s="813"/>
      <c r="D59" s="813"/>
      <c r="E59" s="813"/>
      <c r="F59" s="813"/>
      <c r="G59" s="1515">
        <f t="shared" si="2"/>
        <v>102</v>
      </c>
      <c r="H59" s="918"/>
      <c r="I59" s="918" t="s">
        <v>5586</v>
      </c>
      <c r="J59" s="2699"/>
      <c r="K59" s="2473">
        <f>SUM(K43:K58)</f>
        <v>10437649</v>
      </c>
      <c r="L59" s="3272">
        <v>10356648</v>
      </c>
      <c r="M59" s="1515">
        <v>168</v>
      </c>
      <c r="N59" s="916" t="s">
        <v>3819</v>
      </c>
      <c r="O59" s="1482"/>
      <c r="P59" s="3292">
        <v>11652284.85</v>
      </c>
      <c r="Q59" s="2845">
        <v>12254055</v>
      </c>
      <c r="R59" s="2691" t="s">
        <v>5127</v>
      </c>
      <c r="S59" s="814"/>
      <c r="T59" s="3303"/>
      <c r="U59" s="2701"/>
      <c r="V59" s="813"/>
      <c r="W59" s="813" t="s">
        <v>3605</v>
      </c>
    </row>
    <row r="60" spans="1:23">
      <c r="A60" s="2691" t="s">
        <v>5127</v>
      </c>
      <c r="B60" s="814"/>
      <c r="C60" s="3303"/>
      <c r="D60" s="2701"/>
      <c r="E60" s="813"/>
      <c r="F60" s="813"/>
      <c r="G60" s="1515">
        <f t="shared" si="2"/>
        <v>103</v>
      </c>
      <c r="H60" s="916" t="s">
        <v>565</v>
      </c>
      <c r="I60" s="916"/>
      <c r="J60" s="916"/>
      <c r="K60" s="3253"/>
      <c r="L60" s="3254"/>
      <c r="M60" s="1515">
        <v>169</v>
      </c>
      <c r="N60" s="916" t="s">
        <v>3822</v>
      </c>
      <c r="O60" s="1482"/>
      <c r="P60" s="3292">
        <v>2417022.3199999998</v>
      </c>
      <c r="Q60" s="2845">
        <v>3583432</v>
      </c>
      <c r="R60" s="813" t="s">
        <v>3607</v>
      </c>
      <c r="S60" s="2700"/>
      <c r="T60" s="2700"/>
      <c r="U60" s="2700"/>
      <c r="V60" s="2700"/>
      <c r="W60" s="2700"/>
    </row>
    <row r="61" spans="1:23">
      <c r="A61" s="813" t="s">
        <v>3608</v>
      </c>
      <c r="B61" s="813"/>
      <c r="C61" s="813"/>
      <c r="D61" s="813"/>
      <c r="E61" s="813"/>
      <c r="F61" s="813"/>
      <c r="G61" s="1515">
        <f t="shared" si="2"/>
        <v>104</v>
      </c>
      <c r="H61" s="916" t="s">
        <v>966</v>
      </c>
      <c r="I61" s="916" t="s">
        <v>566</v>
      </c>
      <c r="J61" s="916"/>
      <c r="K61" s="2460">
        <v>559.22</v>
      </c>
      <c r="L61" s="2845">
        <v>283</v>
      </c>
      <c r="M61" s="1515">
        <v>170</v>
      </c>
      <c r="N61" s="916" t="s">
        <v>2232</v>
      </c>
      <c r="O61" s="1482"/>
      <c r="P61" s="3292">
        <v>116901.37</v>
      </c>
      <c r="Q61" s="2845">
        <v>81774</v>
      </c>
    </row>
    <row r="62" spans="1:23">
      <c r="A62" s="813"/>
      <c r="B62" s="813"/>
      <c r="C62" s="813"/>
      <c r="D62" s="813"/>
      <c r="E62" s="813"/>
      <c r="F62" s="813"/>
      <c r="G62" s="1515">
        <f t="shared" si="2"/>
        <v>105</v>
      </c>
      <c r="H62" s="916" t="s">
        <v>1000</v>
      </c>
      <c r="I62" s="916" t="s">
        <v>568</v>
      </c>
      <c r="J62" s="916"/>
      <c r="K62" s="2460">
        <v>33523.449999999997</v>
      </c>
      <c r="L62" s="2845">
        <v>442957</v>
      </c>
      <c r="M62" s="1515">
        <v>171</v>
      </c>
      <c r="N62" s="918" t="s">
        <v>5587</v>
      </c>
      <c r="O62" s="2094"/>
      <c r="P62" s="2698">
        <f>SUM(P57:P61)</f>
        <v>17271486.98</v>
      </c>
      <c r="Q62" s="2823">
        <f>SUM(Q57:Q61)</f>
        <v>18444163</v>
      </c>
    </row>
    <row r="63" spans="1:23">
      <c r="G63" s="3251">
        <v>106</v>
      </c>
      <c r="H63" s="3281" t="s">
        <v>5588</v>
      </c>
      <c r="I63" s="918" t="s">
        <v>5589</v>
      </c>
      <c r="J63" s="918"/>
      <c r="K63" s="2465"/>
      <c r="L63" s="2846"/>
      <c r="M63" s="1515">
        <v>172</v>
      </c>
      <c r="N63" s="959" t="s">
        <v>5590</v>
      </c>
      <c r="O63" s="1513"/>
      <c r="P63" s="3273"/>
      <c r="Q63" s="3274"/>
    </row>
    <row r="64" spans="1:23">
      <c r="G64" s="3251">
        <v>107</v>
      </c>
      <c r="H64" s="3281" t="s">
        <v>5591</v>
      </c>
      <c r="I64" s="918" t="s">
        <v>5592</v>
      </c>
      <c r="J64" s="918"/>
      <c r="K64" s="2465"/>
      <c r="L64" s="2846"/>
      <c r="M64" s="1515">
        <v>173</v>
      </c>
      <c r="N64" s="916" t="s">
        <v>567</v>
      </c>
      <c r="O64" s="1482"/>
      <c r="P64" s="3275"/>
      <c r="Q64" s="3276"/>
    </row>
    <row r="65" spans="7:20">
      <c r="G65" s="3251">
        <v>108</v>
      </c>
      <c r="H65" s="3281" t="s">
        <v>5593</v>
      </c>
      <c r="I65" s="918" t="s">
        <v>5594</v>
      </c>
      <c r="J65" s="918"/>
      <c r="K65" s="2465"/>
      <c r="L65" s="2846"/>
      <c r="M65" s="1515">
        <v>174</v>
      </c>
      <c r="N65" s="916" t="s">
        <v>2083</v>
      </c>
      <c r="O65" s="1482"/>
      <c r="P65" s="3292">
        <v>0</v>
      </c>
      <c r="Q65" s="2845">
        <v>0</v>
      </c>
    </row>
    <row r="66" spans="7:20">
      <c r="G66" s="3251">
        <v>109</v>
      </c>
      <c r="H66" s="3281" t="s">
        <v>5595</v>
      </c>
      <c r="I66" s="918" t="s">
        <v>5596</v>
      </c>
      <c r="J66" s="918"/>
      <c r="K66" s="2465"/>
      <c r="L66" s="2846"/>
      <c r="M66" s="1515">
        <v>175</v>
      </c>
      <c r="N66" s="916" t="s">
        <v>2087</v>
      </c>
      <c r="O66" s="1482"/>
      <c r="P66" s="3292">
        <v>30543247.239999998</v>
      </c>
      <c r="Q66" s="2845">
        <v>28146649</v>
      </c>
    </row>
    <row r="67" spans="7:20">
      <c r="G67" s="1515">
        <v>110</v>
      </c>
      <c r="H67" s="916" t="s">
        <v>1003</v>
      </c>
      <c r="I67" s="916" t="s">
        <v>1004</v>
      </c>
      <c r="J67" s="916"/>
      <c r="K67" s="2460">
        <v>245954</v>
      </c>
      <c r="L67" s="2845">
        <v>639062</v>
      </c>
      <c r="M67" s="1515">
        <v>176</v>
      </c>
      <c r="N67" s="916" t="s">
        <v>2092</v>
      </c>
      <c r="O67" s="1482"/>
      <c r="P67" s="3292">
        <v>211375.76</v>
      </c>
      <c r="Q67" s="2845">
        <v>235510</v>
      </c>
    </row>
    <row r="68" spans="7:20">
      <c r="G68" s="3251">
        <v>111</v>
      </c>
      <c r="H68" s="3281" t="s">
        <v>5597</v>
      </c>
      <c r="I68" s="918" t="s">
        <v>5555</v>
      </c>
      <c r="J68" s="918"/>
      <c r="K68" s="2465"/>
      <c r="L68" s="2846"/>
      <c r="M68" s="1515">
        <v>177</v>
      </c>
      <c r="N68" s="916" t="s">
        <v>2097</v>
      </c>
      <c r="O68" s="1482"/>
      <c r="P68" s="3292">
        <v>4487899</v>
      </c>
      <c r="Q68" s="2845">
        <v>4116998</v>
      </c>
    </row>
    <row r="69" spans="7:20">
      <c r="G69" s="1515">
        <v>112</v>
      </c>
      <c r="H69" s="916" t="s">
        <v>1006</v>
      </c>
      <c r="I69" s="916" t="s">
        <v>1342</v>
      </c>
      <c r="J69" s="916"/>
      <c r="K69" s="2460">
        <v>3232433</v>
      </c>
      <c r="L69" s="2845">
        <v>3272871</v>
      </c>
      <c r="M69" s="1515">
        <v>178</v>
      </c>
      <c r="N69" s="918" t="s">
        <v>5598</v>
      </c>
      <c r="O69" s="2094"/>
      <c r="P69" s="2698">
        <f>SUM(P65:P68)</f>
        <v>35242522</v>
      </c>
      <c r="Q69" s="2823">
        <f>SUM(Q65:Q68)</f>
        <v>32499157</v>
      </c>
    </row>
    <row r="70" spans="7:20">
      <c r="G70" s="1515">
        <f>G69+1</f>
        <v>113</v>
      </c>
      <c r="H70" s="916" t="s">
        <v>1344</v>
      </c>
      <c r="I70" s="916" t="s">
        <v>2114</v>
      </c>
      <c r="J70" s="916"/>
      <c r="K70" s="2460"/>
      <c r="L70" s="2845">
        <v>38911</v>
      </c>
      <c r="M70" s="1515">
        <v>179</v>
      </c>
      <c r="N70" s="959" t="s">
        <v>5599</v>
      </c>
      <c r="O70" s="1513"/>
      <c r="P70" s="3273"/>
      <c r="Q70" s="3274"/>
    </row>
    <row r="71" spans="7:20">
      <c r="G71" s="1515">
        <f>G70+1</f>
        <v>114</v>
      </c>
      <c r="H71" s="916" t="s">
        <v>2098</v>
      </c>
      <c r="I71" s="916" t="s">
        <v>2099</v>
      </c>
      <c r="J71" s="916"/>
      <c r="K71" s="2460"/>
      <c r="L71" s="2845"/>
      <c r="M71" s="1515">
        <v>180</v>
      </c>
      <c r="N71" s="916" t="s">
        <v>567</v>
      </c>
      <c r="O71" s="1482"/>
      <c r="P71" s="3275"/>
      <c r="Q71" s="3276"/>
    </row>
    <row r="72" spans="7:20">
      <c r="G72" s="1515">
        <f>G71+1</f>
        <v>115</v>
      </c>
      <c r="H72" s="918"/>
      <c r="I72" s="3259" t="s">
        <v>5600</v>
      </c>
      <c r="J72" s="918"/>
      <c r="K72" s="2473">
        <f>SUM(K61:K71)</f>
        <v>3512469.67</v>
      </c>
      <c r="L72" s="3272">
        <f>SUM(L61:L71)</f>
        <v>4394084</v>
      </c>
      <c r="M72" s="1515">
        <v>181</v>
      </c>
      <c r="N72" s="916" t="s">
        <v>3903</v>
      </c>
      <c r="O72" s="1482"/>
      <c r="P72" s="3292">
        <v>18193.71</v>
      </c>
      <c r="Q72" s="2845">
        <v>8945</v>
      </c>
    </row>
    <row r="73" spans="7:20" ht="15.75" thickBot="1">
      <c r="G73" s="3304">
        <f>G72+1</f>
        <v>116</v>
      </c>
      <c r="H73" s="3305"/>
      <c r="I73" s="3306" t="s">
        <v>5601</v>
      </c>
      <c r="J73" s="3306"/>
      <c r="K73" s="3307">
        <f>K59+K72</f>
        <v>13950118.67</v>
      </c>
      <c r="L73" s="3308">
        <f>L59+L72</f>
        <v>14750732</v>
      </c>
      <c r="M73" s="1515">
        <v>182</v>
      </c>
      <c r="N73" s="916" t="s">
        <v>3905</v>
      </c>
      <c r="O73" s="1482"/>
      <c r="P73" s="3292">
        <v>7520.47</v>
      </c>
      <c r="Q73" s="2845">
        <v>3969</v>
      </c>
    </row>
    <row r="74" spans="7:20">
      <c r="G74" s="1617"/>
      <c r="H74" s="1617"/>
      <c r="I74" s="1617"/>
      <c r="J74" s="3309"/>
      <c r="K74" s="1617"/>
      <c r="L74" s="1617"/>
      <c r="M74" s="1515">
        <v>183</v>
      </c>
      <c r="N74" s="916" t="s">
        <v>999</v>
      </c>
      <c r="O74" s="1482"/>
      <c r="P74" s="3292">
        <v>0</v>
      </c>
      <c r="Q74" s="2845">
        <v>0</v>
      </c>
    </row>
    <row r="75" spans="7:20">
      <c r="G75" s="2691" t="s">
        <v>5127</v>
      </c>
      <c r="H75" s="814"/>
      <c r="I75" s="3303"/>
      <c r="J75" s="2701"/>
      <c r="K75" s="1617"/>
      <c r="L75" s="1617"/>
      <c r="M75" s="1515">
        <v>184</v>
      </c>
      <c r="N75" s="916" t="s">
        <v>1001</v>
      </c>
      <c r="O75" s="1482"/>
      <c r="P75" s="3292">
        <v>0</v>
      </c>
      <c r="Q75" s="2845">
        <v>0</v>
      </c>
    </row>
    <row r="76" spans="7:20">
      <c r="G76" s="3704">
        <v>321</v>
      </c>
      <c r="H76" s="3704"/>
      <c r="I76" s="3704"/>
      <c r="J76" s="3704"/>
      <c r="K76" s="3704"/>
      <c r="L76" s="3704"/>
      <c r="M76" s="1515">
        <v>185</v>
      </c>
      <c r="N76" s="918" t="s">
        <v>5602</v>
      </c>
      <c r="O76" s="2094"/>
      <c r="P76" s="2698">
        <f>SUM(P72:P75)</f>
        <v>25714.18</v>
      </c>
      <c r="Q76" s="2823">
        <f>SUM(Q72:Q75)</f>
        <v>12914</v>
      </c>
    </row>
    <row r="77" spans="7:20">
      <c r="M77" s="1515">
        <v>186</v>
      </c>
      <c r="N77" s="959" t="s">
        <v>5603</v>
      </c>
      <c r="O77" s="1513"/>
      <c r="P77" s="3273"/>
      <c r="Q77" s="3274"/>
    </row>
    <row r="78" spans="7:20">
      <c r="M78" s="1515">
        <v>187</v>
      </c>
      <c r="N78" s="916" t="s">
        <v>567</v>
      </c>
      <c r="O78" s="1482"/>
      <c r="P78" s="3275"/>
      <c r="Q78" s="3276"/>
    </row>
    <row r="79" spans="7:20">
      <c r="M79" s="1515">
        <v>188</v>
      </c>
      <c r="N79" s="916" t="s">
        <v>2100</v>
      </c>
      <c r="O79" s="1482"/>
      <c r="P79" s="3292">
        <v>10081900</v>
      </c>
      <c r="Q79" s="2845">
        <v>9045572</v>
      </c>
      <c r="T79" s="3316"/>
    </row>
    <row r="80" spans="7:20">
      <c r="M80" s="1515">
        <v>189</v>
      </c>
      <c r="N80" s="916" t="s">
        <v>2102</v>
      </c>
      <c r="O80" s="1482"/>
      <c r="P80" s="3292">
        <v>432364</v>
      </c>
      <c r="Q80" s="2845">
        <v>856983</v>
      </c>
      <c r="T80" s="3316"/>
    </row>
    <row r="81" spans="13:20" ht="15.75" thickBot="1">
      <c r="M81" s="1524">
        <v>190</v>
      </c>
      <c r="N81" s="1528" t="s">
        <v>3603</v>
      </c>
      <c r="O81" s="1527"/>
      <c r="P81" s="3310">
        <v>-9637696</v>
      </c>
      <c r="Q81" s="3311">
        <v>-9992009</v>
      </c>
      <c r="T81" s="3316"/>
    </row>
    <row r="82" spans="13:20">
      <c r="M82" s="1617"/>
      <c r="N82" s="1617"/>
      <c r="O82" s="1617"/>
      <c r="P82" s="1617"/>
      <c r="Q82" s="1617"/>
    </row>
    <row r="83" spans="13:20">
      <c r="M83" s="2691" t="s">
        <v>5127</v>
      </c>
      <c r="N83" s="814"/>
      <c r="O83" s="3303"/>
      <c r="P83" s="813"/>
      <c r="Q83" s="813"/>
    </row>
    <row r="84" spans="13:20">
      <c r="M84" s="813" t="s">
        <v>3606</v>
      </c>
      <c r="N84" s="813"/>
      <c r="O84" s="813"/>
      <c r="P84" s="813"/>
      <c r="Q84" s="813"/>
    </row>
    <row r="85" spans="13:20">
      <c r="M85" s="1617"/>
      <c r="N85" s="1617"/>
      <c r="O85" s="1617"/>
      <c r="P85" s="1617"/>
      <c r="Q85" s="1617"/>
    </row>
    <row r="86" spans="13:20">
      <c r="M86" s="1617"/>
      <c r="N86" s="1617"/>
      <c r="O86" s="1617"/>
      <c r="P86" s="1617"/>
      <c r="Q86" s="1617"/>
    </row>
  </sheetData>
  <mergeCells count="1">
    <mergeCell ref="G76:L76"/>
  </mergeCells>
  <printOptions horizontalCentered="1" verticalCentered="1"/>
  <pageMargins left="0" right="0" top="0" bottom="0" header="0.25" footer="0.25"/>
  <pageSetup scale="60" fitToWidth="4" orientation="portrait" horizontalDpi="300" verticalDpi="300" r:id="rId1"/>
  <headerFooter alignWithMargins="0"/>
  <colBreaks count="3" manualBreakCount="3">
    <brk id="6" max="1048575" man="1"/>
    <brk id="12" max="1048575" man="1"/>
    <brk id="17"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4" enableFormatConditionsCalculation="0"/>
  <dimension ref="A1:Q258"/>
  <sheetViews>
    <sheetView defaultGridColor="0" view="pageBreakPreview" topLeftCell="A34" colorId="22" zoomScaleNormal="85" zoomScaleSheetLayoutView="100" workbookViewId="0">
      <selection activeCell="M31" sqref="M31"/>
    </sheetView>
  </sheetViews>
  <sheetFormatPr defaultColWidth="9.6640625" defaultRowHeight="15"/>
  <cols>
    <col min="1" max="1" width="4.6640625" style="4" customWidth="1"/>
    <col min="2" max="2" width="30.6640625" style="4" customWidth="1"/>
    <col min="3" max="4" width="11.6640625" style="4" customWidth="1"/>
    <col min="5" max="6" width="12.6640625" style="4" customWidth="1"/>
    <col min="7" max="7" width="18.77734375" style="4" customWidth="1"/>
    <col min="8" max="8" width="3.6640625" style="4" customWidth="1"/>
    <col min="9" max="9" width="12.6640625" style="4" customWidth="1"/>
    <col min="10" max="10" width="13.6640625" style="4" customWidth="1"/>
    <col min="11" max="11" width="14.109375" style="4" customWidth="1"/>
    <col min="12" max="14" width="13.6640625" style="4" customWidth="1"/>
    <col min="15" max="15" width="15.6640625" style="4" customWidth="1"/>
    <col min="16" max="16" width="4.6640625" style="4" customWidth="1"/>
    <col min="17" max="17" width="13.6640625" style="4" customWidth="1"/>
    <col min="18" max="16384" width="9.6640625" style="4"/>
  </cols>
  <sheetData>
    <row r="1" spans="1:16">
      <c r="A1" s="13" t="s">
        <v>2455</v>
      </c>
      <c r="B1" s="128"/>
      <c r="C1" s="41" t="s">
        <v>3412</v>
      </c>
      <c r="D1" s="128"/>
      <c r="E1" s="41" t="s">
        <v>2457</v>
      </c>
      <c r="F1" s="129"/>
      <c r="G1" s="449" t="s">
        <v>2458</v>
      </c>
      <c r="H1" s="13" t="s">
        <v>2455</v>
      </c>
      <c r="I1" s="41"/>
      <c r="J1" s="41"/>
      <c r="K1" s="128"/>
      <c r="L1" s="41" t="s">
        <v>3412</v>
      </c>
      <c r="M1" s="128"/>
      <c r="N1" s="128" t="s">
        <v>2457</v>
      </c>
      <c r="O1" s="847" t="s">
        <v>2458</v>
      </c>
      <c r="P1" s="42"/>
    </row>
    <row r="2" spans="1:16">
      <c r="A2" s="47" t="str">
        <f>'Data Sheet'!C25</f>
        <v>Orange and Rockland Utilities, Inc</v>
      </c>
      <c r="B2" s="56"/>
      <c r="C2" s="11" t="s">
        <v>3719</v>
      </c>
      <c r="D2" s="56"/>
      <c r="E2" s="11"/>
      <c r="F2" s="53"/>
      <c r="G2" s="1124"/>
      <c r="H2" s="47" t="str">
        <f>A2</f>
        <v>Orange and Rockland Utilities, Inc</v>
      </c>
      <c r="I2" s="11"/>
      <c r="J2" s="11"/>
      <c r="K2" s="56"/>
      <c r="L2" s="11" t="s">
        <v>3719</v>
      </c>
      <c r="M2" s="56"/>
      <c r="N2" s="56"/>
      <c r="O2" s="428"/>
      <c r="P2" s="48"/>
    </row>
    <row r="3" spans="1:16" ht="15" customHeight="1">
      <c r="A3" s="47"/>
      <c r="B3" s="56"/>
      <c r="C3" s="52" t="s">
        <v>3786</v>
      </c>
      <c r="D3" s="77"/>
      <c r="E3" s="1135" t="str">
        <f>'Data Sheet'!$C$40</f>
        <v>4/28/2016</v>
      </c>
      <c r="F3" s="783"/>
      <c r="G3" s="3433" t="str">
        <f>+'Data Sheet'!C38</f>
        <v>12/31/2015</v>
      </c>
      <c r="H3" s="49"/>
      <c r="I3" s="52"/>
      <c r="J3" s="52"/>
      <c r="K3" s="77"/>
      <c r="L3" s="52" t="s">
        <v>3786</v>
      </c>
      <c r="M3" s="77"/>
      <c r="N3" s="454" t="str">
        <f>'Data Sheet'!$C$40</f>
        <v>4/28/2016</v>
      </c>
      <c r="O3" s="836" t="str">
        <f>'Data Sheet'!$C$38</f>
        <v>12/31/2015</v>
      </c>
      <c r="P3" s="51"/>
    </row>
    <row r="4" spans="1:16" ht="15" customHeight="1">
      <c r="A4" s="226" t="s">
        <v>1596</v>
      </c>
      <c r="B4" s="227"/>
      <c r="C4" s="227"/>
      <c r="D4" s="44"/>
      <c r="E4" s="44"/>
      <c r="F4" s="44"/>
      <c r="G4" s="45"/>
      <c r="H4" s="197" t="s">
        <v>1597</v>
      </c>
      <c r="I4" s="44"/>
      <c r="J4" s="44"/>
      <c r="K4" s="44"/>
      <c r="L4" s="44"/>
      <c r="M4" s="44"/>
      <c r="N4" s="44"/>
      <c r="O4" s="44"/>
      <c r="P4" s="48"/>
    </row>
    <row r="5" spans="1:16">
      <c r="A5" s="90" t="s">
        <v>1598</v>
      </c>
      <c r="B5" s="50"/>
      <c r="C5" s="50"/>
      <c r="D5" s="50"/>
      <c r="E5" s="50"/>
      <c r="F5" s="50"/>
      <c r="G5" s="325"/>
      <c r="H5" s="90" t="s">
        <v>2730</v>
      </c>
      <c r="I5" s="50"/>
      <c r="J5" s="50"/>
      <c r="K5" s="50"/>
      <c r="L5" s="50"/>
      <c r="M5" s="50"/>
      <c r="N5" s="50"/>
      <c r="O5" s="50"/>
      <c r="P5" s="51"/>
    </row>
    <row r="6" spans="1:16">
      <c r="A6" s="47"/>
      <c r="B6" s="11"/>
      <c r="C6" s="11"/>
      <c r="D6" s="11"/>
      <c r="E6" s="11"/>
      <c r="F6" s="11"/>
      <c r="G6" s="48"/>
      <c r="H6" s="47"/>
      <c r="I6" s="11"/>
      <c r="J6" s="11"/>
      <c r="K6" s="11"/>
      <c r="L6" s="11"/>
      <c r="M6" s="11"/>
      <c r="N6" s="11"/>
      <c r="O6" s="11"/>
      <c r="P6" s="48"/>
    </row>
    <row r="7" spans="1:16">
      <c r="A7" s="47" t="s">
        <v>1285</v>
      </c>
      <c r="B7" s="11" t="s">
        <v>2731</v>
      </c>
      <c r="C7" s="11"/>
      <c r="D7" s="11"/>
      <c r="E7" s="11"/>
      <c r="F7" s="11"/>
      <c r="G7" s="48"/>
      <c r="H7" s="47"/>
      <c r="I7" s="11" t="s">
        <v>2732</v>
      </c>
      <c r="J7" s="11"/>
      <c r="K7" s="11"/>
      <c r="L7" s="11"/>
      <c r="M7" s="11"/>
      <c r="N7" s="11"/>
      <c r="O7" s="11"/>
      <c r="P7" s="48"/>
    </row>
    <row r="8" spans="1:16">
      <c r="A8" s="47"/>
      <c r="B8" s="11" t="s">
        <v>2733</v>
      </c>
      <c r="C8" s="11"/>
      <c r="D8" s="11"/>
      <c r="E8" s="11"/>
      <c r="F8" s="11"/>
      <c r="G8" s="48"/>
      <c r="H8" s="47"/>
      <c r="I8" s="11" t="s">
        <v>2734</v>
      </c>
      <c r="J8" s="11"/>
      <c r="K8" s="11"/>
      <c r="L8" s="11"/>
      <c r="M8" s="11"/>
      <c r="N8" s="11"/>
      <c r="O8" s="11"/>
      <c r="P8" s="48"/>
    </row>
    <row r="9" spans="1:16">
      <c r="A9" s="47" t="s">
        <v>338</v>
      </c>
      <c r="B9" s="11" t="s">
        <v>3245</v>
      </c>
      <c r="C9" s="11"/>
      <c r="D9" s="11"/>
      <c r="E9" s="11"/>
      <c r="F9" s="11"/>
      <c r="G9" s="48"/>
      <c r="H9" s="47"/>
      <c r="I9" s="11" t="s">
        <v>3633</v>
      </c>
      <c r="J9" s="11"/>
      <c r="K9" s="11"/>
      <c r="L9" s="11"/>
      <c r="M9" s="11"/>
      <c r="N9" s="11"/>
      <c r="O9" s="11"/>
      <c r="P9" s="48"/>
    </row>
    <row r="10" spans="1:16">
      <c r="A10" s="47"/>
      <c r="B10" s="11" t="s">
        <v>3634</v>
      </c>
      <c r="C10" s="11"/>
      <c r="D10" s="11"/>
      <c r="E10" s="11"/>
      <c r="F10" s="11"/>
      <c r="G10" s="48"/>
      <c r="H10" s="47"/>
      <c r="I10" s="11" t="s">
        <v>2447</v>
      </c>
      <c r="J10" s="11"/>
      <c r="K10" s="11"/>
      <c r="L10" s="11"/>
      <c r="M10" s="11"/>
      <c r="N10" s="11"/>
      <c r="O10" s="11"/>
      <c r="P10" s="48"/>
    </row>
    <row r="11" spans="1:16">
      <c r="A11" s="47"/>
      <c r="B11" s="11" t="s">
        <v>2448</v>
      </c>
      <c r="C11" s="11"/>
      <c r="D11" s="11"/>
      <c r="E11" s="11"/>
      <c r="F11" s="11"/>
      <c r="G11" s="48"/>
      <c r="H11" s="47" t="s">
        <v>2449</v>
      </c>
      <c r="I11" s="11" t="s">
        <v>2450</v>
      </c>
      <c r="J11" s="11"/>
      <c r="K11" s="11"/>
      <c r="L11" s="11"/>
      <c r="M11" s="11"/>
      <c r="N11" s="11"/>
      <c r="O11" s="11"/>
      <c r="P11" s="48"/>
    </row>
    <row r="12" spans="1:16">
      <c r="A12" s="47" t="s">
        <v>339</v>
      </c>
      <c r="B12" s="11" t="s">
        <v>3455</v>
      </c>
      <c r="C12" s="11"/>
      <c r="D12" s="11"/>
      <c r="E12" s="11"/>
      <c r="F12" s="11"/>
      <c r="G12" s="48"/>
      <c r="H12" s="47"/>
      <c r="I12" s="11" t="s">
        <v>3456</v>
      </c>
      <c r="J12" s="11"/>
      <c r="K12" s="11"/>
      <c r="L12" s="11"/>
      <c r="M12" s="11"/>
      <c r="N12" s="11"/>
      <c r="O12" s="11"/>
      <c r="P12" s="48"/>
    </row>
    <row r="13" spans="1:16">
      <c r="A13" s="47"/>
      <c r="B13" s="11" t="s">
        <v>2439</v>
      </c>
      <c r="C13" s="11"/>
      <c r="D13" s="11"/>
      <c r="E13" s="11"/>
      <c r="F13" s="11"/>
      <c r="G13" s="48"/>
      <c r="H13" s="47"/>
      <c r="I13" s="11" t="s">
        <v>3457</v>
      </c>
      <c r="J13" s="11"/>
      <c r="K13" s="11"/>
      <c r="L13" s="11"/>
      <c r="M13" s="11"/>
      <c r="N13" s="11"/>
      <c r="O13" s="11"/>
      <c r="P13" s="48"/>
    </row>
    <row r="14" spans="1:16">
      <c r="A14" s="47"/>
      <c r="B14" s="11" t="s">
        <v>1889</v>
      </c>
      <c r="C14" s="11"/>
      <c r="D14" s="11"/>
      <c r="E14" s="11"/>
      <c r="F14" s="11"/>
      <c r="G14" s="48"/>
      <c r="H14" s="47" t="s">
        <v>1166</v>
      </c>
      <c r="I14" s="11" t="s">
        <v>1167</v>
      </c>
      <c r="J14" s="11"/>
      <c r="K14" s="11"/>
      <c r="L14" s="11"/>
      <c r="M14" s="11"/>
      <c r="N14" s="11"/>
      <c r="O14" s="11"/>
      <c r="P14" s="48"/>
    </row>
    <row r="15" spans="1:16">
      <c r="A15" s="47"/>
      <c r="B15" s="11" t="s">
        <v>2718</v>
      </c>
      <c r="C15" s="11"/>
      <c r="D15" s="11"/>
      <c r="E15" s="11"/>
      <c r="F15" s="11"/>
      <c r="G15" s="48"/>
      <c r="H15" s="47"/>
      <c r="I15" s="11" t="s">
        <v>2719</v>
      </c>
      <c r="J15" s="11"/>
      <c r="K15" s="11"/>
      <c r="L15" s="11"/>
      <c r="M15" s="11"/>
      <c r="N15" s="11"/>
      <c r="O15" s="11"/>
      <c r="P15" s="48"/>
    </row>
    <row r="16" spans="1:16">
      <c r="A16" s="47"/>
      <c r="B16" s="11" t="s">
        <v>1708</v>
      </c>
      <c r="C16" s="11"/>
      <c r="D16" s="11"/>
      <c r="E16" s="11"/>
      <c r="F16" s="11"/>
      <c r="G16" s="48"/>
      <c r="H16" s="47"/>
      <c r="I16" s="11" t="s">
        <v>2720</v>
      </c>
      <c r="J16" s="11"/>
      <c r="K16" s="11"/>
      <c r="L16" s="11"/>
      <c r="M16" s="11"/>
      <c r="N16" s="11"/>
      <c r="O16" s="11"/>
      <c r="P16" s="48"/>
    </row>
    <row r="17" spans="1:16">
      <c r="A17" s="47"/>
      <c r="B17" s="11" t="s">
        <v>1710</v>
      </c>
      <c r="C17" s="11"/>
      <c r="D17" s="11"/>
      <c r="E17" s="11"/>
      <c r="F17" s="11"/>
      <c r="G17" s="48"/>
      <c r="H17" s="47"/>
      <c r="I17" s="11" t="s">
        <v>1588</v>
      </c>
      <c r="J17" s="11"/>
      <c r="K17" s="11"/>
      <c r="L17" s="11"/>
      <c r="M17" s="11"/>
      <c r="N17" s="11"/>
      <c r="O17" s="11"/>
      <c r="P17" s="48"/>
    </row>
    <row r="18" spans="1:16">
      <c r="A18" s="47"/>
      <c r="B18" s="11" t="s">
        <v>1230</v>
      </c>
      <c r="C18" s="11"/>
      <c r="D18" s="11"/>
      <c r="E18" s="11"/>
      <c r="F18" s="11"/>
      <c r="G18" s="48"/>
      <c r="H18" s="47"/>
      <c r="I18" s="11" t="s">
        <v>1231</v>
      </c>
      <c r="J18" s="11"/>
      <c r="K18" s="11"/>
      <c r="L18" s="11"/>
      <c r="M18" s="11"/>
      <c r="N18" s="11"/>
      <c r="O18" s="11"/>
      <c r="P18" s="48"/>
    </row>
    <row r="19" spans="1:16">
      <c r="A19" s="47"/>
      <c r="B19" s="11" t="s">
        <v>1206</v>
      </c>
      <c r="C19" s="11"/>
      <c r="D19" s="11"/>
      <c r="E19" s="11"/>
      <c r="F19" s="11"/>
      <c r="G19" s="48"/>
      <c r="H19" s="47"/>
      <c r="I19" s="11" t="s">
        <v>1207</v>
      </c>
      <c r="J19" s="11"/>
      <c r="K19" s="11"/>
      <c r="L19" s="11"/>
      <c r="M19" s="11"/>
      <c r="N19" s="11"/>
      <c r="O19" s="11"/>
      <c r="P19" s="48"/>
    </row>
    <row r="20" spans="1:16">
      <c r="A20" s="47"/>
      <c r="B20" s="11" t="s">
        <v>1208</v>
      </c>
      <c r="C20" s="11"/>
      <c r="D20" s="11"/>
      <c r="E20" s="11"/>
      <c r="F20" s="11"/>
      <c r="G20" s="48"/>
      <c r="H20" s="47"/>
      <c r="I20" s="11" t="s">
        <v>1372</v>
      </c>
      <c r="J20" s="11"/>
      <c r="K20" s="11"/>
      <c r="L20" s="11"/>
      <c r="M20" s="11"/>
      <c r="N20" s="11"/>
      <c r="O20" s="11"/>
      <c r="P20" s="48"/>
    </row>
    <row r="21" spans="1:16">
      <c r="A21" s="47"/>
      <c r="B21" s="11" t="s">
        <v>1373</v>
      </c>
      <c r="C21" s="11"/>
      <c r="D21" s="11"/>
      <c r="E21" s="11"/>
      <c r="F21" s="11"/>
      <c r="G21" s="48"/>
      <c r="H21" s="47"/>
      <c r="I21" s="11" t="s">
        <v>1374</v>
      </c>
      <c r="J21" s="11"/>
      <c r="K21" s="11"/>
      <c r="L21" s="11"/>
      <c r="M21" s="11"/>
      <c r="N21" s="11"/>
      <c r="O21" s="11"/>
      <c r="P21" s="48"/>
    </row>
    <row r="22" spans="1:16">
      <c r="A22" s="47"/>
      <c r="B22" s="11" t="s">
        <v>1375</v>
      </c>
      <c r="C22" s="11"/>
      <c r="D22" s="11"/>
      <c r="E22" s="11"/>
      <c r="F22" s="11"/>
      <c r="G22" s="48"/>
      <c r="H22" s="47" t="s">
        <v>1376</v>
      </c>
      <c r="I22" s="11" t="s">
        <v>1377</v>
      </c>
      <c r="J22" s="11"/>
      <c r="K22" s="11"/>
      <c r="L22" s="11"/>
      <c r="M22" s="11"/>
      <c r="N22" s="11"/>
      <c r="O22" s="11"/>
      <c r="P22" s="48"/>
    </row>
    <row r="23" spans="1:16">
      <c r="A23" s="47"/>
      <c r="B23" s="11" t="s">
        <v>1378</v>
      </c>
      <c r="C23" s="11"/>
      <c r="D23" s="11"/>
      <c r="E23" s="11"/>
      <c r="F23" s="11"/>
      <c r="G23" s="48"/>
      <c r="H23" s="47"/>
      <c r="I23" s="11" t="s">
        <v>1379</v>
      </c>
      <c r="J23" s="11"/>
      <c r="K23" s="11"/>
      <c r="L23" s="11"/>
      <c r="M23" s="11"/>
      <c r="N23" s="11"/>
      <c r="O23" s="11"/>
      <c r="P23" s="48"/>
    </row>
    <row r="24" spans="1:16">
      <c r="A24" s="47"/>
      <c r="B24" s="11" t="s">
        <v>1380</v>
      </c>
      <c r="C24" s="11"/>
      <c r="D24" s="11"/>
      <c r="E24" s="11"/>
      <c r="F24" s="11"/>
      <c r="G24" s="48"/>
      <c r="H24" s="47"/>
      <c r="I24" s="11" t="s">
        <v>1381</v>
      </c>
      <c r="J24" s="11"/>
      <c r="K24" s="11"/>
      <c r="L24" s="11"/>
      <c r="M24" s="11"/>
      <c r="N24" s="11"/>
      <c r="O24" s="11"/>
      <c r="P24" s="48"/>
    </row>
    <row r="25" spans="1:16">
      <c r="A25" s="47"/>
      <c r="B25" s="11" t="s">
        <v>971</v>
      </c>
      <c r="C25" s="11"/>
      <c r="D25" s="11"/>
      <c r="E25" s="11"/>
      <c r="F25" s="11"/>
      <c r="G25" s="48"/>
      <c r="H25" s="47" t="s">
        <v>1382</v>
      </c>
      <c r="I25" s="11" t="s">
        <v>2008</v>
      </c>
      <c r="J25" s="11"/>
      <c r="K25" s="11"/>
      <c r="L25" s="11"/>
      <c r="M25" s="11"/>
      <c r="N25" s="11"/>
      <c r="O25" s="11"/>
      <c r="P25" s="48"/>
    </row>
    <row r="26" spans="1:16">
      <c r="A26" s="47"/>
      <c r="B26" s="11" t="s">
        <v>2009</v>
      </c>
      <c r="C26" s="11"/>
      <c r="D26" s="11"/>
      <c r="E26" s="11"/>
      <c r="F26" s="11"/>
      <c r="G26" s="48"/>
      <c r="H26" s="47"/>
      <c r="I26" s="11" t="s">
        <v>2010</v>
      </c>
      <c r="J26" s="11"/>
      <c r="K26" s="11"/>
      <c r="L26" s="11"/>
      <c r="M26" s="11"/>
      <c r="N26" s="11"/>
      <c r="O26" s="11"/>
      <c r="P26" s="48"/>
    </row>
    <row r="27" spans="1:16">
      <c r="A27" s="47"/>
      <c r="B27" s="11" t="s">
        <v>2105</v>
      </c>
      <c r="C27" s="11"/>
      <c r="D27" s="11"/>
      <c r="E27" s="11"/>
      <c r="F27" s="11"/>
      <c r="G27" s="48"/>
      <c r="H27" s="47"/>
      <c r="I27" s="11" t="s">
        <v>2011</v>
      </c>
      <c r="J27" s="11"/>
      <c r="K27" s="11"/>
      <c r="L27" s="11"/>
      <c r="M27" s="11"/>
      <c r="N27" s="11"/>
      <c r="O27" s="11"/>
      <c r="P27" s="48"/>
    </row>
    <row r="28" spans="1:16">
      <c r="A28" s="47"/>
      <c r="B28" s="11" t="s">
        <v>2012</v>
      </c>
      <c r="C28" s="11"/>
      <c r="D28" s="11"/>
      <c r="E28" s="11"/>
      <c r="F28" s="11"/>
      <c r="G28" s="48"/>
      <c r="H28" s="47"/>
      <c r="I28" s="11" t="s">
        <v>2060</v>
      </c>
      <c r="J28" s="11"/>
      <c r="K28" s="11"/>
      <c r="L28" s="11"/>
      <c r="M28" s="11"/>
      <c r="N28" s="11"/>
      <c r="O28" s="11"/>
      <c r="P28" s="48"/>
    </row>
    <row r="29" spans="1:16">
      <c r="A29" s="47"/>
      <c r="B29" s="11" t="s">
        <v>527</v>
      </c>
      <c r="C29" s="11"/>
      <c r="D29" s="11"/>
      <c r="E29" s="11"/>
      <c r="F29" s="11"/>
      <c r="G29" s="48"/>
      <c r="H29" s="47"/>
      <c r="I29" s="11" t="s">
        <v>524</v>
      </c>
      <c r="J29" s="11"/>
      <c r="K29" s="11"/>
      <c r="L29" s="11"/>
      <c r="M29" s="11"/>
      <c r="N29" s="11"/>
      <c r="O29" s="11"/>
      <c r="P29" s="48"/>
    </row>
    <row r="30" spans="1:16">
      <c r="A30" s="47"/>
      <c r="B30" s="546" t="s">
        <v>529</v>
      </c>
      <c r="C30" s="11"/>
      <c r="D30" s="11"/>
      <c r="E30" s="11"/>
      <c r="F30" s="11"/>
      <c r="G30" s="48"/>
      <c r="H30" s="47"/>
      <c r="I30" s="11" t="s">
        <v>2053</v>
      </c>
      <c r="J30" s="11"/>
      <c r="K30" s="11"/>
      <c r="L30" s="11"/>
      <c r="M30" s="11"/>
      <c r="N30" s="11"/>
      <c r="O30" s="11"/>
      <c r="P30" s="48"/>
    </row>
    <row r="31" spans="1:16">
      <c r="A31" s="47"/>
      <c r="B31" s="546" t="s">
        <v>2054</v>
      </c>
      <c r="C31" s="11"/>
      <c r="D31" s="11"/>
      <c r="E31" s="11"/>
      <c r="F31" s="11"/>
      <c r="G31" s="48"/>
      <c r="H31" s="47"/>
      <c r="I31" s="11" t="s">
        <v>2055</v>
      </c>
      <c r="J31" s="11"/>
      <c r="K31" s="11"/>
      <c r="L31" s="11"/>
      <c r="M31" s="11"/>
      <c r="N31" s="11"/>
      <c r="O31" s="11"/>
      <c r="P31" s="48"/>
    </row>
    <row r="32" spans="1:16">
      <c r="A32" s="47"/>
      <c r="B32" s="547" t="s">
        <v>532</v>
      </c>
      <c r="C32" s="11"/>
      <c r="D32" s="11"/>
      <c r="E32" s="11"/>
      <c r="F32" s="11"/>
      <c r="G32" s="48"/>
      <c r="H32" s="47" t="s">
        <v>2056</v>
      </c>
      <c r="I32" s="11" t="s">
        <v>2057</v>
      </c>
      <c r="J32" s="11"/>
      <c r="K32" s="11"/>
      <c r="L32" s="11"/>
      <c r="M32" s="11"/>
      <c r="N32" s="11"/>
      <c r="O32" s="11"/>
      <c r="P32" s="48"/>
    </row>
    <row r="33" spans="1:17">
      <c r="A33" s="47"/>
      <c r="B33" s="546" t="s">
        <v>2058</v>
      </c>
      <c r="C33" s="11"/>
      <c r="D33" s="11"/>
      <c r="E33" s="11"/>
      <c r="F33" s="11"/>
      <c r="G33" s="48"/>
      <c r="H33" s="47"/>
      <c r="I33" s="11" t="s">
        <v>2059</v>
      </c>
      <c r="J33" s="11"/>
      <c r="K33" s="11"/>
      <c r="L33" s="11"/>
      <c r="M33" s="11"/>
      <c r="N33" s="11"/>
      <c r="O33" s="11"/>
      <c r="P33" s="48"/>
    </row>
    <row r="34" spans="1:17">
      <c r="A34" s="47"/>
      <c r="B34" s="546" t="s">
        <v>595</v>
      </c>
      <c r="C34" s="11"/>
      <c r="D34" s="11"/>
      <c r="E34" s="11"/>
      <c r="F34" s="11"/>
      <c r="G34" s="48"/>
      <c r="H34" s="47"/>
      <c r="I34" s="11" t="s">
        <v>596</v>
      </c>
      <c r="J34" s="11"/>
      <c r="K34" s="11"/>
      <c r="L34" s="11"/>
      <c r="M34" s="11"/>
      <c r="N34" s="11"/>
      <c r="O34" s="11"/>
      <c r="P34" s="48"/>
    </row>
    <row r="35" spans="1:17">
      <c r="A35" s="47"/>
      <c r="B35" s="11" t="s">
        <v>597</v>
      </c>
      <c r="C35" s="11"/>
      <c r="D35" s="11"/>
      <c r="E35" s="11"/>
      <c r="F35" s="11"/>
      <c r="G35" s="48"/>
      <c r="H35" s="47"/>
      <c r="I35" s="11" t="s">
        <v>598</v>
      </c>
      <c r="J35" s="11"/>
      <c r="K35" s="11"/>
      <c r="L35" s="11"/>
      <c r="M35" s="11"/>
      <c r="N35" s="11"/>
      <c r="O35" s="11"/>
      <c r="P35" s="48"/>
    </row>
    <row r="36" spans="1:17">
      <c r="A36" s="47"/>
      <c r="B36" s="11"/>
      <c r="C36" s="11"/>
      <c r="D36" s="11"/>
      <c r="E36" s="11"/>
      <c r="F36" s="11"/>
      <c r="G36" s="48"/>
      <c r="H36" s="47" t="s">
        <v>599</v>
      </c>
      <c r="I36" s="11" t="s">
        <v>600</v>
      </c>
      <c r="J36" s="11"/>
      <c r="K36" s="11"/>
      <c r="L36" s="11"/>
      <c r="M36" s="11"/>
      <c r="N36" s="11"/>
      <c r="O36" s="11"/>
      <c r="P36" s="48"/>
    </row>
    <row r="37" spans="1:17">
      <c r="A37" s="225"/>
      <c r="B37" s="63"/>
      <c r="C37" s="59"/>
      <c r="D37" s="57"/>
      <c r="E37" s="57"/>
      <c r="F37" s="158" t="s">
        <v>533</v>
      </c>
      <c r="G37" s="159"/>
      <c r="H37" s="226"/>
      <c r="I37" s="250"/>
      <c r="J37" s="132" t="s">
        <v>601</v>
      </c>
      <c r="K37" s="371"/>
      <c r="L37" s="132" t="s">
        <v>602</v>
      </c>
      <c r="M37" s="132"/>
      <c r="N37" s="132"/>
      <c r="O37" s="132"/>
      <c r="P37" s="159"/>
    </row>
    <row r="38" spans="1:17">
      <c r="A38" s="173"/>
      <c r="B38" s="1101" t="s">
        <v>603</v>
      </c>
      <c r="C38" s="56"/>
      <c r="D38" s="1101" t="s">
        <v>604</v>
      </c>
      <c r="E38" s="1101" t="s">
        <v>537</v>
      </c>
      <c r="F38" s="1101" t="s">
        <v>537</v>
      </c>
      <c r="G38" s="1124" t="s">
        <v>537</v>
      </c>
      <c r="H38" s="47"/>
      <c r="I38" s="56"/>
      <c r="J38" s="56" t="s">
        <v>3253</v>
      </c>
      <c r="K38" s="56"/>
      <c r="L38" s="1101" t="s">
        <v>605</v>
      </c>
      <c r="M38" s="1101" t="s">
        <v>606</v>
      </c>
      <c r="N38" s="1100" t="s">
        <v>3321</v>
      </c>
      <c r="O38" s="66"/>
      <c r="P38" s="58"/>
    </row>
    <row r="39" spans="1:17">
      <c r="A39" s="173"/>
      <c r="B39" s="1101" t="s">
        <v>607</v>
      </c>
      <c r="C39" s="1101" t="s">
        <v>539</v>
      </c>
      <c r="D39" s="1101" t="s">
        <v>540</v>
      </c>
      <c r="E39" s="1101" t="s">
        <v>541</v>
      </c>
      <c r="F39" s="1101" t="s">
        <v>542</v>
      </c>
      <c r="G39" s="1124" t="s">
        <v>542</v>
      </c>
      <c r="H39" s="197" t="s">
        <v>543</v>
      </c>
      <c r="I39" s="283"/>
      <c r="J39" s="1101" t="s">
        <v>543</v>
      </c>
      <c r="K39" s="1101" t="s">
        <v>543</v>
      </c>
      <c r="L39" s="1101" t="s">
        <v>1097</v>
      </c>
      <c r="M39" s="1101" t="s">
        <v>1097</v>
      </c>
      <c r="N39" s="1100" t="s">
        <v>1097</v>
      </c>
      <c r="O39" s="1092" t="s">
        <v>950</v>
      </c>
      <c r="P39" s="137" t="s">
        <v>951</v>
      </c>
    </row>
    <row r="40" spans="1:17">
      <c r="A40" s="173" t="s">
        <v>3686</v>
      </c>
      <c r="B40" s="1101" t="s">
        <v>952</v>
      </c>
      <c r="C40" s="1101" t="s">
        <v>549</v>
      </c>
      <c r="D40" s="1101" t="s">
        <v>550</v>
      </c>
      <c r="E40" s="1101" t="s">
        <v>605</v>
      </c>
      <c r="F40" s="1101" t="s">
        <v>552</v>
      </c>
      <c r="G40" s="1124" t="s">
        <v>553</v>
      </c>
      <c r="H40" s="197" t="s">
        <v>953</v>
      </c>
      <c r="I40" s="283"/>
      <c r="J40" s="1101" t="s">
        <v>954</v>
      </c>
      <c r="K40" s="1101" t="s">
        <v>955</v>
      </c>
      <c r="L40" s="1101" t="s">
        <v>555</v>
      </c>
      <c r="M40" s="1101" t="s">
        <v>555</v>
      </c>
      <c r="N40" s="1100" t="s">
        <v>555</v>
      </c>
      <c r="O40" s="1092" t="s">
        <v>956</v>
      </c>
      <c r="P40" s="137" t="s">
        <v>3689</v>
      </c>
    </row>
    <row r="41" spans="1:17">
      <c r="A41" s="174" t="s">
        <v>3689</v>
      </c>
      <c r="B41" s="285" t="s">
        <v>58</v>
      </c>
      <c r="C41" s="285" t="s">
        <v>1827</v>
      </c>
      <c r="D41" s="285" t="s">
        <v>1828</v>
      </c>
      <c r="E41" s="285" t="s">
        <v>1829</v>
      </c>
      <c r="F41" s="285" t="s">
        <v>3535</v>
      </c>
      <c r="G41" s="1127" t="s">
        <v>3536</v>
      </c>
      <c r="H41" s="49" t="s">
        <v>957</v>
      </c>
      <c r="I41" s="77"/>
      <c r="J41" s="77" t="s">
        <v>958</v>
      </c>
      <c r="K41" s="285" t="s">
        <v>3539</v>
      </c>
      <c r="L41" s="285" t="s">
        <v>3540</v>
      </c>
      <c r="M41" s="285" t="s">
        <v>3490</v>
      </c>
      <c r="N41" s="1126" t="s">
        <v>3491</v>
      </c>
      <c r="O41" s="215" t="s">
        <v>1532</v>
      </c>
      <c r="P41" s="138"/>
    </row>
    <row r="42" spans="1:17">
      <c r="A42" s="174">
        <v>1</v>
      </c>
      <c r="B42" s="1681" t="s">
        <v>4118</v>
      </c>
      <c r="C42" s="1681"/>
      <c r="D42" s="1681" t="s">
        <v>3253</v>
      </c>
      <c r="E42" s="1681" t="s">
        <v>3253</v>
      </c>
      <c r="F42" s="1681" t="s">
        <v>3253</v>
      </c>
      <c r="G42" s="1682" t="s">
        <v>3253</v>
      </c>
      <c r="H42" s="1684" t="s">
        <v>3253</v>
      </c>
      <c r="I42" s="1685">
        <v>8353</v>
      </c>
      <c r="J42" s="1685" t="s">
        <v>3253</v>
      </c>
      <c r="K42" s="1685"/>
      <c r="L42" s="1686"/>
      <c r="M42" s="1686">
        <v>309692</v>
      </c>
      <c r="N42" s="1686"/>
      <c r="O42" s="738">
        <f>SUM(L42:N42)</f>
        <v>309692</v>
      </c>
      <c r="P42" s="138">
        <v>1</v>
      </c>
      <c r="Q42" s="880"/>
    </row>
    <row r="43" spans="1:17">
      <c r="A43" s="174">
        <v>2</v>
      </c>
      <c r="B43" s="1681" t="s">
        <v>4119</v>
      </c>
      <c r="C43" s="1681"/>
      <c r="D43" s="1681"/>
      <c r="E43" s="1681"/>
      <c r="F43" s="1681"/>
      <c r="G43" s="1682"/>
      <c r="H43" s="1684"/>
      <c r="I43" s="1685">
        <v>34031</v>
      </c>
      <c r="J43" s="1685"/>
      <c r="K43" s="1685"/>
      <c r="L43" s="1685"/>
      <c r="M43" s="1685">
        <v>1443291</v>
      </c>
      <c r="N43" s="1685"/>
      <c r="O43" s="342">
        <f t="shared" ref="O43:O62" si="0">SUM(L43:N43)</f>
        <v>1443291</v>
      </c>
      <c r="P43" s="138">
        <v>2</v>
      </c>
      <c r="Q43" s="880"/>
    </row>
    <row r="44" spans="1:17">
      <c r="A44" s="174">
        <v>3</v>
      </c>
      <c r="B44" s="1681" t="s">
        <v>4437</v>
      </c>
      <c r="C44" s="1681"/>
      <c r="D44" s="1681"/>
      <c r="E44" s="1681"/>
      <c r="F44" s="1681"/>
      <c r="G44" s="1682"/>
      <c r="H44" s="1684"/>
      <c r="I44" s="1685">
        <v>2273</v>
      </c>
      <c r="J44" s="1685"/>
      <c r="K44" s="1685"/>
      <c r="L44" s="1685"/>
      <c r="M44" s="1685">
        <v>68407</v>
      </c>
      <c r="N44" s="1685"/>
      <c r="O44" s="342">
        <f>SUM(L44:N44)</f>
        <v>68407</v>
      </c>
      <c r="P44" s="138">
        <v>3</v>
      </c>
      <c r="Q44" s="880"/>
    </row>
    <row r="45" spans="1:17">
      <c r="A45" s="174">
        <v>4</v>
      </c>
      <c r="B45" s="1681" t="s">
        <v>4438</v>
      </c>
      <c r="C45" s="1681"/>
      <c r="D45" s="1683"/>
      <c r="E45" s="1681"/>
      <c r="F45" s="1681"/>
      <c r="G45" s="1682"/>
      <c r="H45" s="1684"/>
      <c r="I45" s="1685">
        <v>1705827</v>
      </c>
      <c r="J45" s="1685"/>
      <c r="K45" s="1685"/>
      <c r="L45" s="1685">
        <v>45405897</v>
      </c>
      <c r="M45" s="1685">
        <v>72282381</v>
      </c>
      <c r="N45" s="1685">
        <v>3542764</v>
      </c>
      <c r="O45" s="342">
        <f t="shared" si="0"/>
        <v>121231042</v>
      </c>
      <c r="P45" s="162">
        <v>4</v>
      </c>
      <c r="Q45" s="880"/>
    </row>
    <row r="46" spans="1:17">
      <c r="A46" s="174">
        <v>5</v>
      </c>
      <c r="B46" s="1681" t="s">
        <v>4439</v>
      </c>
      <c r="C46" s="1681"/>
      <c r="D46" s="1681"/>
      <c r="E46" s="1681"/>
      <c r="F46" s="1681"/>
      <c r="G46" s="1682"/>
      <c r="H46" s="1684"/>
      <c r="I46" s="1685"/>
      <c r="J46" s="1685"/>
      <c r="K46" s="1685"/>
      <c r="L46" s="1685"/>
      <c r="M46" s="1685"/>
      <c r="N46" s="1687">
        <v>1555526</v>
      </c>
      <c r="O46" s="342">
        <f t="shared" si="0"/>
        <v>1555526</v>
      </c>
      <c r="P46" s="138">
        <v>5</v>
      </c>
      <c r="Q46" s="880"/>
    </row>
    <row r="47" spans="1:17">
      <c r="A47" s="174">
        <v>6</v>
      </c>
      <c r="B47" s="1681" t="s">
        <v>4440</v>
      </c>
      <c r="C47" s="1681"/>
      <c r="D47" s="1683"/>
      <c r="E47" s="1681"/>
      <c r="F47" s="1681"/>
      <c r="G47" s="1682"/>
      <c r="H47" s="1684"/>
      <c r="I47" s="1685"/>
      <c r="J47" s="1685"/>
      <c r="K47" s="1685"/>
      <c r="L47" s="1685"/>
      <c r="M47" s="1685"/>
      <c r="N47" s="1685">
        <v>36300</v>
      </c>
      <c r="O47" s="342">
        <f t="shared" si="0"/>
        <v>36300</v>
      </c>
      <c r="P47" s="138">
        <v>6</v>
      </c>
      <c r="Q47" s="880"/>
    </row>
    <row r="48" spans="1:17">
      <c r="A48" s="174">
        <v>7</v>
      </c>
      <c r="B48" s="1681" t="s">
        <v>4441</v>
      </c>
      <c r="C48" s="1681"/>
      <c r="D48" s="1683" t="s">
        <v>3253</v>
      </c>
      <c r="E48" s="1681"/>
      <c r="F48" s="1681"/>
      <c r="G48" s="1682"/>
      <c r="H48" s="1684"/>
      <c r="I48" s="1685"/>
      <c r="J48" s="1685"/>
      <c r="K48" s="1685"/>
      <c r="L48" s="1685"/>
      <c r="M48" s="1685"/>
      <c r="N48" s="1685">
        <v>-887092</v>
      </c>
      <c r="O48" s="342">
        <f t="shared" si="0"/>
        <v>-887092</v>
      </c>
      <c r="P48" s="138">
        <v>7</v>
      </c>
      <c r="Q48" s="880"/>
    </row>
    <row r="49" spans="1:17">
      <c r="A49" s="174">
        <v>8</v>
      </c>
      <c r="B49" s="1681" t="s">
        <v>4442</v>
      </c>
      <c r="C49" s="1681"/>
      <c r="D49" s="1681"/>
      <c r="E49" s="1681"/>
      <c r="F49" s="1681"/>
      <c r="G49" s="1682"/>
      <c r="H49" s="1684"/>
      <c r="I49" s="1685"/>
      <c r="J49" s="1685"/>
      <c r="K49" s="1685"/>
      <c r="L49" s="1685"/>
      <c r="M49" s="1685"/>
      <c r="N49" s="1685">
        <v>1299002</v>
      </c>
      <c r="O49" s="342">
        <f t="shared" si="0"/>
        <v>1299002</v>
      </c>
      <c r="P49" s="138">
        <v>8</v>
      </c>
      <c r="Q49" s="880"/>
    </row>
    <row r="50" spans="1:17">
      <c r="A50" s="174">
        <v>9</v>
      </c>
      <c r="B50" s="1681" t="s">
        <v>4120</v>
      </c>
      <c r="C50" s="1681"/>
      <c r="D50" s="1681"/>
      <c r="E50" s="1681"/>
      <c r="F50" s="1681"/>
      <c r="G50" s="1682"/>
      <c r="H50" s="1684"/>
      <c r="I50" s="1685"/>
      <c r="J50" s="1685"/>
      <c r="K50" s="1685"/>
      <c r="L50" s="1685"/>
      <c r="M50" s="1685"/>
      <c r="N50" s="1685">
        <v>236360</v>
      </c>
      <c r="O50" s="342">
        <f t="shared" si="0"/>
        <v>236360</v>
      </c>
      <c r="P50" s="138">
        <v>9</v>
      </c>
      <c r="Q50" s="880"/>
    </row>
    <row r="51" spans="1:17">
      <c r="A51" s="174">
        <v>10</v>
      </c>
      <c r="B51" s="1681" t="s">
        <v>4443</v>
      </c>
      <c r="C51" s="1681"/>
      <c r="D51" s="1681"/>
      <c r="E51" s="1681"/>
      <c r="F51" s="1681"/>
      <c r="G51" s="1682"/>
      <c r="H51" s="1684"/>
      <c r="I51" s="1685"/>
      <c r="J51" s="1685"/>
      <c r="K51" s="1685"/>
      <c r="L51" s="1685"/>
      <c r="M51" s="1685"/>
      <c r="N51" s="1685">
        <v>61856</v>
      </c>
      <c r="O51" s="342">
        <f t="shared" si="0"/>
        <v>61856</v>
      </c>
      <c r="P51" s="138">
        <v>10</v>
      </c>
      <c r="Q51" s="880"/>
    </row>
    <row r="52" spans="1:17">
      <c r="A52" s="174">
        <v>11</v>
      </c>
      <c r="B52" s="1681" t="s">
        <v>4268</v>
      </c>
      <c r="C52" s="1681"/>
      <c r="D52" s="1681"/>
      <c r="E52" s="1681"/>
      <c r="F52" s="1681"/>
      <c r="G52" s="1682"/>
      <c r="H52" s="1684"/>
      <c r="I52" s="1685"/>
      <c r="J52" s="1685"/>
      <c r="K52" s="1685"/>
      <c r="L52" s="1685"/>
      <c r="M52" s="1685"/>
      <c r="N52" s="1685"/>
      <c r="O52" s="342">
        <f t="shared" si="0"/>
        <v>0</v>
      </c>
      <c r="P52" s="138">
        <v>11</v>
      </c>
      <c r="Q52" s="880"/>
    </row>
    <row r="53" spans="1:17">
      <c r="A53" s="174">
        <v>12</v>
      </c>
      <c r="B53" s="1681" t="s">
        <v>4444</v>
      </c>
      <c r="C53" s="1681"/>
      <c r="D53" s="1681"/>
      <c r="E53" s="1681"/>
      <c r="F53" s="1681"/>
      <c r="G53" s="1682"/>
      <c r="H53" s="1684"/>
      <c r="I53" s="1685"/>
      <c r="J53" s="1685"/>
      <c r="K53" s="1685"/>
      <c r="L53" s="1685"/>
      <c r="M53" s="1685"/>
      <c r="N53" s="1685">
        <v>4500</v>
      </c>
      <c r="O53" s="342">
        <f t="shared" si="0"/>
        <v>4500</v>
      </c>
      <c r="P53" s="138">
        <v>12</v>
      </c>
      <c r="Q53" s="880"/>
    </row>
    <row r="54" spans="1:17" s="1425" customFormat="1">
      <c r="A54" s="174">
        <v>13</v>
      </c>
      <c r="B54" s="1681" t="s">
        <v>4121</v>
      </c>
      <c r="C54" s="1681"/>
      <c r="D54" s="1681"/>
      <c r="E54" s="1681"/>
      <c r="F54" s="1681"/>
      <c r="G54" s="1682"/>
      <c r="H54" s="1684"/>
      <c r="I54" s="1685"/>
      <c r="J54" s="1685"/>
      <c r="K54" s="1685"/>
      <c r="L54" s="1685"/>
      <c r="M54" s="1685"/>
      <c r="N54" s="1685"/>
      <c r="O54" s="342">
        <f t="shared" si="0"/>
        <v>0</v>
      </c>
      <c r="P54" s="138">
        <v>13</v>
      </c>
      <c r="Q54" s="880"/>
    </row>
    <row r="55" spans="1:17" s="1425" customFormat="1">
      <c r="A55" s="174">
        <v>14</v>
      </c>
      <c r="B55" s="1681" t="s">
        <v>4122</v>
      </c>
      <c r="C55" s="1681"/>
      <c r="D55" s="1681"/>
      <c r="E55" s="1681"/>
      <c r="F55" s="1681"/>
      <c r="G55" s="1682"/>
      <c r="H55" s="1684"/>
      <c r="I55" s="1685"/>
      <c r="J55" s="1685"/>
      <c r="K55" s="1685"/>
      <c r="L55" s="1685"/>
      <c r="M55" s="1685"/>
      <c r="N55" s="1685">
        <v>149900</v>
      </c>
      <c r="O55" s="342">
        <f t="shared" si="0"/>
        <v>149900</v>
      </c>
      <c r="P55" s="138">
        <v>14</v>
      </c>
      <c r="Q55" s="880"/>
    </row>
    <row r="56" spans="1:17" s="1425" customFormat="1">
      <c r="A56" s="174">
        <v>15</v>
      </c>
      <c r="B56" s="1681" t="s">
        <v>4269</v>
      </c>
      <c r="C56" s="1681"/>
      <c r="D56" s="1681"/>
      <c r="E56" s="1681"/>
      <c r="F56" s="1681"/>
      <c r="G56" s="1682"/>
      <c r="H56" s="1684"/>
      <c r="I56" s="1685"/>
      <c r="J56" s="1685"/>
      <c r="K56" s="1685"/>
      <c r="L56" s="1685"/>
      <c r="M56" s="1685"/>
      <c r="N56" s="1685">
        <v>1026403</v>
      </c>
      <c r="O56" s="342">
        <f t="shared" si="0"/>
        <v>1026403</v>
      </c>
      <c r="P56" s="138">
        <v>15</v>
      </c>
      <c r="Q56" s="880"/>
    </row>
    <row r="57" spans="1:17">
      <c r="A57" s="173">
        <v>16</v>
      </c>
      <c r="B57" s="1681" t="s">
        <v>4270</v>
      </c>
      <c r="C57" s="1681"/>
      <c r="D57" s="1681"/>
      <c r="E57" s="1681"/>
      <c r="F57" s="1681"/>
      <c r="G57" s="1682"/>
      <c r="H57" s="1684"/>
      <c r="I57" s="1685"/>
      <c r="J57" s="1685"/>
      <c r="K57" s="1685"/>
      <c r="L57" s="1685"/>
      <c r="M57" s="1685"/>
      <c r="N57" s="1685">
        <v>4801677</v>
      </c>
      <c r="O57" s="544">
        <f t="shared" si="0"/>
        <v>4801677</v>
      </c>
      <c r="P57" s="137">
        <v>16</v>
      </c>
      <c r="Q57" s="880"/>
    </row>
    <row r="58" spans="1:17" s="1674" customFormat="1">
      <c r="A58" s="1675">
        <v>17</v>
      </c>
      <c r="B58" s="1681" t="s">
        <v>4123</v>
      </c>
      <c r="C58" s="1681"/>
      <c r="D58" s="1681"/>
      <c r="E58" s="1681"/>
      <c r="F58" s="1681"/>
      <c r="G58" s="1682"/>
      <c r="H58" s="1684"/>
      <c r="I58" s="1685">
        <v>378</v>
      </c>
      <c r="J58" s="1685"/>
      <c r="K58" s="1685"/>
      <c r="L58" s="1685"/>
      <c r="M58" s="1685">
        <v>7586</v>
      </c>
      <c r="N58" s="1685"/>
      <c r="O58" s="1677">
        <f t="shared" si="0"/>
        <v>7586</v>
      </c>
      <c r="P58" s="1675">
        <v>17</v>
      </c>
      <c r="Q58" s="880"/>
    </row>
    <row r="59" spans="1:17" s="1674" customFormat="1">
      <c r="A59" s="1675">
        <v>18</v>
      </c>
      <c r="B59" s="1681" t="s">
        <v>4124</v>
      </c>
      <c r="C59" s="1681"/>
      <c r="D59" s="1681"/>
      <c r="E59" s="1681"/>
      <c r="F59" s="1681"/>
      <c r="G59" s="1682"/>
      <c r="H59" s="1684"/>
      <c r="I59" s="1685">
        <v>610</v>
      </c>
      <c r="J59" s="1685"/>
      <c r="K59" s="1685"/>
      <c r="L59" s="1685"/>
      <c r="M59" s="1685">
        <v>63855</v>
      </c>
      <c r="N59" s="1685"/>
      <c r="O59" s="1677">
        <f t="shared" si="0"/>
        <v>63855</v>
      </c>
      <c r="P59" s="1675">
        <v>18</v>
      </c>
      <c r="Q59" s="880"/>
    </row>
    <row r="60" spans="1:17" s="1674" customFormat="1">
      <c r="A60" s="1675">
        <v>19</v>
      </c>
      <c r="B60" s="1681" t="s">
        <v>4445</v>
      </c>
      <c r="C60" s="1681"/>
      <c r="D60" s="1681"/>
      <c r="E60" s="1681"/>
      <c r="F60" s="1681"/>
      <c r="G60" s="1682"/>
      <c r="H60" s="1684"/>
      <c r="I60" s="1685"/>
      <c r="J60" s="1685"/>
      <c r="K60" s="1685"/>
      <c r="L60" s="1685"/>
      <c r="M60" s="1685"/>
      <c r="N60" s="1685">
        <v>180398</v>
      </c>
      <c r="O60" s="1677">
        <f t="shared" si="0"/>
        <v>180398</v>
      </c>
      <c r="P60" s="1675">
        <v>19</v>
      </c>
      <c r="Q60" s="880"/>
    </row>
    <row r="61" spans="1:17" s="1674" customFormat="1">
      <c r="A61" s="1675">
        <v>20</v>
      </c>
      <c r="B61" s="1681" t="s">
        <v>4125</v>
      </c>
      <c r="C61" s="1681"/>
      <c r="D61" s="1681"/>
      <c r="E61" s="1681"/>
      <c r="F61" s="1681"/>
      <c r="G61" s="1682"/>
      <c r="H61" s="1684"/>
      <c r="I61" s="1685"/>
      <c r="J61" s="1685"/>
      <c r="K61" s="1685"/>
      <c r="L61" s="1685"/>
      <c r="M61" s="1685"/>
      <c r="N61" s="1685">
        <v>-2770781</v>
      </c>
      <c r="O61" s="1677">
        <f t="shared" si="0"/>
        <v>-2770781</v>
      </c>
      <c r="P61" s="1675">
        <v>20</v>
      </c>
      <c r="Q61" s="880"/>
    </row>
    <row r="62" spans="1:17" s="1674" customFormat="1">
      <c r="A62" s="1675">
        <v>21</v>
      </c>
      <c r="B62" s="1676" t="s">
        <v>4446</v>
      </c>
      <c r="C62" s="1676"/>
      <c r="D62" s="1676"/>
      <c r="E62" s="1676"/>
      <c r="F62" s="1676"/>
      <c r="G62" s="1676"/>
      <c r="H62" s="2692"/>
      <c r="I62" s="2693"/>
      <c r="J62" s="1677"/>
      <c r="K62" s="1677"/>
      <c r="L62" s="1677"/>
      <c r="M62" s="1677"/>
      <c r="N62" s="1677">
        <v>-1224499</v>
      </c>
      <c r="O62" s="1677">
        <f t="shared" si="0"/>
        <v>-1224499</v>
      </c>
      <c r="P62" s="1675"/>
      <c r="Q62" s="880"/>
    </row>
    <row r="63" spans="1:17" s="1822" customFormat="1">
      <c r="A63" s="1675">
        <v>22</v>
      </c>
      <c r="B63" s="1676" t="s">
        <v>4447</v>
      </c>
      <c r="C63" s="1676"/>
      <c r="D63" s="1676"/>
      <c r="E63" s="1676"/>
      <c r="F63" s="1676"/>
      <c r="G63" s="1676"/>
      <c r="H63" s="2692"/>
      <c r="I63" s="2694"/>
      <c r="J63" s="1677"/>
      <c r="K63" s="1677"/>
      <c r="L63" s="1677"/>
      <c r="M63" s="1677">
        <v>8776105</v>
      </c>
      <c r="N63" s="1677"/>
      <c r="O63" s="1677">
        <f t="shared" ref="O63" si="1">SUM(L63:N63)</f>
        <v>8776105</v>
      </c>
      <c r="P63" s="1675"/>
    </row>
    <row r="64" spans="1:17">
      <c r="A64" s="1675"/>
      <c r="B64" s="1675" t="s">
        <v>3520</v>
      </c>
      <c r="C64" s="1678"/>
      <c r="D64" s="1678"/>
      <c r="E64" s="1678"/>
      <c r="F64" s="1678"/>
      <c r="G64" s="1678"/>
      <c r="H64" s="2692"/>
      <c r="I64" s="2694">
        <f>SUM(I42:I62)</f>
        <v>1751472</v>
      </c>
      <c r="J64" s="1677">
        <f t="shared" ref="J64:N64" si="2">SUM(J42:J62)</f>
        <v>0</v>
      </c>
      <c r="K64" s="1677">
        <f t="shared" si="2"/>
        <v>0</v>
      </c>
      <c r="L64" s="1679">
        <f t="shared" si="2"/>
        <v>45405897</v>
      </c>
      <c r="M64" s="1680">
        <f t="shared" si="2"/>
        <v>74175212</v>
      </c>
      <c r="N64" s="1679">
        <f t="shared" si="2"/>
        <v>8012314</v>
      </c>
      <c r="O64" s="1679">
        <f>SUM(O42:O63)</f>
        <v>136369528</v>
      </c>
      <c r="P64" s="1675"/>
    </row>
    <row r="65" spans="1:16">
      <c r="A65" s="44"/>
      <c r="B65" s="44"/>
      <c r="C65" s="44"/>
      <c r="D65" s="44"/>
      <c r="E65" s="44"/>
      <c r="F65" s="44"/>
      <c r="G65" s="44"/>
    </row>
    <row r="66" spans="1:16">
      <c r="A66" s="1105" t="s">
        <v>959</v>
      </c>
      <c r="B66" s="1105"/>
      <c r="C66" s="44"/>
      <c r="D66" s="44"/>
      <c r="E66" s="44"/>
      <c r="F66" s="44"/>
      <c r="G66" s="44"/>
      <c r="H66" s="11" t="str">
        <f>A66</f>
        <v>FERC FORM NO.1 (REVISED 12-90) NYPSC Modified-96</v>
      </c>
    </row>
    <row r="67" spans="1:16">
      <c r="A67" s="44" t="s">
        <v>960</v>
      </c>
      <c r="B67" s="44"/>
      <c r="C67" s="44"/>
      <c r="D67" s="44"/>
      <c r="E67" s="44"/>
      <c r="F67" s="44"/>
      <c r="G67" s="44"/>
      <c r="H67" s="44" t="s">
        <v>961</v>
      </c>
      <c r="I67" s="44"/>
      <c r="J67" s="44"/>
      <c r="K67" s="44"/>
      <c r="L67" s="44"/>
      <c r="M67" s="44"/>
      <c r="N67" s="44"/>
      <c r="O67" s="44"/>
      <c r="P67" s="44"/>
    </row>
    <row r="68" spans="1:16" ht="18">
      <c r="A68" s="277" t="s">
        <v>2391</v>
      </c>
      <c r="B68" s="44"/>
      <c r="C68" s="44"/>
      <c r="D68" s="44"/>
      <c r="E68" s="44"/>
      <c r="F68" s="44"/>
      <c r="G68" s="44"/>
    </row>
    <row r="69" spans="1:16" ht="15.75">
      <c r="A69" s="11"/>
      <c r="B69" s="75"/>
    </row>
    <row r="70" spans="1:16" ht="15.75" thickBot="1">
      <c r="A70" s="11" t="str">
        <f>A2</f>
        <v>Orange and Rockland Utilities, Inc</v>
      </c>
      <c r="B70" s="11"/>
      <c r="C70" s="11"/>
      <c r="D70" s="11"/>
      <c r="E70" s="448" t="str">
        <f>E3</f>
        <v>4/28/2016</v>
      </c>
      <c r="F70" s="1100"/>
      <c r="G70" s="1221" t="str">
        <f>G3</f>
        <v>12/31/2015</v>
      </c>
      <c r="H70" s="11" t="str">
        <f>A2</f>
        <v>Orange and Rockland Utilities, Inc</v>
      </c>
      <c r="I70" s="11"/>
      <c r="J70" s="11"/>
      <c r="K70" s="11"/>
      <c r="L70" s="11"/>
      <c r="M70" s="11"/>
      <c r="N70" s="448" t="str">
        <f>E3</f>
        <v>4/28/2016</v>
      </c>
      <c r="O70" s="1222" t="str">
        <f>G3</f>
        <v>12/31/2015</v>
      </c>
    </row>
    <row r="71" spans="1:16">
      <c r="A71" s="13"/>
      <c r="B71" s="41"/>
      <c r="C71" s="41"/>
      <c r="D71" s="41"/>
      <c r="E71" s="41"/>
      <c r="F71" s="41"/>
      <c r="G71" s="42"/>
      <c r="H71" s="13"/>
      <c r="I71" s="41"/>
      <c r="J71" s="41"/>
      <c r="K71" s="41"/>
      <c r="L71" s="41"/>
      <c r="M71" s="41"/>
      <c r="N71" s="41"/>
      <c r="O71" s="41"/>
      <c r="P71" s="42"/>
    </row>
    <row r="72" spans="1:16">
      <c r="A72" s="197" t="s">
        <v>1596</v>
      </c>
      <c r="B72" s="44"/>
      <c r="C72" s="44"/>
      <c r="D72" s="44"/>
      <c r="E72" s="44"/>
      <c r="F72" s="44"/>
      <c r="G72" s="45"/>
      <c r="H72" s="197" t="s">
        <v>1597</v>
      </c>
      <c r="I72" s="44"/>
      <c r="J72" s="44"/>
      <c r="K72" s="44"/>
      <c r="L72" s="44"/>
      <c r="M72" s="44"/>
      <c r="N72" s="44"/>
      <c r="O72" s="44"/>
      <c r="P72" s="48"/>
    </row>
    <row r="73" spans="1:16">
      <c r="A73" s="197" t="s">
        <v>1598</v>
      </c>
      <c r="B73" s="44"/>
      <c r="C73" s="44"/>
      <c r="D73" s="44"/>
      <c r="E73" s="44"/>
      <c r="F73" s="44"/>
      <c r="G73" s="45"/>
      <c r="H73" s="197" t="s">
        <v>2730</v>
      </c>
      <c r="I73" s="44"/>
      <c r="J73" s="44"/>
      <c r="K73" s="44"/>
      <c r="L73" s="44"/>
      <c r="M73" s="44"/>
      <c r="N73" s="44"/>
      <c r="O73" s="44"/>
      <c r="P73" s="48"/>
    </row>
    <row r="74" spans="1:16">
      <c r="A74" s="49"/>
      <c r="B74" s="52"/>
      <c r="C74" s="52"/>
      <c r="D74" s="52"/>
      <c r="E74" s="52"/>
      <c r="F74" s="52"/>
      <c r="G74" s="51"/>
      <c r="H74" s="47"/>
      <c r="I74" s="52"/>
      <c r="J74" s="52"/>
      <c r="K74" s="52"/>
      <c r="L74" s="52"/>
      <c r="M74" s="52"/>
      <c r="N74" s="52"/>
      <c r="O74" s="52"/>
      <c r="P74" s="51"/>
    </row>
    <row r="75" spans="1:16">
      <c r="A75" s="225"/>
      <c r="B75" s="63"/>
      <c r="C75" s="59"/>
      <c r="D75" s="57"/>
      <c r="E75" s="57"/>
      <c r="F75" s="158" t="s">
        <v>533</v>
      </c>
      <c r="G75" s="159"/>
      <c r="H75" s="226"/>
      <c r="I75" s="250"/>
      <c r="J75" s="132" t="s">
        <v>601</v>
      </c>
      <c r="K75" s="371"/>
      <c r="L75" s="132" t="s">
        <v>602</v>
      </c>
      <c r="M75" s="132"/>
      <c r="N75" s="132"/>
      <c r="O75" s="132"/>
      <c r="P75" s="159"/>
    </row>
    <row r="76" spans="1:16">
      <c r="A76" s="173"/>
      <c r="B76" s="1101" t="s">
        <v>603</v>
      </c>
      <c r="C76" s="56"/>
      <c r="D76" s="1101" t="s">
        <v>604</v>
      </c>
      <c r="E76" s="1101" t="s">
        <v>537</v>
      </c>
      <c r="F76" s="1101" t="s">
        <v>537</v>
      </c>
      <c r="G76" s="1124" t="s">
        <v>537</v>
      </c>
      <c r="H76" s="47"/>
      <c r="I76" s="56"/>
      <c r="J76" s="56" t="s">
        <v>3253</v>
      </c>
      <c r="K76" s="56"/>
      <c r="L76" s="1101" t="s">
        <v>605</v>
      </c>
      <c r="M76" s="1101" t="s">
        <v>606</v>
      </c>
      <c r="N76" s="1100" t="s">
        <v>3321</v>
      </c>
      <c r="O76" s="66"/>
      <c r="P76" s="58"/>
    </row>
    <row r="77" spans="1:16">
      <c r="A77" s="173"/>
      <c r="B77" s="1101" t="s">
        <v>607</v>
      </c>
      <c r="C77" s="1101" t="s">
        <v>539</v>
      </c>
      <c r="D77" s="1101" t="s">
        <v>540</v>
      </c>
      <c r="E77" s="1101" t="s">
        <v>541</v>
      </c>
      <c r="F77" s="1101" t="s">
        <v>542</v>
      </c>
      <c r="G77" s="1124" t="s">
        <v>542</v>
      </c>
      <c r="H77" s="197" t="s">
        <v>543</v>
      </c>
      <c r="I77" s="283"/>
      <c r="J77" s="1101" t="s">
        <v>543</v>
      </c>
      <c r="K77" s="1101" t="s">
        <v>543</v>
      </c>
      <c r="L77" s="1101" t="s">
        <v>1097</v>
      </c>
      <c r="M77" s="1101" t="s">
        <v>1097</v>
      </c>
      <c r="N77" s="1100" t="s">
        <v>1097</v>
      </c>
      <c r="O77" s="1092" t="s">
        <v>950</v>
      </c>
      <c r="P77" s="137" t="s">
        <v>951</v>
      </c>
    </row>
    <row r="78" spans="1:16">
      <c r="A78" s="173" t="s">
        <v>3686</v>
      </c>
      <c r="B78" s="1101" t="s">
        <v>952</v>
      </c>
      <c r="C78" s="1101" t="s">
        <v>549</v>
      </c>
      <c r="D78" s="1101" t="s">
        <v>550</v>
      </c>
      <c r="E78" s="1101" t="s">
        <v>605</v>
      </c>
      <c r="F78" s="1101" t="s">
        <v>552</v>
      </c>
      <c r="G78" s="1124" t="s">
        <v>553</v>
      </c>
      <c r="H78" s="197" t="s">
        <v>953</v>
      </c>
      <c r="I78" s="283"/>
      <c r="J78" s="1101" t="s">
        <v>954</v>
      </c>
      <c r="K78" s="1101" t="s">
        <v>955</v>
      </c>
      <c r="L78" s="1101" t="s">
        <v>555</v>
      </c>
      <c r="M78" s="1101" t="s">
        <v>555</v>
      </c>
      <c r="N78" s="1100" t="s">
        <v>555</v>
      </c>
      <c r="O78" s="1092" t="s">
        <v>956</v>
      </c>
      <c r="P78" s="137" t="s">
        <v>3689</v>
      </c>
    </row>
    <row r="79" spans="1:16">
      <c r="A79" s="174" t="s">
        <v>3689</v>
      </c>
      <c r="B79" s="285" t="s">
        <v>58</v>
      </c>
      <c r="C79" s="285" t="s">
        <v>1827</v>
      </c>
      <c r="D79" s="285" t="s">
        <v>1828</v>
      </c>
      <c r="E79" s="285" t="s">
        <v>1829</v>
      </c>
      <c r="F79" s="285" t="s">
        <v>3535</v>
      </c>
      <c r="G79" s="1127" t="s">
        <v>3536</v>
      </c>
      <c r="H79" s="49" t="s">
        <v>957</v>
      </c>
      <c r="I79" s="77"/>
      <c r="J79" s="77" t="s">
        <v>958</v>
      </c>
      <c r="K79" s="285" t="s">
        <v>3539</v>
      </c>
      <c r="L79" s="285" t="s">
        <v>3540</v>
      </c>
      <c r="M79" s="285" t="s">
        <v>3490</v>
      </c>
      <c r="N79" s="1126" t="s">
        <v>3491</v>
      </c>
      <c r="O79" s="215" t="s">
        <v>1532</v>
      </c>
      <c r="P79" s="138"/>
    </row>
    <row r="80" spans="1:16">
      <c r="A80" s="174">
        <v>1</v>
      </c>
      <c r="B80" s="77"/>
      <c r="C80" s="77" t="s">
        <v>3253</v>
      </c>
      <c r="D80" s="77" t="s">
        <v>3253</v>
      </c>
      <c r="E80" s="77" t="s">
        <v>3253</v>
      </c>
      <c r="F80" s="77" t="s">
        <v>3253</v>
      </c>
      <c r="G80" s="51" t="s">
        <v>3253</v>
      </c>
      <c r="H80" s="353" t="s">
        <v>3253</v>
      </c>
      <c r="I80" s="341"/>
      <c r="J80" s="341" t="s">
        <v>3253</v>
      </c>
      <c r="K80" s="341"/>
      <c r="L80" s="210" t="s">
        <v>3253</v>
      </c>
      <c r="M80" s="210" t="s">
        <v>3253</v>
      </c>
      <c r="N80" s="210" t="s">
        <v>3253</v>
      </c>
      <c r="O80" s="339">
        <f t="shared" ref="O80:O128" si="3">SUM(L80:N80)</f>
        <v>0</v>
      </c>
      <c r="P80" s="138">
        <v>1</v>
      </c>
    </row>
    <row r="81" spans="1:16">
      <c r="A81" s="174">
        <v>2</v>
      </c>
      <c r="B81" s="77"/>
      <c r="C81" s="77"/>
      <c r="D81" s="77"/>
      <c r="E81" s="77"/>
      <c r="F81" s="77"/>
      <c r="G81" s="51"/>
      <c r="H81" s="353"/>
      <c r="I81" s="341"/>
      <c r="J81" s="341"/>
      <c r="K81" s="341"/>
      <c r="L81" s="341" t="s">
        <v>3253</v>
      </c>
      <c r="M81" s="341"/>
      <c r="N81" s="341"/>
      <c r="O81" s="342">
        <f t="shared" si="3"/>
        <v>0</v>
      </c>
      <c r="P81" s="138">
        <v>2</v>
      </c>
    </row>
    <row r="82" spans="1:16">
      <c r="A82" s="174">
        <v>3</v>
      </c>
      <c r="B82" s="77"/>
      <c r="C82" s="77"/>
      <c r="D82" s="77"/>
      <c r="E82" s="77"/>
      <c r="F82" s="77"/>
      <c r="G82" s="51"/>
      <c r="H82" s="353"/>
      <c r="I82" s="341"/>
      <c r="J82" s="341"/>
      <c r="K82" s="341"/>
      <c r="L82" s="341"/>
      <c r="M82" s="341"/>
      <c r="N82" s="341"/>
      <c r="O82" s="342">
        <f t="shared" si="3"/>
        <v>0</v>
      </c>
      <c r="P82" s="138">
        <v>3</v>
      </c>
    </row>
    <row r="83" spans="1:16">
      <c r="A83" s="174">
        <v>4</v>
      </c>
      <c r="B83" s="77"/>
      <c r="C83" s="77"/>
      <c r="D83" s="77"/>
      <c r="E83" s="77"/>
      <c r="F83" s="77"/>
      <c r="G83" s="51"/>
      <c r="H83" s="353"/>
      <c r="I83" s="341"/>
      <c r="J83" s="341"/>
      <c r="K83" s="341"/>
      <c r="L83" s="341"/>
      <c r="M83" s="341"/>
      <c r="N83" s="341"/>
      <c r="O83" s="342">
        <f t="shared" si="3"/>
        <v>0</v>
      </c>
      <c r="P83" s="138">
        <v>4</v>
      </c>
    </row>
    <row r="84" spans="1:16">
      <c r="A84" s="174">
        <v>5</v>
      </c>
      <c r="B84" s="77"/>
      <c r="C84" s="77"/>
      <c r="D84" s="77"/>
      <c r="E84" s="77"/>
      <c r="F84" s="77"/>
      <c r="G84" s="51"/>
      <c r="H84" s="353"/>
      <c r="I84" s="341"/>
      <c r="J84" s="341"/>
      <c r="K84" s="341"/>
      <c r="L84" s="341"/>
      <c r="M84" s="341"/>
      <c r="N84" s="341"/>
      <c r="O84" s="342">
        <f t="shared" si="3"/>
        <v>0</v>
      </c>
      <c r="P84" s="138">
        <v>5</v>
      </c>
    </row>
    <row r="85" spans="1:16">
      <c r="A85" s="174">
        <v>6</v>
      </c>
      <c r="B85" s="77"/>
      <c r="C85" s="77"/>
      <c r="D85" s="77"/>
      <c r="E85" s="77"/>
      <c r="F85" s="77"/>
      <c r="G85" s="51"/>
      <c r="H85" s="353"/>
      <c r="I85" s="341"/>
      <c r="J85" s="341"/>
      <c r="K85" s="341"/>
      <c r="L85" s="341"/>
      <c r="M85" s="341"/>
      <c r="N85" s="341"/>
      <c r="O85" s="342">
        <f t="shared" si="3"/>
        <v>0</v>
      </c>
      <c r="P85" s="138">
        <v>6</v>
      </c>
    </row>
    <row r="86" spans="1:16">
      <c r="A86" s="174">
        <v>7</v>
      </c>
      <c r="B86" s="77"/>
      <c r="C86" s="77"/>
      <c r="D86" s="77"/>
      <c r="E86" s="77"/>
      <c r="F86" s="77"/>
      <c r="G86" s="51"/>
      <c r="H86" s="353"/>
      <c r="I86" s="341"/>
      <c r="J86" s="341"/>
      <c r="K86" s="341"/>
      <c r="L86" s="341"/>
      <c r="M86" s="341"/>
      <c r="N86" s="341"/>
      <c r="O86" s="342">
        <f t="shared" si="3"/>
        <v>0</v>
      </c>
      <c r="P86" s="138">
        <v>7</v>
      </c>
    </row>
    <row r="87" spans="1:16">
      <c r="A87" s="174">
        <v>8</v>
      </c>
      <c r="B87" s="77"/>
      <c r="C87" s="77"/>
      <c r="D87" s="77"/>
      <c r="E87" s="77"/>
      <c r="F87" s="77"/>
      <c r="G87" s="51"/>
      <c r="H87" s="353"/>
      <c r="I87" s="341"/>
      <c r="J87" s="341"/>
      <c r="K87" s="341"/>
      <c r="L87" s="341"/>
      <c r="M87" s="341"/>
      <c r="N87" s="341"/>
      <c r="O87" s="342">
        <f t="shared" si="3"/>
        <v>0</v>
      </c>
      <c r="P87" s="138">
        <v>8</v>
      </c>
    </row>
    <row r="88" spans="1:16">
      <c r="A88" s="174">
        <v>9</v>
      </c>
      <c r="B88" s="77"/>
      <c r="C88" s="77"/>
      <c r="D88" s="77"/>
      <c r="E88" s="77"/>
      <c r="F88" s="77"/>
      <c r="G88" s="51"/>
      <c r="H88" s="353"/>
      <c r="I88" s="341"/>
      <c r="J88" s="341"/>
      <c r="K88" s="341"/>
      <c r="L88" s="341"/>
      <c r="M88" s="341"/>
      <c r="N88" s="341"/>
      <c r="O88" s="342">
        <f t="shared" si="3"/>
        <v>0</v>
      </c>
      <c r="P88" s="138">
        <v>9</v>
      </c>
    </row>
    <row r="89" spans="1:16">
      <c r="A89" s="174">
        <v>10</v>
      </c>
      <c r="B89" s="77"/>
      <c r="C89" s="77"/>
      <c r="D89" s="77"/>
      <c r="E89" s="77"/>
      <c r="F89" s="77"/>
      <c r="G89" s="51"/>
      <c r="H89" s="353"/>
      <c r="I89" s="341"/>
      <c r="J89" s="341"/>
      <c r="K89" s="341"/>
      <c r="L89" s="341"/>
      <c r="M89" s="341"/>
      <c r="N89" s="341"/>
      <c r="O89" s="342">
        <f t="shared" si="3"/>
        <v>0</v>
      </c>
      <c r="P89" s="138">
        <v>10</v>
      </c>
    </row>
    <row r="90" spans="1:16">
      <c r="A90" s="174">
        <v>11</v>
      </c>
      <c r="B90" s="77"/>
      <c r="C90" s="77"/>
      <c r="D90" s="77"/>
      <c r="E90" s="77"/>
      <c r="F90" s="77"/>
      <c r="G90" s="51"/>
      <c r="H90" s="353"/>
      <c r="I90" s="341"/>
      <c r="J90" s="341"/>
      <c r="K90" s="341"/>
      <c r="L90" s="341"/>
      <c r="M90" s="341"/>
      <c r="N90" s="341"/>
      <c r="O90" s="342">
        <f t="shared" si="3"/>
        <v>0</v>
      </c>
      <c r="P90" s="138">
        <v>11</v>
      </c>
    </row>
    <row r="91" spans="1:16">
      <c r="A91" s="174">
        <v>12</v>
      </c>
      <c r="B91" s="77"/>
      <c r="C91" s="77"/>
      <c r="D91" s="77"/>
      <c r="E91" s="77"/>
      <c r="F91" s="77"/>
      <c r="G91" s="51"/>
      <c r="H91" s="353"/>
      <c r="I91" s="341"/>
      <c r="J91" s="341"/>
      <c r="K91" s="341"/>
      <c r="L91" s="341"/>
      <c r="M91" s="341"/>
      <c r="N91" s="341"/>
      <c r="O91" s="342">
        <f t="shared" si="3"/>
        <v>0</v>
      </c>
      <c r="P91" s="138">
        <v>12</v>
      </c>
    </row>
    <row r="92" spans="1:16">
      <c r="A92" s="174">
        <v>13</v>
      </c>
      <c r="B92" s="77"/>
      <c r="C92" s="77"/>
      <c r="D92" s="77"/>
      <c r="E92" s="77"/>
      <c r="F92" s="77"/>
      <c r="G92" s="51"/>
      <c r="H92" s="353"/>
      <c r="I92" s="341"/>
      <c r="J92" s="341"/>
      <c r="K92" s="341"/>
      <c r="L92" s="341"/>
      <c r="M92" s="341"/>
      <c r="N92" s="341"/>
      <c r="O92" s="342">
        <f t="shared" si="3"/>
        <v>0</v>
      </c>
      <c r="P92" s="138">
        <v>13</v>
      </c>
    </row>
    <row r="93" spans="1:16">
      <c r="A93" s="174">
        <v>14</v>
      </c>
      <c r="B93" s="77"/>
      <c r="C93" s="77"/>
      <c r="D93" s="77"/>
      <c r="E93" s="77"/>
      <c r="F93" s="77"/>
      <c r="G93" s="51"/>
      <c r="H93" s="353"/>
      <c r="I93" s="341"/>
      <c r="J93" s="341"/>
      <c r="K93" s="341"/>
      <c r="L93" s="341"/>
      <c r="M93" s="341"/>
      <c r="N93" s="341"/>
      <c r="O93" s="342">
        <f t="shared" si="3"/>
        <v>0</v>
      </c>
      <c r="P93" s="138">
        <v>14</v>
      </c>
    </row>
    <row r="94" spans="1:16">
      <c r="A94" s="174">
        <v>15</v>
      </c>
      <c r="B94" s="77"/>
      <c r="C94" s="77"/>
      <c r="D94" s="77"/>
      <c r="E94" s="77"/>
      <c r="F94" s="77"/>
      <c r="G94" s="51"/>
      <c r="H94" s="353"/>
      <c r="I94" s="341"/>
      <c r="J94" s="341"/>
      <c r="K94" s="341"/>
      <c r="L94" s="341"/>
      <c r="M94" s="341"/>
      <c r="N94" s="341"/>
      <c r="O94" s="342">
        <f t="shared" si="3"/>
        <v>0</v>
      </c>
      <c r="P94" s="138">
        <v>15</v>
      </c>
    </row>
    <row r="95" spans="1:16">
      <c r="A95" s="174">
        <v>16</v>
      </c>
      <c r="B95" s="77"/>
      <c r="C95" s="77"/>
      <c r="D95" s="77"/>
      <c r="E95" s="77"/>
      <c r="F95" s="77"/>
      <c r="G95" s="51"/>
      <c r="H95" s="353"/>
      <c r="I95" s="341"/>
      <c r="J95" s="341"/>
      <c r="K95" s="341"/>
      <c r="L95" s="341"/>
      <c r="M95" s="341"/>
      <c r="N95" s="341"/>
      <c r="O95" s="342">
        <f t="shared" si="3"/>
        <v>0</v>
      </c>
      <c r="P95" s="138">
        <v>16</v>
      </c>
    </row>
    <row r="96" spans="1:16">
      <c r="A96" s="174">
        <v>17</v>
      </c>
      <c r="B96" s="77"/>
      <c r="C96" s="77"/>
      <c r="D96" s="77"/>
      <c r="E96" s="77"/>
      <c r="F96" s="77"/>
      <c r="G96" s="51"/>
      <c r="H96" s="353"/>
      <c r="I96" s="341"/>
      <c r="J96" s="341"/>
      <c r="K96" s="341"/>
      <c r="L96" s="341"/>
      <c r="M96" s="341"/>
      <c r="N96" s="341"/>
      <c r="O96" s="342">
        <f t="shared" si="3"/>
        <v>0</v>
      </c>
      <c r="P96" s="138">
        <v>17</v>
      </c>
    </row>
    <row r="97" spans="1:16">
      <c r="A97" s="174">
        <v>18</v>
      </c>
      <c r="B97" s="77"/>
      <c r="C97" s="77"/>
      <c r="D97" s="77"/>
      <c r="E97" s="77"/>
      <c r="F97" s="77"/>
      <c r="G97" s="51"/>
      <c r="H97" s="353"/>
      <c r="I97" s="341"/>
      <c r="J97" s="341"/>
      <c r="K97" s="341"/>
      <c r="L97" s="341"/>
      <c r="M97" s="341"/>
      <c r="N97" s="341"/>
      <c r="O97" s="342">
        <f t="shared" si="3"/>
        <v>0</v>
      </c>
      <c r="P97" s="138">
        <v>18</v>
      </c>
    </row>
    <row r="98" spans="1:16">
      <c r="A98" s="174">
        <v>19</v>
      </c>
      <c r="B98" s="77"/>
      <c r="C98" s="77"/>
      <c r="D98" s="77"/>
      <c r="E98" s="77"/>
      <c r="F98" s="77"/>
      <c r="G98" s="51"/>
      <c r="H98" s="353"/>
      <c r="I98" s="341"/>
      <c r="J98" s="341"/>
      <c r="K98" s="341"/>
      <c r="L98" s="341"/>
      <c r="M98" s="341"/>
      <c r="N98" s="341"/>
      <c r="O98" s="342">
        <f t="shared" si="3"/>
        <v>0</v>
      </c>
      <c r="P98" s="138">
        <v>19</v>
      </c>
    </row>
    <row r="99" spans="1:16">
      <c r="A99" s="174">
        <v>20</v>
      </c>
      <c r="B99" s="77"/>
      <c r="C99" s="77"/>
      <c r="D99" s="77"/>
      <c r="E99" s="77"/>
      <c r="F99" s="77"/>
      <c r="G99" s="51"/>
      <c r="H99" s="353"/>
      <c r="I99" s="341"/>
      <c r="J99" s="341"/>
      <c r="K99" s="341"/>
      <c r="L99" s="341"/>
      <c r="M99" s="341"/>
      <c r="N99" s="341"/>
      <c r="O99" s="342">
        <f t="shared" si="3"/>
        <v>0</v>
      </c>
      <c r="P99" s="138">
        <v>20</v>
      </c>
    </row>
    <row r="100" spans="1:16">
      <c r="A100" s="174">
        <v>21</v>
      </c>
      <c r="B100" s="77"/>
      <c r="C100" s="77"/>
      <c r="D100" s="77"/>
      <c r="E100" s="77"/>
      <c r="F100" s="77"/>
      <c r="G100" s="51"/>
      <c r="H100" s="353"/>
      <c r="I100" s="341"/>
      <c r="J100" s="341"/>
      <c r="K100" s="341"/>
      <c r="L100" s="341"/>
      <c r="M100" s="341"/>
      <c r="N100" s="341"/>
      <c r="O100" s="342">
        <f t="shared" si="3"/>
        <v>0</v>
      </c>
      <c r="P100" s="138">
        <v>21</v>
      </c>
    </row>
    <row r="101" spans="1:16">
      <c r="A101" s="174">
        <v>22</v>
      </c>
      <c r="B101" s="77"/>
      <c r="C101" s="77"/>
      <c r="D101" s="77"/>
      <c r="E101" s="77"/>
      <c r="F101" s="77"/>
      <c r="G101" s="51"/>
      <c r="H101" s="353"/>
      <c r="I101" s="341"/>
      <c r="J101" s="341"/>
      <c r="K101" s="341"/>
      <c r="L101" s="341"/>
      <c r="M101" s="341"/>
      <c r="N101" s="341"/>
      <c r="O101" s="342">
        <f t="shared" si="3"/>
        <v>0</v>
      </c>
      <c r="P101" s="138">
        <v>22</v>
      </c>
    </row>
    <row r="102" spans="1:16">
      <c r="A102" s="174">
        <v>23</v>
      </c>
      <c r="B102" s="77"/>
      <c r="C102" s="77"/>
      <c r="D102" s="77"/>
      <c r="E102" s="77"/>
      <c r="F102" s="77"/>
      <c r="G102" s="51"/>
      <c r="H102" s="353"/>
      <c r="I102" s="341"/>
      <c r="J102" s="341"/>
      <c r="K102" s="341"/>
      <c r="L102" s="341"/>
      <c r="M102" s="341"/>
      <c r="N102" s="341"/>
      <c r="O102" s="342">
        <f t="shared" si="3"/>
        <v>0</v>
      </c>
      <c r="P102" s="138">
        <v>23</v>
      </c>
    </row>
    <row r="103" spans="1:16">
      <c r="A103" s="174">
        <v>24</v>
      </c>
      <c r="B103" s="77"/>
      <c r="C103" s="77"/>
      <c r="D103" s="77"/>
      <c r="E103" s="77"/>
      <c r="F103" s="77"/>
      <c r="G103" s="51"/>
      <c r="H103" s="353"/>
      <c r="I103" s="341"/>
      <c r="J103" s="341"/>
      <c r="K103" s="341"/>
      <c r="L103" s="341"/>
      <c r="M103" s="341"/>
      <c r="N103" s="341"/>
      <c r="O103" s="342">
        <f t="shared" si="3"/>
        <v>0</v>
      </c>
      <c r="P103" s="138">
        <v>24</v>
      </c>
    </row>
    <row r="104" spans="1:16">
      <c r="A104" s="174">
        <v>25</v>
      </c>
      <c r="B104" s="77"/>
      <c r="C104" s="77"/>
      <c r="D104" s="77"/>
      <c r="E104" s="77"/>
      <c r="F104" s="77"/>
      <c r="G104" s="51"/>
      <c r="H104" s="353"/>
      <c r="I104" s="341"/>
      <c r="J104" s="341"/>
      <c r="K104" s="341"/>
      <c r="L104" s="341"/>
      <c r="M104" s="341"/>
      <c r="N104" s="341"/>
      <c r="O104" s="342">
        <f t="shared" si="3"/>
        <v>0</v>
      </c>
      <c r="P104" s="138">
        <v>25</v>
      </c>
    </row>
    <row r="105" spans="1:16">
      <c r="A105" s="174">
        <v>26</v>
      </c>
      <c r="B105" s="77"/>
      <c r="C105" s="77"/>
      <c r="D105" s="77"/>
      <c r="E105" s="77"/>
      <c r="F105" s="77"/>
      <c r="G105" s="51"/>
      <c r="H105" s="353"/>
      <c r="I105" s="341"/>
      <c r="J105" s="341"/>
      <c r="K105" s="341"/>
      <c r="L105" s="341"/>
      <c r="M105" s="341"/>
      <c r="N105" s="341"/>
      <c r="O105" s="342">
        <f t="shared" si="3"/>
        <v>0</v>
      </c>
      <c r="P105" s="138">
        <v>26</v>
      </c>
    </row>
    <row r="106" spans="1:16">
      <c r="A106" s="174">
        <v>27</v>
      </c>
      <c r="B106" s="77"/>
      <c r="C106" s="77"/>
      <c r="D106" s="77"/>
      <c r="E106" s="77"/>
      <c r="F106" s="77"/>
      <c r="G106" s="51"/>
      <c r="H106" s="353"/>
      <c r="I106" s="341"/>
      <c r="J106" s="341"/>
      <c r="K106" s="341"/>
      <c r="L106" s="341"/>
      <c r="M106" s="341"/>
      <c r="N106" s="341"/>
      <c r="O106" s="342">
        <f t="shared" si="3"/>
        <v>0</v>
      </c>
      <c r="P106" s="138">
        <v>27</v>
      </c>
    </row>
    <row r="107" spans="1:16">
      <c r="A107" s="174">
        <v>28</v>
      </c>
      <c r="B107" s="77"/>
      <c r="C107" s="77"/>
      <c r="D107" s="77"/>
      <c r="E107" s="77"/>
      <c r="F107" s="77"/>
      <c r="G107" s="51"/>
      <c r="H107" s="353"/>
      <c r="I107" s="341"/>
      <c r="J107" s="341"/>
      <c r="K107" s="341"/>
      <c r="L107" s="341"/>
      <c r="M107" s="341"/>
      <c r="N107" s="341"/>
      <c r="O107" s="342">
        <f t="shared" si="3"/>
        <v>0</v>
      </c>
      <c r="P107" s="138">
        <v>28</v>
      </c>
    </row>
    <row r="108" spans="1:16">
      <c r="A108" s="174">
        <v>29</v>
      </c>
      <c r="B108" s="77"/>
      <c r="C108" s="77"/>
      <c r="D108" s="77"/>
      <c r="E108" s="77"/>
      <c r="F108" s="77"/>
      <c r="G108" s="51"/>
      <c r="H108" s="353"/>
      <c r="I108" s="341"/>
      <c r="J108" s="341"/>
      <c r="K108" s="341"/>
      <c r="L108" s="341"/>
      <c r="M108" s="341"/>
      <c r="N108" s="341"/>
      <c r="O108" s="342">
        <f t="shared" si="3"/>
        <v>0</v>
      </c>
      <c r="P108" s="138">
        <v>29</v>
      </c>
    </row>
    <row r="109" spans="1:16">
      <c r="A109" s="174">
        <v>30</v>
      </c>
      <c r="B109" s="77"/>
      <c r="C109" s="77"/>
      <c r="D109" s="77"/>
      <c r="E109" s="77"/>
      <c r="F109" s="77"/>
      <c r="G109" s="51"/>
      <c r="H109" s="353"/>
      <c r="I109" s="341"/>
      <c r="J109" s="341"/>
      <c r="K109" s="341"/>
      <c r="L109" s="341"/>
      <c r="M109" s="341"/>
      <c r="N109" s="341"/>
      <c r="O109" s="342">
        <f t="shared" si="3"/>
        <v>0</v>
      </c>
      <c r="P109" s="138">
        <v>30</v>
      </c>
    </row>
    <row r="110" spans="1:16">
      <c r="A110" s="174">
        <v>31</v>
      </c>
      <c r="B110" s="77"/>
      <c r="C110" s="77"/>
      <c r="D110" s="77"/>
      <c r="E110" s="77"/>
      <c r="F110" s="77"/>
      <c r="G110" s="51"/>
      <c r="H110" s="353"/>
      <c r="I110" s="341"/>
      <c r="J110" s="341"/>
      <c r="K110" s="341"/>
      <c r="L110" s="341"/>
      <c r="M110" s="341"/>
      <c r="N110" s="341"/>
      <c r="O110" s="342">
        <f t="shared" si="3"/>
        <v>0</v>
      </c>
      <c r="P110" s="138">
        <v>31</v>
      </c>
    </row>
    <row r="111" spans="1:16">
      <c r="A111" s="174">
        <v>32</v>
      </c>
      <c r="B111" s="77"/>
      <c r="C111" s="77"/>
      <c r="D111" s="77"/>
      <c r="E111" s="77"/>
      <c r="F111" s="77"/>
      <c r="G111" s="51"/>
      <c r="H111" s="353"/>
      <c r="I111" s="341"/>
      <c r="J111" s="341"/>
      <c r="K111" s="341"/>
      <c r="L111" s="341"/>
      <c r="M111" s="341"/>
      <c r="N111" s="341"/>
      <c r="O111" s="342">
        <f t="shared" si="3"/>
        <v>0</v>
      </c>
      <c r="P111" s="138">
        <v>32</v>
      </c>
    </row>
    <row r="112" spans="1:16">
      <c r="A112" s="174">
        <v>33</v>
      </c>
      <c r="B112" s="77"/>
      <c r="C112" s="77"/>
      <c r="D112" s="77"/>
      <c r="E112" s="77"/>
      <c r="F112" s="77"/>
      <c r="G112" s="51"/>
      <c r="H112" s="353"/>
      <c r="I112" s="341"/>
      <c r="J112" s="341"/>
      <c r="K112" s="341"/>
      <c r="L112" s="341"/>
      <c r="M112" s="341"/>
      <c r="N112" s="341"/>
      <c r="O112" s="342">
        <f t="shared" si="3"/>
        <v>0</v>
      </c>
      <c r="P112" s="138">
        <v>33</v>
      </c>
    </row>
    <row r="113" spans="1:16">
      <c r="A113" s="174">
        <v>34</v>
      </c>
      <c r="B113" s="77"/>
      <c r="C113" s="77"/>
      <c r="D113" s="77"/>
      <c r="E113" s="77"/>
      <c r="F113" s="77"/>
      <c r="G113" s="51"/>
      <c r="H113" s="353"/>
      <c r="I113" s="341"/>
      <c r="J113" s="341"/>
      <c r="K113" s="341"/>
      <c r="L113" s="341"/>
      <c r="M113" s="341"/>
      <c r="N113" s="341"/>
      <c r="O113" s="342">
        <f t="shared" si="3"/>
        <v>0</v>
      </c>
      <c r="P113" s="138">
        <v>34</v>
      </c>
    </row>
    <row r="114" spans="1:16">
      <c r="A114" s="174">
        <v>35</v>
      </c>
      <c r="B114" s="77"/>
      <c r="C114" s="77"/>
      <c r="D114" s="77"/>
      <c r="E114" s="77"/>
      <c r="F114" s="77"/>
      <c r="G114" s="51"/>
      <c r="H114" s="353"/>
      <c r="I114" s="341"/>
      <c r="J114" s="341"/>
      <c r="K114" s="341"/>
      <c r="L114" s="341"/>
      <c r="M114" s="341"/>
      <c r="N114" s="341"/>
      <c r="O114" s="342">
        <f t="shared" si="3"/>
        <v>0</v>
      </c>
      <c r="P114" s="138">
        <v>35</v>
      </c>
    </row>
    <row r="115" spans="1:16">
      <c r="A115" s="174">
        <v>36</v>
      </c>
      <c r="B115" s="77"/>
      <c r="C115" s="77"/>
      <c r="D115" s="77"/>
      <c r="E115" s="77"/>
      <c r="F115" s="77"/>
      <c r="G115" s="51"/>
      <c r="H115" s="353"/>
      <c r="I115" s="341"/>
      <c r="J115" s="341"/>
      <c r="K115" s="341"/>
      <c r="L115" s="341"/>
      <c r="M115" s="341"/>
      <c r="N115" s="341"/>
      <c r="O115" s="342">
        <f t="shared" si="3"/>
        <v>0</v>
      </c>
      <c r="P115" s="138">
        <v>36</v>
      </c>
    </row>
    <row r="116" spans="1:16">
      <c r="A116" s="174">
        <v>37</v>
      </c>
      <c r="B116" s="77"/>
      <c r="C116" s="77"/>
      <c r="D116" s="77"/>
      <c r="E116" s="77"/>
      <c r="F116" s="77"/>
      <c r="G116" s="51"/>
      <c r="H116" s="353"/>
      <c r="I116" s="341"/>
      <c r="J116" s="341"/>
      <c r="K116" s="341"/>
      <c r="L116" s="341"/>
      <c r="M116" s="341"/>
      <c r="N116" s="341"/>
      <c r="O116" s="342">
        <f t="shared" si="3"/>
        <v>0</v>
      </c>
      <c r="P116" s="138">
        <v>37</v>
      </c>
    </row>
    <row r="117" spans="1:16">
      <c r="A117" s="174">
        <v>38</v>
      </c>
      <c r="B117" s="77"/>
      <c r="C117" s="77"/>
      <c r="D117" s="77"/>
      <c r="E117" s="77"/>
      <c r="F117" s="77"/>
      <c r="G117" s="51"/>
      <c r="H117" s="353"/>
      <c r="I117" s="341"/>
      <c r="J117" s="341"/>
      <c r="K117" s="341"/>
      <c r="L117" s="341"/>
      <c r="M117" s="341"/>
      <c r="N117" s="341"/>
      <c r="O117" s="342">
        <f t="shared" si="3"/>
        <v>0</v>
      </c>
      <c r="P117" s="138">
        <v>38</v>
      </c>
    </row>
    <row r="118" spans="1:16">
      <c r="A118" s="174">
        <v>39</v>
      </c>
      <c r="B118" s="77"/>
      <c r="C118" s="77"/>
      <c r="D118" s="77"/>
      <c r="E118" s="77"/>
      <c r="F118" s="77"/>
      <c r="G118" s="51"/>
      <c r="H118" s="353"/>
      <c r="I118" s="341"/>
      <c r="J118" s="341"/>
      <c r="K118" s="341"/>
      <c r="L118" s="341"/>
      <c r="M118" s="341"/>
      <c r="N118" s="341"/>
      <c r="O118" s="342">
        <f t="shared" si="3"/>
        <v>0</v>
      </c>
      <c r="P118" s="138">
        <v>39</v>
      </c>
    </row>
    <row r="119" spans="1:16">
      <c r="A119" s="174">
        <v>40</v>
      </c>
      <c r="B119" s="77"/>
      <c r="C119" s="77"/>
      <c r="D119" s="77"/>
      <c r="E119" s="77"/>
      <c r="F119" s="77"/>
      <c r="G119" s="51"/>
      <c r="H119" s="353"/>
      <c r="I119" s="341"/>
      <c r="J119" s="341"/>
      <c r="K119" s="341"/>
      <c r="L119" s="341"/>
      <c r="M119" s="341"/>
      <c r="N119" s="341"/>
      <c r="O119" s="342">
        <f t="shared" si="3"/>
        <v>0</v>
      </c>
      <c r="P119" s="138">
        <v>40</v>
      </c>
    </row>
    <row r="120" spans="1:16">
      <c r="A120" s="174">
        <v>41</v>
      </c>
      <c r="B120" s="77"/>
      <c r="C120" s="77"/>
      <c r="D120" s="77"/>
      <c r="E120" s="77"/>
      <c r="F120" s="77"/>
      <c r="G120" s="51"/>
      <c r="H120" s="353"/>
      <c r="I120" s="341"/>
      <c r="J120" s="341"/>
      <c r="K120" s="341"/>
      <c r="L120" s="341"/>
      <c r="M120" s="341"/>
      <c r="N120" s="341"/>
      <c r="O120" s="342">
        <f t="shared" si="3"/>
        <v>0</v>
      </c>
      <c r="P120" s="138">
        <v>41</v>
      </c>
    </row>
    <row r="121" spans="1:16">
      <c r="A121" s="174">
        <v>42</v>
      </c>
      <c r="B121" s="77"/>
      <c r="C121" s="77"/>
      <c r="D121" s="77"/>
      <c r="E121" s="77"/>
      <c r="F121" s="77"/>
      <c r="G121" s="51"/>
      <c r="H121" s="353"/>
      <c r="I121" s="341"/>
      <c r="J121" s="341"/>
      <c r="K121" s="341"/>
      <c r="L121" s="341"/>
      <c r="M121" s="341"/>
      <c r="N121" s="341"/>
      <c r="O121" s="342">
        <f t="shared" si="3"/>
        <v>0</v>
      </c>
      <c r="P121" s="138">
        <v>42</v>
      </c>
    </row>
    <row r="122" spans="1:16">
      <c r="A122" s="174">
        <v>43</v>
      </c>
      <c r="B122" s="77"/>
      <c r="C122" s="77"/>
      <c r="D122" s="77"/>
      <c r="E122" s="77"/>
      <c r="F122" s="77"/>
      <c r="G122" s="51"/>
      <c r="H122" s="353"/>
      <c r="I122" s="341"/>
      <c r="J122" s="341"/>
      <c r="K122" s="341"/>
      <c r="L122" s="341"/>
      <c r="M122" s="341"/>
      <c r="N122" s="341"/>
      <c r="O122" s="342">
        <f t="shared" si="3"/>
        <v>0</v>
      </c>
      <c r="P122" s="138">
        <v>43</v>
      </c>
    </row>
    <row r="123" spans="1:16">
      <c r="A123" s="174">
        <v>44</v>
      </c>
      <c r="B123" s="77"/>
      <c r="C123" s="77"/>
      <c r="D123" s="77"/>
      <c r="E123" s="77"/>
      <c r="F123" s="77"/>
      <c r="G123" s="51"/>
      <c r="H123" s="353"/>
      <c r="I123" s="341"/>
      <c r="J123" s="341"/>
      <c r="K123" s="341"/>
      <c r="L123" s="341"/>
      <c r="M123" s="341"/>
      <c r="N123" s="341"/>
      <c r="O123" s="342">
        <f t="shared" si="3"/>
        <v>0</v>
      </c>
      <c r="P123" s="138">
        <v>44</v>
      </c>
    </row>
    <row r="124" spans="1:16">
      <c r="A124" s="174">
        <v>45</v>
      </c>
      <c r="B124" s="77"/>
      <c r="C124" s="77"/>
      <c r="D124" s="77"/>
      <c r="E124" s="77"/>
      <c r="F124" s="77"/>
      <c r="G124" s="51"/>
      <c r="H124" s="353"/>
      <c r="I124" s="341"/>
      <c r="J124" s="341"/>
      <c r="K124" s="341"/>
      <c r="L124" s="341"/>
      <c r="M124" s="341"/>
      <c r="N124" s="341"/>
      <c r="O124" s="342">
        <f t="shared" si="3"/>
        <v>0</v>
      </c>
      <c r="P124" s="138">
        <v>45</v>
      </c>
    </row>
    <row r="125" spans="1:16">
      <c r="A125" s="174">
        <v>46</v>
      </c>
      <c r="B125" s="77"/>
      <c r="C125" s="77"/>
      <c r="D125" s="77"/>
      <c r="E125" s="77"/>
      <c r="F125" s="77"/>
      <c r="G125" s="51"/>
      <c r="H125" s="353"/>
      <c r="I125" s="341"/>
      <c r="J125" s="341"/>
      <c r="K125" s="341"/>
      <c r="L125" s="341"/>
      <c r="M125" s="341"/>
      <c r="N125" s="341"/>
      <c r="O125" s="342">
        <f t="shared" si="3"/>
        <v>0</v>
      </c>
      <c r="P125" s="138">
        <v>46</v>
      </c>
    </row>
    <row r="126" spans="1:16">
      <c r="A126" s="174">
        <v>47</v>
      </c>
      <c r="B126" s="77"/>
      <c r="C126" s="77"/>
      <c r="D126" s="77"/>
      <c r="E126" s="77"/>
      <c r="F126" s="77"/>
      <c r="G126" s="51"/>
      <c r="H126" s="353"/>
      <c r="I126" s="341"/>
      <c r="J126" s="341"/>
      <c r="K126" s="341"/>
      <c r="L126" s="341"/>
      <c r="M126" s="341"/>
      <c r="N126" s="341"/>
      <c r="O126" s="342">
        <f t="shared" si="3"/>
        <v>0</v>
      </c>
      <c r="P126" s="138">
        <v>47</v>
      </c>
    </row>
    <row r="127" spans="1:16">
      <c r="A127" s="174">
        <v>48</v>
      </c>
      <c r="B127" s="77"/>
      <c r="C127" s="77"/>
      <c r="D127" s="77"/>
      <c r="E127" s="77"/>
      <c r="F127" s="77"/>
      <c r="G127" s="51"/>
      <c r="H127" s="353"/>
      <c r="I127" s="341"/>
      <c r="J127" s="341"/>
      <c r="K127" s="341"/>
      <c r="L127" s="341"/>
      <c r="M127" s="341"/>
      <c r="N127" s="341"/>
      <c r="O127" s="342">
        <f t="shared" si="3"/>
        <v>0</v>
      </c>
      <c r="P127" s="138">
        <v>48</v>
      </c>
    </row>
    <row r="128" spans="1:16">
      <c r="A128" s="174">
        <v>49</v>
      </c>
      <c r="B128" s="77"/>
      <c r="C128" s="77"/>
      <c r="D128" s="77"/>
      <c r="E128" s="77"/>
      <c r="F128" s="77"/>
      <c r="G128" s="51"/>
      <c r="H128" s="353"/>
      <c r="I128" s="341"/>
      <c r="J128" s="341"/>
      <c r="K128" s="341"/>
      <c r="L128" s="341"/>
      <c r="M128" s="341"/>
      <c r="N128" s="341"/>
      <c r="O128" s="342">
        <f t="shared" si="3"/>
        <v>0</v>
      </c>
      <c r="P128" s="138">
        <v>49</v>
      </c>
    </row>
    <row r="129" spans="1:16" ht="15.75" thickBot="1">
      <c r="A129" s="178">
        <v>50</v>
      </c>
      <c r="B129" s="435" t="s">
        <v>3520</v>
      </c>
      <c r="C129" s="822"/>
      <c r="D129" s="822"/>
      <c r="E129" s="822"/>
      <c r="F129" s="822"/>
      <c r="G129" s="866"/>
      <c r="H129" s="350"/>
      <c r="I129" s="372">
        <f t="shared" ref="I129:O129" si="4">SUM(I80:I128)</f>
        <v>0</v>
      </c>
      <c r="J129" s="372">
        <f t="shared" si="4"/>
        <v>0</v>
      </c>
      <c r="K129" s="372">
        <f t="shared" si="4"/>
        <v>0</v>
      </c>
      <c r="L129" s="302">
        <f t="shared" si="4"/>
        <v>0</v>
      </c>
      <c r="M129" s="739">
        <f t="shared" si="4"/>
        <v>0</v>
      </c>
      <c r="N129" s="739">
        <f>SUM(N80:N128)+N64</f>
        <v>8012314</v>
      </c>
      <c r="O129" s="739">
        <f t="shared" si="4"/>
        <v>0</v>
      </c>
      <c r="P129" s="154">
        <v>50</v>
      </c>
    </row>
    <row r="130" spans="1:16">
      <c r="A130" s="1123"/>
      <c r="B130" s="1123"/>
      <c r="C130" s="548"/>
      <c r="D130" s="548"/>
      <c r="E130" s="548"/>
      <c r="F130" s="548"/>
      <c r="G130" s="548"/>
      <c r="H130" s="544"/>
      <c r="I130" s="544"/>
      <c r="J130" s="544"/>
      <c r="K130" s="544"/>
      <c r="L130" s="545"/>
      <c r="M130" s="545"/>
      <c r="N130" s="545"/>
      <c r="O130" s="545"/>
      <c r="P130" s="1123"/>
    </row>
    <row r="131" spans="1:16">
      <c r="A131" s="1105" t="s">
        <v>959</v>
      </c>
      <c r="B131" s="11"/>
      <c r="C131" s="11"/>
      <c r="D131" s="11"/>
      <c r="E131" s="11"/>
      <c r="F131" s="11"/>
      <c r="G131" s="11"/>
      <c r="H131" s="1105" t="s">
        <v>959</v>
      </c>
      <c r="I131" s="11"/>
      <c r="J131" s="11"/>
      <c r="K131" s="11"/>
      <c r="L131" s="11"/>
      <c r="M131" s="194"/>
    </row>
    <row r="132" spans="1:16">
      <c r="A132" s="44" t="s">
        <v>962</v>
      </c>
      <c r="B132" s="44"/>
      <c r="C132" s="44"/>
      <c r="D132" s="44"/>
      <c r="E132" s="44"/>
      <c r="F132" s="44"/>
      <c r="G132" s="44"/>
      <c r="H132" s="44" t="s">
        <v>963</v>
      </c>
      <c r="I132" s="44"/>
      <c r="J132" s="44"/>
      <c r="K132" s="44"/>
      <c r="L132" s="44"/>
      <c r="M132" s="44"/>
      <c r="N132" s="44"/>
      <c r="O132" s="44"/>
      <c r="P132" s="44"/>
    </row>
    <row r="133" spans="1:16" ht="16.5" thickBot="1">
      <c r="A133" s="542" t="str">
        <f>'[32]Data Sheet'!$C$25</f>
        <v>ORANGE AND ROCKLAND UTILITIES, INC.</v>
      </c>
      <c r="B133" s="11"/>
      <c r="C133" s="11"/>
      <c r="D133" s="11"/>
      <c r="E133" s="448" t="str">
        <f>'[32]Data Sheet'!$C$40</f>
        <v>4/30/2008</v>
      </c>
      <c r="F133" s="11"/>
      <c r="G133" s="11" t="str">
        <f>'[32]Data Sheet'!$C$38</f>
        <v>12/31/2007</v>
      </c>
      <c r="H133" s="542" t="str">
        <f>'[32]Data Sheet'!$C$25</f>
        <v>ORANGE AND ROCKLAND UTILITIES, INC.</v>
      </c>
      <c r="I133" s="11"/>
      <c r="J133" s="11"/>
      <c r="K133" s="11"/>
      <c r="L133" s="11"/>
      <c r="M133" s="11"/>
      <c r="N133" s="448" t="str">
        <f>'[32]Data Sheet'!$C$40</f>
        <v>4/30/2008</v>
      </c>
      <c r="O133" s="4" t="str">
        <f>'[32]Data Sheet'!$C$38</f>
        <v>12/31/2007</v>
      </c>
    </row>
    <row r="134" spans="1:16">
      <c r="A134" s="13"/>
      <c r="B134" s="41"/>
      <c r="C134" s="41"/>
      <c r="D134" s="41"/>
      <c r="E134" s="41"/>
      <c r="F134" s="41"/>
      <c r="G134" s="42"/>
      <c r="H134" s="13"/>
      <c r="I134" s="41"/>
      <c r="J134" s="41"/>
      <c r="K134" s="41"/>
      <c r="L134" s="41"/>
      <c r="M134" s="41"/>
      <c r="N134" s="41"/>
      <c r="O134" s="41"/>
      <c r="P134" s="42"/>
    </row>
    <row r="135" spans="1:16">
      <c r="A135" s="197" t="s">
        <v>1596</v>
      </c>
      <c r="B135" s="44"/>
      <c r="C135" s="44"/>
      <c r="D135" s="44"/>
      <c r="E135" s="44"/>
      <c r="F135" s="44"/>
      <c r="G135" s="45"/>
      <c r="H135" s="197" t="s">
        <v>1597</v>
      </c>
      <c r="I135" s="44"/>
      <c r="J135" s="44"/>
      <c r="K135" s="44"/>
      <c r="L135" s="44"/>
      <c r="M135" s="44"/>
      <c r="N135" s="44"/>
      <c r="O135" s="44"/>
      <c r="P135" s="48"/>
    </row>
    <row r="136" spans="1:16">
      <c r="A136" s="197" t="s">
        <v>1598</v>
      </c>
      <c r="B136" s="44"/>
      <c r="C136" s="44"/>
      <c r="D136" s="44"/>
      <c r="E136" s="44"/>
      <c r="F136" s="44"/>
      <c r="G136" s="45"/>
      <c r="H136" s="197" t="s">
        <v>2730</v>
      </c>
      <c r="I136" s="44"/>
      <c r="J136" s="44"/>
      <c r="K136" s="44"/>
      <c r="L136" s="44"/>
      <c r="M136" s="44"/>
      <c r="N136" s="44"/>
      <c r="O136" s="44"/>
      <c r="P136" s="48"/>
    </row>
    <row r="137" spans="1:16">
      <c r="A137" s="49"/>
      <c r="B137" s="52"/>
      <c r="C137" s="52"/>
      <c r="D137" s="52"/>
      <c r="E137" s="52"/>
      <c r="F137" s="52"/>
      <c r="G137" s="51"/>
      <c r="H137" s="47"/>
      <c r="I137" s="52"/>
      <c r="J137" s="52"/>
      <c r="K137" s="52"/>
      <c r="L137" s="52"/>
      <c r="M137" s="52"/>
      <c r="N137" s="52"/>
      <c r="O137" s="52"/>
      <c r="P137" s="51"/>
    </row>
    <row r="138" spans="1:16">
      <c r="A138" s="225"/>
      <c r="B138" s="63"/>
      <c r="C138" s="59"/>
      <c r="D138" s="57"/>
      <c r="E138" s="57"/>
      <c r="F138" s="158" t="s">
        <v>533</v>
      </c>
      <c r="G138" s="159"/>
      <c r="H138" s="226"/>
      <c r="I138" s="250"/>
      <c r="J138" s="132" t="s">
        <v>601</v>
      </c>
      <c r="K138" s="371"/>
      <c r="L138" s="132" t="s">
        <v>602</v>
      </c>
      <c r="M138" s="132"/>
      <c r="N138" s="132"/>
      <c r="O138" s="132"/>
      <c r="P138" s="159"/>
    </row>
    <row r="139" spans="1:16">
      <c r="A139" s="173"/>
      <c r="B139" s="1101" t="s">
        <v>603</v>
      </c>
      <c r="C139" s="56"/>
      <c r="D139" s="1101" t="s">
        <v>604</v>
      </c>
      <c r="E139" s="1101" t="s">
        <v>537</v>
      </c>
      <c r="F139" s="1101" t="s">
        <v>537</v>
      </c>
      <c r="G139" s="1124" t="s">
        <v>537</v>
      </c>
      <c r="H139" s="47"/>
      <c r="I139" s="56"/>
      <c r="J139" s="56" t="s">
        <v>3253</v>
      </c>
      <c r="K139" s="56"/>
      <c r="L139" s="1101" t="s">
        <v>605</v>
      </c>
      <c r="M139" s="1101" t="s">
        <v>606</v>
      </c>
      <c r="N139" s="1100" t="s">
        <v>3321</v>
      </c>
      <c r="O139" s="66"/>
      <c r="P139" s="58"/>
    </row>
    <row r="140" spans="1:16">
      <c r="A140" s="173"/>
      <c r="B140" s="1101" t="s">
        <v>607</v>
      </c>
      <c r="C140" s="1101" t="s">
        <v>539</v>
      </c>
      <c r="D140" s="1101" t="s">
        <v>540</v>
      </c>
      <c r="E140" s="1101" t="s">
        <v>541</v>
      </c>
      <c r="F140" s="1101" t="s">
        <v>542</v>
      </c>
      <c r="G140" s="1124" t="s">
        <v>542</v>
      </c>
      <c r="H140" s="197" t="s">
        <v>543</v>
      </c>
      <c r="I140" s="283"/>
      <c r="J140" s="1101" t="s">
        <v>543</v>
      </c>
      <c r="K140" s="1101" t="s">
        <v>543</v>
      </c>
      <c r="L140" s="1101" t="s">
        <v>1097</v>
      </c>
      <c r="M140" s="1101" t="s">
        <v>1097</v>
      </c>
      <c r="N140" s="1100" t="s">
        <v>1097</v>
      </c>
      <c r="O140" s="1092" t="s">
        <v>950</v>
      </c>
      <c r="P140" s="137" t="s">
        <v>951</v>
      </c>
    </row>
    <row r="141" spans="1:16">
      <c r="A141" s="173" t="s">
        <v>3686</v>
      </c>
      <c r="B141" s="1101" t="s">
        <v>952</v>
      </c>
      <c r="C141" s="1101" t="s">
        <v>549</v>
      </c>
      <c r="D141" s="1101" t="s">
        <v>550</v>
      </c>
      <c r="E141" s="1101" t="s">
        <v>605</v>
      </c>
      <c r="F141" s="1101" t="s">
        <v>552</v>
      </c>
      <c r="G141" s="1124" t="s">
        <v>553</v>
      </c>
      <c r="H141" s="197" t="s">
        <v>953</v>
      </c>
      <c r="I141" s="283"/>
      <c r="J141" s="1101" t="s">
        <v>954</v>
      </c>
      <c r="K141" s="1101" t="s">
        <v>955</v>
      </c>
      <c r="L141" s="1101" t="s">
        <v>555</v>
      </c>
      <c r="M141" s="1101" t="s">
        <v>555</v>
      </c>
      <c r="N141" s="1100" t="s">
        <v>555</v>
      </c>
      <c r="O141" s="1092" t="s">
        <v>956</v>
      </c>
      <c r="P141" s="137" t="s">
        <v>3689</v>
      </c>
    </row>
    <row r="142" spans="1:16">
      <c r="A142" s="174" t="s">
        <v>3689</v>
      </c>
      <c r="B142" s="285" t="s">
        <v>58</v>
      </c>
      <c r="C142" s="285" t="s">
        <v>1827</v>
      </c>
      <c r="D142" s="285" t="s">
        <v>1828</v>
      </c>
      <c r="E142" s="285" t="s">
        <v>1829</v>
      </c>
      <c r="F142" s="285" t="s">
        <v>3535</v>
      </c>
      <c r="G142" s="1127" t="s">
        <v>3536</v>
      </c>
      <c r="H142" s="49" t="s">
        <v>957</v>
      </c>
      <c r="I142" s="77"/>
      <c r="J142" s="77" t="s">
        <v>958</v>
      </c>
      <c r="K142" s="285" t="s">
        <v>3539</v>
      </c>
      <c r="L142" s="285" t="s">
        <v>3540</v>
      </c>
      <c r="M142" s="285" t="s">
        <v>3490</v>
      </c>
      <c r="N142" s="1126" t="s">
        <v>3491</v>
      </c>
      <c r="O142" s="215" t="s">
        <v>1532</v>
      </c>
      <c r="P142" s="138"/>
    </row>
    <row r="143" spans="1:16">
      <c r="A143" s="174">
        <v>1</v>
      </c>
      <c r="B143" s="77" t="s">
        <v>3253</v>
      </c>
      <c r="C143" s="77" t="s">
        <v>3253</v>
      </c>
      <c r="D143" s="77" t="s">
        <v>3253</v>
      </c>
      <c r="E143" s="77" t="s">
        <v>3253</v>
      </c>
      <c r="F143" s="77" t="s">
        <v>3253</v>
      </c>
      <c r="G143" s="51" t="s">
        <v>3253</v>
      </c>
      <c r="H143" s="353" t="s">
        <v>3253</v>
      </c>
      <c r="I143" s="341"/>
      <c r="J143" s="341" t="s">
        <v>3253</v>
      </c>
      <c r="K143" s="341"/>
      <c r="L143" s="210" t="s">
        <v>3253</v>
      </c>
      <c r="M143" s="210" t="s">
        <v>3253</v>
      </c>
      <c r="N143" s="210" t="s">
        <v>3253</v>
      </c>
      <c r="O143" s="339">
        <f t="shared" ref="O143:O191" si="5">SUM(L143:N143)</f>
        <v>0</v>
      </c>
      <c r="P143" s="138">
        <v>1</v>
      </c>
    </row>
    <row r="144" spans="1:16">
      <c r="A144" s="174">
        <v>2</v>
      </c>
      <c r="B144" s="77"/>
      <c r="C144" s="77"/>
      <c r="D144" s="77"/>
      <c r="E144" s="77"/>
      <c r="F144" s="77"/>
      <c r="G144" s="51"/>
      <c r="H144" s="353"/>
      <c r="I144" s="341"/>
      <c r="J144" s="341"/>
      <c r="K144" s="341"/>
      <c r="L144" s="341" t="s">
        <v>3253</v>
      </c>
      <c r="M144" s="341"/>
      <c r="N144" s="341"/>
      <c r="O144" s="342">
        <f t="shared" si="5"/>
        <v>0</v>
      </c>
      <c r="P144" s="138">
        <v>2</v>
      </c>
    </row>
    <row r="145" spans="1:16">
      <c r="A145" s="174">
        <v>3</v>
      </c>
      <c r="B145" s="77"/>
      <c r="C145" s="77"/>
      <c r="D145" s="77"/>
      <c r="E145" s="77"/>
      <c r="F145" s="77"/>
      <c r="G145" s="51"/>
      <c r="H145" s="353"/>
      <c r="I145" s="341"/>
      <c r="J145" s="341"/>
      <c r="K145" s="341"/>
      <c r="L145" s="341"/>
      <c r="M145" s="341"/>
      <c r="N145" s="341"/>
      <c r="O145" s="342">
        <f t="shared" si="5"/>
        <v>0</v>
      </c>
      <c r="P145" s="138">
        <v>3</v>
      </c>
    </row>
    <row r="146" spans="1:16">
      <c r="A146" s="174">
        <v>4</v>
      </c>
      <c r="B146" s="77"/>
      <c r="C146" s="77"/>
      <c r="D146" s="77"/>
      <c r="E146" s="77"/>
      <c r="F146" s="77"/>
      <c r="G146" s="51"/>
      <c r="H146" s="353"/>
      <c r="I146" s="341"/>
      <c r="J146" s="341"/>
      <c r="K146" s="341"/>
      <c r="L146" s="341"/>
      <c r="M146" s="341"/>
      <c r="N146" s="341"/>
      <c r="O146" s="342">
        <f t="shared" si="5"/>
        <v>0</v>
      </c>
      <c r="P146" s="138">
        <v>4</v>
      </c>
    </row>
    <row r="147" spans="1:16">
      <c r="A147" s="174">
        <v>5</v>
      </c>
      <c r="B147" s="77"/>
      <c r="C147" s="77"/>
      <c r="D147" s="77"/>
      <c r="E147" s="77"/>
      <c r="F147" s="77"/>
      <c r="G147" s="51"/>
      <c r="H147" s="353"/>
      <c r="I147" s="341"/>
      <c r="J147" s="341"/>
      <c r="K147" s="341"/>
      <c r="L147" s="341"/>
      <c r="M147" s="341"/>
      <c r="N147" s="341"/>
      <c r="O147" s="342">
        <f t="shared" si="5"/>
        <v>0</v>
      </c>
      <c r="P147" s="138">
        <v>5</v>
      </c>
    </row>
    <row r="148" spans="1:16">
      <c r="A148" s="174">
        <v>6</v>
      </c>
      <c r="B148" s="77"/>
      <c r="C148" s="77"/>
      <c r="D148" s="77"/>
      <c r="E148" s="77"/>
      <c r="F148" s="77"/>
      <c r="G148" s="51"/>
      <c r="H148" s="353"/>
      <c r="I148" s="341"/>
      <c r="J148" s="341"/>
      <c r="K148" s="341"/>
      <c r="L148" s="341"/>
      <c r="M148" s="341"/>
      <c r="N148" s="341"/>
      <c r="O148" s="342">
        <f t="shared" si="5"/>
        <v>0</v>
      </c>
      <c r="P148" s="138">
        <v>6</v>
      </c>
    </row>
    <row r="149" spans="1:16">
      <c r="A149" s="174">
        <v>7</v>
      </c>
      <c r="B149" s="77"/>
      <c r="C149" s="77"/>
      <c r="D149" s="77"/>
      <c r="E149" s="77"/>
      <c r="F149" s="77"/>
      <c r="G149" s="51"/>
      <c r="H149" s="353"/>
      <c r="I149" s="341"/>
      <c r="J149" s="341"/>
      <c r="K149" s="341"/>
      <c r="L149" s="341"/>
      <c r="M149" s="341"/>
      <c r="N149" s="341"/>
      <c r="O149" s="342">
        <f t="shared" si="5"/>
        <v>0</v>
      </c>
      <c r="P149" s="138">
        <v>7</v>
      </c>
    </row>
    <row r="150" spans="1:16">
      <c r="A150" s="174">
        <v>8</v>
      </c>
      <c r="B150" s="77"/>
      <c r="C150" s="77"/>
      <c r="D150" s="77"/>
      <c r="E150" s="77"/>
      <c r="F150" s="77"/>
      <c r="G150" s="51"/>
      <c r="H150" s="353"/>
      <c r="I150" s="341"/>
      <c r="J150" s="341"/>
      <c r="K150" s="341"/>
      <c r="L150" s="341"/>
      <c r="M150" s="341"/>
      <c r="N150" s="341"/>
      <c r="O150" s="342">
        <f t="shared" si="5"/>
        <v>0</v>
      </c>
      <c r="P150" s="138">
        <v>8</v>
      </c>
    </row>
    <row r="151" spans="1:16">
      <c r="A151" s="174">
        <v>9</v>
      </c>
      <c r="B151" s="77"/>
      <c r="C151" s="77"/>
      <c r="D151" s="77"/>
      <c r="E151" s="77"/>
      <c r="F151" s="77"/>
      <c r="G151" s="51"/>
      <c r="H151" s="353"/>
      <c r="I151" s="341"/>
      <c r="J151" s="341"/>
      <c r="K151" s="341"/>
      <c r="L151" s="341"/>
      <c r="M151" s="341"/>
      <c r="N151" s="341"/>
      <c r="O151" s="342">
        <f t="shared" si="5"/>
        <v>0</v>
      </c>
      <c r="P151" s="138">
        <v>9</v>
      </c>
    </row>
    <row r="152" spans="1:16">
      <c r="A152" s="174">
        <v>10</v>
      </c>
      <c r="B152" s="77"/>
      <c r="C152" s="77"/>
      <c r="D152" s="77"/>
      <c r="E152" s="77"/>
      <c r="F152" s="77"/>
      <c r="G152" s="51"/>
      <c r="H152" s="353"/>
      <c r="I152" s="341"/>
      <c r="J152" s="341"/>
      <c r="K152" s="341"/>
      <c r="L152" s="341"/>
      <c r="M152" s="341"/>
      <c r="N152" s="341"/>
      <c r="O152" s="342">
        <f t="shared" si="5"/>
        <v>0</v>
      </c>
      <c r="P152" s="138">
        <v>10</v>
      </c>
    </row>
    <row r="153" spans="1:16">
      <c r="A153" s="174">
        <v>11</v>
      </c>
      <c r="B153" s="77"/>
      <c r="C153" s="77"/>
      <c r="D153" s="77"/>
      <c r="E153" s="77"/>
      <c r="F153" s="77"/>
      <c r="G153" s="51"/>
      <c r="H153" s="353"/>
      <c r="I153" s="341"/>
      <c r="J153" s="341"/>
      <c r="K153" s="341"/>
      <c r="L153" s="341"/>
      <c r="M153" s="341"/>
      <c r="N153" s="341"/>
      <c r="O153" s="342">
        <f t="shared" si="5"/>
        <v>0</v>
      </c>
      <c r="P153" s="138">
        <v>11</v>
      </c>
    </row>
    <row r="154" spans="1:16">
      <c r="A154" s="174">
        <v>12</v>
      </c>
      <c r="B154" s="77"/>
      <c r="C154" s="77"/>
      <c r="D154" s="77"/>
      <c r="E154" s="77"/>
      <c r="F154" s="77"/>
      <c r="G154" s="51"/>
      <c r="H154" s="353"/>
      <c r="I154" s="341"/>
      <c r="J154" s="341"/>
      <c r="K154" s="341"/>
      <c r="L154" s="341"/>
      <c r="M154" s="341"/>
      <c r="N154" s="341"/>
      <c r="O154" s="342">
        <f t="shared" si="5"/>
        <v>0</v>
      </c>
      <c r="P154" s="138">
        <v>12</v>
      </c>
    </row>
    <row r="155" spans="1:16">
      <c r="A155" s="174">
        <v>13</v>
      </c>
      <c r="B155" s="77"/>
      <c r="C155" s="77"/>
      <c r="D155" s="77"/>
      <c r="E155" s="77"/>
      <c r="F155" s="77"/>
      <c r="G155" s="51"/>
      <c r="H155" s="353"/>
      <c r="I155" s="341"/>
      <c r="J155" s="341"/>
      <c r="K155" s="341"/>
      <c r="L155" s="341"/>
      <c r="M155" s="341"/>
      <c r="N155" s="341"/>
      <c r="O155" s="342">
        <f t="shared" si="5"/>
        <v>0</v>
      </c>
      <c r="P155" s="138">
        <v>13</v>
      </c>
    </row>
    <row r="156" spans="1:16">
      <c r="A156" s="174">
        <v>14</v>
      </c>
      <c r="B156" s="77"/>
      <c r="C156" s="77"/>
      <c r="D156" s="77"/>
      <c r="E156" s="77"/>
      <c r="F156" s="77"/>
      <c r="G156" s="51"/>
      <c r="H156" s="353"/>
      <c r="I156" s="341"/>
      <c r="J156" s="341"/>
      <c r="K156" s="341"/>
      <c r="L156" s="341"/>
      <c r="M156" s="341"/>
      <c r="N156" s="341"/>
      <c r="O156" s="342">
        <f t="shared" si="5"/>
        <v>0</v>
      </c>
      <c r="P156" s="138">
        <v>14</v>
      </c>
    </row>
    <row r="157" spans="1:16">
      <c r="A157" s="174">
        <v>15</v>
      </c>
      <c r="B157" s="77"/>
      <c r="C157" s="77"/>
      <c r="D157" s="77"/>
      <c r="E157" s="77"/>
      <c r="F157" s="77"/>
      <c r="G157" s="51"/>
      <c r="H157" s="353"/>
      <c r="I157" s="341"/>
      <c r="J157" s="341"/>
      <c r="K157" s="341"/>
      <c r="L157" s="341"/>
      <c r="M157" s="341"/>
      <c r="N157" s="341"/>
      <c r="O157" s="342">
        <f t="shared" si="5"/>
        <v>0</v>
      </c>
      <c r="P157" s="138">
        <v>15</v>
      </c>
    </row>
    <row r="158" spans="1:16">
      <c r="A158" s="174">
        <v>16</v>
      </c>
      <c r="B158" s="77"/>
      <c r="C158" s="77"/>
      <c r="D158" s="77"/>
      <c r="E158" s="77"/>
      <c r="F158" s="77"/>
      <c r="G158" s="51"/>
      <c r="H158" s="353"/>
      <c r="I158" s="341"/>
      <c r="J158" s="341"/>
      <c r="K158" s="341"/>
      <c r="L158" s="341"/>
      <c r="M158" s="341"/>
      <c r="N158" s="341"/>
      <c r="O158" s="342">
        <f t="shared" si="5"/>
        <v>0</v>
      </c>
      <c r="P158" s="138">
        <v>16</v>
      </c>
    </row>
    <row r="159" spans="1:16">
      <c r="A159" s="174">
        <v>17</v>
      </c>
      <c r="B159" s="77"/>
      <c r="C159" s="77"/>
      <c r="D159" s="77"/>
      <c r="E159" s="77"/>
      <c r="F159" s="77"/>
      <c r="G159" s="51"/>
      <c r="H159" s="353"/>
      <c r="I159" s="341"/>
      <c r="J159" s="341"/>
      <c r="K159" s="341"/>
      <c r="L159" s="341"/>
      <c r="M159" s="341"/>
      <c r="N159" s="341"/>
      <c r="O159" s="342">
        <f t="shared" si="5"/>
        <v>0</v>
      </c>
      <c r="P159" s="138">
        <v>17</v>
      </c>
    </row>
    <row r="160" spans="1:16">
      <c r="A160" s="174">
        <v>18</v>
      </c>
      <c r="B160" s="77"/>
      <c r="C160" s="77"/>
      <c r="D160" s="77"/>
      <c r="E160" s="77"/>
      <c r="F160" s="77"/>
      <c r="G160" s="51"/>
      <c r="H160" s="353"/>
      <c r="I160" s="341"/>
      <c r="J160" s="341"/>
      <c r="K160" s="341"/>
      <c r="L160" s="341"/>
      <c r="M160" s="341"/>
      <c r="N160" s="341"/>
      <c r="O160" s="342">
        <f t="shared" si="5"/>
        <v>0</v>
      </c>
      <c r="P160" s="138">
        <v>18</v>
      </c>
    </row>
    <row r="161" spans="1:16">
      <c r="A161" s="174">
        <v>19</v>
      </c>
      <c r="B161" s="77"/>
      <c r="C161" s="77"/>
      <c r="D161" s="77"/>
      <c r="E161" s="77"/>
      <c r="F161" s="77"/>
      <c r="G161" s="51"/>
      <c r="H161" s="353"/>
      <c r="I161" s="341"/>
      <c r="J161" s="341"/>
      <c r="K161" s="341"/>
      <c r="L161" s="341"/>
      <c r="M161" s="341"/>
      <c r="N161" s="341"/>
      <c r="O161" s="342">
        <f t="shared" si="5"/>
        <v>0</v>
      </c>
      <c r="P161" s="138">
        <v>19</v>
      </c>
    </row>
    <row r="162" spans="1:16">
      <c r="A162" s="174">
        <v>20</v>
      </c>
      <c r="B162" s="77"/>
      <c r="C162" s="77"/>
      <c r="D162" s="77"/>
      <c r="E162" s="77"/>
      <c r="F162" s="77"/>
      <c r="G162" s="51"/>
      <c r="H162" s="353"/>
      <c r="I162" s="341"/>
      <c r="J162" s="341"/>
      <c r="K162" s="341"/>
      <c r="L162" s="341"/>
      <c r="M162" s="341"/>
      <c r="N162" s="341"/>
      <c r="O162" s="342">
        <f t="shared" si="5"/>
        <v>0</v>
      </c>
      <c r="P162" s="138">
        <v>20</v>
      </c>
    </row>
    <row r="163" spans="1:16">
      <c r="A163" s="174">
        <v>21</v>
      </c>
      <c r="B163" s="77"/>
      <c r="C163" s="77"/>
      <c r="D163" s="77"/>
      <c r="E163" s="77"/>
      <c r="F163" s="77"/>
      <c r="G163" s="51"/>
      <c r="H163" s="353"/>
      <c r="I163" s="341"/>
      <c r="J163" s="341"/>
      <c r="K163" s="341"/>
      <c r="L163" s="341"/>
      <c r="M163" s="341"/>
      <c r="N163" s="341"/>
      <c r="O163" s="342">
        <f t="shared" si="5"/>
        <v>0</v>
      </c>
      <c r="P163" s="138">
        <v>21</v>
      </c>
    </row>
    <row r="164" spans="1:16">
      <c r="A164" s="174">
        <v>22</v>
      </c>
      <c r="B164" s="77"/>
      <c r="C164" s="77"/>
      <c r="D164" s="77"/>
      <c r="E164" s="77"/>
      <c r="F164" s="77"/>
      <c r="G164" s="51"/>
      <c r="H164" s="353"/>
      <c r="I164" s="341"/>
      <c r="J164" s="341"/>
      <c r="K164" s="341"/>
      <c r="L164" s="341"/>
      <c r="M164" s="341"/>
      <c r="N164" s="341"/>
      <c r="O164" s="342">
        <f t="shared" si="5"/>
        <v>0</v>
      </c>
      <c r="P164" s="138">
        <v>22</v>
      </c>
    </row>
    <row r="165" spans="1:16">
      <c r="A165" s="174">
        <v>23</v>
      </c>
      <c r="B165" s="77"/>
      <c r="C165" s="77"/>
      <c r="D165" s="77"/>
      <c r="E165" s="77"/>
      <c r="F165" s="77"/>
      <c r="G165" s="51"/>
      <c r="H165" s="353"/>
      <c r="I165" s="341"/>
      <c r="J165" s="341"/>
      <c r="K165" s="341"/>
      <c r="L165" s="341"/>
      <c r="M165" s="341"/>
      <c r="N165" s="341"/>
      <c r="O165" s="342">
        <f t="shared" si="5"/>
        <v>0</v>
      </c>
      <c r="P165" s="138">
        <v>23</v>
      </c>
    </row>
    <row r="166" spans="1:16">
      <c r="A166" s="174">
        <v>24</v>
      </c>
      <c r="B166" s="77"/>
      <c r="C166" s="77"/>
      <c r="D166" s="77"/>
      <c r="E166" s="77"/>
      <c r="F166" s="77"/>
      <c r="G166" s="51"/>
      <c r="H166" s="353"/>
      <c r="I166" s="341"/>
      <c r="J166" s="341"/>
      <c r="K166" s="341"/>
      <c r="L166" s="341"/>
      <c r="M166" s="341"/>
      <c r="N166" s="341"/>
      <c r="O166" s="342">
        <f t="shared" si="5"/>
        <v>0</v>
      </c>
      <c r="P166" s="138">
        <v>24</v>
      </c>
    </row>
    <row r="167" spans="1:16">
      <c r="A167" s="174">
        <v>25</v>
      </c>
      <c r="B167" s="77"/>
      <c r="C167" s="77"/>
      <c r="D167" s="77"/>
      <c r="E167" s="77"/>
      <c r="F167" s="77"/>
      <c r="G167" s="51"/>
      <c r="H167" s="353"/>
      <c r="I167" s="341"/>
      <c r="J167" s="341"/>
      <c r="K167" s="341"/>
      <c r="L167" s="341"/>
      <c r="M167" s="341"/>
      <c r="N167" s="341"/>
      <c r="O167" s="342">
        <f t="shared" si="5"/>
        <v>0</v>
      </c>
      <c r="P167" s="138">
        <v>25</v>
      </c>
    </row>
    <row r="168" spans="1:16">
      <c r="A168" s="174">
        <v>26</v>
      </c>
      <c r="B168" s="77"/>
      <c r="C168" s="77"/>
      <c r="D168" s="77"/>
      <c r="E168" s="77"/>
      <c r="F168" s="77"/>
      <c r="G168" s="51"/>
      <c r="H168" s="353"/>
      <c r="I168" s="341"/>
      <c r="J168" s="341"/>
      <c r="K168" s="341"/>
      <c r="L168" s="341"/>
      <c r="M168" s="341"/>
      <c r="N168" s="341"/>
      <c r="O168" s="342">
        <f t="shared" si="5"/>
        <v>0</v>
      </c>
      <c r="P168" s="138">
        <v>26</v>
      </c>
    </row>
    <row r="169" spans="1:16">
      <c r="A169" s="174">
        <v>27</v>
      </c>
      <c r="B169" s="77"/>
      <c r="C169" s="77"/>
      <c r="D169" s="77"/>
      <c r="E169" s="77"/>
      <c r="F169" s="77"/>
      <c r="G169" s="51"/>
      <c r="H169" s="353"/>
      <c r="I169" s="341"/>
      <c r="J169" s="341"/>
      <c r="K169" s="341"/>
      <c r="L169" s="341"/>
      <c r="M169" s="341"/>
      <c r="N169" s="341"/>
      <c r="O169" s="342">
        <f t="shared" si="5"/>
        <v>0</v>
      </c>
      <c r="P169" s="138">
        <v>27</v>
      </c>
    </row>
    <row r="170" spans="1:16">
      <c r="A170" s="174">
        <v>28</v>
      </c>
      <c r="B170" s="77"/>
      <c r="C170" s="77"/>
      <c r="D170" s="77"/>
      <c r="E170" s="77"/>
      <c r="F170" s="77"/>
      <c r="G170" s="51"/>
      <c r="H170" s="353"/>
      <c r="I170" s="341"/>
      <c r="J170" s="341"/>
      <c r="K170" s="341"/>
      <c r="L170" s="341"/>
      <c r="M170" s="341"/>
      <c r="N170" s="341"/>
      <c r="O170" s="342">
        <f t="shared" si="5"/>
        <v>0</v>
      </c>
      <c r="P170" s="138">
        <v>28</v>
      </c>
    </row>
    <row r="171" spans="1:16">
      <c r="A171" s="174">
        <v>29</v>
      </c>
      <c r="B171" s="77"/>
      <c r="C171" s="77"/>
      <c r="D171" s="77"/>
      <c r="E171" s="77"/>
      <c r="F171" s="77"/>
      <c r="G171" s="51"/>
      <c r="H171" s="353"/>
      <c r="I171" s="341"/>
      <c r="J171" s="341"/>
      <c r="K171" s="341"/>
      <c r="L171" s="341"/>
      <c r="M171" s="341"/>
      <c r="N171" s="341"/>
      <c r="O171" s="342">
        <f t="shared" si="5"/>
        <v>0</v>
      </c>
      <c r="P171" s="138">
        <v>29</v>
      </c>
    </row>
    <row r="172" spans="1:16">
      <c r="A172" s="174">
        <v>30</v>
      </c>
      <c r="B172" s="77"/>
      <c r="C172" s="77"/>
      <c r="D172" s="77"/>
      <c r="E172" s="77"/>
      <c r="F172" s="77"/>
      <c r="G172" s="51"/>
      <c r="H172" s="353"/>
      <c r="I172" s="341"/>
      <c r="J172" s="341"/>
      <c r="K172" s="341"/>
      <c r="L172" s="341"/>
      <c r="M172" s="341"/>
      <c r="N172" s="341"/>
      <c r="O172" s="342">
        <f t="shared" si="5"/>
        <v>0</v>
      </c>
      <c r="P172" s="138">
        <v>30</v>
      </c>
    </row>
    <row r="173" spans="1:16">
      <c r="A173" s="174">
        <v>31</v>
      </c>
      <c r="B173" s="77"/>
      <c r="C173" s="77"/>
      <c r="D173" s="77"/>
      <c r="E173" s="77"/>
      <c r="F173" s="77"/>
      <c r="G173" s="51"/>
      <c r="H173" s="353"/>
      <c r="I173" s="341"/>
      <c r="J173" s="341"/>
      <c r="K173" s="341"/>
      <c r="L173" s="341"/>
      <c r="M173" s="341"/>
      <c r="N173" s="341"/>
      <c r="O173" s="342">
        <f t="shared" si="5"/>
        <v>0</v>
      </c>
      <c r="P173" s="138">
        <v>31</v>
      </c>
    </row>
    <row r="174" spans="1:16">
      <c r="A174" s="174">
        <v>32</v>
      </c>
      <c r="B174" s="77"/>
      <c r="C174" s="77"/>
      <c r="D174" s="77"/>
      <c r="E174" s="77"/>
      <c r="F174" s="77"/>
      <c r="G174" s="51"/>
      <c r="H174" s="353"/>
      <c r="I174" s="341"/>
      <c r="J174" s="341"/>
      <c r="K174" s="341"/>
      <c r="L174" s="341"/>
      <c r="M174" s="341"/>
      <c r="N174" s="341"/>
      <c r="O174" s="342">
        <f t="shared" si="5"/>
        <v>0</v>
      </c>
      <c r="P174" s="138">
        <v>32</v>
      </c>
    </row>
    <row r="175" spans="1:16">
      <c r="A175" s="174">
        <v>33</v>
      </c>
      <c r="B175" s="77"/>
      <c r="C175" s="77"/>
      <c r="D175" s="77"/>
      <c r="E175" s="77"/>
      <c r="F175" s="77"/>
      <c r="G175" s="51"/>
      <c r="H175" s="353"/>
      <c r="I175" s="341"/>
      <c r="J175" s="341"/>
      <c r="K175" s="341"/>
      <c r="L175" s="341"/>
      <c r="M175" s="341"/>
      <c r="N175" s="341"/>
      <c r="O175" s="342">
        <f t="shared" si="5"/>
        <v>0</v>
      </c>
      <c r="P175" s="138">
        <v>33</v>
      </c>
    </row>
    <row r="176" spans="1:16">
      <c r="A176" s="174">
        <v>34</v>
      </c>
      <c r="B176" s="77"/>
      <c r="C176" s="77"/>
      <c r="D176" s="77"/>
      <c r="E176" s="77"/>
      <c r="F176" s="77"/>
      <c r="G176" s="51"/>
      <c r="H176" s="353"/>
      <c r="I176" s="341"/>
      <c r="J176" s="341"/>
      <c r="K176" s="341"/>
      <c r="L176" s="341"/>
      <c r="M176" s="341"/>
      <c r="N176" s="341"/>
      <c r="O176" s="342">
        <f t="shared" si="5"/>
        <v>0</v>
      </c>
      <c r="P176" s="138">
        <v>34</v>
      </c>
    </row>
    <row r="177" spans="1:16">
      <c r="A177" s="174">
        <v>35</v>
      </c>
      <c r="B177" s="77"/>
      <c r="C177" s="77"/>
      <c r="D177" s="77"/>
      <c r="E177" s="77"/>
      <c r="F177" s="77"/>
      <c r="G177" s="51"/>
      <c r="H177" s="353"/>
      <c r="I177" s="341"/>
      <c r="J177" s="341"/>
      <c r="K177" s="341"/>
      <c r="L177" s="341"/>
      <c r="M177" s="341"/>
      <c r="N177" s="341"/>
      <c r="O177" s="342">
        <f t="shared" si="5"/>
        <v>0</v>
      </c>
      <c r="P177" s="138">
        <v>35</v>
      </c>
    </row>
    <row r="178" spans="1:16">
      <c r="A178" s="174">
        <v>36</v>
      </c>
      <c r="B178" s="77"/>
      <c r="C178" s="77"/>
      <c r="D178" s="77"/>
      <c r="E178" s="77"/>
      <c r="F178" s="77"/>
      <c r="G178" s="51"/>
      <c r="H178" s="353"/>
      <c r="I178" s="341"/>
      <c r="J178" s="341"/>
      <c r="K178" s="341"/>
      <c r="L178" s="341"/>
      <c r="M178" s="341"/>
      <c r="N178" s="341"/>
      <c r="O178" s="342">
        <f t="shared" si="5"/>
        <v>0</v>
      </c>
      <c r="P178" s="138">
        <v>36</v>
      </c>
    </row>
    <row r="179" spans="1:16">
      <c r="A179" s="174">
        <v>37</v>
      </c>
      <c r="B179" s="77"/>
      <c r="C179" s="77"/>
      <c r="D179" s="77"/>
      <c r="E179" s="77"/>
      <c r="F179" s="77"/>
      <c r="G179" s="51"/>
      <c r="H179" s="353"/>
      <c r="I179" s="341"/>
      <c r="J179" s="341"/>
      <c r="K179" s="341"/>
      <c r="L179" s="341"/>
      <c r="M179" s="341"/>
      <c r="N179" s="341"/>
      <c r="O179" s="342">
        <f t="shared" si="5"/>
        <v>0</v>
      </c>
      <c r="P179" s="138">
        <v>37</v>
      </c>
    </row>
    <row r="180" spans="1:16">
      <c r="A180" s="174">
        <v>38</v>
      </c>
      <c r="B180" s="77"/>
      <c r="C180" s="77"/>
      <c r="D180" s="77"/>
      <c r="E180" s="77"/>
      <c r="F180" s="77"/>
      <c r="G180" s="51"/>
      <c r="H180" s="353"/>
      <c r="I180" s="341"/>
      <c r="J180" s="341"/>
      <c r="K180" s="341"/>
      <c r="L180" s="341"/>
      <c r="M180" s="341"/>
      <c r="N180" s="341"/>
      <c r="O180" s="342">
        <f t="shared" si="5"/>
        <v>0</v>
      </c>
      <c r="P180" s="138">
        <v>38</v>
      </c>
    </row>
    <row r="181" spans="1:16">
      <c r="A181" s="174">
        <v>39</v>
      </c>
      <c r="B181" s="77"/>
      <c r="C181" s="77"/>
      <c r="D181" s="77"/>
      <c r="E181" s="77"/>
      <c r="F181" s="77"/>
      <c r="G181" s="51"/>
      <c r="H181" s="353"/>
      <c r="I181" s="341"/>
      <c r="J181" s="341"/>
      <c r="K181" s="341"/>
      <c r="L181" s="341"/>
      <c r="M181" s="341"/>
      <c r="N181" s="341"/>
      <c r="O181" s="342">
        <f t="shared" si="5"/>
        <v>0</v>
      </c>
      <c r="P181" s="138">
        <v>39</v>
      </c>
    </row>
    <row r="182" spans="1:16">
      <c r="A182" s="174">
        <v>40</v>
      </c>
      <c r="B182" s="77"/>
      <c r="C182" s="77"/>
      <c r="D182" s="77"/>
      <c r="E182" s="77"/>
      <c r="F182" s="77"/>
      <c r="G182" s="51"/>
      <c r="H182" s="353"/>
      <c r="I182" s="341"/>
      <c r="J182" s="341"/>
      <c r="K182" s="341"/>
      <c r="L182" s="341"/>
      <c r="M182" s="341"/>
      <c r="N182" s="341"/>
      <c r="O182" s="342">
        <f t="shared" si="5"/>
        <v>0</v>
      </c>
      <c r="P182" s="138">
        <v>40</v>
      </c>
    </row>
    <row r="183" spans="1:16">
      <c r="A183" s="174">
        <v>41</v>
      </c>
      <c r="B183" s="77"/>
      <c r="C183" s="77"/>
      <c r="D183" s="77"/>
      <c r="E183" s="77"/>
      <c r="F183" s="77"/>
      <c r="G183" s="51"/>
      <c r="H183" s="353"/>
      <c r="I183" s="341"/>
      <c r="J183" s="341"/>
      <c r="K183" s="341"/>
      <c r="L183" s="341"/>
      <c r="M183" s="341"/>
      <c r="N183" s="341"/>
      <c r="O183" s="342">
        <f t="shared" si="5"/>
        <v>0</v>
      </c>
      <c r="P183" s="138">
        <v>41</v>
      </c>
    </row>
    <row r="184" spans="1:16">
      <c r="A184" s="174">
        <v>42</v>
      </c>
      <c r="B184" s="77"/>
      <c r="C184" s="77"/>
      <c r="D184" s="77"/>
      <c r="E184" s="77"/>
      <c r="F184" s="77"/>
      <c r="G184" s="51"/>
      <c r="H184" s="353"/>
      <c r="I184" s="341"/>
      <c r="J184" s="341"/>
      <c r="K184" s="341"/>
      <c r="L184" s="341"/>
      <c r="M184" s="341"/>
      <c r="N184" s="341"/>
      <c r="O184" s="342">
        <f t="shared" si="5"/>
        <v>0</v>
      </c>
      <c r="P184" s="138">
        <v>42</v>
      </c>
    </row>
    <row r="185" spans="1:16">
      <c r="A185" s="174">
        <v>43</v>
      </c>
      <c r="B185" s="77"/>
      <c r="C185" s="77"/>
      <c r="D185" s="77"/>
      <c r="E185" s="77"/>
      <c r="F185" s="77"/>
      <c r="G185" s="51"/>
      <c r="H185" s="353"/>
      <c r="I185" s="341"/>
      <c r="J185" s="341"/>
      <c r="K185" s="341"/>
      <c r="L185" s="341"/>
      <c r="M185" s="341"/>
      <c r="N185" s="341"/>
      <c r="O185" s="342">
        <f t="shared" si="5"/>
        <v>0</v>
      </c>
      <c r="P185" s="138">
        <v>43</v>
      </c>
    </row>
    <row r="186" spans="1:16">
      <c r="A186" s="174">
        <v>44</v>
      </c>
      <c r="B186" s="77"/>
      <c r="C186" s="77"/>
      <c r="D186" s="77"/>
      <c r="E186" s="77"/>
      <c r="F186" s="77"/>
      <c r="G186" s="51"/>
      <c r="H186" s="353"/>
      <c r="I186" s="341"/>
      <c r="J186" s="341"/>
      <c r="K186" s="341"/>
      <c r="L186" s="341"/>
      <c r="M186" s="341"/>
      <c r="N186" s="341"/>
      <c r="O186" s="342">
        <f t="shared" si="5"/>
        <v>0</v>
      </c>
      <c r="P186" s="138">
        <v>44</v>
      </c>
    </row>
    <row r="187" spans="1:16">
      <c r="A187" s="174">
        <v>45</v>
      </c>
      <c r="B187" s="77"/>
      <c r="C187" s="77"/>
      <c r="D187" s="77"/>
      <c r="E187" s="77"/>
      <c r="F187" s="77"/>
      <c r="G187" s="51"/>
      <c r="H187" s="353"/>
      <c r="I187" s="341"/>
      <c r="J187" s="341"/>
      <c r="K187" s="341"/>
      <c r="L187" s="341"/>
      <c r="M187" s="341"/>
      <c r="N187" s="341"/>
      <c r="O187" s="342">
        <f t="shared" si="5"/>
        <v>0</v>
      </c>
      <c r="P187" s="138">
        <v>45</v>
      </c>
    </row>
    <row r="188" spans="1:16">
      <c r="A188" s="174">
        <v>46</v>
      </c>
      <c r="B188" s="77"/>
      <c r="C188" s="77"/>
      <c r="D188" s="77"/>
      <c r="E188" s="77"/>
      <c r="F188" s="77"/>
      <c r="G188" s="51"/>
      <c r="H188" s="353"/>
      <c r="I188" s="341"/>
      <c r="J188" s="341"/>
      <c r="K188" s="341"/>
      <c r="L188" s="341"/>
      <c r="M188" s="341"/>
      <c r="N188" s="341"/>
      <c r="O188" s="342">
        <f t="shared" si="5"/>
        <v>0</v>
      </c>
      <c r="P188" s="138">
        <v>46</v>
      </c>
    </row>
    <row r="189" spans="1:16">
      <c r="A189" s="174">
        <v>47</v>
      </c>
      <c r="B189" s="77"/>
      <c r="C189" s="77"/>
      <c r="D189" s="77"/>
      <c r="E189" s="77"/>
      <c r="F189" s="77"/>
      <c r="G189" s="51"/>
      <c r="H189" s="353"/>
      <c r="I189" s="341"/>
      <c r="J189" s="341"/>
      <c r="K189" s="341"/>
      <c r="L189" s="341"/>
      <c r="M189" s="341"/>
      <c r="N189" s="341"/>
      <c r="O189" s="342">
        <f t="shared" si="5"/>
        <v>0</v>
      </c>
      <c r="P189" s="138">
        <v>47</v>
      </c>
    </row>
    <row r="190" spans="1:16">
      <c r="A190" s="174">
        <v>48</v>
      </c>
      <c r="B190" s="77"/>
      <c r="C190" s="77"/>
      <c r="D190" s="77"/>
      <c r="E190" s="77"/>
      <c r="F190" s="77"/>
      <c r="G190" s="51"/>
      <c r="H190" s="353"/>
      <c r="I190" s="341"/>
      <c r="J190" s="341"/>
      <c r="K190" s="341"/>
      <c r="L190" s="341"/>
      <c r="M190" s="341"/>
      <c r="N190" s="341"/>
      <c r="O190" s="342">
        <f t="shared" si="5"/>
        <v>0</v>
      </c>
      <c r="P190" s="138">
        <v>48</v>
      </c>
    </row>
    <row r="191" spans="1:16">
      <c r="A191" s="174">
        <v>49</v>
      </c>
      <c r="B191" s="77"/>
      <c r="C191" s="77"/>
      <c r="D191" s="77"/>
      <c r="E191" s="77"/>
      <c r="F191" s="77"/>
      <c r="G191" s="51"/>
      <c r="H191" s="353"/>
      <c r="I191" s="341"/>
      <c r="J191" s="341"/>
      <c r="K191" s="341"/>
      <c r="L191" s="341"/>
      <c r="M191" s="341"/>
      <c r="N191" s="341"/>
      <c r="O191" s="342">
        <f t="shared" si="5"/>
        <v>0</v>
      </c>
      <c r="P191" s="138">
        <v>49</v>
      </c>
    </row>
    <row r="192" spans="1:16" ht="15.75" thickBot="1">
      <c r="A192" s="178">
        <v>50</v>
      </c>
      <c r="B192" s="435" t="s">
        <v>3520</v>
      </c>
      <c r="C192" s="369"/>
      <c r="D192" s="369"/>
      <c r="E192" s="369"/>
      <c r="F192" s="369"/>
      <c r="G192" s="373"/>
      <c r="H192" s="350"/>
      <c r="I192" s="372">
        <f t="shared" ref="I192:O192" si="6">SUM(I143:I191)</f>
        <v>0</v>
      </c>
      <c r="J192" s="372">
        <f t="shared" si="6"/>
        <v>0</v>
      </c>
      <c r="K192" s="372">
        <f t="shared" si="6"/>
        <v>0</v>
      </c>
      <c r="L192" s="302">
        <f t="shared" si="6"/>
        <v>0</v>
      </c>
      <c r="M192" s="302">
        <f t="shared" si="6"/>
        <v>0</v>
      </c>
      <c r="N192" s="302">
        <f t="shared" si="6"/>
        <v>0</v>
      </c>
      <c r="O192" s="302">
        <f t="shared" si="6"/>
        <v>0</v>
      </c>
      <c r="P192" s="154">
        <v>50</v>
      </c>
    </row>
    <row r="193" spans="1:16">
      <c r="A193" s="1123"/>
      <c r="B193" s="1123"/>
      <c r="H193" s="544"/>
      <c r="I193" s="544"/>
      <c r="J193" s="544"/>
      <c r="K193" s="544"/>
      <c r="L193" s="545"/>
      <c r="M193" s="545"/>
      <c r="N193" s="545"/>
      <c r="O193" s="545"/>
      <c r="P193" s="1123"/>
    </row>
    <row r="194" spans="1:16">
      <c r="A194" s="1105" t="s">
        <v>959</v>
      </c>
      <c r="B194" s="11"/>
      <c r="C194" s="11"/>
      <c r="D194" s="11"/>
      <c r="E194" s="11"/>
      <c r="F194" s="11"/>
      <c r="G194" s="11"/>
      <c r="H194" s="1105" t="s">
        <v>959</v>
      </c>
      <c r="I194" s="11"/>
      <c r="J194" s="11"/>
      <c r="K194" s="11"/>
      <c r="L194" s="11"/>
      <c r="M194" s="194"/>
    </row>
    <row r="195" spans="1:16">
      <c r="A195" s="44" t="s">
        <v>964</v>
      </c>
      <c r="B195" s="44"/>
      <c r="C195" s="44"/>
      <c r="D195" s="44"/>
      <c r="E195" s="44"/>
      <c r="F195" s="44"/>
      <c r="G195" s="44"/>
      <c r="H195" s="44" t="s">
        <v>996</v>
      </c>
      <c r="I195" s="44"/>
      <c r="J195" s="44"/>
      <c r="K195" s="44"/>
      <c r="L195" s="44"/>
      <c r="M195" s="44"/>
      <c r="N195" s="44"/>
      <c r="O195" s="44"/>
      <c r="P195" s="44"/>
    </row>
    <row r="196" spans="1:16" ht="16.5" thickBot="1">
      <c r="A196" s="542" t="str">
        <f>'[32]Data Sheet'!$C$25</f>
        <v>ORANGE AND ROCKLAND UTILITIES, INC.</v>
      </c>
      <c r="B196" s="11"/>
      <c r="C196" s="11"/>
      <c r="D196" s="11"/>
      <c r="E196" s="448" t="str">
        <f>'[32]Data Sheet'!$C$40</f>
        <v>4/30/2008</v>
      </c>
      <c r="F196" s="11"/>
      <c r="G196" s="11" t="str">
        <f>'[32]Data Sheet'!$C$38</f>
        <v>12/31/2007</v>
      </c>
      <c r="H196" s="542" t="str">
        <f>'[32]Data Sheet'!$C$25</f>
        <v>ORANGE AND ROCKLAND UTILITIES, INC.</v>
      </c>
      <c r="I196" s="11"/>
      <c r="J196" s="11"/>
      <c r="K196" s="11"/>
      <c r="L196" s="11"/>
      <c r="M196" s="11"/>
      <c r="N196" s="448" t="str">
        <f>'[32]Data Sheet'!$C$40</f>
        <v>4/30/2008</v>
      </c>
      <c r="O196" s="4" t="str">
        <f>'[32]Data Sheet'!$C$38</f>
        <v>12/31/2007</v>
      </c>
    </row>
    <row r="197" spans="1:16">
      <c r="A197" s="13"/>
      <c r="B197" s="41"/>
      <c r="C197" s="41"/>
      <c r="D197" s="41"/>
      <c r="E197" s="41"/>
      <c r="F197" s="41"/>
      <c r="G197" s="42"/>
      <c r="H197" s="13"/>
      <c r="I197" s="41"/>
      <c r="J197" s="41"/>
      <c r="K197" s="41"/>
      <c r="L197" s="41"/>
      <c r="M197" s="41"/>
      <c r="N197" s="41"/>
      <c r="O197" s="41"/>
      <c r="P197" s="42"/>
    </row>
    <row r="198" spans="1:16">
      <c r="A198" s="197" t="s">
        <v>1596</v>
      </c>
      <c r="B198" s="44"/>
      <c r="C198" s="44"/>
      <c r="D198" s="44"/>
      <c r="E198" s="44"/>
      <c r="F198" s="44"/>
      <c r="G198" s="45"/>
      <c r="H198" s="197" t="s">
        <v>1597</v>
      </c>
      <c r="I198" s="44"/>
      <c r="J198" s="44"/>
      <c r="K198" s="44"/>
      <c r="L198" s="44"/>
      <c r="M198" s="44"/>
      <c r="N198" s="44"/>
      <c r="O198" s="44"/>
      <c r="P198" s="48"/>
    </row>
    <row r="199" spans="1:16">
      <c r="A199" s="197" t="s">
        <v>1598</v>
      </c>
      <c r="B199" s="44"/>
      <c r="C199" s="44"/>
      <c r="D199" s="44"/>
      <c r="E199" s="44"/>
      <c r="F199" s="44"/>
      <c r="G199" s="45"/>
      <c r="H199" s="197" t="s">
        <v>2730</v>
      </c>
      <c r="I199" s="44"/>
      <c r="J199" s="44"/>
      <c r="K199" s="44"/>
      <c r="L199" s="44"/>
      <c r="M199" s="44"/>
      <c r="N199" s="44"/>
      <c r="O199" s="44"/>
      <c r="P199" s="48"/>
    </row>
    <row r="200" spans="1:16">
      <c r="A200" s="49"/>
      <c r="B200" s="52"/>
      <c r="C200" s="52"/>
      <c r="D200" s="52"/>
      <c r="E200" s="52"/>
      <c r="F200" s="52"/>
      <c r="G200" s="51"/>
      <c r="H200" s="47"/>
      <c r="I200" s="52"/>
      <c r="J200" s="52"/>
      <c r="K200" s="52"/>
      <c r="L200" s="52"/>
      <c r="M200" s="52"/>
      <c r="N200" s="52"/>
      <c r="O200" s="52"/>
      <c r="P200" s="51"/>
    </row>
    <row r="201" spans="1:16">
      <c r="A201" s="225"/>
      <c r="B201" s="63"/>
      <c r="C201" s="59"/>
      <c r="D201" s="57"/>
      <c r="E201" s="57"/>
      <c r="F201" s="158" t="s">
        <v>533</v>
      </c>
      <c r="G201" s="159"/>
      <c r="H201" s="226"/>
      <c r="I201" s="250"/>
      <c r="J201" s="132" t="s">
        <v>601</v>
      </c>
      <c r="K201" s="371"/>
      <c r="L201" s="132" t="s">
        <v>602</v>
      </c>
      <c r="M201" s="132"/>
      <c r="N201" s="132"/>
      <c r="O201" s="132"/>
      <c r="P201" s="159"/>
    </row>
    <row r="202" spans="1:16">
      <c r="A202" s="173"/>
      <c r="B202" s="1101" t="s">
        <v>603</v>
      </c>
      <c r="C202" s="56"/>
      <c r="D202" s="1101" t="s">
        <v>604</v>
      </c>
      <c r="E202" s="1101" t="s">
        <v>537</v>
      </c>
      <c r="F202" s="1101" t="s">
        <v>537</v>
      </c>
      <c r="G202" s="1124" t="s">
        <v>537</v>
      </c>
      <c r="H202" s="47"/>
      <c r="I202" s="56"/>
      <c r="J202" s="56" t="s">
        <v>3253</v>
      </c>
      <c r="K202" s="56"/>
      <c r="L202" s="1101" t="s">
        <v>605</v>
      </c>
      <c r="M202" s="1101" t="s">
        <v>606</v>
      </c>
      <c r="N202" s="1100" t="s">
        <v>3321</v>
      </c>
      <c r="O202" s="66"/>
      <c r="P202" s="58"/>
    </row>
    <row r="203" spans="1:16">
      <c r="A203" s="173"/>
      <c r="B203" s="1101" t="s">
        <v>607</v>
      </c>
      <c r="C203" s="1101" t="s">
        <v>539</v>
      </c>
      <c r="D203" s="1101" t="s">
        <v>540</v>
      </c>
      <c r="E203" s="1101" t="s">
        <v>541</v>
      </c>
      <c r="F203" s="1101" t="s">
        <v>542</v>
      </c>
      <c r="G203" s="1124" t="s">
        <v>542</v>
      </c>
      <c r="H203" s="197" t="s">
        <v>543</v>
      </c>
      <c r="I203" s="283"/>
      <c r="J203" s="1101" t="s">
        <v>543</v>
      </c>
      <c r="K203" s="1101" t="s">
        <v>543</v>
      </c>
      <c r="L203" s="1101" t="s">
        <v>1097</v>
      </c>
      <c r="M203" s="1101" t="s">
        <v>1097</v>
      </c>
      <c r="N203" s="1100" t="s">
        <v>1097</v>
      </c>
      <c r="O203" s="1092" t="s">
        <v>950</v>
      </c>
      <c r="P203" s="137" t="s">
        <v>951</v>
      </c>
    </row>
    <row r="204" spans="1:16">
      <c r="A204" s="173" t="s">
        <v>3686</v>
      </c>
      <c r="B204" s="1101" t="s">
        <v>952</v>
      </c>
      <c r="C204" s="1101" t="s">
        <v>549</v>
      </c>
      <c r="D204" s="1101" t="s">
        <v>550</v>
      </c>
      <c r="E204" s="1101" t="s">
        <v>605</v>
      </c>
      <c r="F204" s="1101" t="s">
        <v>552</v>
      </c>
      <c r="G204" s="1124" t="s">
        <v>553</v>
      </c>
      <c r="H204" s="197" t="s">
        <v>953</v>
      </c>
      <c r="I204" s="283"/>
      <c r="J204" s="1101" t="s">
        <v>954</v>
      </c>
      <c r="K204" s="1101" t="s">
        <v>955</v>
      </c>
      <c r="L204" s="1101" t="s">
        <v>555</v>
      </c>
      <c r="M204" s="1101" t="s">
        <v>555</v>
      </c>
      <c r="N204" s="1100" t="s">
        <v>555</v>
      </c>
      <c r="O204" s="1092" t="s">
        <v>956</v>
      </c>
      <c r="P204" s="137" t="s">
        <v>3689</v>
      </c>
    </row>
    <row r="205" spans="1:16">
      <c r="A205" s="174" t="s">
        <v>3689</v>
      </c>
      <c r="B205" s="285" t="s">
        <v>58</v>
      </c>
      <c r="C205" s="285" t="s">
        <v>1827</v>
      </c>
      <c r="D205" s="285" t="s">
        <v>1828</v>
      </c>
      <c r="E205" s="285" t="s">
        <v>1829</v>
      </c>
      <c r="F205" s="285" t="s">
        <v>3535</v>
      </c>
      <c r="G205" s="1127" t="s">
        <v>3536</v>
      </c>
      <c r="H205" s="49" t="s">
        <v>957</v>
      </c>
      <c r="I205" s="77"/>
      <c r="J205" s="77" t="s">
        <v>958</v>
      </c>
      <c r="K205" s="285" t="s">
        <v>3539</v>
      </c>
      <c r="L205" s="285" t="s">
        <v>3540</v>
      </c>
      <c r="M205" s="285" t="s">
        <v>3490</v>
      </c>
      <c r="N205" s="1126" t="s">
        <v>3491</v>
      </c>
      <c r="O205" s="215" t="s">
        <v>1532</v>
      </c>
      <c r="P205" s="138"/>
    </row>
    <row r="206" spans="1:16">
      <c r="A206" s="174">
        <v>1</v>
      </c>
      <c r="B206" s="77" t="s">
        <v>3253</v>
      </c>
      <c r="C206" s="77" t="s">
        <v>3253</v>
      </c>
      <c r="D206" s="77" t="s">
        <v>3253</v>
      </c>
      <c r="E206" s="77" t="s">
        <v>3253</v>
      </c>
      <c r="F206" s="77" t="s">
        <v>3253</v>
      </c>
      <c r="G206" s="51" t="s">
        <v>3253</v>
      </c>
      <c r="H206" s="353" t="s">
        <v>3253</v>
      </c>
      <c r="I206" s="341"/>
      <c r="J206" s="341" t="s">
        <v>3253</v>
      </c>
      <c r="K206" s="341"/>
      <c r="L206" s="210" t="s">
        <v>3253</v>
      </c>
      <c r="M206" s="210" t="s">
        <v>3253</v>
      </c>
      <c r="N206" s="210" t="s">
        <v>3253</v>
      </c>
      <c r="O206" s="339">
        <f t="shared" ref="O206:O254" si="7">SUM(L206:N206)</f>
        <v>0</v>
      </c>
      <c r="P206" s="138">
        <v>1</v>
      </c>
    </row>
    <row r="207" spans="1:16">
      <c r="A207" s="174">
        <v>2</v>
      </c>
      <c r="B207" s="77"/>
      <c r="C207" s="77"/>
      <c r="D207" s="77"/>
      <c r="E207" s="77"/>
      <c r="F207" s="77"/>
      <c r="G207" s="51"/>
      <c r="H207" s="353"/>
      <c r="I207" s="341"/>
      <c r="J207" s="341"/>
      <c r="K207" s="341"/>
      <c r="L207" s="341" t="s">
        <v>3253</v>
      </c>
      <c r="M207" s="341"/>
      <c r="N207" s="341"/>
      <c r="O207" s="342">
        <f t="shared" si="7"/>
        <v>0</v>
      </c>
      <c r="P207" s="138">
        <v>2</v>
      </c>
    </row>
    <row r="208" spans="1:16">
      <c r="A208" s="174">
        <v>3</v>
      </c>
      <c r="B208" s="77"/>
      <c r="C208" s="77"/>
      <c r="D208" s="77"/>
      <c r="E208" s="77"/>
      <c r="F208" s="77"/>
      <c r="G208" s="51"/>
      <c r="H208" s="353"/>
      <c r="I208" s="341"/>
      <c r="J208" s="341"/>
      <c r="K208" s="341"/>
      <c r="L208" s="341"/>
      <c r="M208" s="341"/>
      <c r="N208" s="341"/>
      <c r="O208" s="342">
        <f t="shared" si="7"/>
        <v>0</v>
      </c>
      <c r="P208" s="138">
        <v>3</v>
      </c>
    </row>
    <row r="209" spans="1:16">
      <c r="A209" s="174">
        <v>4</v>
      </c>
      <c r="B209" s="77"/>
      <c r="C209" s="77"/>
      <c r="D209" s="77"/>
      <c r="E209" s="77"/>
      <c r="F209" s="77"/>
      <c r="G209" s="51"/>
      <c r="H209" s="353"/>
      <c r="I209" s="341"/>
      <c r="J209" s="341"/>
      <c r="K209" s="341"/>
      <c r="L209" s="341"/>
      <c r="M209" s="341"/>
      <c r="N209" s="341"/>
      <c r="O209" s="342">
        <f t="shared" si="7"/>
        <v>0</v>
      </c>
      <c r="P209" s="138">
        <v>4</v>
      </c>
    </row>
    <row r="210" spans="1:16">
      <c r="A210" s="174">
        <v>5</v>
      </c>
      <c r="B210" s="77"/>
      <c r="C210" s="77"/>
      <c r="D210" s="77"/>
      <c r="E210" s="77"/>
      <c r="F210" s="77"/>
      <c r="G210" s="51"/>
      <c r="H210" s="353"/>
      <c r="I210" s="341"/>
      <c r="J210" s="341"/>
      <c r="K210" s="341"/>
      <c r="L210" s="341"/>
      <c r="M210" s="341"/>
      <c r="N210" s="341"/>
      <c r="O210" s="342">
        <f t="shared" si="7"/>
        <v>0</v>
      </c>
      <c r="P210" s="138">
        <v>5</v>
      </c>
    </row>
    <row r="211" spans="1:16">
      <c r="A211" s="174">
        <v>6</v>
      </c>
      <c r="B211" s="77"/>
      <c r="C211" s="77"/>
      <c r="D211" s="77"/>
      <c r="E211" s="77"/>
      <c r="F211" s="77"/>
      <c r="G211" s="51"/>
      <c r="H211" s="353"/>
      <c r="I211" s="341"/>
      <c r="J211" s="341"/>
      <c r="K211" s="341"/>
      <c r="L211" s="341"/>
      <c r="M211" s="341"/>
      <c r="N211" s="341"/>
      <c r="O211" s="342">
        <f t="shared" si="7"/>
        <v>0</v>
      </c>
      <c r="P211" s="138">
        <v>6</v>
      </c>
    </row>
    <row r="212" spans="1:16">
      <c r="A212" s="174">
        <v>7</v>
      </c>
      <c r="B212" s="77"/>
      <c r="C212" s="77"/>
      <c r="D212" s="77"/>
      <c r="E212" s="77"/>
      <c r="F212" s="77"/>
      <c r="G212" s="51"/>
      <c r="H212" s="353"/>
      <c r="I212" s="341"/>
      <c r="J212" s="341"/>
      <c r="K212" s="341"/>
      <c r="L212" s="341"/>
      <c r="M212" s="341"/>
      <c r="N212" s="341"/>
      <c r="O212" s="342">
        <f t="shared" si="7"/>
        <v>0</v>
      </c>
      <c r="P212" s="138">
        <v>7</v>
      </c>
    </row>
    <row r="213" spans="1:16">
      <c r="A213" s="174">
        <v>8</v>
      </c>
      <c r="B213" s="77"/>
      <c r="C213" s="77"/>
      <c r="D213" s="77"/>
      <c r="E213" s="77"/>
      <c r="F213" s="77"/>
      <c r="G213" s="51"/>
      <c r="H213" s="353"/>
      <c r="I213" s="341"/>
      <c r="J213" s="341"/>
      <c r="K213" s="341"/>
      <c r="L213" s="341"/>
      <c r="M213" s="341"/>
      <c r="N213" s="341"/>
      <c r="O213" s="342">
        <f t="shared" si="7"/>
        <v>0</v>
      </c>
      <c r="P213" s="138">
        <v>8</v>
      </c>
    </row>
    <row r="214" spans="1:16">
      <c r="A214" s="174">
        <v>9</v>
      </c>
      <c r="B214" s="77"/>
      <c r="C214" s="77"/>
      <c r="D214" s="77"/>
      <c r="E214" s="77"/>
      <c r="F214" s="77"/>
      <c r="G214" s="51"/>
      <c r="H214" s="353"/>
      <c r="I214" s="341"/>
      <c r="J214" s="341"/>
      <c r="K214" s="341"/>
      <c r="L214" s="341"/>
      <c r="M214" s="341"/>
      <c r="N214" s="341"/>
      <c r="O214" s="342">
        <f t="shared" si="7"/>
        <v>0</v>
      </c>
      <c r="P214" s="138">
        <v>9</v>
      </c>
    </row>
    <row r="215" spans="1:16">
      <c r="A215" s="174">
        <v>10</v>
      </c>
      <c r="B215" s="77"/>
      <c r="C215" s="77"/>
      <c r="D215" s="77"/>
      <c r="E215" s="77"/>
      <c r="F215" s="77"/>
      <c r="G215" s="51"/>
      <c r="H215" s="353"/>
      <c r="I215" s="341"/>
      <c r="J215" s="341"/>
      <c r="K215" s="341"/>
      <c r="L215" s="341"/>
      <c r="M215" s="341"/>
      <c r="N215" s="341"/>
      <c r="O215" s="342">
        <f t="shared" si="7"/>
        <v>0</v>
      </c>
      <c r="P215" s="138">
        <v>10</v>
      </c>
    </row>
    <row r="216" spans="1:16">
      <c r="A216" s="174">
        <v>11</v>
      </c>
      <c r="B216" s="77"/>
      <c r="C216" s="77"/>
      <c r="D216" s="77"/>
      <c r="E216" s="77"/>
      <c r="F216" s="77"/>
      <c r="G216" s="51"/>
      <c r="H216" s="353"/>
      <c r="I216" s="341"/>
      <c r="J216" s="341"/>
      <c r="K216" s="341"/>
      <c r="L216" s="341"/>
      <c r="M216" s="341"/>
      <c r="N216" s="341"/>
      <c r="O216" s="342">
        <f t="shared" si="7"/>
        <v>0</v>
      </c>
      <c r="P216" s="138">
        <v>11</v>
      </c>
    </row>
    <row r="217" spans="1:16">
      <c r="A217" s="174">
        <v>12</v>
      </c>
      <c r="B217" s="77"/>
      <c r="C217" s="77"/>
      <c r="D217" s="77"/>
      <c r="E217" s="77"/>
      <c r="F217" s="77"/>
      <c r="G217" s="51"/>
      <c r="H217" s="353"/>
      <c r="I217" s="341"/>
      <c r="J217" s="341"/>
      <c r="K217" s="341"/>
      <c r="L217" s="341"/>
      <c r="M217" s="341"/>
      <c r="N217" s="341"/>
      <c r="O217" s="342">
        <f t="shared" si="7"/>
        <v>0</v>
      </c>
      <c r="P217" s="138">
        <v>12</v>
      </c>
    </row>
    <row r="218" spans="1:16">
      <c r="A218" s="174">
        <v>13</v>
      </c>
      <c r="B218" s="77"/>
      <c r="C218" s="77"/>
      <c r="D218" s="77"/>
      <c r="E218" s="77"/>
      <c r="F218" s="77"/>
      <c r="G218" s="51"/>
      <c r="H218" s="353"/>
      <c r="I218" s="341"/>
      <c r="J218" s="341"/>
      <c r="K218" s="341"/>
      <c r="L218" s="341"/>
      <c r="M218" s="341"/>
      <c r="N218" s="341"/>
      <c r="O218" s="342">
        <f t="shared" si="7"/>
        <v>0</v>
      </c>
      <c r="P218" s="138">
        <v>13</v>
      </c>
    </row>
    <row r="219" spans="1:16">
      <c r="A219" s="174">
        <v>14</v>
      </c>
      <c r="B219" s="77"/>
      <c r="C219" s="77"/>
      <c r="D219" s="77"/>
      <c r="E219" s="77"/>
      <c r="F219" s="77"/>
      <c r="G219" s="51"/>
      <c r="H219" s="353"/>
      <c r="I219" s="341"/>
      <c r="J219" s="341"/>
      <c r="K219" s="341"/>
      <c r="L219" s="341"/>
      <c r="M219" s="341"/>
      <c r="N219" s="341"/>
      <c r="O219" s="342">
        <f t="shared" si="7"/>
        <v>0</v>
      </c>
      <c r="P219" s="138">
        <v>14</v>
      </c>
    </row>
    <row r="220" spans="1:16">
      <c r="A220" s="174">
        <v>15</v>
      </c>
      <c r="B220" s="77"/>
      <c r="C220" s="77"/>
      <c r="D220" s="77"/>
      <c r="E220" s="77"/>
      <c r="F220" s="77"/>
      <c r="G220" s="51"/>
      <c r="H220" s="353"/>
      <c r="I220" s="341"/>
      <c r="J220" s="341"/>
      <c r="K220" s="341"/>
      <c r="L220" s="341"/>
      <c r="M220" s="341"/>
      <c r="N220" s="341"/>
      <c r="O220" s="342">
        <f t="shared" si="7"/>
        <v>0</v>
      </c>
      <c r="P220" s="138">
        <v>15</v>
      </c>
    </row>
    <row r="221" spans="1:16">
      <c r="A221" s="174">
        <v>16</v>
      </c>
      <c r="B221" s="77"/>
      <c r="C221" s="77"/>
      <c r="D221" s="77"/>
      <c r="E221" s="77"/>
      <c r="F221" s="77"/>
      <c r="G221" s="51"/>
      <c r="H221" s="353"/>
      <c r="I221" s="341"/>
      <c r="J221" s="341"/>
      <c r="K221" s="341"/>
      <c r="L221" s="341"/>
      <c r="M221" s="341"/>
      <c r="N221" s="341"/>
      <c r="O221" s="342">
        <f t="shared" si="7"/>
        <v>0</v>
      </c>
      <c r="P221" s="138">
        <v>16</v>
      </c>
    </row>
    <row r="222" spans="1:16">
      <c r="A222" s="174">
        <v>17</v>
      </c>
      <c r="B222" s="77"/>
      <c r="C222" s="77"/>
      <c r="D222" s="77"/>
      <c r="E222" s="77"/>
      <c r="F222" s="77"/>
      <c r="G222" s="51"/>
      <c r="H222" s="353"/>
      <c r="I222" s="341"/>
      <c r="J222" s="341"/>
      <c r="K222" s="341"/>
      <c r="L222" s="341"/>
      <c r="M222" s="341"/>
      <c r="N222" s="341"/>
      <c r="O222" s="342">
        <f t="shared" si="7"/>
        <v>0</v>
      </c>
      <c r="P222" s="138">
        <v>17</v>
      </c>
    </row>
    <row r="223" spans="1:16">
      <c r="A223" s="174">
        <v>18</v>
      </c>
      <c r="B223" s="77"/>
      <c r="C223" s="77"/>
      <c r="D223" s="77"/>
      <c r="E223" s="77"/>
      <c r="F223" s="77"/>
      <c r="G223" s="51"/>
      <c r="H223" s="353"/>
      <c r="I223" s="341"/>
      <c r="J223" s="341"/>
      <c r="K223" s="341"/>
      <c r="L223" s="341"/>
      <c r="M223" s="341"/>
      <c r="N223" s="341"/>
      <c r="O223" s="342">
        <f t="shared" si="7"/>
        <v>0</v>
      </c>
      <c r="P223" s="138">
        <v>18</v>
      </c>
    </row>
    <row r="224" spans="1:16">
      <c r="A224" s="174">
        <v>19</v>
      </c>
      <c r="B224" s="77"/>
      <c r="C224" s="77"/>
      <c r="D224" s="77"/>
      <c r="E224" s="77"/>
      <c r="F224" s="77"/>
      <c r="G224" s="51"/>
      <c r="H224" s="353"/>
      <c r="I224" s="341"/>
      <c r="J224" s="341"/>
      <c r="K224" s="341"/>
      <c r="L224" s="341"/>
      <c r="M224" s="341"/>
      <c r="N224" s="341"/>
      <c r="O224" s="342">
        <f t="shared" si="7"/>
        <v>0</v>
      </c>
      <c r="P224" s="138">
        <v>19</v>
      </c>
    </row>
    <row r="225" spans="1:16">
      <c r="A225" s="174">
        <v>20</v>
      </c>
      <c r="B225" s="77"/>
      <c r="C225" s="77"/>
      <c r="D225" s="77"/>
      <c r="E225" s="77"/>
      <c r="F225" s="77"/>
      <c r="G225" s="51"/>
      <c r="H225" s="353"/>
      <c r="I225" s="341"/>
      <c r="J225" s="341"/>
      <c r="K225" s="341"/>
      <c r="L225" s="341"/>
      <c r="M225" s="341"/>
      <c r="N225" s="341"/>
      <c r="O225" s="342">
        <f t="shared" si="7"/>
        <v>0</v>
      </c>
      <c r="P225" s="138">
        <v>20</v>
      </c>
    </row>
    <row r="226" spans="1:16">
      <c r="A226" s="174">
        <v>21</v>
      </c>
      <c r="B226" s="77"/>
      <c r="C226" s="77"/>
      <c r="D226" s="77"/>
      <c r="E226" s="77"/>
      <c r="F226" s="77"/>
      <c r="G226" s="51"/>
      <c r="H226" s="353"/>
      <c r="I226" s="341"/>
      <c r="J226" s="341"/>
      <c r="K226" s="341"/>
      <c r="L226" s="341"/>
      <c r="M226" s="341"/>
      <c r="N226" s="341"/>
      <c r="O226" s="342">
        <f t="shared" si="7"/>
        <v>0</v>
      </c>
      <c r="P226" s="138">
        <v>21</v>
      </c>
    </row>
    <row r="227" spans="1:16">
      <c r="A227" s="174">
        <v>22</v>
      </c>
      <c r="B227" s="77"/>
      <c r="C227" s="77"/>
      <c r="D227" s="77"/>
      <c r="E227" s="77"/>
      <c r="F227" s="77"/>
      <c r="G227" s="51"/>
      <c r="H227" s="353"/>
      <c r="I227" s="341"/>
      <c r="J227" s="341"/>
      <c r="K227" s="341"/>
      <c r="L227" s="341"/>
      <c r="M227" s="341"/>
      <c r="N227" s="341"/>
      <c r="O227" s="342">
        <f t="shared" si="7"/>
        <v>0</v>
      </c>
      <c r="P227" s="138">
        <v>22</v>
      </c>
    </row>
    <row r="228" spans="1:16">
      <c r="A228" s="174">
        <v>23</v>
      </c>
      <c r="B228" s="77"/>
      <c r="C228" s="77"/>
      <c r="D228" s="77"/>
      <c r="E228" s="77"/>
      <c r="F228" s="77"/>
      <c r="G228" s="51"/>
      <c r="H228" s="353"/>
      <c r="I228" s="341"/>
      <c r="J228" s="341"/>
      <c r="K228" s="341"/>
      <c r="L228" s="341"/>
      <c r="M228" s="341"/>
      <c r="N228" s="341"/>
      <c r="O228" s="342">
        <f t="shared" si="7"/>
        <v>0</v>
      </c>
      <c r="P228" s="138">
        <v>23</v>
      </c>
    </row>
    <row r="229" spans="1:16">
      <c r="A229" s="174">
        <v>24</v>
      </c>
      <c r="B229" s="77"/>
      <c r="C229" s="77"/>
      <c r="D229" s="77"/>
      <c r="E229" s="77"/>
      <c r="F229" s="77"/>
      <c r="G229" s="51"/>
      <c r="H229" s="353"/>
      <c r="I229" s="341"/>
      <c r="J229" s="341"/>
      <c r="K229" s="341"/>
      <c r="L229" s="341"/>
      <c r="M229" s="341"/>
      <c r="N229" s="341"/>
      <c r="O229" s="342">
        <f t="shared" si="7"/>
        <v>0</v>
      </c>
      <c r="P229" s="138">
        <v>24</v>
      </c>
    </row>
    <row r="230" spans="1:16">
      <c r="A230" s="174">
        <v>25</v>
      </c>
      <c r="B230" s="77"/>
      <c r="C230" s="77"/>
      <c r="D230" s="77"/>
      <c r="E230" s="77"/>
      <c r="F230" s="77"/>
      <c r="G230" s="51"/>
      <c r="H230" s="353"/>
      <c r="I230" s="341"/>
      <c r="J230" s="341"/>
      <c r="K230" s="341"/>
      <c r="L230" s="341"/>
      <c r="M230" s="341"/>
      <c r="N230" s="341"/>
      <c r="O230" s="342">
        <f t="shared" si="7"/>
        <v>0</v>
      </c>
      <c r="P230" s="138">
        <v>25</v>
      </c>
    </row>
    <row r="231" spans="1:16">
      <c r="A231" s="174">
        <v>26</v>
      </c>
      <c r="B231" s="77"/>
      <c r="C231" s="77"/>
      <c r="D231" s="77"/>
      <c r="E231" s="77"/>
      <c r="F231" s="77"/>
      <c r="G231" s="51"/>
      <c r="H231" s="353"/>
      <c r="I231" s="341"/>
      <c r="J231" s="341"/>
      <c r="K231" s="341"/>
      <c r="L231" s="341"/>
      <c r="M231" s="341"/>
      <c r="N231" s="341"/>
      <c r="O231" s="342">
        <f t="shared" si="7"/>
        <v>0</v>
      </c>
      <c r="P231" s="138">
        <v>26</v>
      </c>
    </row>
    <row r="232" spans="1:16">
      <c r="A232" s="174">
        <v>27</v>
      </c>
      <c r="B232" s="77"/>
      <c r="C232" s="77"/>
      <c r="D232" s="77"/>
      <c r="E232" s="77"/>
      <c r="F232" s="77"/>
      <c r="G232" s="51"/>
      <c r="H232" s="353"/>
      <c r="I232" s="341"/>
      <c r="J232" s="341"/>
      <c r="K232" s="341"/>
      <c r="L232" s="341"/>
      <c r="M232" s="341"/>
      <c r="N232" s="341"/>
      <c r="O232" s="342">
        <f t="shared" si="7"/>
        <v>0</v>
      </c>
      <c r="P232" s="138">
        <v>27</v>
      </c>
    </row>
    <row r="233" spans="1:16">
      <c r="A233" s="174">
        <v>28</v>
      </c>
      <c r="B233" s="77"/>
      <c r="C233" s="77"/>
      <c r="D233" s="77"/>
      <c r="E233" s="77"/>
      <c r="F233" s="77"/>
      <c r="G233" s="51"/>
      <c r="H233" s="353"/>
      <c r="I233" s="341"/>
      <c r="J233" s="341"/>
      <c r="K233" s="341"/>
      <c r="L233" s="341"/>
      <c r="M233" s="341"/>
      <c r="N233" s="341"/>
      <c r="O233" s="342">
        <f t="shared" si="7"/>
        <v>0</v>
      </c>
      <c r="P233" s="138">
        <v>28</v>
      </c>
    </row>
    <row r="234" spans="1:16">
      <c r="A234" s="174">
        <v>29</v>
      </c>
      <c r="B234" s="77"/>
      <c r="C234" s="77"/>
      <c r="D234" s="77"/>
      <c r="E234" s="77"/>
      <c r="F234" s="77"/>
      <c r="G234" s="51"/>
      <c r="H234" s="353"/>
      <c r="I234" s="341"/>
      <c r="J234" s="341"/>
      <c r="K234" s="341"/>
      <c r="L234" s="341"/>
      <c r="M234" s="341"/>
      <c r="N234" s="341"/>
      <c r="O234" s="342">
        <f t="shared" si="7"/>
        <v>0</v>
      </c>
      <c r="P234" s="138">
        <v>29</v>
      </c>
    </row>
    <row r="235" spans="1:16">
      <c r="A235" s="174">
        <v>30</v>
      </c>
      <c r="B235" s="77"/>
      <c r="C235" s="77"/>
      <c r="D235" s="77"/>
      <c r="E235" s="77"/>
      <c r="F235" s="77"/>
      <c r="G235" s="51"/>
      <c r="H235" s="353"/>
      <c r="I235" s="341"/>
      <c r="J235" s="341"/>
      <c r="K235" s="341"/>
      <c r="L235" s="341"/>
      <c r="M235" s="341"/>
      <c r="N235" s="341"/>
      <c r="O235" s="342">
        <f t="shared" si="7"/>
        <v>0</v>
      </c>
      <c r="P235" s="138">
        <v>30</v>
      </c>
    </row>
    <row r="236" spans="1:16">
      <c r="A236" s="174">
        <v>31</v>
      </c>
      <c r="B236" s="77"/>
      <c r="C236" s="77"/>
      <c r="D236" s="77"/>
      <c r="E236" s="77"/>
      <c r="F236" s="77"/>
      <c r="G236" s="51"/>
      <c r="H236" s="353"/>
      <c r="I236" s="341"/>
      <c r="J236" s="341"/>
      <c r="K236" s="341"/>
      <c r="L236" s="341"/>
      <c r="M236" s="341"/>
      <c r="N236" s="341"/>
      <c r="O236" s="342">
        <f t="shared" si="7"/>
        <v>0</v>
      </c>
      <c r="P236" s="138">
        <v>31</v>
      </c>
    </row>
    <row r="237" spans="1:16">
      <c r="A237" s="174">
        <v>32</v>
      </c>
      <c r="B237" s="77"/>
      <c r="C237" s="77"/>
      <c r="D237" s="77"/>
      <c r="E237" s="77"/>
      <c r="F237" s="77"/>
      <c r="G237" s="51"/>
      <c r="H237" s="353"/>
      <c r="I237" s="341"/>
      <c r="J237" s="341"/>
      <c r="K237" s="341"/>
      <c r="L237" s="341"/>
      <c r="M237" s="341"/>
      <c r="N237" s="341"/>
      <c r="O237" s="342">
        <f t="shared" si="7"/>
        <v>0</v>
      </c>
      <c r="P237" s="138">
        <v>32</v>
      </c>
    </row>
    <row r="238" spans="1:16">
      <c r="A238" s="174">
        <v>33</v>
      </c>
      <c r="B238" s="77"/>
      <c r="C238" s="77"/>
      <c r="D238" s="77"/>
      <c r="E238" s="77"/>
      <c r="F238" s="77"/>
      <c r="G238" s="51"/>
      <c r="H238" s="353"/>
      <c r="I238" s="341"/>
      <c r="J238" s="341"/>
      <c r="K238" s="341"/>
      <c r="L238" s="341"/>
      <c r="M238" s="341"/>
      <c r="N238" s="341"/>
      <c r="O238" s="342">
        <f t="shared" si="7"/>
        <v>0</v>
      </c>
      <c r="P238" s="138">
        <v>33</v>
      </c>
    </row>
    <row r="239" spans="1:16">
      <c r="A239" s="174">
        <v>34</v>
      </c>
      <c r="B239" s="77"/>
      <c r="C239" s="77"/>
      <c r="D239" s="77"/>
      <c r="E239" s="77"/>
      <c r="F239" s="77"/>
      <c r="G239" s="51"/>
      <c r="H239" s="353"/>
      <c r="I239" s="341"/>
      <c r="J239" s="341"/>
      <c r="K239" s="341"/>
      <c r="L239" s="341"/>
      <c r="M239" s="341"/>
      <c r="N239" s="341"/>
      <c r="O239" s="342">
        <f t="shared" si="7"/>
        <v>0</v>
      </c>
      <c r="P239" s="138">
        <v>34</v>
      </c>
    </row>
    <row r="240" spans="1:16">
      <c r="A240" s="174">
        <v>35</v>
      </c>
      <c r="B240" s="77"/>
      <c r="C240" s="77"/>
      <c r="D240" s="77"/>
      <c r="E240" s="77"/>
      <c r="F240" s="77"/>
      <c r="G240" s="51"/>
      <c r="H240" s="353"/>
      <c r="I240" s="341"/>
      <c r="J240" s="341"/>
      <c r="K240" s="341"/>
      <c r="L240" s="341"/>
      <c r="M240" s="341"/>
      <c r="N240" s="341"/>
      <c r="O240" s="342">
        <f t="shared" si="7"/>
        <v>0</v>
      </c>
      <c r="P240" s="138">
        <v>35</v>
      </c>
    </row>
    <row r="241" spans="1:16">
      <c r="A241" s="174">
        <v>36</v>
      </c>
      <c r="B241" s="77"/>
      <c r="C241" s="77"/>
      <c r="D241" s="77"/>
      <c r="E241" s="77"/>
      <c r="F241" s="77"/>
      <c r="G241" s="51"/>
      <c r="H241" s="353"/>
      <c r="I241" s="341"/>
      <c r="J241" s="341"/>
      <c r="K241" s="341"/>
      <c r="L241" s="341"/>
      <c r="M241" s="341"/>
      <c r="N241" s="341"/>
      <c r="O241" s="342">
        <f t="shared" si="7"/>
        <v>0</v>
      </c>
      <c r="P241" s="138">
        <v>36</v>
      </c>
    </row>
    <row r="242" spans="1:16">
      <c r="A242" s="174">
        <v>37</v>
      </c>
      <c r="B242" s="77"/>
      <c r="C242" s="77"/>
      <c r="D242" s="77"/>
      <c r="E242" s="77"/>
      <c r="F242" s="77"/>
      <c r="G242" s="51"/>
      <c r="H242" s="353"/>
      <c r="I242" s="341"/>
      <c r="J242" s="341"/>
      <c r="K242" s="341"/>
      <c r="L242" s="341"/>
      <c r="M242" s="341"/>
      <c r="N242" s="341"/>
      <c r="O242" s="342">
        <f t="shared" si="7"/>
        <v>0</v>
      </c>
      <c r="P242" s="138">
        <v>37</v>
      </c>
    </row>
    <row r="243" spans="1:16">
      <c r="A243" s="174">
        <v>38</v>
      </c>
      <c r="B243" s="77"/>
      <c r="C243" s="77"/>
      <c r="D243" s="77"/>
      <c r="E243" s="77"/>
      <c r="F243" s="77"/>
      <c r="G243" s="51"/>
      <c r="H243" s="353"/>
      <c r="I243" s="341"/>
      <c r="J243" s="341"/>
      <c r="K243" s="341"/>
      <c r="L243" s="341"/>
      <c r="M243" s="341"/>
      <c r="N243" s="341"/>
      <c r="O243" s="342">
        <f t="shared" si="7"/>
        <v>0</v>
      </c>
      <c r="P243" s="138">
        <v>38</v>
      </c>
    </row>
    <row r="244" spans="1:16">
      <c r="A244" s="174">
        <v>39</v>
      </c>
      <c r="B244" s="77"/>
      <c r="C244" s="77"/>
      <c r="D244" s="77"/>
      <c r="E244" s="77"/>
      <c r="F244" s="77"/>
      <c r="G244" s="51"/>
      <c r="H244" s="353"/>
      <c r="I244" s="341"/>
      <c r="J244" s="341"/>
      <c r="K244" s="341"/>
      <c r="L244" s="341"/>
      <c r="M244" s="341"/>
      <c r="N244" s="341"/>
      <c r="O244" s="342">
        <f t="shared" si="7"/>
        <v>0</v>
      </c>
      <c r="P244" s="138">
        <v>39</v>
      </c>
    </row>
    <row r="245" spans="1:16">
      <c r="A245" s="174">
        <v>40</v>
      </c>
      <c r="B245" s="77"/>
      <c r="C245" s="77"/>
      <c r="D245" s="77"/>
      <c r="E245" s="77"/>
      <c r="F245" s="77"/>
      <c r="G245" s="51"/>
      <c r="H245" s="353"/>
      <c r="I245" s="341"/>
      <c r="J245" s="341"/>
      <c r="K245" s="341"/>
      <c r="L245" s="341"/>
      <c r="M245" s="341"/>
      <c r="N245" s="341"/>
      <c r="O245" s="342">
        <f t="shared" si="7"/>
        <v>0</v>
      </c>
      <c r="P245" s="138">
        <v>40</v>
      </c>
    </row>
    <row r="246" spans="1:16">
      <c r="A246" s="174">
        <v>41</v>
      </c>
      <c r="B246" s="77"/>
      <c r="C246" s="77"/>
      <c r="D246" s="77"/>
      <c r="E246" s="77"/>
      <c r="F246" s="77"/>
      <c r="G246" s="51"/>
      <c r="H246" s="353"/>
      <c r="I246" s="341"/>
      <c r="J246" s="341"/>
      <c r="K246" s="341"/>
      <c r="L246" s="341"/>
      <c r="M246" s="341"/>
      <c r="N246" s="341"/>
      <c r="O246" s="342">
        <f t="shared" si="7"/>
        <v>0</v>
      </c>
      <c r="P246" s="138">
        <v>41</v>
      </c>
    </row>
    <row r="247" spans="1:16">
      <c r="A247" s="174">
        <v>42</v>
      </c>
      <c r="B247" s="77"/>
      <c r="C247" s="77"/>
      <c r="D247" s="77"/>
      <c r="E247" s="77"/>
      <c r="F247" s="77"/>
      <c r="G247" s="51"/>
      <c r="H247" s="353"/>
      <c r="I247" s="341"/>
      <c r="J247" s="341"/>
      <c r="K247" s="341"/>
      <c r="L247" s="341"/>
      <c r="M247" s="341"/>
      <c r="N247" s="341"/>
      <c r="O247" s="342">
        <f t="shared" si="7"/>
        <v>0</v>
      </c>
      <c r="P247" s="138">
        <v>42</v>
      </c>
    </row>
    <row r="248" spans="1:16">
      <c r="A248" s="174">
        <v>43</v>
      </c>
      <c r="B248" s="77"/>
      <c r="C248" s="77"/>
      <c r="D248" s="77"/>
      <c r="E248" s="77"/>
      <c r="F248" s="77"/>
      <c r="G248" s="51"/>
      <c r="H248" s="353"/>
      <c r="I248" s="341"/>
      <c r="J248" s="341"/>
      <c r="K248" s="341"/>
      <c r="L248" s="341"/>
      <c r="M248" s="341"/>
      <c r="N248" s="341"/>
      <c r="O248" s="342">
        <f t="shared" si="7"/>
        <v>0</v>
      </c>
      <c r="P248" s="138">
        <v>43</v>
      </c>
    </row>
    <row r="249" spans="1:16">
      <c r="A249" s="174">
        <v>44</v>
      </c>
      <c r="B249" s="77"/>
      <c r="C249" s="77"/>
      <c r="D249" s="77"/>
      <c r="E249" s="77"/>
      <c r="F249" s="77"/>
      <c r="G249" s="51"/>
      <c r="H249" s="353"/>
      <c r="I249" s="341"/>
      <c r="J249" s="341"/>
      <c r="K249" s="341"/>
      <c r="L249" s="341"/>
      <c r="M249" s="341"/>
      <c r="N249" s="341"/>
      <c r="O249" s="342">
        <f t="shared" si="7"/>
        <v>0</v>
      </c>
      <c r="P249" s="138">
        <v>44</v>
      </c>
    </row>
    <row r="250" spans="1:16">
      <c r="A250" s="174">
        <v>45</v>
      </c>
      <c r="B250" s="77"/>
      <c r="C250" s="77"/>
      <c r="D250" s="77"/>
      <c r="E250" s="77"/>
      <c r="F250" s="77"/>
      <c r="G250" s="51"/>
      <c r="H250" s="353"/>
      <c r="I250" s="341"/>
      <c r="J250" s="341"/>
      <c r="K250" s="341"/>
      <c r="L250" s="341"/>
      <c r="M250" s="341"/>
      <c r="N250" s="341"/>
      <c r="O250" s="342">
        <f t="shared" si="7"/>
        <v>0</v>
      </c>
      <c r="P250" s="138">
        <v>45</v>
      </c>
    </row>
    <row r="251" spans="1:16">
      <c r="A251" s="174">
        <v>46</v>
      </c>
      <c r="B251" s="77"/>
      <c r="C251" s="77"/>
      <c r="D251" s="77"/>
      <c r="E251" s="77"/>
      <c r="F251" s="77"/>
      <c r="G251" s="51"/>
      <c r="H251" s="353"/>
      <c r="I251" s="341"/>
      <c r="J251" s="341"/>
      <c r="K251" s="341"/>
      <c r="L251" s="341"/>
      <c r="M251" s="341"/>
      <c r="N251" s="341"/>
      <c r="O251" s="342">
        <f t="shared" si="7"/>
        <v>0</v>
      </c>
      <c r="P251" s="138">
        <v>46</v>
      </c>
    </row>
    <row r="252" spans="1:16">
      <c r="A252" s="174">
        <v>47</v>
      </c>
      <c r="B252" s="77"/>
      <c r="C252" s="77"/>
      <c r="D252" s="77"/>
      <c r="E252" s="77"/>
      <c r="F252" s="77"/>
      <c r="G252" s="51"/>
      <c r="H252" s="353"/>
      <c r="I252" s="341"/>
      <c r="J252" s="341"/>
      <c r="K252" s="341"/>
      <c r="L252" s="341"/>
      <c r="M252" s="341"/>
      <c r="N252" s="341"/>
      <c r="O252" s="342">
        <f t="shared" si="7"/>
        <v>0</v>
      </c>
      <c r="P252" s="138">
        <v>47</v>
      </c>
    </row>
    <row r="253" spans="1:16">
      <c r="A253" s="174">
        <v>48</v>
      </c>
      <c r="B253" s="77"/>
      <c r="C253" s="77"/>
      <c r="D253" s="77"/>
      <c r="E253" s="77"/>
      <c r="F253" s="77"/>
      <c r="G253" s="51"/>
      <c r="H253" s="353"/>
      <c r="I253" s="341"/>
      <c r="J253" s="341"/>
      <c r="K253" s="341"/>
      <c r="L253" s="341"/>
      <c r="M253" s="341"/>
      <c r="N253" s="341"/>
      <c r="O253" s="342">
        <f t="shared" si="7"/>
        <v>0</v>
      </c>
      <c r="P253" s="138">
        <v>48</v>
      </c>
    </row>
    <row r="254" spans="1:16">
      <c r="A254" s="174">
        <v>49</v>
      </c>
      <c r="B254" s="77"/>
      <c r="C254" s="77"/>
      <c r="D254" s="77"/>
      <c r="E254" s="77"/>
      <c r="F254" s="77"/>
      <c r="G254" s="51"/>
      <c r="H254" s="353"/>
      <c r="I254" s="341"/>
      <c r="J254" s="341"/>
      <c r="K254" s="341"/>
      <c r="L254" s="341"/>
      <c r="M254" s="341"/>
      <c r="N254" s="341"/>
      <c r="O254" s="342">
        <f t="shared" si="7"/>
        <v>0</v>
      </c>
      <c r="P254" s="138">
        <v>49</v>
      </c>
    </row>
    <row r="255" spans="1:16" ht="15.75" thickBot="1">
      <c r="A255" s="178">
        <v>50</v>
      </c>
      <c r="B255" s="435" t="s">
        <v>3520</v>
      </c>
      <c r="C255" s="369"/>
      <c r="D255" s="369"/>
      <c r="E255" s="369"/>
      <c r="F255" s="369"/>
      <c r="G255" s="373"/>
      <c r="H255" s="350"/>
      <c r="I255" s="372">
        <f t="shared" ref="I255:O255" si="8">SUM(I206:I254)</f>
        <v>0</v>
      </c>
      <c r="J255" s="372">
        <f t="shared" si="8"/>
        <v>0</v>
      </c>
      <c r="K255" s="372">
        <f t="shared" si="8"/>
        <v>0</v>
      </c>
      <c r="L255" s="302">
        <f t="shared" si="8"/>
        <v>0</v>
      </c>
      <c r="M255" s="302">
        <f t="shared" si="8"/>
        <v>0</v>
      </c>
      <c r="N255" s="302">
        <f t="shared" si="8"/>
        <v>0</v>
      </c>
      <c r="O255" s="302">
        <f t="shared" si="8"/>
        <v>0</v>
      </c>
      <c r="P255" s="154">
        <v>50</v>
      </c>
    </row>
    <row r="256" spans="1:16">
      <c r="A256" s="1123"/>
      <c r="B256" s="1123"/>
      <c r="H256" s="544"/>
      <c r="I256" s="544"/>
      <c r="J256" s="544"/>
      <c r="K256" s="544"/>
      <c r="L256" s="545"/>
      <c r="M256" s="545"/>
      <c r="N256" s="545"/>
      <c r="O256" s="545"/>
      <c r="P256" s="1123"/>
    </row>
    <row r="257" spans="1:16">
      <c r="A257" s="1105" t="s">
        <v>959</v>
      </c>
      <c r="B257" s="11"/>
      <c r="C257" s="11"/>
      <c r="D257" s="11"/>
      <c r="E257" s="11"/>
      <c r="F257" s="11"/>
      <c r="G257" s="11"/>
      <c r="H257" s="1105" t="s">
        <v>959</v>
      </c>
      <c r="I257" s="11"/>
      <c r="J257" s="11"/>
      <c r="K257" s="11"/>
      <c r="L257" s="11"/>
      <c r="M257" s="194"/>
    </row>
    <row r="258" spans="1:16">
      <c r="A258" s="44" t="s">
        <v>997</v>
      </c>
      <c r="B258" s="44"/>
      <c r="C258" s="44"/>
      <c r="D258" s="44"/>
      <c r="E258" s="44"/>
      <c r="F258" s="44"/>
      <c r="G258" s="44"/>
      <c r="H258" s="44" t="s">
        <v>998</v>
      </c>
      <c r="I258" s="44"/>
      <c r="J258" s="44"/>
      <c r="K258" s="44"/>
      <c r="L258" s="44"/>
      <c r="M258" s="44"/>
      <c r="N258" s="44"/>
      <c r="O258" s="44"/>
      <c r="P258" s="44"/>
    </row>
  </sheetData>
  <phoneticPr fontId="0" type="noConversion"/>
  <printOptions horizontalCentered="1" verticalCentered="1"/>
  <pageMargins left="0" right="0" top="0" bottom="0" header="0" footer="0"/>
  <pageSetup scale="77" fitToWidth="2" fitToHeight="4" pageOrder="overThenDown" orientation="portrait" r:id="rId1"/>
  <headerFooter alignWithMargins="0">
    <oddFooter>&amp;R&amp;D</oddFooter>
  </headerFooter>
  <rowBreaks count="4" manualBreakCount="4">
    <brk id="67" max="15" man="1"/>
    <brk id="73" max="15" man="1"/>
    <brk id="132" max="16383" man="1"/>
    <brk id="195" max="16383" man="1"/>
  </rowBreaks>
  <colBreaks count="1" manualBreakCount="1">
    <brk id="7"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5"/>
  <dimension ref="A1:IU213"/>
  <sheetViews>
    <sheetView defaultGridColor="0" view="pageBreakPreview" colorId="22" zoomScale="60" zoomScaleNormal="85" workbookViewId="0">
      <selection activeCell="M31" sqref="M31"/>
    </sheetView>
  </sheetViews>
  <sheetFormatPr defaultColWidth="9.6640625" defaultRowHeight="15"/>
  <cols>
    <col min="1" max="1" width="6.109375" style="4" customWidth="1"/>
    <col min="2" max="2" width="26.77734375" style="4" customWidth="1"/>
    <col min="3" max="3" width="25.6640625" style="4" customWidth="1"/>
    <col min="4" max="4" width="26.33203125" style="4" customWidth="1"/>
    <col min="5" max="5" width="15.6640625" style="4" customWidth="1"/>
    <col min="6" max="7" width="6.6640625" style="4" customWidth="1"/>
    <col min="8" max="8" width="25.21875" style="4" customWidth="1"/>
    <col min="9" max="9" width="24.6640625" style="4" customWidth="1"/>
    <col min="10" max="10" width="12.6640625" style="4" customWidth="1"/>
    <col min="11" max="12" width="13.6640625" style="4" customWidth="1"/>
    <col min="13" max="13" width="4.6640625" style="4" customWidth="1"/>
    <col min="14" max="14" width="5.109375" style="4" customWidth="1"/>
    <col min="15" max="15" width="22.88671875" style="4" customWidth="1"/>
    <col min="16" max="16" width="19.6640625" style="4" customWidth="1"/>
    <col min="17" max="17" width="23" style="4" customWidth="1"/>
    <col min="18" max="18" width="24" style="4" customWidth="1"/>
    <col min="19" max="19" width="5" style="4" customWidth="1"/>
    <col min="20" max="16384" width="9.6640625" style="4"/>
  </cols>
  <sheetData>
    <row r="1" spans="1:255">
      <c r="A1" s="13" t="s">
        <v>2455</v>
      </c>
      <c r="B1" s="41"/>
      <c r="C1" s="130" t="s">
        <v>3412</v>
      </c>
      <c r="D1" s="1133" t="s">
        <v>2457</v>
      </c>
      <c r="E1" s="156" t="s">
        <v>2458</v>
      </c>
      <c r="F1" s="13" t="s">
        <v>2455</v>
      </c>
      <c r="G1" s="41"/>
      <c r="H1" s="41"/>
      <c r="I1" s="130" t="s">
        <v>3412</v>
      </c>
      <c r="J1" s="1133" t="s">
        <v>2457</v>
      </c>
      <c r="K1" s="41"/>
      <c r="L1" s="130" t="s">
        <v>2458</v>
      </c>
      <c r="M1" s="42"/>
      <c r="N1" s="13" t="s">
        <v>2455</v>
      </c>
      <c r="O1" s="41"/>
      <c r="P1" s="130" t="s">
        <v>3412</v>
      </c>
      <c r="Q1" s="1133" t="s">
        <v>2457</v>
      </c>
      <c r="R1" s="130" t="s">
        <v>2458</v>
      </c>
      <c r="S1" s="42"/>
    </row>
    <row r="2" spans="1:255">
      <c r="A2" s="47" t="str">
        <f>'[32]Data Sheet'!$C$25</f>
        <v>ORANGE AND ROCKLAND UTILITIES, INC.</v>
      </c>
      <c r="B2" s="11"/>
      <c r="C2" s="66" t="s">
        <v>3719</v>
      </c>
      <c r="D2" s="1092" t="s">
        <v>2459</v>
      </c>
      <c r="E2" s="58"/>
      <c r="F2" s="47" t="str">
        <f>'[32]Data Sheet'!$C$25</f>
        <v>ORANGE AND ROCKLAND UTILITIES, INC.</v>
      </c>
      <c r="G2" s="11"/>
      <c r="H2" s="11"/>
      <c r="I2" s="66" t="s">
        <v>3719</v>
      </c>
      <c r="J2" s="1092" t="s">
        <v>2459</v>
      </c>
      <c r="K2" s="11"/>
      <c r="L2" s="66"/>
      <c r="M2" s="48"/>
      <c r="N2" s="47" t="str">
        <f>'[32]Data Sheet'!$C$25</f>
        <v>ORANGE AND ROCKLAND UTILITIES, INC.</v>
      </c>
      <c r="O2" s="11"/>
      <c r="P2" s="66" t="s">
        <v>3719</v>
      </c>
      <c r="Q2" s="1092" t="s">
        <v>2459</v>
      </c>
      <c r="R2" s="66"/>
      <c r="S2" s="48"/>
    </row>
    <row r="3" spans="1:255" ht="15" customHeight="1">
      <c r="A3" s="47"/>
      <c r="B3" s="11"/>
      <c r="C3" s="66" t="s">
        <v>3786</v>
      </c>
      <c r="D3" s="1135" t="str">
        <f>'326327'!E3</f>
        <v>4/28/2016</v>
      </c>
      <c r="E3" s="1324" t="str">
        <f>'326327'!G3</f>
        <v>12/31/2015</v>
      </c>
      <c r="F3" s="49"/>
      <c r="G3" s="52"/>
      <c r="H3" s="52"/>
      <c r="I3" s="69" t="s">
        <v>3786</v>
      </c>
      <c r="J3" s="1135" t="str">
        <f>D3</f>
        <v>4/28/2016</v>
      </c>
      <c r="K3" s="52"/>
      <c r="L3" s="1325" t="str">
        <f>E3</f>
        <v>12/31/2015</v>
      </c>
      <c r="M3" s="51"/>
      <c r="N3" s="49"/>
      <c r="O3" s="52"/>
      <c r="P3" s="69" t="s">
        <v>3786</v>
      </c>
      <c r="Q3" s="454" t="str">
        <f>J3</f>
        <v>4/28/2016</v>
      </c>
      <c r="R3" s="69" t="str">
        <f>L3</f>
        <v>12/31/2015</v>
      </c>
      <c r="S3" s="5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c r="IU3" s="11"/>
    </row>
    <row r="4" spans="1:255" ht="15" customHeight="1">
      <c r="A4" s="226" t="s">
        <v>683</v>
      </c>
      <c r="B4" s="227"/>
      <c r="C4" s="227"/>
      <c r="D4" s="227"/>
      <c r="E4" s="228"/>
      <c r="F4" s="197" t="s">
        <v>684</v>
      </c>
      <c r="G4" s="44"/>
      <c r="H4" s="44"/>
      <c r="I4" s="44"/>
      <c r="J4" s="44"/>
      <c r="K4" s="44"/>
      <c r="L4" s="11"/>
      <c r="M4" s="45"/>
      <c r="N4" s="197" t="s">
        <v>684</v>
      </c>
      <c r="O4" s="44"/>
      <c r="P4" s="44"/>
      <c r="Q4" s="44"/>
      <c r="R4" s="44"/>
      <c r="S4" s="48"/>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c r="IU4" s="11"/>
    </row>
    <row r="5" spans="1:255">
      <c r="A5" s="90" t="s">
        <v>2029</v>
      </c>
      <c r="B5" s="50"/>
      <c r="C5" s="50"/>
      <c r="D5" s="50"/>
      <c r="E5" s="325"/>
      <c r="F5" s="90" t="s">
        <v>2029</v>
      </c>
      <c r="G5" s="50"/>
      <c r="H5" s="50"/>
      <c r="I5" s="50"/>
      <c r="J5" s="50"/>
      <c r="K5" s="50"/>
      <c r="L5" s="52"/>
      <c r="M5" s="325"/>
      <c r="N5" s="90" t="s">
        <v>2029</v>
      </c>
      <c r="O5" s="50"/>
      <c r="P5" s="50"/>
      <c r="Q5" s="50"/>
      <c r="R5" s="50"/>
      <c r="S5" s="5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row>
    <row r="6" spans="1:255">
      <c r="A6" s="1220" t="s">
        <v>1285</v>
      </c>
      <c r="B6" s="1140" t="s">
        <v>2301</v>
      </c>
      <c r="C6" s="1140"/>
      <c r="D6" s="1140"/>
      <c r="E6" s="1145"/>
      <c r="F6" s="1139"/>
      <c r="G6" s="1140" t="s">
        <v>2302</v>
      </c>
      <c r="H6" s="1140"/>
      <c r="I6" s="1140"/>
      <c r="J6" s="1140"/>
      <c r="K6" s="1140"/>
      <c r="L6" s="1140"/>
      <c r="M6" s="1145"/>
      <c r="N6" s="1220" t="s">
        <v>2056</v>
      </c>
      <c r="O6" s="1140" t="s">
        <v>2303</v>
      </c>
      <c r="P6" s="1140"/>
      <c r="Q6" s="1140"/>
      <c r="R6" s="1140"/>
      <c r="S6" s="1145"/>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row>
    <row r="7" spans="1:255">
      <c r="A7" s="1139" t="s">
        <v>3253</v>
      </c>
      <c r="B7" s="1140" t="s">
        <v>2304</v>
      </c>
      <c r="C7" s="1140"/>
      <c r="D7" s="1140"/>
      <c r="E7" s="1145"/>
      <c r="F7" s="1139"/>
      <c r="G7" s="1140" t="s">
        <v>2305</v>
      </c>
      <c r="H7" s="1140"/>
      <c r="I7" s="1140"/>
      <c r="J7" s="1140"/>
      <c r="K7" s="1140"/>
      <c r="L7" s="1140"/>
      <c r="M7" s="1145"/>
      <c r="N7" s="1220"/>
      <c r="O7" s="1140"/>
      <c r="P7" s="1140"/>
      <c r="Q7" s="1140"/>
      <c r="R7" s="1140"/>
      <c r="S7" s="1145"/>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row>
    <row r="8" spans="1:255">
      <c r="A8" s="1220" t="s">
        <v>338</v>
      </c>
      <c r="B8" s="1140" t="s">
        <v>1607</v>
      </c>
      <c r="C8" s="1140"/>
      <c r="D8" s="1140"/>
      <c r="E8" s="1145"/>
      <c r="F8" s="1139"/>
      <c r="G8" s="1140" t="s">
        <v>2945</v>
      </c>
      <c r="H8" s="1140"/>
      <c r="I8" s="1140"/>
      <c r="J8" s="1140"/>
      <c r="K8" s="1140"/>
      <c r="L8" s="1140"/>
      <c r="M8" s="1145"/>
      <c r="N8" s="1220" t="s">
        <v>599</v>
      </c>
      <c r="O8" s="1140" t="s">
        <v>1608</v>
      </c>
      <c r="P8" s="1140"/>
      <c r="Q8" s="1140"/>
      <c r="R8" s="1140"/>
      <c r="S8" s="1145"/>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c r="IU8" s="11"/>
    </row>
    <row r="9" spans="1:255">
      <c r="A9" s="1220" t="s">
        <v>339</v>
      </c>
      <c r="B9" s="1140" t="s">
        <v>1209</v>
      </c>
      <c r="C9" s="1140"/>
      <c r="D9" s="1140"/>
      <c r="E9" s="1145"/>
      <c r="F9" s="1139"/>
      <c r="G9" s="1140" t="s">
        <v>1210</v>
      </c>
      <c r="H9" s="1140"/>
      <c r="I9" s="1140"/>
      <c r="J9" s="1140"/>
      <c r="K9" s="1140"/>
      <c r="L9" s="1140"/>
      <c r="M9" s="1145"/>
      <c r="N9" s="1220"/>
      <c r="O9" s="1140" t="s">
        <v>1211</v>
      </c>
      <c r="P9" s="1140"/>
      <c r="Q9" s="1140"/>
      <c r="R9" s="1140"/>
      <c r="S9" s="1145"/>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row>
    <row r="10" spans="1:255">
      <c r="A10" s="1139" t="s">
        <v>3253</v>
      </c>
      <c r="B10" s="1140" t="s">
        <v>2251</v>
      </c>
      <c r="C10" s="1140"/>
      <c r="D10" s="1140"/>
      <c r="E10" s="1145"/>
      <c r="F10" s="1139" t="s">
        <v>3253</v>
      </c>
      <c r="G10" s="1140" t="s">
        <v>2928</v>
      </c>
      <c r="H10" s="1140"/>
      <c r="I10" s="1140"/>
      <c r="J10" s="1140"/>
      <c r="K10" s="1140"/>
      <c r="L10" s="1140"/>
      <c r="M10" s="1145"/>
      <c r="N10" s="1220"/>
      <c r="O10" s="1140" t="s">
        <v>3761</v>
      </c>
      <c r="P10" s="1140"/>
      <c r="Q10" s="1140"/>
      <c r="R10" s="1140"/>
      <c r="S10" s="1145"/>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row>
    <row r="11" spans="1:255">
      <c r="A11" s="1139" t="s">
        <v>3253</v>
      </c>
      <c r="B11" s="1140" t="s">
        <v>3762</v>
      </c>
      <c r="C11" s="1140"/>
      <c r="D11" s="1140"/>
      <c r="E11" s="1145"/>
      <c r="F11" s="1139" t="s">
        <v>3253</v>
      </c>
      <c r="G11" s="1140"/>
      <c r="H11" s="1140"/>
      <c r="I11" s="1140"/>
      <c r="J11" s="1140"/>
      <c r="K11" s="1140"/>
      <c r="L11" s="1140"/>
      <c r="M11" s="1145"/>
      <c r="N11" s="1220"/>
      <c r="O11" s="1140" t="s">
        <v>1291</v>
      </c>
      <c r="P11" s="1140"/>
      <c r="Q11" s="1140"/>
      <c r="R11" s="1140"/>
      <c r="S11" s="1145"/>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row>
    <row r="12" spans="1:255">
      <c r="A12" s="1139"/>
      <c r="B12" s="1140" t="s">
        <v>1292</v>
      </c>
      <c r="C12" s="1140"/>
      <c r="D12" s="1140"/>
      <c r="E12" s="1145"/>
      <c r="F12" s="1220" t="s">
        <v>1166</v>
      </c>
      <c r="G12" s="1140" t="s">
        <v>1683</v>
      </c>
      <c r="H12" s="1140"/>
      <c r="I12" s="1140"/>
      <c r="J12" s="1140"/>
      <c r="K12" s="1140"/>
      <c r="L12" s="1140"/>
      <c r="M12" s="1145"/>
      <c r="N12" s="1220"/>
      <c r="O12" s="1140" t="s">
        <v>1684</v>
      </c>
      <c r="P12" s="1140"/>
      <c r="Q12" s="1140"/>
      <c r="R12" s="1140"/>
      <c r="S12" s="1145"/>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row>
    <row r="13" spans="1:255">
      <c r="A13" s="1220" t="s">
        <v>2449</v>
      </c>
      <c r="B13" s="1140" t="s">
        <v>1685</v>
      </c>
      <c r="C13" s="1140"/>
      <c r="D13" s="1140"/>
      <c r="E13" s="1145"/>
      <c r="F13" s="1220"/>
      <c r="G13" s="1140" t="s">
        <v>1686</v>
      </c>
      <c r="H13" s="1140"/>
      <c r="I13" s="1140"/>
      <c r="J13" s="1140"/>
      <c r="K13" s="1140"/>
      <c r="L13" s="1140"/>
      <c r="M13" s="1145"/>
      <c r="N13" s="1220"/>
      <c r="O13" s="1140" t="s">
        <v>580</v>
      </c>
      <c r="P13" s="1140"/>
      <c r="Q13" s="1140"/>
      <c r="R13" s="1140"/>
      <c r="S13" s="1145"/>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row>
    <row r="14" spans="1:255">
      <c r="A14" s="1139"/>
      <c r="B14" s="1140"/>
      <c r="C14" s="1140"/>
      <c r="D14" s="1140"/>
      <c r="E14" s="1145"/>
      <c r="F14" s="1220"/>
      <c r="G14" s="1140"/>
      <c r="H14" s="1140"/>
      <c r="I14" s="1140"/>
      <c r="J14" s="1140"/>
      <c r="K14" s="1140"/>
      <c r="L14" s="1140"/>
      <c r="M14" s="1145"/>
      <c r="N14" s="1220"/>
      <c r="O14" s="1140" t="s">
        <v>581</v>
      </c>
      <c r="P14" s="1140"/>
      <c r="Q14" s="1140"/>
      <c r="R14" s="1140"/>
      <c r="S14" s="1145"/>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c r="IS14" s="11"/>
      <c r="IT14" s="11"/>
      <c r="IU14" s="11"/>
    </row>
    <row r="15" spans="1:255">
      <c r="A15" s="1139"/>
      <c r="B15" s="1140" t="s">
        <v>2652</v>
      </c>
      <c r="C15" s="1140"/>
      <c r="D15" s="1140"/>
      <c r="E15" s="1145"/>
      <c r="F15" s="1220" t="s">
        <v>1376</v>
      </c>
      <c r="G15" s="1140" t="s">
        <v>2257</v>
      </c>
      <c r="H15" s="1140"/>
      <c r="I15" s="1140"/>
      <c r="J15" s="1140"/>
      <c r="K15" s="1140"/>
      <c r="L15" s="1140"/>
      <c r="M15" s="1145"/>
      <c r="N15" s="1220"/>
      <c r="O15" s="1140"/>
      <c r="P15" s="1140"/>
      <c r="Q15" s="1140"/>
      <c r="R15" s="1140"/>
      <c r="S15" s="1145"/>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c r="IM15" s="11"/>
      <c r="IN15" s="11"/>
      <c r="IO15" s="11"/>
      <c r="IP15" s="11"/>
      <c r="IQ15" s="11"/>
      <c r="IR15" s="11"/>
      <c r="IS15" s="11"/>
      <c r="IT15" s="11"/>
      <c r="IU15" s="11"/>
    </row>
    <row r="16" spans="1:255">
      <c r="A16" s="1139" t="s">
        <v>3253</v>
      </c>
      <c r="B16" s="1140" t="s">
        <v>682</v>
      </c>
      <c r="C16" s="1140"/>
      <c r="D16" s="1140"/>
      <c r="E16" s="1145"/>
      <c r="F16" s="1220"/>
      <c r="G16" s="1140" t="s">
        <v>2974</v>
      </c>
      <c r="H16" s="1140"/>
      <c r="I16" s="1140"/>
      <c r="J16" s="1140"/>
      <c r="K16" s="1140"/>
      <c r="L16" s="1140"/>
      <c r="M16" s="1145"/>
      <c r="N16" s="1220" t="s">
        <v>1466</v>
      </c>
      <c r="O16" s="1140" t="s">
        <v>1467</v>
      </c>
      <c r="P16" s="1140"/>
      <c r="Q16" s="1140"/>
      <c r="R16" s="1140"/>
      <c r="S16" s="1145"/>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c r="IM16" s="11"/>
      <c r="IN16" s="11"/>
      <c r="IO16" s="11"/>
      <c r="IP16" s="11"/>
      <c r="IQ16" s="11"/>
      <c r="IR16" s="11"/>
      <c r="IS16" s="11"/>
      <c r="IT16" s="11"/>
      <c r="IU16" s="11"/>
    </row>
    <row r="17" spans="1:255">
      <c r="A17" s="1139" t="s">
        <v>3253</v>
      </c>
      <c r="B17" s="1140" t="s">
        <v>2630</v>
      </c>
      <c r="C17" s="1140"/>
      <c r="D17" s="1140"/>
      <c r="E17" s="1145"/>
      <c r="F17" s="1220"/>
      <c r="G17" s="1140" t="s">
        <v>2631</v>
      </c>
      <c r="H17" s="1140"/>
      <c r="I17" s="1140"/>
      <c r="J17" s="1140"/>
      <c r="K17" s="1140"/>
      <c r="L17" s="1140"/>
      <c r="M17" s="1145"/>
      <c r="N17" s="1220"/>
      <c r="O17" s="1140" t="s">
        <v>2632</v>
      </c>
      <c r="P17" s="1140"/>
      <c r="Q17" s="1140"/>
      <c r="R17" s="1140"/>
      <c r="S17" s="1145"/>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row>
    <row r="18" spans="1:255">
      <c r="A18" s="1139" t="s">
        <v>3253</v>
      </c>
      <c r="B18" s="1140" t="s">
        <v>2633</v>
      </c>
      <c r="C18" s="1140"/>
      <c r="D18" s="1140"/>
      <c r="E18" s="1145"/>
      <c r="F18" s="1220" t="s">
        <v>3253</v>
      </c>
      <c r="G18" s="1140" t="s">
        <v>1856</v>
      </c>
      <c r="H18" s="1140"/>
      <c r="I18" s="1140"/>
      <c r="J18" s="1140"/>
      <c r="K18" s="1140"/>
      <c r="L18" s="1140"/>
      <c r="M18" s="1145"/>
      <c r="N18" s="1220"/>
      <c r="O18" s="1140"/>
      <c r="P18" s="1140"/>
      <c r="Q18" s="1140"/>
      <c r="R18" s="1140"/>
      <c r="S18" s="1145"/>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row>
    <row r="19" spans="1:255">
      <c r="A19" s="1139" t="s">
        <v>179</v>
      </c>
      <c r="B19" s="1140"/>
      <c r="C19" s="1140"/>
      <c r="D19" s="1140"/>
      <c r="E19" s="1145"/>
      <c r="F19" s="1220"/>
      <c r="G19" s="1140"/>
      <c r="H19" s="1140"/>
      <c r="I19" s="1140"/>
      <c r="J19" s="1140"/>
      <c r="K19" s="1140"/>
      <c r="L19" s="1140"/>
      <c r="M19" s="1145"/>
      <c r="N19" s="1220" t="s">
        <v>1857</v>
      </c>
      <c r="O19" s="1140" t="s">
        <v>1858</v>
      </c>
      <c r="P19" s="1140"/>
      <c r="Q19" s="1140"/>
      <c r="R19" s="1140"/>
      <c r="S19" s="1145"/>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row>
    <row r="20" spans="1:255">
      <c r="A20" s="1139" t="s">
        <v>3253</v>
      </c>
      <c r="B20" s="1140" t="s">
        <v>1861</v>
      </c>
      <c r="C20" s="1140"/>
      <c r="D20" s="1140"/>
      <c r="E20" s="1145"/>
      <c r="F20" s="1220" t="s">
        <v>1382</v>
      </c>
      <c r="G20" s="1140" t="s">
        <v>1862</v>
      </c>
      <c r="H20" s="1140"/>
      <c r="I20" s="1140"/>
      <c r="J20" s="1140"/>
      <c r="K20" s="1140"/>
      <c r="L20" s="1140"/>
      <c r="M20" s="1145"/>
      <c r="N20" s="1220"/>
      <c r="O20" s="1140"/>
      <c r="P20" s="1140"/>
      <c r="Q20" s="1140"/>
      <c r="R20" s="1140"/>
      <c r="S20" s="1145"/>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row>
    <row r="21" spans="1:255">
      <c r="A21" s="1139" t="s">
        <v>3253</v>
      </c>
      <c r="B21" s="1140" t="s">
        <v>3505</v>
      </c>
      <c r="C21" s="1140"/>
      <c r="D21" s="1140"/>
      <c r="E21" s="1145"/>
      <c r="F21" s="1139" t="s">
        <v>3253</v>
      </c>
      <c r="G21" s="1140" t="s">
        <v>3506</v>
      </c>
      <c r="H21" s="1140"/>
      <c r="I21" s="1140"/>
      <c r="J21" s="1140"/>
      <c r="K21" s="1140"/>
      <c r="L21" s="1140"/>
      <c r="M21" s="1145"/>
      <c r="N21" s="1220"/>
      <c r="O21" s="1140"/>
      <c r="P21" s="1140"/>
      <c r="Q21" s="1140"/>
      <c r="R21" s="1140"/>
      <c r="S21" s="1145"/>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row>
    <row r="22" spans="1:255">
      <c r="A22" s="1139"/>
      <c r="B22" s="1140"/>
      <c r="C22" s="1140"/>
      <c r="D22" s="1140"/>
      <c r="E22" s="1145"/>
      <c r="F22" s="1139"/>
      <c r="G22" s="1140"/>
      <c r="H22" s="1140"/>
      <c r="I22" s="1140"/>
      <c r="J22" s="1140"/>
      <c r="K22" s="1140"/>
      <c r="L22" s="1144"/>
      <c r="M22" s="1145"/>
      <c r="N22" s="1139"/>
      <c r="O22" s="1140"/>
      <c r="P22" s="1140"/>
      <c r="Q22" s="1140"/>
      <c r="R22" s="1140"/>
      <c r="S22" s="1146"/>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row>
    <row r="23" spans="1:255">
      <c r="A23" s="374" t="s">
        <v>3253</v>
      </c>
      <c r="B23" s="375" t="s">
        <v>3507</v>
      </c>
      <c r="C23" s="375" t="s">
        <v>427</v>
      </c>
      <c r="D23" s="376" t="s">
        <v>428</v>
      </c>
      <c r="E23" s="377" t="s">
        <v>3253</v>
      </c>
      <c r="F23" s="378" t="s">
        <v>604</v>
      </c>
      <c r="G23" s="376"/>
      <c r="H23" s="375"/>
      <c r="I23" s="375"/>
      <c r="J23" s="375" t="s">
        <v>429</v>
      </c>
      <c r="K23" s="379" t="s">
        <v>430</v>
      </c>
      <c r="L23" s="380"/>
      <c r="M23" s="377"/>
      <c r="N23" s="381" t="s">
        <v>59</v>
      </c>
      <c r="O23" s="382"/>
      <c r="P23" s="382"/>
      <c r="Q23" s="382"/>
      <c r="R23" s="382"/>
      <c r="S23" s="383"/>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row>
    <row r="24" spans="1:255">
      <c r="A24" s="384"/>
      <c r="B24" s="385" t="s">
        <v>60</v>
      </c>
      <c r="C24" s="385" t="s">
        <v>60</v>
      </c>
      <c r="D24" s="385" t="s">
        <v>60</v>
      </c>
      <c r="E24" s="387" t="s">
        <v>539</v>
      </c>
      <c r="F24" s="386" t="s">
        <v>540</v>
      </c>
      <c r="G24" s="380"/>
      <c r="H24" s="385" t="s">
        <v>61</v>
      </c>
      <c r="I24" s="385" t="s">
        <v>62</v>
      </c>
      <c r="J24" s="385" t="s">
        <v>605</v>
      </c>
      <c r="K24" s="375" t="s">
        <v>543</v>
      </c>
      <c r="L24" s="375" t="s">
        <v>543</v>
      </c>
      <c r="M24" s="387" t="s">
        <v>3686</v>
      </c>
      <c r="N24" s="386" t="s">
        <v>544</v>
      </c>
      <c r="O24" s="380"/>
      <c r="P24" s="385" t="s">
        <v>545</v>
      </c>
      <c r="Q24" s="385" t="s">
        <v>546</v>
      </c>
      <c r="R24" s="385" t="s">
        <v>63</v>
      </c>
      <c r="S24" s="387" t="s">
        <v>3686</v>
      </c>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row>
    <row r="25" spans="1:255">
      <c r="A25" s="406" t="s">
        <v>3686</v>
      </c>
      <c r="B25" s="385" t="s">
        <v>64</v>
      </c>
      <c r="C25" s="385" t="s">
        <v>64</v>
      </c>
      <c r="D25" s="385" t="s">
        <v>64</v>
      </c>
      <c r="E25" s="387" t="s">
        <v>549</v>
      </c>
      <c r="F25" s="386" t="s">
        <v>550</v>
      </c>
      <c r="G25" s="380"/>
      <c r="H25" s="385" t="s">
        <v>65</v>
      </c>
      <c r="I25" s="385" t="s">
        <v>65</v>
      </c>
      <c r="J25" s="385" t="s">
        <v>66</v>
      </c>
      <c r="K25" s="385" t="s">
        <v>67</v>
      </c>
      <c r="L25" s="385" t="s">
        <v>955</v>
      </c>
      <c r="M25" s="387" t="s">
        <v>3689</v>
      </c>
      <c r="N25" s="386" t="s">
        <v>555</v>
      </c>
      <c r="O25" s="380"/>
      <c r="P25" s="385" t="s">
        <v>555</v>
      </c>
      <c r="Q25" s="385" t="s">
        <v>555</v>
      </c>
      <c r="R25" s="385" t="s">
        <v>68</v>
      </c>
      <c r="S25" s="387" t="s">
        <v>3689</v>
      </c>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row>
    <row r="26" spans="1:255">
      <c r="A26" s="408" t="s">
        <v>3689</v>
      </c>
      <c r="B26" s="388" t="s">
        <v>58</v>
      </c>
      <c r="C26" s="388" t="s">
        <v>1827</v>
      </c>
      <c r="D26" s="388" t="s">
        <v>1828</v>
      </c>
      <c r="E26" s="392" t="s">
        <v>1829</v>
      </c>
      <c r="F26" s="390" t="s">
        <v>3535</v>
      </c>
      <c r="G26" s="391"/>
      <c r="H26" s="388" t="s">
        <v>3536</v>
      </c>
      <c r="I26" s="388" t="s">
        <v>3537</v>
      </c>
      <c r="J26" s="388" t="s">
        <v>3538</v>
      </c>
      <c r="K26" s="388" t="s">
        <v>3539</v>
      </c>
      <c r="L26" s="388" t="s">
        <v>3540</v>
      </c>
      <c r="M26" s="392"/>
      <c r="N26" s="390" t="s">
        <v>3490</v>
      </c>
      <c r="O26" s="391"/>
      <c r="P26" s="388" t="s">
        <v>3491</v>
      </c>
      <c r="Q26" s="388" t="s">
        <v>1532</v>
      </c>
      <c r="R26" s="388" t="s">
        <v>1533</v>
      </c>
      <c r="S26" s="392"/>
      <c r="T26" s="11"/>
      <c r="U26" s="11" t="s">
        <v>3253</v>
      </c>
      <c r="V26" s="11"/>
      <c r="W26" s="11" t="s">
        <v>3253</v>
      </c>
      <c r="X26" s="11"/>
      <c r="Y26" s="11" t="s">
        <v>3253</v>
      </c>
      <c r="Z26" s="11"/>
      <c r="AA26" s="11" t="s">
        <v>3253</v>
      </c>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row>
    <row r="27" spans="1:255" ht="15.75">
      <c r="A27" s="174" t="s">
        <v>69</v>
      </c>
      <c r="B27" s="1022"/>
      <c r="C27" s="77"/>
      <c r="D27" s="77"/>
      <c r="E27" s="51"/>
      <c r="F27" s="49"/>
      <c r="G27" s="77"/>
      <c r="H27" s="77"/>
      <c r="I27" s="77"/>
      <c r="J27" s="77"/>
      <c r="K27" s="341"/>
      <c r="L27" s="341"/>
      <c r="M27" s="1127"/>
      <c r="N27" s="49"/>
      <c r="O27" s="210"/>
      <c r="P27" s="210"/>
      <c r="Q27" s="210"/>
      <c r="R27" s="210"/>
      <c r="S27" s="1127"/>
      <c r="T27" s="11"/>
      <c r="U27" s="11"/>
      <c r="V27" s="11" t="s">
        <v>3253</v>
      </c>
      <c r="W27" s="11"/>
      <c r="X27" s="11"/>
      <c r="Y27" s="11"/>
      <c r="Z27" s="11"/>
      <c r="AA27" s="11"/>
      <c r="AB27" s="11"/>
      <c r="AC27" s="11"/>
      <c r="AD27" s="11"/>
      <c r="AE27" s="11"/>
      <c r="AF27" s="11"/>
      <c r="AG27" s="11"/>
      <c r="AH27" s="11"/>
      <c r="AI27" s="11"/>
      <c r="AJ27" s="11"/>
      <c r="AK27" s="11" t="s">
        <v>3253</v>
      </c>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row>
    <row r="28" spans="1:255">
      <c r="A28" s="174" t="s">
        <v>70</v>
      </c>
      <c r="B28" s="77"/>
      <c r="C28" s="77"/>
      <c r="D28" s="77"/>
      <c r="E28" s="51"/>
      <c r="F28" s="49"/>
      <c r="G28" s="77"/>
      <c r="H28" s="77"/>
      <c r="I28" s="77"/>
      <c r="J28" s="77"/>
      <c r="K28" s="341"/>
      <c r="L28" s="341"/>
      <c r="M28" s="1127"/>
      <c r="N28" s="49"/>
      <c r="O28" s="341"/>
      <c r="P28" s="341"/>
      <c r="Q28" s="341"/>
      <c r="R28" s="341"/>
      <c r="S28" s="1127"/>
      <c r="T28" s="11"/>
      <c r="U28" s="11"/>
      <c r="V28" s="11" t="s">
        <v>3253</v>
      </c>
      <c r="W28" s="11"/>
      <c r="X28" s="11"/>
      <c r="Y28" s="11"/>
      <c r="Z28" s="11"/>
      <c r="AA28" s="11"/>
      <c r="AB28" s="11"/>
      <c r="AC28" s="11"/>
      <c r="AD28" s="11"/>
      <c r="AE28" s="11"/>
      <c r="AF28" s="11"/>
      <c r="AG28" s="11"/>
      <c r="AH28" s="11"/>
      <c r="AI28" s="11"/>
      <c r="AJ28" s="11"/>
      <c r="AK28" s="11" t="s">
        <v>3253</v>
      </c>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row>
    <row r="29" spans="1:255">
      <c r="A29" s="174" t="s">
        <v>730</v>
      </c>
      <c r="B29" s="77"/>
      <c r="C29" s="77"/>
      <c r="D29" s="77"/>
      <c r="E29" s="51"/>
      <c r="F29" s="49"/>
      <c r="G29" s="77"/>
      <c r="H29" s="77"/>
      <c r="I29" s="77"/>
      <c r="J29" s="77"/>
      <c r="K29" s="341"/>
      <c r="L29" s="341"/>
      <c r="M29" s="1127"/>
      <c r="N29" s="49"/>
      <c r="O29" s="341"/>
      <c r="P29" s="341"/>
      <c r="Q29" s="341"/>
      <c r="R29" s="341"/>
      <c r="S29" s="1127"/>
      <c r="T29" s="11"/>
      <c r="U29" s="11"/>
      <c r="V29" s="11" t="s">
        <v>3253</v>
      </c>
      <c r="W29" s="11"/>
      <c r="X29" s="11"/>
      <c r="Y29" s="11"/>
      <c r="Z29" s="11"/>
      <c r="AA29" s="11"/>
      <c r="AB29" s="11"/>
      <c r="AC29" s="11"/>
      <c r="AD29" s="11"/>
      <c r="AE29" s="11"/>
      <c r="AF29" s="11"/>
      <c r="AG29" s="11"/>
      <c r="AH29" s="11"/>
      <c r="AI29" s="11"/>
      <c r="AJ29" s="11"/>
      <c r="AK29" s="11" t="s">
        <v>3253</v>
      </c>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row>
    <row r="30" spans="1:255">
      <c r="A30" s="174" t="s">
        <v>731</v>
      </c>
      <c r="B30" s="77"/>
      <c r="C30" s="77"/>
      <c r="D30" s="77"/>
      <c r="E30" s="51"/>
      <c r="F30" s="49"/>
      <c r="G30" s="77"/>
      <c r="H30" s="77"/>
      <c r="I30" s="77"/>
      <c r="J30" s="77"/>
      <c r="K30" s="341"/>
      <c r="L30" s="341"/>
      <c r="M30" s="1127">
        <v>4</v>
      </c>
      <c r="N30" s="49"/>
      <c r="O30" s="341"/>
      <c r="P30" s="341"/>
      <c r="Q30" s="341"/>
      <c r="R30" s="341">
        <f t="shared" ref="R30:R42" si="0">SUM(O30:Q30)</f>
        <v>0</v>
      </c>
      <c r="S30" s="1127">
        <v>4</v>
      </c>
      <c r="T30" s="11"/>
      <c r="U30" s="11"/>
      <c r="V30" s="11" t="s">
        <v>3253</v>
      </c>
      <c r="W30" s="11"/>
      <c r="X30" s="11"/>
      <c r="Y30" s="11"/>
      <c r="Z30" s="11"/>
      <c r="AA30" s="11"/>
      <c r="AB30" s="11"/>
      <c r="AC30" s="11"/>
      <c r="AD30" s="11"/>
      <c r="AE30" s="11"/>
      <c r="AF30" s="11"/>
      <c r="AG30" s="11"/>
      <c r="AH30" s="11"/>
      <c r="AI30" s="11"/>
      <c r="AJ30" s="11"/>
      <c r="AK30" s="11" t="s">
        <v>3253</v>
      </c>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row>
    <row r="31" spans="1:255">
      <c r="A31" s="174" t="s">
        <v>732</v>
      </c>
      <c r="B31" s="77"/>
      <c r="C31" s="3705" t="s">
        <v>1367</v>
      </c>
      <c r="D31" s="3706"/>
      <c r="E31" s="51"/>
      <c r="F31" s="49"/>
      <c r="G31" s="77"/>
      <c r="H31" s="77"/>
      <c r="I31" s="77"/>
      <c r="J31" s="77"/>
      <c r="K31" s="341"/>
      <c r="L31" s="341"/>
      <c r="M31" s="1127">
        <v>5</v>
      </c>
      <c r="N31" s="49"/>
      <c r="O31" s="341"/>
      <c r="P31" s="341"/>
      <c r="Q31" s="341"/>
      <c r="R31" s="341">
        <f t="shared" si="0"/>
        <v>0</v>
      </c>
      <c r="S31" s="1127">
        <v>5</v>
      </c>
      <c r="T31" s="11"/>
      <c r="U31" s="11"/>
      <c r="V31" s="11" t="s">
        <v>3253</v>
      </c>
      <c r="W31" s="11"/>
      <c r="X31" s="11"/>
      <c r="Y31" s="11"/>
      <c r="Z31" s="11"/>
      <c r="AA31" s="11"/>
      <c r="AB31" s="11"/>
      <c r="AC31" s="11"/>
      <c r="AD31" s="11"/>
      <c r="AE31" s="11"/>
      <c r="AF31" s="11"/>
      <c r="AG31" s="11"/>
      <c r="AH31" s="11"/>
      <c r="AI31" s="11"/>
      <c r="AJ31" s="11"/>
      <c r="AK31" s="11" t="s">
        <v>3253</v>
      </c>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row>
    <row r="32" spans="1:255">
      <c r="A32" s="174" t="s">
        <v>733</v>
      </c>
      <c r="B32" s="77"/>
      <c r="C32" s="3707"/>
      <c r="D32" s="3708"/>
      <c r="E32" s="51"/>
      <c r="F32" s="49"/>
      <c r="G32" s="77"/>
      <c r="H32" s="3705" t="s">
        <v>1367</v>
      </c>
      <c r="I32" s="3706"/>
      <c r="J32" s="77"/>
      <c r="K32" s="341"/>
      <c r="L32" s="341"/>
      <c r="M32" s="1127">
        <v>6</v>
      </c>
      <c r="N32" s="49"/>
      <c r="O32" s="341"/>
      <c r="P32" s="341"/>
      <c r="Q32" s="341"/>
      <c r="R32" s="341">
        <f t="shared" si="0"/>
        <v>0</v>
      </c>
      <c r="S32" s="1127">
        <v>6</v>
      </c>
      <c r="T32" s="11"/>
      <c r="U32" s="11"/>
      <c r="V32" s="11" t="s">
        <v>3253</v>
      </c>
      <c r="W32" s="11"/>
      <c r="X32" s="11"/>
      <c r="Y32" s="11"/>
      <c r="Z32" s="11"/>
      <c r="AA32" s="11"/>
      <c r="AB32" s="11"/>
      <c r="AC32" s="11"/>
      <c r="AD32" s="11"/>
      <c r="AE32" s="11"/>
      <c r="AF32" s="11"/>
      <c r="AG32" s="11"/>
      <c r="AH32" s="11"/>
      <c r="AI32" s="11"/>
      <c r="AJ32" s="11"/>
      <c r="AK32" s="11" t="s">
        <v>3253</v>
      </c>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row>
    <row r="33" spans="1:255">
      <c r="A33" s="174" t="s">
        <v>734</v>
      </c>
      <c r="B33" s="77"/>
      <c r="C33" s="3707"/>
      <c r="D33" s="3708"/>
      <c r="E33" s="51"/>
      <c r="F33" s="49"/>
      <c r="G33" s="77"/>
      <c r="H33" s="3707"/>
      <c r="I33" s="3708"/>
      <c r="J33" s="77"/>
      <c r="K33" s="341"/>
      <c r="L33" s="341"/>
      <c r="M33" s="1127">
        <v>7</v>
      </c>
      <c r="N33" s="49"/>
      <c r="O33" s="3705" t="s">
        <v>1367</v>
      </c>
      <c r="P33" s="3706"/>
      <c r="Q33" s="341"/>
      <c r="R33" s="341">
        <f t="shared" si="0"/>
        <v>0</v>
      </c>
      <c r="S33" s="1127">
        <v>7</v>
      </c>
      <c r="T33" s="11"/>
      <c r="U33" s="11"/>
      <c r="V33" s="11" t="s">
        <v>3253</v>
      </c>
      <c r="W33" s="11"/>
      <c r="X33" s="11"/>
      <c r="Y33" s="11"/>
      <c r="Z33" s="11"/>
      <c r="AA33" s="11"/>
      <c r="AB33" s="11"/>
      <c r="AC33" s="11"/>
      <c r="AD33" s="11"/>
      <c r="AE33" s="11"/>
      <c r="AF33" s="11"/>
      <c r="AG33" s="11"/>
      <c r="AH33" s="11"/>
      <c r="AI33" s="11"/>
      <c r="AJ33" s="11"/>
      <c r="AK33" s="11" t="s">
        <v>179</v>
      </c>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row>
    <row r="34" spans="1:255">
      <c r="A34" s="174" t="s">
        <v>735</v>
      </c>
      <c r="B34" s="77"/>
      <c r="C34" s="3707"/>
      <c r="D34" s="3708"/>
      <c r="E34" s="51"/>
      <c r="F34" s="49"/>
      <c r="G34" s="77"/>
      <c r="H34" s="3707"/>
      <c r="I34" s="3708"/>
      <c r="J34" s="77"/>
      <c r="K34" s="341"/>
      <c r="L34" s="341"/>
      <c r="M34" s="1127">
        <v>8</v>
      </c>
      <c r="N34" s="49"/>
      <c r="O34" s="3707"/>
      <c r="P34" s="3708"/>
      <c r="Q34" s="341"/>
      <c r="R34" s="341">
        <f t="shared" si="0"/>
        <v>0</v>
      </c>
      <c r="S34" s="1127">
        <v>8</v>
      </c>
      <c r="T34" s="11" t="s">
        <v>3253</v>
      </c>
      <c r="U34" s="11" t="s">
        <v>3253</v>
      </c>
      <c r="V34" s="11" t="s">
        <v>3253</v>
      </c>
      <c r="W34" s="11"/>
      <c r="X34" s="11"/>
      <c r="Y34" s="11"/>
      <c r="Z34" s="11" t="s">
        <v>3253</v>
      </c>
      <c r="AA34" s="11" t="s">
        <v>3253</v>
      </c>
      <c r="AB34" s="11" t="s">
        <v>3253</v>
      </c>
      <c r="AC34" s="11" t="s">
        <v>3253</v>
      </c>
      <c r="AD34" s="11" t="s">
        <v>3253</v>
      </c>
      <c r="AE34" s="11" t="s">
        <v>3253</v>
      </c>
      <c r="AF34" s="11" t="s">
        <v>3253</v>
      </c>
      <c r="AG34" s="11" t="s">
        <v>3253</v>
      </c>
      <c r="AH34" s="11" t="s">
        <v>3253</v>
      </c>
      <c r="AI34" s="11" t="s">
        <v>3253</v>
      </c>
      <c r="AJ34" s="11" t="s">
        <v>3253</v>
      </c>
      <c r="AK34" s="11" t="s">
        <v>3253</v>
      </c>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row>
    <row r="35" spans="1:255">
      <c r="A35" s="174" t="s">
        <v>736</v>
      </c>
      <c r="B35" s="77"/>
      <c r="C35" s="3709"/>
      <c r="D35" s="3710"/>
      <c r="E35" s="51"/>
      <c r="F35" s="49"/>
      <c r="G35" s="77"/>
      <c r="H35" s="3707"/>
      <c r="I35" s="3708"/>
      <c r="J35" s="77"/>
      <c r="K35" s="341"/>
      <c r="L35" s="341"/>
      <c r="M35" s="1127">
        <v>9</v>
      </c>
      <c r="N35" s="49"/>
      <c r="O35" s="3707"/>
      <c r="P35" s="3708"/>
      <c r="Q35" s="341"/>
      <c r="R35" s="341">
        <f t="shared" si="0"/>
        <v>0</v>
      </c>
      <c r="S35" s="1127">
        <v>9</v>
      </c>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row>
    <row r="36" spans="1:255">
      <c r="A36" s="174" t="s">
        <v>3653</v>
      </c>
      <c r="B36" s="77"/>
      <c r="C36" s="77"/>
      <c r="D36" s="77"/>
      <c r="E36" s="51"/>
      <c r="F36" s="49"/>
      <c r="G36" s="77"/>
      <c r="H36" s="3709"/>
      <c r="I36" s="3710"/>
      <c r="J36" s="77"/>
      <c r="K36" s="341"/>
      <c r="L36" s="341"/>
      <c r="M36" s="1127">
        <v>10</v>
      </c>
      <c r="N36" s="49"/>
      <c r="O36" s="3707"/>
      <c r="P36" s="3708"/>
      <c r="Q36" s="341"/>
      <c r="R36" s="341">
        <f t="shared" si="0"/>
        <v>0</v>
      </c>
      <c r="S36" s="1127">
        <v>10</v>
      </c>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row>
    <row r="37" spans="1:255">
      <c r="A37" s="174" t="s">
        <v>3654</v>
      </c>
      <c r="B37" s="77"/>
      <c r="C37" s="77"/>
      <c r="D37" s="77"/>
      <c r="E37" s="51"/>
      <c r="F37" s="49"/>
      <c r="G37" s="77"/>
      <c r="H37" s="77"/>
      <c r="I37" s="77"/>
      <c r="J37" s="77"/>
      <c r="K37" s="341"/>
      <c r="L37" s="341"/>
      <c r="M37" s="1127">
        <v>11</v>
      </c>
      <c r="N37" s="49"/>
      <c r="O37" s="3709"/>
      <c r="P37" s="3710"/>
      <c r="Q37" s="341"/>
      <c r="R37" s="341">
        <f t="shared" si="0"/>
        <v>0</v>
      </c>
      <c r="S37" s="1127">
        <v>11</v>
      </c>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row>
    <row r="38" spans="1:255">
      <c r="A38" s="174" t="s">
        <v>3655</v>
      </c>
      <c r="B38" s="77"/>
      <c r="C38" s="77"/>
      <c r="D38" s="77"/>
      <c r="E38" s="51"/>
      <c r="F38" s="49"/>
      <c r="G38" s="77"/>
      <c r="H38" s="77"/>
      <c r="I38" s="77"/>
      <c r="J38" s="77"/>
      <c r="K38" s="341"/>
      <c r="L38" s="341"/>
      <c r="M38" s="1127">
        <v>12</v>
      </c>
      <c r="N38" s="49"/>
      <c r="O38" s="341"/>
      <c r="P38" s="341"/>
      <c r="Q38" s="341"/>
      <c r="R38" s="341">
        <f t="shared" si="0"/>
        <v>0</v>
      </c>
      <c r="S38" s="1127">
        <v>12</v>
      </c>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row>
    <row r="39" spans="1:255">
      <c r="A39" s="174" t="s">
        <v>3656</v>
      </c>
      <c r="B39" s="77"/>
      <c r="C39" s="77"/>
      <c r="D39" s="77"/>
      <c r="E39" s="51"/>
      <c r="F39" s="49"/>
      <c r="G39" s="77"/>
      <c r="H39" s="77"/>
      <c r="I39" s="77"/>
      <c r="J39" s="77"/>
      <c r="K39" s="341"/>
      <c r="L39" s="341"/>
      <c r="M39" s="1127">
        <v>13</v>
      </c>
      <c r="N39" s="49"/>
      <c r="O39" s="341"/>
      <c r="P39" s="341"/>
      <c r="Q39" s="341"/>
      <c r="R39" s="341">
        <f t="shared" si="0"/>
        <v>0</v>
      </c>
      <c r="S39" s="1127">
        <v>13</v>
      </c>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row>
    <row r="40" spans="1:255">
      <c r="A40" s="174" t="s">
        <v>3657</v>
      </c>
      <c r="B40" s="77"/>
      <c r="C40" s="77"/>
      <c r="D40" s="77"/>
      <c r="E40" s="51"/>
      <c r="F40" s="49"/>
      <c r="G40" s="77"/>
      <c r="H40" s="77"/>
      <c r="I40" s="77"/>
      <c r="J40" s="77"/>
      <c r="K40" s="341"/>
      <c r="L40" s="341"/>
      <c r="M40" s="1127">
        <v>14</v>
      </c>
      <c r="N40" s="49"/>
      <c r="O40" s="341"/>
      <c r="P40" s="341"/>
      <c r="Q40" s="341"/>
      <c r="R40" s="341">
        <f t="shared" si="0"/>
        <v>0</v>
      </c>
      <c r="S40" s="1127">
        <v>14</v>
      </c>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row>
    <row r="41" spans="1:255">
      <c r="A41" s="174" t="s">
        <v>3671</v>
      </c>
      <c r="B41" s="77"/>
      <c r="C41" s="77"/>
      <c r="D41" s="77"/>
      <c r="E41" s="51"/>
      <c r="F41" s="49"/>
      <c r="G41" s="77"/>
      <c r="H41" s="77"/>
      <c r="I41" s="77"/>
      <c r="J41" s="77"/>
      <c r="K41" s="341"/>
      <c r="L41" s="341"/>
      <c r="M41" s="1127">
        <v>15</v>
      </c>
      <c r="N41" s="49"/>
      <c r="O41" s="341"/>
      <c r="P41" s="341"/>
      <c r="Q41" s="341"/>
      <c r="R41" s="341">
        <f t="shared" si="0"/>
        <v>0</v>
      </c>
      <c r="S41" s="1127">
        <v>15</v>
      </c>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row>
    <row r="42" spans="1:255">
      <c r="A42" s="174" t="s">
        <v>3672</v>
      </c>
      <c r="B42" s="77"/>
      <c r="C42" s="366"/>
      <c r="D42" s="366"/>
      <c r="E42" s="393"/>
      <c r="F42" s="394"/>
      <c r="G42" s="366"/>
      <c r="H42" s="366"/>
      <c r="I42" s="366"/>
      <c r="J42" s="77"/>
      <c r="K42" s="341"/>
      <c r="L42" s="341"/>
      <c r="M42" s="1127">
        <v>16</v>
      </c>
      <c r="N42" s="49"/>
      <c r="O42" s="341"/>
      <c r="P42" s="341"/>
      <c r="Q42" s="341"/>
      <c r="R42" s="341">
        <f t="shared" si="0"/>
        <v>0</v>
      </c>
      <c r="S42" s="1127">
        <v>16</v>
      </c>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row>
    <row r="43" spans="1:255">
      <c r="A43" s="174" t="s">
        <v>3673</v>
      </c>
      <c r="B43" s="285" t="s">
        <v>3520</v>
      </c>
      <c r="C43" s="366"/>
      <c r="D43" s="366"/>
      <c r="E43" s="393"/>
      <c r="F43" s="394"/>
      <c r="G43" s="366"/>
      <c r="H43" s="366"/>
      <c r="I43" s="366"/>
      <c r="J43" s="77">
        <f>SUM(J27:J42)</f>
        <v>0</v>
      </c>
      <c r="K43" s="341">
        <f>SUM(K27:K42)</f>
        <v>0</v>
      </c>
      <c r="L43" s="341">
        <f>SUM(L27:L42)</f>
        <v>0</v>
      </c>
      <c r="M43" s="1127">
        <v>17</v>
      </c>
      <c r="N43" s="49"/>
      <c r="O43" s="210">
        <f>SUM(O27:O42)</f>
        <v>0</v>
      </c>
      <c r="P43" s="210">
        <f>SUM(P27:P42)</f>
        <v>0</v>
      </c>
      <c r="Q43" s="210">
        <f>SUM(Q27:Q42)</f>
        <v>0</v>
      </c>
      <c r="R43" s="210">
        <f>SUM(R27:R42)</f>
        <v>0</v>
      </c>
      <c r="S43" s="1127">
        <v>17</v>
      </c>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row>
    <row r="44" spans="1:255">
      <c r="A44" s="226"/>
      <c r="B44" s="227"/>
      <c r="C44" s="227"/>
      <c r="D44" s="227"/>
      <c r="E44" s="228"/>
      <c r="F44" s="226"/>
      <c r="G44" s="227"/>
      <c r="H44" s="227"/>
      <c r="I44" s="227"/>
      <c r="J44" s="227"/>
      <c r="K44" s="227"/>
      <c r="L44" s="227"/>
      <c r="M44" s="228"/>
      <c r="N44" s="226"/>
      <c r="O44" s="227"/>
      <c r="P44" s="227"/>
      <c r="Q44" s="227"/>
      <c r="R44" s="227"/>
      <c r="S44" s="228"/>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row>
    <row r="45" spans="1:255">
      <c r="A45" s="197"/>
      <c r="B45" s="44"/>
      <c r="C45" s="44"/>
      <c r="D45" s="44"/>
      <c r="E45" s="45"/>
      <c r="F45" s="197"/>
      <c r="G45" s="44"/>
      <c r="H45" s="44"/>
      <c r="I45" s="44"/>
      <c r="J45" s="44"/>
      <c r="K45" s="44"/>
      <c r="L45" s="44"/>
      <c r="M45" s="45"/>
      <c r="N45" s="197"/>
      <c r="O45" s="44"/>
      <c r="P45" s="44"/>
      <c r="Q45" s="44"/>
      <c r="R45" s="44"/>
      <c r="S45" s="45"/>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row>
    <row r="46" spans="1:255">
      <c r="A46" s="197"/>
      <c r="B46" s="44"/>
      <c r="C46" s="44"/>
      <c r="D46" s="44"/>
      <c r="E46" s="45"/>
      <c r="F46" s="197"/>
      <c r="G46" s="44"/>
      <c r="H46" s="44"/>
      <c r="I46" s="44"/>
      <c r="J46" s="44"/>
      <c r="K46" s="44"/>
      <c r="L46" s="44"/>
      <c r="M46" s="45"/>
      <c r="N46" s="197"/>
      <c r="O46" s="44"/>
      <c r="P46" s="44"/>
      <c r="Q46" s="44"/>
      <c r="R46" s="44"/>
      <c r="S46" s="45"/>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row>
    <row r="47" spans="1:255">
      <c r="A47" s="197"/>
      <c r="B47" s="44"/>
      <c r="C47" s="44"/>
      <c r="D47" s="44"/>
      <c r="E47" s="45"/>
      <c r="F47" s="197"/>
      <c r="G47" s="44"/>
      <c r="H47" s="44"/>
      <c r="I47" s="44"/>
      <c r="J47" s="44"/>
      <c r="K47" s="44"/>
      <c r="L47" s="44"/>
      <c r="M47" s="45"/>
      <c r="N47" s="197"/>
      <c r="O47" s="44"/>
      <c r="P47" s="44"/>
      <c r="Q47" s="44"/>
      <c r="R47" s="44"/>
      <c r="S47" s="45"/>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row>
    <row r="48" spans="1:255">
      <c r="A48" s="197"/>
      <c r="B48" s="44"/>
      <c r="C48" s="44"/>
      <c r="D48" s="44"/>
      <c r="E48" s="45"/>
      <c r="F48" s="197"/>
      <c r="G48" s="44"/>
      <c r="H48" s="44"/>
      <c r="I48" s="44"/>
      <c r="J48" s="44"/>
      <c r="K48" s="44"/>
      <c r="L48" s="44"/>
      <c r="M48" s="45"/>
      <c r="N48" s="197"/>
      <c r="O48" s="44"/>
      <c r="P48" s="44"/>
      <c r="Q48" s="44"/>
      <c r="R48" s="44"/>
      <c r="S48" s="45"/>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row>
    <row r="49" spans="1:255">
      <c r="A49" s="197"/>
      <c r="B49" s="44"/>
      <c r="C49" s="44"/>
      <c r="D49" s="44"/>
      <c r="E49" s="45"/>
      <c r="F49" s="197"/>
      <c r="G49" s="44"/>
      <c r="H49" s="44"/>
      <c r="I49" s="44"/>
      <c r="J49" s="44"/>
      <c r="K49" s="44"/>
      <c r="L49" s="44"/>
      <c r="M49" s="45"/>
      <c r="N49" s="197"/>
      <c r="O49" s="44"/>
      <c r="P49" s="44"/>
      <c r="Q49" s="44"/>
      <c r="R49" s="44"/>
      <c r="S49" s="45"/>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row>
    <row r="50" spans="1:255">
      <c r="A50" s="197"/>
      <c r="B50" s="44"/>
      <c r="C50" s="44"/>
      <c r="D50" s="44"/>
      <c r="E50" s="45"/>
      <c r="F50" s="197"/>
      <c r="G50" s="44"/>
      <c r="H50" s="44"/>
      <c r="I50" s="44"/>
      <c r="J50" s="44"/>
      <c r="K50" s="44"/>
      <c r="L50" s="44"/>
      <c r="M50" s="45"/>
      <c r="N50" s="197"/>
      <c r="O50" s="44"/>
      <c r="P50" s="44"/>
      <c r="Q50" s="44"/>
      <c r="R50" s="44"/>
      <c r="S50" s="45"/>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row>
    <row r="51" spans="1:255">
      <c r="A51" s="197"/>
      <c r="B51" s="44"/>
      <c r="C51" s="44"/>
      <c r="D51" s="44"/>
      <c r="E51" s="45"/>
      <c r="F51" s="197"/>
      <c r="G51" s="44"/>
      <c r="H51" s="44"/>
      <c r="I51" s="44"/>
      <c r="J51" s="44"/>
      <c r="K51" s="44"/>
      <c r="L51" s="44"/>
      <c r="M51" s="45"/>
      <c r="N51" s="197"/>
      <c r="O51" s="44"/>
      <c r="P51" s="44"/>
      <c r="Q51" s="44"/>
      <c r="R51" s="44"/>
      <c r="S51" s="45"/>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row>
    <row r="52" spans="1:255">
      <c r="A52" s="197"/>
      <c r="B52" s="44"/>
      <c r="C52" s="44"/>
      <c r="D52" s="44"/>
      <c r="E52" s="45"/>
      <c r="F52" s="197"/>
      <c r="G52" s="44"/>
      <c r="H52" s="44"/>
      <c r="I52" s="44"/>
      <c r="J52" s="44"/>
      <c r="K52" s="44"/>
      <c r="L52" s="44"/>
      <c r="M52" s="45"/>
      <c r="N52" s="197"/>
      <c r="O52" s="44"/>
      <c r="P52" s="44"/>
      <c r="Q52" s="44"/>
      <c r="R52" s="44"/>
      <c r="S52" s="45"/>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row>
    <row r="53" spans="1:255">
      <c r="A53" s="197"/>
      <c r="B53" s="44"/>
      <c r="C53" s="44"/>
      <c r="D53" s="44"/>
      <c r="E53" s="45"/>
      <c r="F53" s="197"/>
      <c r="G53" s="44"/>
      <c r="H53" s="44"/>
      <c r="I53" s="44"/>
      <c r="J53" s="44"/>
      <c r="K53" s="44"/>
      <c r="L53" s="44"/>
      <c r="M53" s="45"/>
      <c r="N53" s="197"/>
      <c r="O53" s="44"/>
      <c r="P53" s="44"/>
      <c r="Q53" s="44"/>
      <c r="R53" s="44"/>
      <c r="S53" s="45"/>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row>
    <row r="54" spans="1:255" ht="15.75" thickBot="1">
      <c r="A54" s="395"/>
      <c r="B54" s="396"/>
      <c r="C54" s="396"/>
      <c r="D54" s="396"/>
      <c r="E54" s="397"/>
      <c r="F54" s="395"/>
      <c r="G54" s="396"/>
      <c r="H54" s="396"/>
      <c r="I54" s="396"/>
      <c r="J54" s="396"/>
      <c r="K54" s="396"/>
      <c r="L54" s="396"/>
      <c r="M54" s="397"/>
      <c r="N54" s="395"/>
      <c r="O54" s="396"/>
      <c r="P54" s="396"/>
      <c r="Q54" s="396"/>
      <c r="R54" s="396"/>
      <c r="S54" s="397"/>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row>
    <row r="55" spans="1:255">
      <c r="A55" s="44"/>
      <c r="B55" s="44"/>
      <c r="C55" s="44"/>
      <c r="D55" s="44"/>
      <c r="E55" s="44"/>
      <c r="F55" s="44"/>
      <c r="G55" s="44"/>
      <c r="H55" s="44"/>
      <c r="I55" s="44"/>
      <c r="J55" s="44"/>
      <c r="K55" s="44"/>
      <c r="L55" s="44"/>
      <c r="M55" s="44"/>
      <c r="N55" s="44"/>
      <c r="O55" s="44"/>
      <c r="P55" s="44"/>
      <c r="Q55" s="44"/>
      <c r="R55" s="44"/>
      <c r="S55" s="44"/>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row>
    <row r="56" spans="1:255">
      <c r="A56" s="1105" t="s">
        <v>959</v>
      </c>
      <c r="B56" s="11"/>
      <c r="C56" s="11"/>
      <c r="D56" s="44"/>
      <c r="E56" s="44"/>
      <c r="F56" s="1105" t="str">
        <f>A56</f>
        <v>FERC FORM NO.1 (REVISED 12-90) NYPSC Modified-96</v>
      </c>
      <c r="G56" s="44"/>
      <c r="H56" s="44"/>
      <c r="I56" s="11"/>
      <c r="J56" s="44"/>
      <c r="K56" s="44"/>
      <c r="L56" s="44"/>
      <c r="M56" s="44"/>
      <c r="N56" s="44" t="str">
        <f>A56</f>
        <v>FERC FORM NO.1 (REVISED 12-90) NYPSC Modified-96</v>
      </c>
      <c r="O56" s="44"/>
      <c r="P56" s="11"/>
      <c r="Q56" s="44"/>
      <c r="R56" s="44"/>
      <c r="S56" s="172" t="s">
        <v>737</v>
      </c>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row>
    <row r="57" spans="1:255">
      <c r="A57" s="44" t="s">
        <v>738</v>
      </c>
      <c r="B57" s="44"/>
      <c r="C57" s="44"/>
      <c r="D57" s="44"/>
      <c r="E57" s="44"/>
      <c r="F57" s="44" t="s">
        <v>739</v>
      </c>
      <c r="G57" s="44"/>
      <c r="H57" s="44"/>
      <c r="I57" s="44"/>
      <c r="J57" s="279"/>
      <c r="K57" s="279"/>
      <c r="L57" s="279"/>
      <c r="M57" s="44"/>
      <c r="N57" s="44" t="s">
        <v>740</v>
      </c>
      <c r="O57" s="44"/>
      <c r="P57" s="279"/>
      <c r="Q57" s="279"/>
      <c r="R57" s="279"/>
      <c r="S57" s="44"/>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row>
    <row r="58" spans="1:255" ht="18">
      <c r="A58" s="277" t="s">
        <v>741</v>
      </c>
      <c r="B58" s="44"/>
      <c r="C58" s="364"/>
      <c r="D58" s="44"/>
      <c r="E58" s="44"/>
      <c r="F58" s="11"/>
      <c r="G58" s="11"/>
      <c r="H58" s="11"/>
      <c r="I58" s="11"/>
      <c r="J58" s="194"/>
      <c r="K58" s="194"/>
      <c r="L58" s="194"/>
      <c r="M58" s="11"/>
      <c r="N58" s="194"/>
      <c r="O58" s="11"/>
      <c r="P58" s="194"/>
      <c r="Q58" s="194"/>
      <c r="R58" s="194"/>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row>
    <row r="59" spans="1:255" ht="18">
      <c r="A59" s="363"/>
      <c r="B59" s="362"/>
      <c r="C59" s="363"/>
      <c r="D59" s="11"/>
      <c r="E59" s="11"/>
      <c r="F59" s="11"/>
      <c r="G59" s="11"/>
      <c r="H59" s="11"/>
      <c r="I59" s="11"/>
      <c r="J59" s="194"/>
      <c r="K59" s="194"/>
      <c r="L59" s="194"/>
      <c r="M59" s="11"/>
      <c r="N59" s="194"/>
      <c r="O59" s="11"/>
      <c r="P59" s="194"/>
      <c r="Q59" s="194"/>
      <c r="R59" s="194"/>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row>
    <row r="60" spans="1:255" ht="18.75" thickBot="1">
      <c r="A60" s="542" t="str">
        <f>'[32]Data Sheet'!$C$25</f>
        <v>ORANGE AND ROCKLAND UTILITIES, INC.</v>
      </c>
      <c r="B60" s="363"/>
      <c r="C60" s="11"/>
      <c r="D60" s="454" t="str">
        <f>'Data Sheet'!$C$40</f>
        <v>4/28/2016</v>
      </c>
      <c r="E60" s="682" t="str">
        <f>'Data Sheet'!$C$38</f>
        <v>12/31/2015</v>
      </c>
      <c r="F60" s="542" t="str">
        <f>'[32]Data Sheet'!$C$25</f>
        <v>ORANGE AND ROCKLAND UTILITIES, INC.</v>
      </c>
      <c r="G60" s="11"/>
      <c r="H60" s="11"/>
      <c r="I60" s="11"/>
      <c r="J60" s="448" t="str">
        <f>J3</f>
        <v>4/28/2016</v>
      </c>
      <c r="K60" s="194"/>
      <c r="L60" s="1326" t="str">
        <f>L3</f>
        <v>12/31/2015</v>
      </c>
      <c r="M60" s="11"/>
      <c r="N60" s="542" t="str">
        <f>'[32]Data Sheet'!$C$25</f>
        <v>ORANGE AND ROCKLAND UTILITIES, INC.</v>
      </c>
      <c r="O60" s="11"/>
      <c r="P60" s="194"/>
      <c r="Q60" s="448" t="str">
        <f>Q3</f>
        <v>4/28/2016</v>
      </c>
      <c r="R60" s="11" t="str">
        <f>R3</f>
        <v>12/31/2015</v>
      </c>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row>
    <row r="61" spans="1:255">
      <c r="A61" s="13"/>
      <c r="B61" s="41"/>
      <c r="C61" s="41"/>
      <c r="D61" s="41"/>
      <c r="E61" s="42"/>
      <c r="F61" s="13"/>
      <c r="G61" s="41"/>
      <c r="H61" s="41"/>
      <c r="I61" s="41"/>
      <c r="J61" s="398"/>
      <c r="K61" s="398"/>
      <c r="L61" s="398"/>
      <c r="M61" s="42"/>
      <c r="N61" s="399"/>
      <c r="O61" s="41"/>
      <c r="P61" s="398"/>
      <c r="Q61" s="398"/>
      <c r="R61" s="398"/>
      <c r="S61" s="42"/>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row>
    <row r="62" spans="1:255">
      <c r="A62" s="197" t="s">
        <v>683</v>
      </c>
      <c r="B62" s="44"/>
      <c r="C62" s="44"/>
      <c r="D62" s="44"/>
      <c r="E62" s="45"/>
      <c r="F62" s="197" t="s">
        <v>684</v>
      </c>
      <c r="G62" s="44"/>
      <c r="H62" s="44"/>
      <c r="I62" s="44"/>
      <c r="J62" s="44"/>
      <c r="K62" s="44"/>
      <c r="L62" s="11"/>
      <c r="M62" s="45"/>
      <c r="N62" s="197" t="s">
        <v>684</v>
      </c>
      <c r="O62" s="44"/>
      <c r="P62" s="44"/>
      <c r="Q62" s="44"/>
      <c r="R62" s="44"/>
      <c r="S62" s="48"/>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row>
    <row r="63" spans="1:255">
      <c r="A63" s="197" t="s">
        <v>2029</v>
      </c>
      <c r="B63" s="44"/>
      <c r="C63" s="44"/>
      <c r="D63" s="44"/>
      <c r="E63" s="45"/>
      <c r="F63" s="197" t="s">
        <v>2029</v>
      </c>
      <c r="G63" s="44"/>
      <c r="H63" s="44"/>
      <c r="I63" s="44"/>
      <c r="J63" s="44"/>
      <c r="K63" s="44"/>
      <c r="L63" s="11"/>
      <c r="M63" s="45"/>
      <c r="N63" s="197" t="s">
        <v>2029</v>
      </c>
      <c r="O63" s="44"/>
      <c r="P63" s="44"/>
      <c r="Q63" s="44"/>
      <c r="R63" s="44"/>
      <c r="S63" s="48"/>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row>
    <row r="64" spans="1:255">
      <c r="A64" s="47"/>
      <c r="B64" s="11"/>
      <c r="C64" s="11"/>
      <c r="D64" s="11"/>
      <c r="E64" s="48"/>
      <c r="F64" s="47"/>
      <c r="G64" s="11"/>
      <c r="H64" s="11"/>
      <c r="I64" s="11"/>
      <c r="J64" s="11"/>
      <c r="K64" s="11"/>
      <c r="L64" s="11"/>
      <c r="M64" s="48"/>
      <c r="N64" s="47"/>
      <c r="O64" s="11"/>
      <c r="P64" s="11"/>
      <c r="Q64" s="11"/>
      <c r="R64" s="11"/>
      <c r="S64" s="48"/>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row>
    <row r="65" spans="1:255">
      <c r="A65" s="247" t="s">
        <v>3253</v>
      </c>
      <c r="B65" s="1120" t="s">
        <v>3507</v>
      </c>
      <c r="C65" s="1120" t="s">
        <v>427</v>
      </c>
      <c r="D65" s="250" t="s">
        <v>428</v>
      </c>
      <c r="E65" s="60" t="s">
        <v>3253</v>
      </c>
      <c r="F65" s="226" t="s">
        <v>604</v>
      </c>
      <c r="G65" s="250"/>
      <c r="H65" s="1120"/>
      <c r="I65" s="1120"/>
      <c r="J65" s="1120" t="s">
        <v>429</v>
      </c>
      <c r="K65" s="227" t="s">
        <v>430</v>
      </c>
      <c r="L65" s="250"/>
      <c r="M65" s="60"/>
      <c r="N65" s="131" t="s">
        <v>59</v>
      </c>
      <c r="O65" s="132"/>
      <c r="P65" s="132"/>
      <c r="Q65" s="132"/>
      <c r="R65" s="132"/>
      <c r="S65" s="133"/>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row>
    <row r="66" spans="1:255">
      <c r="A66" s="55"/>
      <c r="B66" s="1101" t="s">
        <v>60</v>
      </c>
      <c r="C66" s="1101" t="s">
        <v>60</v>
      </c>
      <c r="D66" s="1101" t="s">
        <v>60</v>
      </c>
      <c r="E66" s="1124" t="s">
        <v>539</v>
      </c>
      <c r="F66" s="197" t="s">
        <v>540</v>
      </c>
      <c r="G66" s="283"/>
      <c r="H66" s="1101" t="s">
        <v>61</v>
      </c>
      <c r="I66" s="1101" t="s">
        <v>62</v>
      </c>
      <c r="J66" s="1101" t="s">
        <v>605</v>
      </c>
      <c r="K66" s="1120" t="s">
        <v>543</v>
      </c>
      <c r="L66" s="1120" t="s">
        <v>543</v>
      </c>
      <c r="M66" s="1124" t="s">
        <v>3686</v>
      </c>
      <c r="N66" s="197" t="s">
        <v>544</v>
      </c>
      <c r="O66" s="283"/>
      <c r="P66" s="1101" t="s">
        <v>545</v>
      </c>
      <c r="Q66" s="1101" t="s">
        <v>546</v>
      </c>
      <c r="R66" s="1101" t="s">
        <v>63</v>
      </c>
      <c r="S66" s="1124" t="s">
        <v>3686</v>
      </c>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row>
    <row r="67" spans="1:255">
      <c r="A67" s="173" t="s">
        <v>3686</v>
      </c>
      <c r="B67" s="1101" t="s">
        <v>64</v>
      </c>
      <c r="C67" s="1101" t="s">
        <v>64</v>
      </c>
      <c r="D67" s="1101" t="s">
        <v>64</v>
      </c>
      <c r="E67" s="1124" t="s">
        <v>549</v>
      </c>
      <c r="F67" s="197" t="s">
        <v>550</v>
      </c>
      <c r="G67" s="283"/>
      <c r="H67" s="1101" t="s">
        <v>65</v>
      </c>
      <c r="I67" s="1101" t="s">
        <v>65</v>
      </c>
      <c r="J67" s="1101" t="s">
        <v>66</v>
      </c>
      <c r="K67" s="1101" t="s">
        <v>67</v>
      </c>
      <c r="L67" s="1101" t="s">
        <v>955</v>
      </c>
      <c r="M67" s="1124" t="s">
        <v>3689</v>
      </c>
      <c r="N67" s="197" t="s">
        <v>555</v>
      </c>
      <c r="O67" s="283"/>
      <c r="P67" s="1101" t="s">
        <v>555</v>
      </c>
      <c r="Q67" s="1101" t="s">
        <v>555</v>
      </c>
      <c r="R67" s="1101" t="s">
        <v>68</v>
      </c>
      <c r="S67" s="1124" t="s">
        <v>3689</v>
      </c>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row>
    <row r="68" spans="1:255">
      <c r="A68" s="174" t="s">
        <v>3689</v>
      </c>
      <c r="B68" s="285" t="s">
        <v>58</v>
      </c>
      <c r="C68" s="285" t="s">
        <v>1827</v>
      </c>
      <c r="D68" s="285" t="s">
        <v>1828</v>
      </c>
      <c r="E68" s="1127" t="s">
        <v>1829</v>
      </c>
      <c r="F68" s="90" t="s">
        <v>3535</v>
      </c>
      <c r="G68" s="202"/>
      <c r="H68" s="285" t="s">
        <v>3536</v>
      </c>
      <c r="I68" s="285" t="s">
        <v>3537</v>
      </c>
      <c r="J68" s="285" t="s">
        <v>3538</v>
      </c>
      <c r="K68" s="285" t="s">
        <v>3539</v>
      </c>
      <c r="L68" s="285" t="s">
        <v>3540</v>
      </c>
      <c r="M68" s="1127"/>
      <c r="N68" s="90" t="s">
        <v>3490</v>
      </c>
      <c r="O68" s="202"/>
      <c r="P68" s="285" t="s">
        <v>3491</v>
      </c>
      <c r="Q68" s="285" t="s">
        <v>1532</v>
      </c>
      <c r="R68" s="285" t="s">
        <v>1533</v>
      </c>
      <c r="S68" s="1127"/>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row>
    <row r="69" spans="1:255">
      <c r="A69" s="174" t="s">
        <v>69</v>
      </c>
      <c r="B69" s="77"/>
      <c r="C69" s="77"/>
      <c r="D69" s="77"/>
      <c r="E69" s="51"/>
      <c r="F69" s="49"/>
      <c r="G69" s="77"/>
      <c r="H69" s="77"/>
      <c r="I69" s="77"/>
      <c r="J69" s="77"/>
      <c r="K69" s="341"/>
      <c r="L69" s="341"/>
      <c r="M69" s="138" t="s">
        <v>69</v>
      </c>
      <c r="N69" s="49"/>
      <c r="O69" s="210"/>
      <c r="P69" s="210"/>
      <c r="Q69" s="210"/>
      <c r="R69" s="210">
        <f t="shared" ref="R69:R132" si="1">SUM(O69:Q69)</f>
        <v>0</v>
      </c>
      <c r="S69" s="138" t="s">
        <v>69</v>
      </c>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row>
    <row r="70" spans="1:255">
      <c r="A70" s="174" t="s">
        <v>70</v>
      </c>
      <c r="B70" s="77"/>
      <c r="C70" s="77"/>
      <c r="D70" s="77"/>
      <c r="E70" s="51"/>
      <c r="F70" s="49"/>
      <c r="G70" s="77"/>
      <c r="H70" s="77"/>
      <c r="I70" s="77"/>
      <c r="J70" s="77"/>
      <c r="K70" s="341"/>
      <c r="L70" s="341"/>
      <c r="M70" s="138" t="s">
        <v>70</v>
      </c>
      <c r="N70" s="49" t="s">
        <v>3253</v>
      </c>
      <c r="O70" s="341"/>
      <c r="P70" s="341"/>
      <c r="Q70" s="341"/>
      <c r="R70" s="341">
        <f t="shared" si="1"/>
        <v>0</v>
      </c>
      <c r="S70" s="138" t="s">
        <v>70</v>
      </c>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row>
    <row r="71" spans="1:255">
      <c r="A71" s="174" t="s">
        <v>730</v>
      </c>
      <c r="B71" s="77"/>
      <c r="C71" s="77"/>
      <c r="D71" s="77"/>
      <c r="E71" s="51"/>
      <c r="F71" s="49"/>
      <c r="G71" s="77"/>
      <c r="H71" s="77"/>
      <c r="I71" s="77"/>
      <c r="J71" s="77"/>
      <c r="K71" s="341"/>
      <c r="L71" s="341"/>
      <c r="M71" s="138" t="s">
        <v>730</v>
      </c>
      <c r="N71" s="49"/>
      <c r="O71" s="341"/>
      <c r="P71" s="341"/>
      <c r="Q71" s="341"/>
      <c r="R71" s="341">
        <f t="shared" si="1"/>
        <v>0</v>
      </c>
      <c r="S71" s="138" t="s">
        <v>730</v>
      </c>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row>
    <row r="72" spans="1:255">
      <c r="A72" s="174" t="s">
        <v>731</v>
      </c>
      <c r="B72" s="77"/>
      <c r="C72" s="77"/>
      <c r="D72" s="77"/>
      <c r="E72" s="51"/>
      <c r="F72" s="49"/>
      <c r="G72" s="77"/>
      <c r="H72" s="77"/>
      <c r="I72" s="77"/>
      <c r="J72" s="77"/>
      <c r="K72" s="341"/>
      <c r="L72" s="341"/>
      <c r="M72" s="138" t="s">
        <v>731</v>
      </c>
      <c r="N72" s="49"/>
      <c r="O72" s="341"/>
      <c r="P72" s="341"/>
      <c r="Q72" s="341"/>
      <c r="R72" s="341">
        <f t="shared" si="1"/>
        <v>0</v>
      </c>
      <c r="S72" s="138" t="s">
        <v>731</v>
      </c>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row>
    <row r="73" spans="1:255">
      <c r="A73" s="174" t="s">
        <v>732</v>
      </c>
      <c r="B73" s="77"/>
      <c r="C73" s="77"/>
      <c r="D73" s="77"/>
      <c r="E73" s="51"/>
      <c r="F73" s="49"/>
      <c r="G73" s="77"/>
      <c r="H73" s="77"/>
      <c r="I73" s="77"/>
      <c r="J73" s="77"/>
      <c r="K73" s="341"/>
      <c r="L73" s="341"/>
      <c r="M73" s="138" t="s">
        <v>732</v>
      </c>
      <c r="N73" s="49"/>
      <c r="O73" s="341"/>
      <c r="P73" s="341"/>
      <c r="Q73" s="341"/>
      <c r="R73" s="341">
        <f t="shared" si="1"/>
        <v>0</v>
      </c>
      <c r="S73" s="138" t="s">
        <v>732</v>
      </c>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row>
    <row r="74" spans="1:255">
      <c r="A74" s="174" t="s">
        <v>733</v>
      </c>
      <c r="B74" s="77"/>
      <c r="C74" s="77"/>
      <c r="D74" s="77"/>
      <c r="E74" s="51"/>
      <c r="F74" s="49"/>
      <c r="G74" s="77"/>
      <c r="H74" s="77"/>
      <c r="I74" s="77"/>
      <c r="J74" s="77"/>
      <c r="K74" s="341"/>
      <c r="L74" s="341"/>
      <c r="M74" s="138" t="s">
        <v>733</v>
      </c>
      <c r="N74" s="49"/>
      <c r="O74" s="341"/>
      <c r="P74" s="341"/>
      <c r="Q74" s="341"/>
      <c r="R74" s="341">
        <f t="shared" si="1"/>
        <v>0</v>
      </c>
      <c r="S74" s="138" t="s">
        <v>733</v>
      </c>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row>
    <row r="75" spans="1:255">
      <c r="A75" s="174" t="s">
        <v>734</v>
      </c>
      <c r="B75" s="77"/>
      <c r="C75" s="77"/>
      <c r="D75" s="77"/>
      <c r="E75" s="51"/>
      <c r="F75" s="49"/>
      <c r="G75" s="77"/>
      <c r="H75" s="77"/>
      <c r="I75" s="77"/>
      <c r="J75" s="77"/>
      <c r="K75" s="341"/>
      <c r="L75" s="341"/>
      <c r="M75" s="138" t="s">
        <v>734</v>
      </c>
      <c r="N75" s="49"/>
      <c r="O75" s="341"/>
      <c r="P75" s="341"/>
      <c r="Q75" s="341"/>
      <c r="R75" s="341">
        <f t="shared" si="1"/>
        <v>0</v>
      </c>
      <c r="S75" s="138" t="s">
        <v>734</v>
      </c>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row>
    <row r="76" spans="1:255">
      <c r="A76" s="174" t="s">
        <v>735</v>
      </c>
      <c r="B76" s="77"/>
      <c r="C76" s="77"/>
      <c r="D76" s="77"/>
      <c r="E76" s="51"/>
      <c r="F76" s="49"/>
      <c r="G76" s="77"/>
      <c r="H76" s="77"/>
      <c r="I76" s="77"/>
      <c r="J76" s="77"/>
      <c r="K76" s="341"/>
      <c r="L76" s="341"/>
      <c r="M76" s="138" t="s">
        <v>735</v>
      </c>
      <c r="N76" s="49"/>
      <c r="O76" s="341"/>
      <c r="P76" s="341"/>
      <c r="Q76" s="341"/>
      <c r="R76" s="341">
        <f t="shared" si="1"/>
        <v>0</v>
      </c>
      <c r="S76" s="138" t="s">
        <v>735</v>
      </c>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row>
    <row r="77" spans="1:255">
      <c r="A77" s="174" t="s">
        <v>736</v>
      </c>
      <c r="B77" s="77"/>
      <c r="C77" s="77"/>
      <c r="D77" s="77"/>
      <c r="E77" s="51"/>
      <c r="F77" s="49"/>
      <c r="G77" s="77"/>
      <c r="H77" s="77"/>
      <c r="I77" s="77"/>
      <c r="J77" s="77"/>
      <c r="K77" s="341"/>
      <c r="L77" s="341"/>
      <c r="M77" s="138" t="s">
        <v>736</v>
      </c>
      <c r="N77" s="49"/>
      <c r="O77" s="341"/>
      <c r="P77" s="341"/>
      <c r="Q77" s="341"/>
      <c r="R77" s="341">
        <f t="shared" si="1"/>
        <v>0</v>
      </c>
      <c r="S77" s="138" t="s">
        <v>736</v>
      </c>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row>
    <row r="78" spans="1:255">
      <c r="A78" s="174" t="s">
        <v>3653</v>
      </c>
      <c r="B78" s="77"/>
      <c r="C78" s="77"/>
      <c r="D78" s="77"/>
      <c r="E78" s="51"/>
      <c r="F78" s="49"/>
      <c r="G78" s="77"/>
      <c r="H78" s="77"/>
      <c r="I78" s="77"/>
      <c r="J78" s="77"/>
      <c r="K78" s="341"/>
      <c r="L78" s="341"/>
      <c r="M78" s="138" t="s">
        <v>3653</v>
      </c>
      <c r="N78" s="49"/>
      <c r="O78" s="341"/>
      <c r="P78" s="341"/>
      <c r="Q78" s="341"/>
      <c r="R78" s="341">
        <f t="shared" si="1"/>
        <v>0</v>
      </c>
      <c r="S78" s="138" t="s">
        <v>3653</v>
      </c>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row>
    <row r="79" spans="1:255">
      <c r="A79" s="174" t="s">
        <v>3654</v>
      </c>
      <c r="B79" s="77"/>
      <c r="C79" s="77"/>
      <c r="D79" s="77"/>
      <c r="E79" s="51"/>
      <c r="F79" s="49"/>
      <c r="G79" s="77"/>
      <c r="H79" s="77"/>
      <c r="I79" s="77"/>
      <c r="J79" s="77"/>
      <c r="K79" s="341"/>
      <c r="L79" s="341"/>
      <c r="M79" s="138" t="s">
        <v>3654</v>
      </c>
      <c r="N79" s="49"/>
      <c r="O79" s="341"/>
      <c r="P79" s="341"/>
      <c r="Q79" s="341"/>
      <c r="R79" s="341">
        <f t="shared" si="1"/>
        <v>0</v>
      </c>
      <c r="S79" s="138" t="s">
        <v>3654</v>
      </c>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row>
    <row r="80" spans="1:255">
      <c r="A80" s="174">
        <v>12</v>
      </c>
      <c r="B80" s="77"/>
      <c r="C80" s="77"/>
      <c r="D80" s="77"/>
      <c r="E80" s="51"/>
      <c r="F80" s="49"/>
      <c r="G80" s="77"/>
      <c r="H80" s="77"/>
      <c r="I80" s="77"/>
      <c r="J80" s="77"/>
      <c r="K80" s="341"/>
      <c r="L80" s="341"/>
      <c r="M80" s="138">
        <v>12</v>
      </c>
      <c r="N80" s="49"/>
      <c r="O80" s="341"/>
      <c r="P80" s="341"/>
      <c r="Q80" s="341"/>
      <c r="R80" s="341">
        <f t="shared" si="1"/>
        <v>0</v>
      </c>
      <c r="S80" s="138">
        <v>12</v>
      </c>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row>
    <row r="81" spans="1:255">
      <c r="A81" s="174">
        <v>13</v>
      </c>
      <c r="B81" s="77"/>
      <c r="C81" s="77"/>
      <c r="D81" s="77"/>
      <c r="E81" s="51"/>
      <c r="F81" s="49"/>
      <c r="G81" s="77"/>
      <c r="H81" s="77"/>
      <c r="I81" s="77"/>
      <c r="J81" s="77"/>
      <c r="K81" s="341"/>
      <c r="L81" s="341"/>
      <c r="M81" s="138">
        <v>13</v>
      </c>
      <c r="N81" s="49"/>
      <c r="O81" s="341"/>
      <c r="P81" s="341"/>
      <c r="Q81" s="341"/>
      <c r="R81" s="341">
        <f t="shared" si="1"/>
        <v>0</v>
      </c>
      <c r="S81" s="138">
        <v>13</v>
      </c>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row>
    <row r="82" spans="1:255">
      <c r="A82" s="174">
        <v>14</v>
      </c>
      <c r="B82" s="77"/>
      <c r="C82" s="77"/>
      <c r="D82" s="77"/>
      <c r="E82" s="51"/>
      <c r="F82" s="49"/>
      <c r="G82" s="77"/>
      <c r="H82" s="77"/>
      <c r="I82" s="77"/>
      <c r="J82" s="77"/>
      <c r="K82" s="341"/>
      <c r="L82" s="341"/>
      <c r="M82" s="138">
        <v>14</v>
      </c>
      <c r="N82" s="49"/>
      <c r="O82" s="341"/>
      <c r="P82" s="341"/>
      <c r="Q82" s="341"/>
      <c r="R82" s="341">
        <f t="shared" si="1"/>
        <v>0</v>
      </c>
      <c r="S82" s="138">
        <v>14</v>
      </c>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row>
    <row r="83" spans="1:255">
      <c r="A83" s="174">
        <v>15</v>
      </c>
      <c r="B83" s="77"/>
      <c r="C83" s="77"/>
      <c r="D83" s="77"/>
      <c r="E83" s="51"/>
      <c r="F83" s="49"/>
      <c r="G83" s="77"/>
      <c r="H83" s="77"/>
      <c r="I83" s="77"/>
      <c r="J83" s="77"/>
      <c r="K83" s="341"/>
      <c r="L83" s="341"/>
      <c r="M83" s="138">
        <v>15</v>
      </c>
      <c r="N83" s="49"/>
      <c r="O83" s="341"/>
      <c r="P83" s="341"/>
      <c r="Q83" s="341"/>
      <c r="R83" s="341">
        <f t="shared" si="1"/>
        <v>0</v>
      </c>
      <c r="S83" s="138">
        <v>15</v>
      </c>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row>
    <row r="84" spans="1:255">
      <c r="A84" s="174">
        <v>16</v>
      </c>
      <c r="B84" s="77"/>
      <c r="C84" s="77"/>
      <c r="D84" s="77"/>
      <c r="E84" s="51"/>
      <c r="F84" s="49"/>
      <c r="G84" s="77"/>
      <c r="H84" s="77"/>
      <c r="I84" s="77"/>
      <c r="J84" s="77"/>
      <c r="K84" s="341"/>
      <c r="L84" s="341"/>
      <c r="M84" s="138">
        <v>16</v>
      </c>
      <c r="N84" s="49"/>
      <c r="O84" s="341"/>
      <c r="P84" s="341"/>
      <c r="Q84" s="341"/>
      <c r="R84" s="341">
        <f t="shared" si="1"/>
        <v>0</v>
      </c>
      <c r="S84" s="138">
        <v>16</v>
      </c>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row>
    <row r="85" spans="1:255">
      <c r="A85" s="174">
        <v>17</v>
      </c>
      <c r="B85" s="77"/>
      <c r="C85" s="77"/>
      <c r="D85" s="77"/>
      <c r="E85" s="51"/>
      <c r="F85" s="49"/>
      <c r="G85" s="77"/>
      <c r="H85" s="77"/>
      <c r="I85" s="77"/>
      <c r="J85" s="77"/>
      <c r="K85" s="341"/>
      <c r="L85" s="341"/>
      <c r="M85" s="138">
        <v>17</v>
      </c>
      <c r="N85" s="49"/>
      <c r="O85" s="341"/>
      <c r="P85" s="341"/>
      <c r="Q85" s="341"/>
      <c r="R85" s="341">
        <f t="shared" si="1"/>
        <v>0</v>
      </c>
      <c r="S85" s="138">
        <v>17</v>
      </c>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row>
    <row r="86" spans="1:255">
      <c r="A86" s="174">
        <v>18</v>
      </c>
      <c r="B86" s="77"/>
      <c r="C86" s="77"/>
      <c r="D86" s="77"/>
      <c r="E86" s="51"/>
      <c r="F86" s="49"/>
      <c r="G86" s="77"/>
      <c r="H86" s="77"/>
      <c r="I86" s="77"/>
      <c r="J86" s="77"/>
      <c r="K86" s="341"/>
      <c r="L86" s="341"/>
      <c r="M86" s="138">
        <v>18</v>
      </c>
      <c r="N86" s="49"/>
      <c r="O86" s="341"/>
      <c r="P86" s="341"/>
      <c r="Q86" s="341"/>
      <c r="R86" s="341">
        <f t="shared" si="1"/>
        <v>0</v>
      </c>
      <c r="S86" s="138">
        <v>18</v>
      </c>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row>
    <row r="87" spans="1:255">
      <c r="A87" s="174">
        <v>19</v>
      </c>
      <c r="B87" s="77"/>
      <c r="C87" s="77"/>
      <c r="D87" s="77"/>
      <c r="E87" s="51"/>
      <c r="F87" s="49"/>
      <c r="G87" s="77"/>
      <c r="H87" s="77"/>
      <c r="I87" s="77"/>
      <c r="J87" s="77"/>
      <c r="K87" s="341"/>
      <c r="L87" s="341"/>
      <c r="M87" s="138">
        <v>19</v>
      </c>
      <c r="N87" s="49"/>
      <c r="O87" s="341"/>
      <c r="P87" s="341"/>
      <c r="Q87" s="341"/>
      <c r="R87" s="341">
        <f t="shared" si="1"/>
        <v>0</v>
      </c>
      <c r="S87" s="138">
        <v>19</v>
      </c>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row>
    <row r="88" spans="1:255">
      <c r="A88" s="174">
        <v>20</v>
      </c>
      <c r="B88" s="77"/>
      <c r="C88" s="77"/>
      <c r="D88" s="77"/>
      <c r="E88" s="51"/>
      <c r="F88" s="49"/>
      <c r="G88" s="77"/>
      <c r="H88" s="77"/>
      <c r="I88" s="77"/>
      <c r="J88" s="77"/>
      <c r="K88" s="341"/>
      <c r="L88" s="341"/>
      <c r="M88" s="138">
        <v>20</v>
      </c>
      <c r="N88" s="49"/>
      <c r="O88" s="341"/>
      <c r="P88" s="341"/>
      <c r="Q88" s="341"/>
      <c r="R88" s="341">
        <f t="shared" si="1"/>
        <v>0</v>
      </c>
      <c r="S88" s="138">
        <v>20</v>
      </c>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row>
    <row r="89" spans="1:255">
      <c r="A89" s="174">
        <v>21</v>
      </c>
      <c r="B89" s="77"/>
      <c r="C89" s="77"/>
      <c r="D89" s="77"/>
      <c r="E89" s="51"/>
      <c r="F89" s="49"/>
      <c r="G89" s="77"/>
      <c r="H89" s="77"/>
      <c r="I89" s="77"/>
      <c r="J89" s="77"/>
      <c r="K89" s="341"/>
      <c r="L89" s="341"/>
      <c r="M89" s="138">
        <v>21</v>
      </c>
      <c r="N89" s="49"/>
      <c r="O89" s="341"/>
      <c r="P89" s="341"/>
      <c r="Q89" s="341"/>
      <c r="R89" s="341">
        <f t="shared" si="1"/>
        <v>0</v>
      </c>
      <c r="S89" s="138">
        <v>21</v>
      </c>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row>
    <row r="90" spans="1:255">
      <c r="A90" s="174">
        <v>22</v>
      </c>
      <c r="B90" s="77"/>
      <c r="C90" s="77"/>
      <c r="D90" s="77"/>
      <c r="E90" s="51"/>
      <c r="F90" s="49"/>
      <c r="G90" s="77"/>
      <c r="H90" s="77"/>
      <c r="I90" s="77"/>
      <c r="J90" s="77"/>
      <c r="K90" s="341"/>
      <c r="L90" s="341"/>
      <c r="M90" s="138">
        <v>22</v>
      </c>
      <c r="N90" s="49"/>
      <c r="O90" s="341"/>
      <c r="P90" s="341"/>
      <c r="Q90" s="341"/>
      <c r="R90" s="341">
        <f t="shared" si="1"/>
        <v>0</v>
      </c>
      <c r="S90" s="138">
        <v>22</v>
      </c>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row>
    <row r="91" spans="1:255">
      <c r="A91" s="174">
        <v>23</v>
      </c>
      <c r="B91" s="77"/>
      <c r="C91" s="77"/>
      <c r="D91" s="77"/>
      <c r="E91" s="51"/>
      <c r="F91" s="49"/>
      <c r="G91" s="77"/>
      <c r="H91" s="77"/>
      <c r="I91" s="77"/>
      <c r="J91" s="77"/>
      <c r="K91" s="341"/>
      <c r="L91" s="341"/>
      <c r="M91" s="138">
        <v>23</v>
      </c>
      <c r="N91" s="49"/>
      <c r="O91" s="341"/>
      <c r="P91" s="341"/>
      <c r="Q91" s="341"/>
      <c r="R91" s="341">
        <f t="shared" si="1"/>
        <v>0</v>
      </c>
      <c r="S91" s="138">
        <v>23</v>
      </c>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row>
    <row r="92" spans="1:255">
      <c r="A92" s="174">
        <v>24</v>
      </c>
      <c r="B92" s="77"/>
      <c r="C92" s="77"/>
      <c r="D92" s="77"/>
      <c r="E92" s="51"/>
      <c r="F92" s="49"/>
      <c r="G92" s="77"/>
      <c r="H92" s="77"/>
      <c r="I92" s="77"/>
      <c r="J92" s="77"/>
      <c r="K92" s="341"/>
      <c r="L92" s="341"/>
      <c r="M92" s="138">
        <v>24</v>
      </c>
      <c r="N92" s="49"/>
      <c r="O92" s="341"/>
      <c r="P92" s="341"/>
      <c r="Q92" s="341"/>
      <c r="R92" s="341">
        <f t="shared" si="1"/>
        <v>0</v>
      </c>
      <c r="S92" s="138">
        <v>24</v>
      </c>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row>
    <row r="93" spans="1:255">
      <c r="A93" s="174">
        <v>25</v>
      </c>
      <c r="B93" s="77"/>
      <c r="C93" s="77"/>
      <c r="D93" s="77"/>
      <c r="E93" s="51"/>
      <c r="F93" s="49"/>
      <c r="G93" s="77"/>
      <c r="H93" s="77"/>
      <c r="I93" s="77"/>
      <c r="J93" s="77"/>
      <c r="K93" s="341"/>
      <c r="L93" s="341"/>
      <c r="M93" s="138">
        <v>25</v>
      </c>
      <c r="N93" s="49"/>
      <c r="O93" s="341"/>
      <c r="P93" s="341"/>
      <c r="Q93" s="341"/>
      <c r="R93" s="341">
        <f t="shared" si="1"/>
        <v>0</v>
      </c>
      <c r="S93" s="138">
        <v>25</v>
      </c>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row>
    <row r="94" spans="1:255">
      <c r="A94" s="174">
        <v>26</v>
      </c>
      <c r="B94" s="77"/>
      <c r="C94" s="77"/>
      <c r="D94" s="77"/>
      <c r="E94" s="51"/>
      <c r="F94" s="49"/>
      <c r="G94" s="77"/>
      <c r="H94" s="77"/>
      <c r="I94" s="77"/>
      <c r="J94" s="77"/>
      <c r="K94" s="341"/>
      <c r="L94" s="341"/>
      <c r="M94" s="138">
        <v>26</v>
      </c>
      <c r="N94" s="49"/>
      <c r="O94" s="341"/>
      <c r="P94" s="341"/>
      <c r="Q94" s="341"/>
      <c r="R94" s="341">
        <f t="shared" si="1"/>
        <v>0</v>
      </c>
      <c r="S94" s="138">
        <v>26</v>
      </c>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row>
    <row r="95" spans="1:255">
      <c r="A95" s="174">
        <v>27</v>
      </c>
      <c r="B95" s="77"/>
      <c r="C95" s="77"/>
      <c r="D95" s="77"/>
      <c r="E95" s="51"/>
      <c r="F95" s="49"/>
      <c r="G95" s="77"/>
      <c r="H95" s="77"/>
      <c r="I95" s="77"/>
      <c r="J95" s="77"/>
      <c r="K95" s="341"/>
      <c r="L95" s="341"/>
      <c r="M95" s="138">
        <v>27</v>
      </c>
      <c r="N95" s="49"/>
      <c r="O95" s="341"/>
      <c r="P95" s="341"/>
      <c r="Q95" s="341"/>
      <c r="R95" s="341">
        <f t="shared" si="1"/>
        <v>0</v>
      </c>
      <c r="S95" s="138">
        <v>27</v>
      </c>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row>
    <row r="96" spans="1:255">
      <c r="A96" s="174">
        <v>28</v>
      </c>
      <c r="B96" s="77"/>
      <c r="C96" s="77"/>
      <c r="D96" s="77"/>
      <c r="E96" s="51"/>
      <c r="F96" s="49"/>
      <c r="G96" s="77"/>
      <c r="H96" s="77"/>
      <c r="I96" s="77"/>
      <c r="J96" s="77"/>
      <c r="K96" s="341"/>
      <c r="L96" s="341"/>
      <c r="M96" s="138">
        <v>28</v>
      </c>
      <c r="N96" s="49"/>
      <c r="O96" s="341"/>
      <c r="P96" s="341"/>
      <c r="Q96" s="341"/>
      <c r="R96" s="341">
        <f t="shared" si="1"/>
        <v>0</v>
      </c>
      <c r="S96" s="138">
        <v>28</v>
      </c>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row>
    <row r="97" spans="1:255">
      <c r="A97" s="174">
        <v>29</v>
      </c>
      <c r="B97" s="77"/>
      <c r="C97" s="77"/>
      <c r="D97" s="77"/>
      <c r="E97" s="51"/>
      <c r="F97" s="49"/>
      <c r="G97" s="77"/>
      <c r="H97" s="77"/>
      <c r="I97" s="77"/>
      <c r="J97" s="77"/>
      <c r="K97" s="341"/>
      <c r="L97" s="341"/>
      <c r="M97" s="138">
        <v>29</v>
      </c>
      <c r="N97" s="49"/>
      <c r="O97" s="341"/>
      <c r="P97" s="341"/>
      <c r="Q97" s="341"/>
      <c r="R97" s="341">
        <f t="shared" si="1"/>
        <v>0</v>
      </c>
      <c r="S97" s="138">
        <v>29</v>
      </c>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row>
    <row r="98" spans="1:255">
      <c r="A98" s="174">
        <v>30</v>
      </c>
      <c r="B98" s="77"/>
      <c r="C98" s="77"/>
      <c r="D98" s="77"/>
      <c r="E98" s="51"/>
      <c r="F98" s="49"/>
      <c r="G98" s="77"/>
      <c r="H98" s="77"/>
      <c r="I98" s="77"/>
      <c r="J98" s="77"/>
      <c r="K98" s="341"/>
      <c r="L98" s="341"/>
      <c r="M98" s="138">
        <v>30</v>
      </c>
      <c r="N98" s="49"/>
      <c r="O98" s="341"/>
      <c r="P98" s="341"/>
      <c r="Q98" s="341"/>
      <c r="R98" s="341">
        <f t="shared" si="1"/>
        <v>0</v>
      </c>
      <c r="S98" s="138">
        <v>30</v>
      </c>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row>
    <row r="99" spans="1:255">
      <c r="A99" s="174">
        <v>31</v>
      </c>
      <c r="B99" s="77"/>
      <c r="C99" s="77"/>
      <c r="D99" s="77"/>
      <c r="E99" s="51"/>
      <c r="F99" s="49"/>
      <c r="G99" s="77"/>
      <c r="H99" s="77"/>
      <c r="I99" s="77"/>
      <c r="J99" s="77"/>
      <c r="K99" s="341"/>
      <c r="L99" s="341"/>
      <c r="M99" s="138">
        <v>31</v>
      </c>
      <c r="N99" s="49"/>
      <c r="O99" s="341"/>
      <c r="P99" s="341"/>
      <c r="Q99" s="341"/>
      <c r="R99" s="341">
        <f t="shared" si="1"/>
        <v>0</v>
      </c>
      <c r="S99" s="138">
        <v>31</v>
      </c>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row>
    <row r="100" spans="1:255">
      <c r="A100" s="174">
        <v>32</v>
      </c>
      <c r="B100" s="77"/>
      <c r="C100" s="77"/>
      <c r="D100" s="77"/>
      <c r="E100" s="51"/>
      <c r="F100" s="49"/>
      <c r="G100" s="77"/>
      <c r="H100" s="77"/>
      <c r="I100" s="77"/>
      <c r="J100" s="77"/>
      <c r="K100" s="341"/>
      <c r="L100" s="341"/>
      <c r="M100" s="138">
        <v>32</v>
      </c>
      <c r="N100" s="49"/>
      <c r="O100" s="341"/>
      <c r="P100" s="341"/>
      <c r="Q100" s="341"/>
      <c r="R100" s="341">
        <f t="shared" si="1"/>
        <v>0</v>
      </c>
      <c r="S100" s="138">
        <v>32</v>
      </c>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row>
    <row r="101" spans="1:255">
      <c r="A101" s="174">
        <v>33</v>
      </c>
      <c r="B101" s="77"/>
      <c r="C101" s="77"/>
      <c r="D101" s="77"/>
      <c r="E101" s="51"/>
      <c r="F101" s="49"/>
      <c r="G101" s="77"/>
      <c r="H101" s="77"/>
      <c r="I101" s="77"/>
      <c r="J101" s="77"/>
      <c r="K101" s="341"/>
      <c r="L101" s="341"/>
      <c r="M101" s="138">
        <v>33</v>
      </c>
      <c r="N101" s="49"/>
      <c r="O101" s="341"/>
      <c r="P101" s="341"/>
      <c r="Q101" s="341"/>
      <c r="R101" s="341">
        <f t="shared" si="1"/>
        <v>0</v>
      </c>
      <c r="S101" s="138">
        <v>33</v>
      </c>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row>
    <row r="102" spans="1:255">
      <c r="A102" s="174">
        <v>34</v>
      </c>
      <c r="B102" s="77"/>
      <c r="C102" s="77"/>
      <c r="D102" s="77"/>
      <c r="E102" s="51"/>
      <c r="F102" s="49"/>
      <c r="G102" s="77"/>
      <c r="H102" s="77"/>
      <c r="I102" s="77"/>
      <c r="J102" s="77"/>
      <c r="K102" s="341"/>
      <c r="L102" s="341"/>
      <c r="M102" s="138">
        <v>34</v>
      </c>
      <c r="N102" s="49"/>
      <c r="O102" s="341"/>
      <c r="P102" s="341"/>
      <c r="Q102" s="341"/>
      <c r="R102" s="341">
        <f t="shared" si="1"/>
        <v>0</v>
      </c>
      <c r="S102" s="138">
        <v>34</v>
      </c>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row>
    <row r="103" spans="1:255">
      <c r="A103" s="174">
        <v>35</v>
      </c>
      <c r="B103" s="77"/>
      <c r="C103" s="77"/>
      <c r="D103" s="77"/>
      <c r="E103" s="51"/>
      <c r="F103" s="49"/>
      <c r="G103" s="77"/>
      <c r="H103" s="77"/>
      <c r="I103" s="77"/>
      <c r="J103" s="77"/>
      <c r="K103" s="341"/>
      <c r="L103" s="341"/>
      <c r="M103" s="138">
        <v>35</v>
      </c>
      <c r="N103" s="49"/>
      <c r="O103" s="341"/>
      <c r="P103" s="341"/>
      <c r="Q103" s="341"/>
      <c r="R103" s="341">
        <f t="shared" si="1"/>
        <v>0</v>
      </c>
      <c r="S103" s="138">
        <v>35</v>
      </c>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row>
    <row r="104" spans="1:255">
      <c r="A104" s="174">
        <v>36</v>
      </c>
      <c r="B104" s="77"/>
      <c r="C104" s="77"/>
      <c r="D104" s="77"/>
      <c r="E104" s="51"/>
      <c r="F104" s="49"/>
      <c r="G104" s="77"/>
      <c r="H104" s="77"/>
      <c r="I104" s="77"/>
      <c r="J104" s="77"/>
      <c r="K104" s="341"/>
      <c r="L104" s="341"/>
      <c r="M104" s="138">
        <v>36</v>
      </c>
      <c r="N104" s="49"/>
      <c r="O104" s="341"/>
      <c r="P104" s="341"/>
      <c r="Q104" s="341"/>
      <c r="R104" s="341">
        <f t="shared" si="1"/>
        <v>0</v>
      </c>
      <c r="S104" s="138">
        <v>36</v>
      </c>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row>
    <row r="105" spans="1:255">
      <c r="A105" s="174">
        <v>37</v>
      </c>
      <c r="B105" s="77"/>
      <c r="C105" s="77"/>
      <c r="D105" s="77"/>
      <c r="E105" s="51"/>
      <c r="F105" s="49"/>
      <c r="G105" s="77"/>
      <c r="H105" s="77"/>
      <c r="I105" s="77"/>
      <c r="J105" s="77"/>
      <c r="K105" s="341"/>
      <c r="L105" s="341"/>
      <c r="M105" s="138">
        <v>37</v>
      </c>
      <c r="N105" s="49"/>
      <c r="O105" s="341"/>
      <c r="P105" s="341"/>
      <c r="Q105" s="341"/>
      <c r="R105" s="341">
        <f t="shared" si="1"/>
        <v>0</v>
      </c>
      <c r="S105" s="138">
        <v>37</v>
      </c>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row>
    <row r="106" spans="1:255">
      <c r="A106" s="174">
        <v>38</v>
      </c>
      <c r="B106" s="77"/>
      <c r="C106" s="77"/>
      <c r="D106" s="77"/>
      <c r="E106" s="51"/>
      <c r="F106" s="49"/>
      <c r="G106" s="77"/>
      <c r="H106" s="77"/>
      <c r="I106" s="77"/>
      <c r="J106" s="77"/>
      <c r="K106" s="341"/>
      <c r="L106" s="341"/>
      <c r="M106" s="138">
        <v>38</v>
      </c>
      <c r="N106" s="49"/>
      <c r="O106" s="341"/>
      <c r="P106" s="341"/>
      <c r="Q106" s="341"/>
      <c r="R106" s="341">
        <f t="shared" si="1"/>
        <v>0</v>
      </c>
      <c r="S106" s="138">
        <v>38</v>
      </c>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row>
    <row r="107" spans="1:255">
      <c r="A107" s="174">
        <v>39</v>
      </c>
      <c r="B107" s="77"/>
      <c r="C107" s="77"/>
      <c r="D107" s="77"/>
      <c r="E107" s="51"/>
      <c r="F107" s="49"/>
      <c r="G107" s="77"/>
      <c r="H107" s="77"/>
      <c r="I107" s="77"/>
      <c r="J107" s="77"/>
      <c r="K107" s="341"/>
      <c r="L107" s="341"/>
      <c r="M107" s="138">
        <v>39</v>
      </c>
      <c r="N107" s="49"/>
      <c r="O107" s="341"/>
      <c r="P107" s="341"/>
      <c r="Q107" s="341"/>
      <c r="R107" s="341">
        <f t="shared" si="1"/>
        <v>0</v>
      </c>
      <c r="S107" s="138">
        <v>39</v>
      </c>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row>
    <row r="108" spans="1:255">
      <c r="A108" s="174">
        <v>40</v>
      </c>
      <c r="B108" s="77"/>
      <c r="C108" s="77"/>
      <c r="D108" s="77"/>
      <c r="E108" s="51"/>
      <c r="F108" s="49"/>
      <c r="G108" s="77"/>
      <c r="H108" s="77"/>
      <c r="I108" s="77"/>
      <c r="J108" s="77"/>
      <c r="K108" s="341"/>
      <c r="L108" s="341"/>
      <c r="M108" s="138">
        <v>40</v>
      </c>
      <c r="N108" s="49"/>
      <c r="O108" s="341"/>
      <c r="P108" s="341"/>
      <c r="Q108" s="341"/>
      <c r="R108" s="341">
        <f t="shared" si="1"/>
        <v>0</v>
      </c>
      <c r="S108" s="138">
        <v>40</v>
      </c>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row>
    <row r="109" spans="1:255">
      <c r="A109" s="174">
        <v>41</v>
      </c>
      <c r="B109" s="77"/>
      <c r="C109" s="77"/>
      <c r="D109" s="77"/>
      <c r="E109" s="51"/>
      <c r="F109" s="49"/>
      <c r="G109" s="77"/>
      <c r="H109" s="77"/>
      <c r="I109" s="77"/>
      <c r="J109" s="77"/>
      <c r="K109" s="341"/>
      <c r="L109" s="341"/>
      <c r="M109" s="138">
        <v>41</v>
      </c>
      <c r="N109" s="49"/>
      <c r="O109" s="341"/>
      <c r="P109" s="341"/>
      <c r="Q109" s="341"/>
      <c r="R109" s="341">
        <f t="shared" si="1"/>
        <v>0</v>
      </c>
      <c r="S109" s="138">
        <v>41</v>
      </c>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row>
    <row r="110" spans="1:255">
      <c r="A110" s="174">
        <v>42</v>
      </c>
      <c r="B110" s="77"/>
      <c r="C110" s="77"/>
      <c r="D110" s="77"/>
      <c r="E110" s="51"/>
      <c r="F110" s="49"/>
      <c r="G110" s="77"/>
      <c r="H110" s="77"/>
      <c r="I110" s="77"/>
      <c r="J110" s="77"/>
      <c r="K110" s="341"/>
      <c r="L110" s="341"/>
      <c r="M110" s="138">
        <v>42</v>
      </c>
      <c r="N110" s="49"/>
      <c r="O110" s="341"/>
      <c r="P110" s="341"/>
      <c r="Q110" s="341"/>
      <c r="R110" s="341">
        <f t="shared" si="1"/>
        <v>0</v>
      </c>
      <c r="S110" s="138">
        <v>42</v>
      </c>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row>
    <row r="111" spans="1:255">
      <c r="A111" s="174">
        <v>43</v>
      </c>
      <c r="B111" s="77"/>
      <c r="C111" s="77"/>
      <c r="D111" s="77"/>
      <c r="E111" s="51"/>
      <c r="F111" s="49"/>
      <c r="G111" s="77"/>
      <c r="H111" s="77"/>
      <c r="I111" s="77"/>
      <c r="J111" s="77"/>
      <c r="K111" s="341"/>
      <c r="L111" s="341"/>
      <c r="M111" s="138">
        <v>43</v>
      </c>
      <c r="N111" s="49"/>
      <c r="O111" s="341"/>
      <c r="P111" s="341"/>
      <c r="Q111" s="341"/>
      <c r="R111" s="341">
        <f t="shared" si="1"/>
        <v>0</v>
      </c>
      <c r="S111" s="138">
        <v>43</v>
      </c>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row>
    <row r="112" spans="1:255">
      <c r="A112" s="174">
        <v>44</v>
      </c>
      <c r="B112" s="77"/>
      <c r="C112" s="77"/>
      <c r="D112" s="77"/>
      <c r="E112" s="51"/>
      <c r="F112" s="49"/>
      <c r="G112" s="77"/>
      <c r="H112" s="77"/>
      <c r="I112" s="77"/>
      <c r="J112" s="77"/>
      <c r="K112" s="341"/>
      <c r="L112" s="341"/>
      <c r="M112" s="138">
        <v>44</v>
      </c>
      <c r="N112" s="49"/>
      <c r="O112" s="341"/>
      <c r="P112" s="341"/>
      <c r="Q112" s="341"/>
      <c r="R112" s="341">
        <f t="shared" si="1"/>
        <v>0</v>
      </c>
      <c r="S112" s="138">
        <v>44</v>
      </c>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row>
    <row r="113" spans="1:255">
      <c r="A113" s="174">
        <v>45</v>
      </c>
      <c r="B113" s="77"/>
      <c r="C113" s="77"/>
      <c r="D113" s="77"/>
      <c r="E113" s="51"/>
      <c r="F113" s="49"/>
      <c r="G113" s="77"/>
      <c r="H113" s="77"/>
      <c r="I113" s="77"/>
      <c r="J113" s="77"/>
      <c r="K113" s="341"/>
      <c r="L113" s="341"/>
      <c r="M113" s="138">
        <v>45</v>
      </c>
      <c r="N113" s="49"/>
      <c r="O113" s="341"/>
      <c r="P113" s="341"/>
      <c r="Q113" s="341"/>
      <c r="R113" s="341">
        <f t="shared" si="1"/>
        <v>0</v>
      </c>
      <c r="S113" s="138">
        <v>45</v>
      </c>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row>
    <row r="114" spans="1:255">
      <c r="A114" s="174">
        <v>46</v>
      </c>
      <c r="B114" s="77"/>
      <c r="C114" s="77"/>
      <c r="D114" s="77"/>
      <c r="E114" s="51"/>
      <c r="F114" s="49"/>
      <c r="G114" s="77"/>
      <c r="H114" s="77"/>
      <c r="I114" s="77"/>
      <c r="J114" s="77"/>
      <c r="K114" s="341"/>
      <c r="L114" s="341"/>
      <c r="M114" s="138">
        <v>46</v>
      </c>
      <c r="N114" s="49"/>
      <c r="O114" s="341"/>
      <c r="P114" s="341"/>
      <c r="Q114" s="341"/>
      <c r="R114" s="341">
        <f t="shared" si="1"/>
        <v>0</v>
      </c>
      <c r="S114" s="138">
        <v>46</v>
      </c>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row>
    <row r="115" spans="1:255">
      <c r="A115" s="174">
        <v>47</v>
      </c>
      <c r="B115" s="77"/>
      <c r="C115" s="77"/>
      <c r="D115" s="77"/>
      <c r="E115" s="51"/>
      <c r="F115" s="49"/>
      <c r="G115" s="77"/>
      <c r="H115" s="77"/>
      <c r="I115" s="77"/>
      <c r="J115" s="77"/>
      <c r="K115" s="341"/>
      <c r="L115" s="341"/>
      <c r="M115" s="138">
        <v>47</v>
      </c>
      <c r="N115" s="49"/>
      <c r="O115" s="341"/>
      <c r="P115" s="341"/>
      <c r="Q115" s="341"/>
      <c r="R115" s="341">
        <f t="shared" si="1"/>
        <v>0</v>
      </c>
      <c r="S115" s="138">
        <v>47</v>
      </c>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row>
    <row r="116" spans="1:255">
      <c r="A116" s="174">
        <v>48</v>
      </c>
      <c r="B116" s="77"/>
      <c r="C116" s="77"/>
      <c r="D116" s="77"/>
      <c r="E116" s="51"/>
      <c r="F116" s="49"/>
      <c r="G116" s="77"/>
      <c r="H116" s="77"/>
      <c r="I116" s="77"/>
      <c r="J116" s="77"/>
      <c r="K116" s="341"/>
      <c r="L116" s="341"/>
      <c r="M116" s="138">
        <v>48</v>
      </c>
      <c r="N116" s="49"/>
      <c r="O116" s="341"/>
      <c r="P116" s="341"/>
      <c r="Q116" s="341"/>
      <c r="R116" s="341">
        <f t="shared" si="1"/>
        <v>0</v>
      </c>
      <c r="S116" s="138">
        <v>48</v>
      </c>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row>
    <row r="117" spans="1:255">
      <c r="A117" s="174">
        <v>49</v>
      </c>
      <c r="B117" s="77"/>
      <c r="C117" s="77"/>
      <c r="D117" s="77"/>
      <c r="E117" s="51"/>
      <c r="F117" s="49"/>
      <c r="G117" s="77"/>
      <c r="H117" s="77"/>
      <c r="I117" s="77"/>
      <c r="J117" s="77"/>
      <c r="K117" s="341"/>
      <c r="L117" s="341"/>
      <c r="M117" s="138">
        <v>49</v>
      </c>
      <c r="N117" s="49"/>
      <c r="O117" s="341"/>
      <c r="P117" s="341"/>
      <c r="Q117" s="341"/>
      <c r="R117" s="341">
        <f t="shared" si="1"/>
        <v>0</v>
      </c>
      <c r="S117" s="138">
        <v>49</v>
      </c>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row>
    <row r="118" spans="1:255">
      <c r="A118" s="174">
        <v>50</v>
      </c>
      <c r="B118" s="77"/>
      <c r="C118" s="77"/>
      <c r="D118" s="77"/>
      <c r="E118" s="51"/>
      <c r="F118" s="49"/>
      <c r="G118" s="77"/>
      <c r="H118" s="77"/>
      <c r="I118" s="77"/>
      <c r="J118" s="77"/>
      <c r="K118" s="341"/>
      <c r="L118" s="341"/>
      <c r="M118" s="138">
        <v>50</v>
      </c>
      <c r="N118" s="49"/>
      <c r="O118" s="341"/>
      <c r="P118" s="341"/>
      <c r="Q118" s="341"/>
      <c r="R118" s="341">
        <f t="shared" si="1"/>
        <v>0</v>
      </c>
      <c r="S118" s="138">
        <v>50</v>
      </c>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row>
    <row r="119" spans="1:255">
      <c r="A119" s="174">
        <v>51</v>
      </c>
      <c r="B119" s="77"/>
      <c r="C119" s="77"/>
      <c r="D119" s="77"/>
      <c r="E119" s="51"/>
      <c r="F119" s="49"/>
      <c r="G119" s="77"/>
      <c r="H119" s="77"/>
      <c r="I119" s="77"/>
      <c r="J119" s="77"/>
      <c r="K119" s="341"/>
      <c r="L119" s="341"/>
      <c r="M119" s="138">
        <v>51</v>
      </c>
      <c r="N119" s="49"/>
      <c r="O119" s="341"/>
      <c r="P119" s="341"/>
      <c r="Q119" s="341"/>
      <c r="R119" s="341">
        <f t="shared" si="1"/>
        <v>0</v>
      </c>
      <c r="S119" s="138">
        <v>51</v>
      </c>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row>
    <row r="120" spans="1:255">
      <c r="A120" s="174">
        <v>52</v>
      </c>
      <c r="B120" s="77"/>
      <c r="C120" s="77"/>
      <c r="D120" s="77"/>
      <c r="E120" s="51"/>
      <c r="F120" s="49"/>
      <c r="G120" s="77"/>
      <c r="H120" s="77"/>
      <c r="I120" s="77"/>
      <c r="J120" s="77"/>
      <c r="K120" s="341"/>
      <c r="L120" s="341"/>
      <c r="M120" s="138">
        <v>52</v>
      </c>
      <c r="N120" s="49"/>
      <c r="O120" s="341"/>
      <c r="P120" s="341"/>
      <c r="Q120" s="341"/>
      <c r="R120" s="341">
        <f t="shared" si="1"/>
        <v>0</v>
      </c>
      <c r="S120" s="138">
        <v>52</v>
      </c>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row>
    <row r="121" spans="1:255">
      <c r="A121" s="174">
        <v>53</v>
      </c>
      <c r="B121" s="77"/>
      <c r="C121" s="77"/>
      <c r="D121" s="77"/>
      <c r="E121" s="51"/>
      <c r="F121" s="49"/>
      <c r="G121" s="77"/>
      <c r="H121" s="77"/>
      <c r="I121" s="77"/>
      <c r="J121" s="77"/>
      <c r="K121" s="341"/>
      <c r="L121" s="341"/>
      <c r="M121" s="138">
        <v>53</v>
      </c>
      <c r="N121" s="49"/>
      <c r="O121" s="341"/>
      <c r="P121" s="341"/>
      <c r="Q121" s="341"/>
      <c r="R121" s="341">
        <f t="shared" si="1"/>
        <v>0</v>
      </c>
      <c r="S121" s="138">
        <v>53</v>
      </c>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row>
    <row r="122" spans="1:255">
      <c r="A122" s="174">
        <v>54</v>
      </c>
      <c r="B122" s="77"/>
      <c r="C122" s="77"/>
      <c r="D122" s="77"/>
      <c r="E122" s="51"/>
      <c r="F122" s="49"/>
      <c r="G122" s="77"/>
      <c r="H122" s="77"/>
      <c r="I122" s="77"/>
      <c r="J122" s="77"/>
      <c r="K122" s="341"/>
      <c r="L122" s="341"/>
      <c r="M122" s="138">
        <v>54</v>
      </c>
      <c r="N122" s="49"/>
      <c r="O122" s="341"/>
      <c r="P122" s="341"/>
      <c r="Q122" s="341"/>
      <c r="R122" s="341">
        <f t="shared" si="1"/>
        <v>0</v>
      </c>
      <c r="S122" s="138">
        <v>54</v>
      </c>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row>
    <row r="123" spans="1:255">
      <c r="A123" s="174">
        <v>55</v>
      </c>
      <c r="B123" s="77"/>
      <c r="C123" s="77"/>
      <c r="D123" s="77"/>
      <c r="E123" s="51"/>
      <c r="F123" s="49"/>
      <c r="G123" s="77"/>
      <c r="H123" s="77"/>
      <c r="I123" s="77"/>
      <c r="J123" s="77"/>
      <c r="K123" s="341"/>
      <c r="L123" s="341"/>
      <c r="M123" s="138">
        <v>55</v>
      </c>
      <c r="N123" s="49"/>
      <c r="O123" s="341"/>
      <c r="P123" s="341"/>
      <c r="Q123" s="341"/>
      <c r="R123" s="341">
        <f t="shared" si="1"/>
        <v>0</v>
      </c>
      <c r="S123" s="138">
        <v>55</v>
      </c>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row>
    <row r="124" spans="1:255">
      <c r="A124" s="174">
        <v>56</v>
      </c>
      <c r="B124" s="77"/>
      <c r="C124" s="77"/>
      <c r="D124" s="77"/>
      <c r="E124" s="51"/>
      <c r="F124" s="49"/>
      <c r="G124" s="77"/>
      <c r="H124" s="77"/>
      <c r="I124" s="77"/>
      <c r="J124" s="77"/>
      <c r="K124" s="341"/>
      <c r="L124" s="341"/>
      <c r="M124" s="138">
        <v>56</v>
      </c>
      <c r="N124" s="49"/>
      <c r="O124" s="341"/>
      <c r="P124" s="341"/>
      <c r="Q124" s="341"/>
      <c r="R124" s="341">
        <f t="shared" si="1"/>
        <v>0</v>
      </c>
      <c r="S124" s="138">
        <v>56</v>
      </c>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row>
    <row r="125" spans="1:255">
      <c r="A125" s="174">
        <v>57</v>
      </c>
      <c r="B125" s="77"/>
      <c r="C125" s="77"/>
      <c r="D125" s="77"/>
      <c r="E125" s="51"/>
      <c r="F125" s="49"/>
      <c r="G125" s="77"/>
      <c r="H125" s="77"/>
      <c r="I125" s="77"/>
      <c r="J125" s="77"/>
      <c r="K125" s="341"/>
      <c r="L125" s="341"/>
      <c r="M125" s="138">
        <v>57</v>
      </c>
      <c r="N125" s="49"/>
      <c r="O125" s="341"/>
      <c r="P125" s="341"/>
      <c r="Q125" s="341"/>
      <c r="R125" s="341">
        <f t="shared" si="1"/>
        <v>0</v>
      </c>
      <c r="S125" s="138">
        <v>57</v>
      </c>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row>
    <row r="126" spans="1:255">
      <c r="A126" s="174">
        <v>58</v>
      </c>
      <c r="B126" s="77"/>
      <c r="C126" s="77"/>
      <c r="D126" s="77"/>
      <c r="E126" s="51"/>
      <c r="F126" s="49"/>
      <c r="G126" s="77"/>
      <c r="H126" s="77"/>
      <c r="I126" s="77"/>
      <c r="J126" s="77"/>
      <c r="K126" s="341"/>
      <c r="L126" s="341"/>
      <c r="M126" s="138">
        <v>58</v>
      </c>
      <c r="N126" s="49"/>
      <c r="O126" s="341"/>
      <c r="P126" s="341"/>
      <c r="Q126" s="341"/>
      <c r="R126" s="341">
        <f t="shared" si="1"/>
        <v>0</v>
      </c>
      <c r="S126" s="138">
        <v>58</v>
      </c>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row>
    <row r="127" spans="1:255">
      <c r="A127" s="174">
        <v>59</v>
      </c>
      <c r="B127" s="77"/>
      <c r="C127" s="77"/>
      <c r="D127" s="77"/>
      <c r="E127" s="51"/>
      <c r="F127" s="49"/>
      <c r="G127" s="77"/>
      <c r="H127" s="77"/>
      <c r="I127" s="77"/>
      <c r="J127" s="77"/>
      <c r="K127" s="341"/>
      <c r="L127" s="341"/>
      <c r="M127" s="138">
        <v>59</v>
      </c>
      <c r="N127" s="49"/>
      <c r="O127" s="341"/>
      <c r="P127" s="341"/>
      <c r="Q127" s="341"/>
      <c r="R127" s="341">
        <f t="shared" si="1"/>
        <v>0</v>
      </c>
      <c r="S127" s="138">
        <v>59</v>
      </c>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row>
    <row r="128" spans="1:255">
      <c r="A128" s="174">
        <v>60</v>
      </c>
      <c r="B128" s="77"/>
      <c r="C128" s="77"/>
      <c r="D128" s="77"/>
      <c r="E128" s="51"/>
      <c r="F128" s="49"/>
      <c r="G128" s="77"/>
      <c r="H128" s="77"/>
      <c r="I128" s="77"/>
      <c r="J128" s="77"/>
      <c r="K128" s="341"/>
      <c r="L128" s="341"/>
      <c r="M128" s="138">
        <v>60</v>
      </c>
      <c r="N128" s="49"/>
      <c r="O128" s="341"/>
      <c r="P128" s="341"/>
      <c r="Q128" s="341"/>
      <c r="R128" s="341">
        <f t="shared" si="1"/>
        <v>0</v>
      </c>
      <c r="S128" s="138">
        <v>60</v>
      </c>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row>
    <row r="129" spans="1:255">
      <c r="A129" s="174">
        <v>61</v>
      </c>
      <c r="B129" s="77"/>
      <c r="C129" s="77"/>
      <c r="D129" s="77"/>
      <c r="E129" s="51"/>
      <c r="F129" s="49"/>
      <c r="G129" s="77"/>
      <c r="H129" s="77"/>
      <c r="I129" s="77"/>
      <c r="J129" s="77"/>
      <c r="K129" s="341"/>
      <c r="L129" s="341"/>
      <c r="M129" s="138">
        <v>61</v>
      </c>
      <c r="N129" s="49"/>
      <c r="O129" s="341"/>
      <c r="P129" s="341"/>
      <c r="Q129" s="341"/>
      <c r="R129" s="341">
        <f t="shared" si="1"/>
        <v>0</v>
      </c>
      <c r="S129" s="138">
        <v>61</v>
      </c>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row>
    <row r="130" spans="1:255">
      <c r="A130" s="174">
        <v>62</v>
      </c>
      <c r="B130" s="77"/>
      <c r="C130" s="77"/>
      <c r="D130" s="77"/>
      <c r="E130" s="51"/>
      <c r="F130" s="49"/>
      <c r="G130" s="77"/>
      <c r="H130" s="77"/>
      <c r="I130" s="77"/>
      <c r="J130" s="77"/>
      <c r="K130" s="341"/>
      <c r="L130" s="341"/>
      <c r="M130" s="138">
        <v>62</v>
      </c>
      <c r="N130" s="49"/>
      <c r="O130" s="341"/>
      <c r="P130" s="341"/>
      <c r="Q130" s="341"/>
      <c r="R130" s="341">
        <f t="shared" si="1"/>
        <v>0</v>
      </c>
      <c r="S130" s="138">
        <v>62</v>
      </c>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row>
    <row r="131" spans="1:255">
      <c r="A131" s="174">
        <v>63</v>
      </c>
      <c r="B131" s="77"/>
      <c r="C131" s="77"/>
      <c r="D131" s="77"/>
      <c r="E131" s="51"/>
      <c r="F131" s="49"/>
      <c r="G131" s="77"/>
      <c r="H131" s="77"/>
      <c r="I131" s="77"/>
      <c r="J131" s="77"/>
      <c r="K131" s="341"/>
      <c r="L131" s="341"/>
      <c r="M131" s="138">
        <v>63</v>
      </c>
      <c r="N131" s="49"/>
      <c r="O131" s="341"/>
      <c r="P131" s="341"/>
      <c r="Q131" s="341"/>
      <c r="R131" s="341">
        <f t="shared" si="1"/>
        <v>0</v>
      </c>
      <c r="S131" s="138">
        <v>63</v>
      </c>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row>
    <row r="132" spans="1:255">
      <c r="A132" s="174">
        <v>64</v>
      </c>
      <c r="B132" s="77"/>
      <c r="C132" s="77"/>
      <c r="D132" s="77"/>
      <c r="E132" s="51"/>
      <c r="F132" s="49"/>
      <c r="G132" s="77"/>
      <c r="H132" s="77"/>
      <c r="I132" s="77"/>
      <c r="J132" s="77"/>
      <c r="K132" s="341"/>
      <c r="L132" s="341"/>
      <c r="M132" s="138">
        <v>64</v>
      </c>
      <c r="N132" s="49"/>
      <c r="O132" s="341"/>
      <c r="P132" s="341"/>
      <c r="Q132" s="341"/>
      <c r="R132" s="341">
        <f t="shared" si="1"/>
        <v>0</v>
      </c>
      <c r="S132" s="138">
        <v>64</v>
      </c>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row>
    <row r="133" spans="1:255" ht="15.75" thickBot="1">
      <c r="A133" s="178">
        <v>65</v>
      </c>
      <c r="B133" s="435" t="s">
        <v>3520</v>
      </c>
      <c r="C133" s="369"/>
      <c r="D133" s="369"/>
      <c r="E133" s="373"/>
      <c r="F133" s="400"/>
      <c r="G133" s="369"/>
      <c r="H133" s="369"/>
      <c r="I133" s="369"/>
      <c r="J133" s="153">
        <f>SUM(J69:J132)</f>
        <v>0</v>
      </c>
      <c r="K133" s="372">
        <f>SUM(K69:K132)</f>
        <v>0</v>
      </c>
      <c r="L133" s="372">
        <f>SUM(L69:L132)</f>
        <v>0</v>
      </c>
      <c r="M133" s="154">
        <v>65</v>
      </c>
      <c r="N133" s="72"/>
      <c r="O133" s="302">
        <f>SUM(O69:O132)</f>
        <v>0</v>
      </c>
      <c r="P133" s="302">
        <f>SUM(P69:P132)</f>
        <v>0</v>
      </c>
      <c r="Q133" s="302">
        <f>SUM(Q69:Q132)</f>
        <v>0</v>
      </c>
      <c r="R133" s="302">
        <f>SUM(R69:R132)</f>
        <v>0</v>
      </c>
      <c r="S133" s="154">
        <v>65</v>
      </c>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row>
    <row r="134" spans="1:255">
      <c r="A134" s="1123"/>
      <c r="B134" s="1123"/>
      <c r="J134" s="515"/>
      <c r="K134" s="544"/>
      <c r="L134" s="544"/>
      <c r="M134" s="1123"/>
      <c r="N134" s="515"/>
      <c r="O134" s="545"/>
      <c r="P134" s="545"/>
      <c r="Q134" s="545"/>
      <c r="R134" s="545"/>
      <c r="S134" s="1123"/>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row>
    <row r="135" spans="1:255">
      <c r="A135" s="1105" t="s">
        <v>959</v>
      </c>
      <c r="B135" s="11"/>
      <c r="C135" s="11"/>
      <c r="D135" s="11"/>
      <c r="E135" s="11"/>
      <c r="F135" s="1105" t="s">
        <v>959</v>
      </c>
      <c r="G135" s="11"/>
      <c r="H135" s="11"/>
      <c r="I135" s="11"/>
      <c r="J135" s="11"/>
      <c r="K135" s="11"/>
      <c r="L135" s="11"/>
      <c r="M135" s="11"/>
      <c r="N135" s="1105" t="s">
        <v>959</v>
      </c>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row>
    <row r="136" spans="1:255">
      <c r="A136" s="44" t="s">
        <v>742</v>
      </c>
      <c r="B136" s="44"/>
      <c r="C136" s="44"/>
      <c r="D136" s="44"/>
      <c r="E136" s="44"/>
      <c r="F136" s="44" t="s">
        <v>743</v>
      </c>
      <c r="G136" s="44"/>
      <c r="H136" s="44"/>
      <c r="I136" s="44"/>
      <c r="J136" s="279"/>
      <c r="K136" s="279"/>
      <c r="L136" s="279"/>
      <c r="M136" s="44"/>
      <c r="N136" s="44" t="s">
        <v>744</v>
      </c>
      <c r="O136" s="44"/>
      <c r="P136" s="279"/>
      <c r="Q136" s="279"/>
      <c r="R136" s="279"/>
      <c r="S136" s="44"/>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row>
    <row r="137" spans="1:255" ht="18.75" thickBot="1">
      <c r="A137" s="542" t="str">
        <f>'[32]Data Sheet'!$C$25</f>
        <v>ORANGE AND ROCKLAND UTILITIES, INC.</v>
      </c>
      <c r="B137" s="363"/>
      <c r="C137" s="11"/>
      <c r="D137" s="448" t="str">
        <f>'[32]Data Sheet'!$C$40</f>
        <v>4/30/2008</v>
      </c>
      <c r="E137" s="11" t="str">
        <f>'[32]Data Sheet'!$C$38</f>
        <v>12/31/2007</v>
      </c>
      <c r="F137" s="542" t="str">
        <f>'[32]Data Sheet'!$C$25</f>
        <v>ORANGE AND ROCKLAND UTILITIES, INC.</v>
      </c>
      <c r="G137" s="11"/>
      <c r="H137" s="11"/>
      <c r="I137" s="11"/>
      <c r="J137" s="448" t="str">
        <f>'[32]Data Sheet'!$C$40</f>
        <v>4/30/2008</v>
      </c>
      <c r="K137" s="194"/>
      <c r="L137" s="11" t="str">
        <f>'[32]Data Sheet'!$C$38</f>
        <v>12/31/2007</v>
      </c>
      <c r="M137" s="11"/>
      <c r="N137" s="542" t="str">
        <f>'[32]Data Sheet'!$C$25</f>
        <v>ORANGE AND ROCKLAND UTILITIES, INC.</v>
      </c>
      <c r="O137" s="11"/>
      <c r="P137" s="194"/>
      <c r="Q137" s="448" t="str">
        <f>'[32]Data Sheet'!$C$40</f>
        <v>4/30/2008</v>
      </c>
      <c r="R137" s="11" t="str">
        <f>'[32]Data Sheet'!$C$38</f>
        <v>12/31/2007</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row>
    <row r="138" spans="1:255">
      <c r="A138" s="13"/>
      <c r="B138" s="41"/>
      <c r="C138" s="41"/>
      <c r="D138" s="41"/>
      <c r="E138" s="42"/>
      <c r="F138" s="13"/>
      <c r="G138" s="41"/>
      <c r="H138" s="41"/>
      <c r="I138" s="41"/>
      <c r="J138" s="398"/>
      <c r="K138" s="398"/>
      <c r="L138" s="398"/>
      <c r="M138" s="42"/>
      <c r="N138" s="399"/>
      <c r="O138" s="41"/>
      <c r="P138" s="398"/>
      <c r="Q138" s="398"/>
      <c r="R138" s="398"/>
      <c r="S138" s="42"/>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row>
    <row r="139" spans="1:255">
      <c r="A139" s="197" t="s">
        <v>683</v>
      </c>
      <c r="B139" s="44"/>
      <c r="C139" s="44"/>
      <c r="D139" s="44"/>
      <c r="E139" s="45"/>
      <c r="F139" s="197" t="s">
        <v>684</v>
      </c>
      <c r="G139" s="44"/>
      <c r="H139" s="44"/>
      <c r="I139" s="44"/>
      <c r="J139" s="44"/>
      <c r="K139" s="44"/>
      <c r="L139" s="11"/>
      <c r="M139" s="45"/>
      <c r="N139" s="197" t="s">
        <v>684</v>
      </c>
      <c r="O139" s="44"/>
      <c r="P139" s="44"/>
      <c r="Q139" s="44"/>
      <c r="R139" s="44"/>
      <c r="S139" s="48"/>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row>
    <row r="140" spans="1:255">
      <c r="A140" s="197" t="s">
        <v>2029</v>
      </c>
      <c r="B140" s="44"/>
      <c r="C140" s="44"/>
      <c r="D140" s="44"/>
      <c r="E140" s="45"/>
      <c r="F140" s="197" t="s">
        <v>2029</v>
      </c>
      <c r="G140" s="44"/>
      <c r="H140" s="44"/>
      <c r="I140" s="44"/>
      <c r="J140" s="44"/>
      <c r="K140" s="44"/>
      <c r="L140" s="11"/>
      <c r="M140" s="45"/>
      <c r="N140" s="197" t="s">
        <v>2029</v>
      </c>
      <c r="O140" s="44"/>
      <c r="P140" s="44"/>
      <c r="Q140" s="44"/>
      <c r="R140" s="44"/>
      <c r="S140" s="48"/>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row>
    <row r="141" spans="1:255">
      <c r="A141" s="47"/>
      <c r="B141" s="11"/>
      <c r="C141" s="11"/>
      <c r="D141" s="11"/>
      <c r="E141" s="48"/>
      <c r="F141" s="47"/>
      <c r="G141" s="11"/>
      <c r="H141" s="11"/>
      <c r="I141" s="11"/>
      <c r="J141" s="11"/>
      <c r="K141" s="11"/>
      <c r="L141" s="11"/>
      <c r="M141" s="48"/>
      <c r="N141" s="47"/>
      <c r="O141" s="11"/>
      <c r="P141" s="11"/>
      <c r="Q141" s="11"/>
      <c r="R141" s="11"/>
      <c r="S141" s="48"/>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row>
    <row r="142" spans="1:255">
      <c r="A142" s="247" t="s">
        <v>3253</v>
      </c>
      <c r="B142" s="1120" t="s">
        <v>3507</v>
      </c>
      <c r="C142" s="1120" t="s">
        <v>427</v>
      </c>
      <c r="D142" s="250" t="s">
        <v>428</v>
      </c>
      <c r="E142" s="60" t="s">
        <v>3253</v>
      </c>
      <c r="F142" s="226" t="s">
        <v>604</v>
      </c>
      <c r="G142" s="250"/>
      <c r="H142" s="1120"/>
      <c r="I142" s="1120"/>
      <c r="J142" s="1120" t="s">
        <v>429</v>
      </c>
      <c r="K142" s="227" t="s">
        <v>430</v>
      </c>
      <c r="L142" s="250"/>
      <c r="M142" s="60"/>
      <c r="N142" s="131" t="s">
        <v>59</v>
      </c>
      <c r="O142" s="132"/>
      <c r="P142" s="132"/>
      <c r="Q142" s="132"/>
      <c r="R142" s="132"/>
      <c r="S142" s="133"/>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row>
    <row r="143" spans="1:255">
      <c r="A143" s="55"/>
      <c r="B143" s="1101" t="s">
        <v>60</v>
      </c>
      <c r="C143" s="1101" t="s">
        <v>60</v>
      </c>
      <c r="D143" s="1101" t="s">
        <v>60</v>
      </c>
      <c r="E143" s="1124" t="s">
        <v>539</v>
      </c>
      <c r="F143" s="197" t="s">
        <v>540</v>
      </c>
      <c r="G143" s="283"/>
      <c r="H143" s="1101" t="s">
        <v>61</v>
      </c>
      <c r="I143" s="1101" t="s">
        <v>62</v>
      </c>
      <c r="J143" s="1101" t="s">
        <v>605</v>
      </c>
      <c r="K143" s="1120" t="s">
        <v>543</v>
      </c>
      <c r="L143" s="1120" t="s">
        <v>543</v>
      </c>
      <c r="M143" s="1124" t="s">
        <v>3686</v>
      </c>
      <c r="N143" s="197" t="s">
        <v>544</v>
      </c>
      <c r="O143" s="283"/>
      <c r="P143" s="1101" t="s">
        <v>545</v>
      </c>
      <c r="Q143" s="1101" t="s">
        <v>546</v>
      </c>
      <c r="R143" s="1101" t="s">
        <v>63</v>
      </c>
      <c r="S143" s="1124" t="s">
        <v>3686</v>
      </c>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row>
    <row r="144" spans="1:255">
      <c r="A144" s="173" t="s">
        <v>3686</v>
      </c>
      <c r="B144" s="1101" t="s">
        <v>64</v>
      </c>
      <c r="C144" s="1101" t="s">
        <v>64</v>
      </c>
      <c r="D144" s="1101" t="s">
        <v>64</v>
      </c>
      <c r="E144" s="1124" t="s">
        <v>549</v>
      </c>
      <c r="F144" s="197" t="s">
        <v>550</v>
      </c>
      <c r="G144" s="283"/>
      <c r="H144" s="1101" t="s">
        <v>65</v>
      </c>
      <c r="I144" s="1101" t="s">
        <v>65</v>
      </c>
      <c r="J144" s="1101" t="s">
        <v>66</v>
      </c>
      <c r="K144" s="1101" t="s">
        <v>67</v>
      </c>
      <c r="L144" s="1101" t="s">
        <v>955</v>
      </c>
      <c r="M144" s="1124" t="s">
        <v>3689</v>
      </c>
      <c r="N144" s="197" t="s">
        <v>555</v>
      </c>
      <c r="O144" s="283"/>
      <c r="P144" s="1101" t="s">
        <v>555</v>
      </c>
      <c r="Q144" s="1101" t="s">
        <v>555</v>
      </c>
      <c r="R144" s="1101" t="s">
        <v>68</v>
      </c>
      <c r="S144" s="1124" t="s">
        <v>3689</v>
      </c>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row>
    <row r="145" spans="1:255">
      <c r="A145" s="174" t="s">
        <v>3689</v>
      </c>
      <c r="B145" s="285" t="s">
        <v>58</v>
      </c>
      <c r="C145" s="285" t="s">
        <v>1827</v>
      </c>
      <c r="D145" s="285" t="s">
        <v>1828</v>
      </c>
      <c r="E145" s="1127" t="s">
        <v>1829</v>
      </c>
      <c r="F145" s="90" t="s">
        <v>3535</v>
      </c>
      <c r="G145" s="202"/>
      <c r="H145" s="285" t="s">
        <v>3536</v>
      </c>
      <c r="I145" s="285" t="s">
        <v>3537</v>
      </c>
      <c r="J145" s="285" t="s">
        <v>3538</v>
      </c>
      <c r="K145" s="285" t="s">
        <v>3539</v>
      </c>
      <c r="L145" s="285" t="s">
        <v>3540</v>
      </c>
      <c r="M145" s="1127"/>
      <c r="N145" s="90" t="s">
        <v>3490</v>
      </c>
      <c r="O145" s="202"/>
      <c r="P145" s="285" t="s">
        <v>3491</v>
      </c>
      <c r="Q145" s="285" t="s">
        <v>1532</v>
      </c>
      <c r="R145" s="285" t="s">
        <v>1533</v>
      </c>
      <c r="S145" s="1127"/>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row>
    <row r="146" spans="1:255">
      <c r="A146" s="174" t="s">
        <v>69</v>
      </c>
      <c r="B146" s="77"/>
      <c r="C146" s="77"/>
      <c r="D146" s="77"/>
      <c r="E146" s="51"/>
      <c r="F146" s="49"/>
      <c r="G146" s="77"/>
      <c r="H146" s="77"/>
      <c r="I146" s="77"/>
      <c r="J146" s="77"/>
      <c r="K146" s="341"/>
      <c r="L146" s="341"/>
      <c r="M146" s="138" t="s">
        <v>69</v>
      </c>
      <c r="N146" s="49"/>
      <c r="O146" s="210"/>
      <c r="P146" s="210"/>
      <c r="Q146" s="210"/>
      <c r="R146" s="210">
        <f t="shared" ref="R146:R209" si="2">SUM(O146:Q146)</f>
        <v>0</v>
      </c>
      <c r="S146" s="138" t="s">
        <v>69</v>
      </c>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row>
    <row r="147" spans="1:255">
      <c r="A147" s="174" t="s">
        <v>70</v>
      </c>
      <c r="B147" s="77"/>
      <c r="C147" s="77"/>
      <c r="D147" s="77"/>
      <c r="E147" s="51"/>
      <c r="F147" s="49"/>
      <c r="G147" s="77"/>
      <c r="H147" s="77"/>
      <c r="I147" s="77"/>
      <c r="J147" s="77"/>
      <c r="K147" s="341"/>
      <c r="L147" s="341"/>
      <c r="M147" s="138" t="s">
        <v>70</v>
      </c>
      <c r="N147" s="49" t="s">
        <v>3253</v>
      </c>
      <c r="O147" s="341"/>
      <c r="P147" s="341"/>
      <c r="Q147" s="341"/>
      <c r="R147" s="341">
        <f t="shared" si="2"/>
        <v>0</v>
      </c>
      <c r="S147" s="138" t="s">
        <v>70</v>
      </c>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row>
    <row r="148" spans="1:255">
      <c r="A148" s="174" t="s">
        <v>730</v>
      </c>
      <c r="B148" s="77"/>
      <c r="C148" s="77"/>
      <c r="D148" s="77"/>
      <c r="E148" s="51"/>
      <c r="F148" s="49"/>
      <c r="G148" s="77"/>
      <c r="H148" s="77"/>
      <c r="I148" s="77"/>
      <c r="J148" s="77"/>
      <c r="K148" s="341"/>
      <c r="L148" s="341"/>
      <c r="M148" s="138" t="s">
        <v>730</v>
      </c>
      <c r="N148" s="49"/>
      <c r="O148" s="341"/>
      <c r="P148" s="341"/>
      <c r="Q148" s="341"/>
      <c r="R148" s="341">
        <f t="shared" si="2"/>
        <v>0</v>
      </c>
      <c r="S148" s="138" t="s">
        <v>730</v>
      </c>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row>
    <row r="149" spans="1:255">
      <c r="A149" s="174" t="s">
        <v>731</v>
      </c>
      <c r="B149" s="77"/>
      <c r="C149" s="77"/>
      <c r="D149" s="77"/>
      <c r="E149" s="51"/>
      <c r="F149" s="49"/>
      <c r="G149" s="77"/>
      <c r="H149" s="77"/>
      <c r="I149" s="77"/>
      <c r="J149" s="77"/>
      <c r="K149" s="341"/>
      <c r="L149" s="341"/>
      <c r="M149" s="138" t="s">
        <v>731</v>
      </c>
      <c r="N149" s="49"/>
      <c r="O149" s="341"/>
      <c r="P149" s="341"/>
      <c r="Q149" s="341"/>
      <c r="R149" s="341">
        <f t="shared" si="2"/>
        <v>0</v>
      </c>
      <c r="S149" s="138" t="s">
        <v>731</v>
      </c>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row>
    <row r="150" spans="1:255">
      <c r="A150" s="174" t="s">
        <v>732</v>
      </c>
      <c r="B150" s="77"/>
      <c r="C150" s="77"/>
      <c r="D150" s="77"/>
      <c r="E150" s="51"/>
      <c r="F150" s="49"/>
      <c r="G150" s="77"/>
      <c r="H150" s="77"/>
      <c r="I150" s="77"/>
      <c r="J150" s="77"/>
      <c r="K150" s="341"/>
      <c r="L150" s="341"/>
      <c r="M150" s="138" t="s">
        <v>732</v>
      </c>
      <c r="N150" s="49"/>
      <c r="O150" s="341"/>
      <c r="P150" s="341"/>
      <c r="Q150" s="341"/>
      <c r="R150" s="341">
        <f t="shared" si="2"/>
        <v>0</v>
      </c>
      <c r="S150" s="138" t="s">
        <v>732</v>
      </c>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row>
    <row r="151" spans="1:255">
      <c r="A151" s="174" t="s">
        <v>733</v>
      </c>
      <c r="B151" s="77"/>
      <c r="C151" s="77"/>
      <c r="D151" s="77"/>
      <c r="E151" s="51"/>
      <c r="F151" s="49"/>
      <c r="G151" s="77"/>
      <c r="H151" s="77"/>
      <c r="I151" s="77"/>
      <c r="J151" s="77"/>
      <c r="K151" s="341"/>
      <c r="L151" s="341"/>
      <c r="M151" s="138" t="s">
        <v>733</v>
      </c>
      <c r="N151" s="49"/>
      <c r="O151" s="341"/>
      <c r="P151" s="341"/>
      <c r="Q151" s="341"/>
      <c r="R151" s="341">
        <f t="shared" si="2"/>
        <v>0</v>
      </c>
      <c r="S151" s="138" t="s">
        <v>733</v>
      </c>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row>
    <row r="152" spans="1:255">
      <c r="A152" s="174" t="s">
        <v>734</v>
      </c>
      <c r="B152" s="77"/>
      <c r="C152" s="77"/>
      <c r="D152" s="77"/>
      <c r="E152" s="51"/>
      <c r="F152" s="49"/>
      <c r="G152" s="77"/>
      <c r="H152" s="77"/>
      <c r="I152" s="77"/>
      <c r="J152" s="77"/>
      <c r="K152" s="341"/>
      <c r="L152" s="341"/>
      <c r="M152" s="138" t="s">
        <v>734</v>
      </c>
      <c r="N152" s="49"/>
      <c r="O152" s="341"/>
      <c r="P152" s="341"/>
      <c r="Q152" s="341"/>
      <c r="R152" s="341">
        <f t="shared" si="2"/>
        <v>0</v>
      </c>
      <c r="S152" s="138" t="s">
        <v>734</v>
      </c>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row>
    <row r="153" spans="1:255">
      <c r="A153" s="174" t="s">
        <v>735</v>
      </c>
      <c r="B153" s="77"/>
      <c r="C153" s="77"/>
      <c r="D153" s="77"/>
      <c r="E153" s="51"/>
      <c r="F153" s="49"/>
      <c r="G153" s="77"/>
      <c r="H153" s="77"/>
      <c r="I153" s="77"/>
      <c r="J153" s="77"/>
      <c r="K153" s="341"/>
      <c r="L153" s="341"/>
      <c r="M153" s="138" t="s">
        <v>735</v>
      </c>
      <c r="N153" s="49"/>
      <c r="O153" s="341"/>
      <c r="P153" s="341"/>
      <c r="Q153" s="341"/>
      <c r="R153" s="341">
        <f t="shared" si="2"/>
        <v>0</v>
      </c>
      <c r="S153" s="138" t="s">
        <v>735</v>
      </c>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row>
    <row r="154" spans="1:255">
      <c r="A154" s="174" t="s">
        <v>736</v>
      </c>
      <c r="B154" s="77"/>
      <c r="C154" s="77"/>
      <c r="D154" s="77"/>
      <c r="E154" s="51"/>
      <c r="F154" s="49"/>
      <c r="G154" s="77"/>
      <c r="H154" s="77"/>
      <c r="I154" s="77"/>
      <c r="J154" s="77"/>
      <c r="K154" s="341"/>
      <c r="L154" s="341"/>
      <c r="M154" s="138" t="s">
        <v>736</v>
      </c>
      <c r="N154" s="49"/>
      <c r="O154" s="341"/>
      <c r="P154" s="341"/>
      <c r="Q154" s="341"/>
      <c r="R154" s="341">
        <f t="shared" si="2"/>
        <v>0</v>
      </c>
      <c r="S154" s="138" t="s">
        <v>736</v>
      </c>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row>
    <row r="155" spans="1:255">
      <c r="A155" s="174" t="s">
        <v>3653</v>
      </c>
      <c r="B155" s="77"/>
      <c r="C155" s="77"/>
      <c r="D155" s="77"/>
      <c r="E155" s="51"/>
      <c r="F155" s="49"/>
      <c r="G155" s="77"/>
      <c r="H155" s="77"/>
      <c r="I155" s="77"/>
      <c r="J155" s="77"/>
      <c r="K155" s="341"/>
      <c r="L155" s="341"/>
      <c r="M155" s="138" t="s">
        <v>3653</v>
      </c>
      <c r="N155" s="49"/>
      <c r="O155" s="341"/>
      <c r="P155" s="341"/>
      <c r="Q155" s="341"/>
      <c r="R155" s="341">
        <f t="shared" si="2"/>
        <v>0</v>
      </c>
      <c r="S155" s="138" t="s">
        <v>3653</v>
      </c>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row>
    <row r="156" spans="1:255">
      <c r="A156" s="174" t="s">
        <v>3654</v>
      </c>
      <c r="B156" s="77"/>
      <c r="C156" s="77"/>
      <c r="D156" s="77"/>
      <c r="E156" s="51"/>
      <c r="F156" s="49"/>
      <c r="G156" s="77"/>
      <c r="H156" s="77"/>
      <c r="I156" s="77"/>
      <c r="J156" s="77"/>
      <c r="K156" s="341"/>
      <c r="L156" s="341"/>
      <c r="M156" s="138" t="s">
        <v>3654</v>
      </c>
      <c r="N156" s="49"/>
      <c r="O156" s="341"/>
      <c r="P156" s="341"/>
      <c r="Q156" s="341"/>
      <c r="R156" s="341">
        <f t="shared" si="2"/>
        <v>0</v>
      </c>
      <c r="S156" s="138" t="s">
        <v>3654</v>
      </c>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row>
    <row r="157" spans="1:255">
      <c r="A157" s="174">
        <v>12</v>
      </c>
      <c r="B157" s="77"/>
      <c r="C157" s="77"/>
      <c r="D157" s="77"/>
      <c r="E157" s="51"/>
      <c r="F157" s="49"/>
      <c r="G157" s="77"/>
      <c r="H157" s="77"/>
      <c r="I157" s="77"/>
      <c r="J157" s="77"/>
      <c r="K157" s="341"/>
      <c r="L157" s="341"/>
      <c r="M157" s="138">
        <v>12</v>
      </c>
      <c r="N157" s="49"/>
      <c r="O157" s="341"/>
      <c r="P157" s="341"/>
      <c r="Q157" s="341"/>
      <c r="R157" s="341">
        <f t="shared" si="2"/>
        <v>0</v>
      </c>
      <c r="S157" s="138">
        <v>12</v>
      </c>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row>
    <row r="158" spans="1:255">
      <c r="A158" s="174">
        <v>13</v>
      </c>
      <c r="B158" s="77"/>
      <c r="C158" s="77"/>
      <c r="D158" s="77"/>
      <c r="E158" s="51"/>
      <c r="F158" s="49"/>
      <c r="G158" s="77"/>
      <c r="H158" s="77"/>
      <c r="I158" s="77"/>
      <c r="J158" s="77"/>
      <c r="K158" s="341"/>
      <c r="L158" s="341"/>
      <c r="M158" s="138">
        <v>13</v>
      </c>
      <c r="N158" s="49"/>
      <c r="O158" s="341"/>
      <c r="P158" s="341"/>
      <c r="Q158" s="341"/>
      <c r="R158" s="341">
        <f t="shared" si="2"/>
        <v>0</v>
      </c>
      <c r="S158" s="138">
        <v>13</v>
      </c>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row>
    <row r="159" spans="1:255">
      <c r="A159" s="174">
        <v>14</v>
      </c>
      <c r="B159" s="77"/>
      <c r="C159" s="77"/>
      <c r="D159" s="77"/>
      <c r="E159" s="51"/>
      <c r="F159" s="49"/>
      <c r="G159" s="77"/>
      <c r="H159" s="77"/>
      <c r="I159" s="77"/>
      <c r="J159" s="77"/>
      <c r="K159" s="341"/>
      <c r="L159" s="341"/>
      <c r="M159" s="138">
        <v>14</v>
      </c>
      <c r="N159" s="49"/>
      <c r="O159" s="341"/>
      <c r="P159" s="341"/>
      <c r="Q159" s="341"/>
      <c r="R159" s="341">
        <f t="shared" si="2"/>
        <v>0</v>
      </c>
      <c r="S159" s="138">
        <v>14</v>
      </c>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row>
    <row r="160" spans="1:255">
      <c r="A160" s="174">
        <v>15</v>
      </c>
      <c r="B160" s="77"/>
      <c r="C160" s="77"/>
      <c r="D160" s="77"/>
      <c r="E160" s="51"/>
      <c r="F160" s="49"/>
      <c r="G160" s="77"/>
      <c r="H160" s="77"/>
      <c r="I160" s="77"/>
      <c r="J160" s="77"/>
      <c r="K160" s="341"/>
      <c r="L160" s="341"/>
      <c r="M160" s="138">
        <v>15</v>
      </c>
      <c r="N160" s="49"/>
      <c r="O160" s="341"/>
      <c r="P160" s="341"/>
      <c r="Q160" s="341"/>
      <c r="R160" s="341">
        <f t="shared" si="2"/>
        <v>0</v>
      </c>
      <c r="S160" s="138">
        <v>15</v>
      </c>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row>
    <row r="161" spans="1:255">
      <c r="A161" s="174">
        <v>16</v>
      </c>
      <c r="B161" s="77"/>
      <c r="C161" s="77"/>
      <c r="D161" s="77"/>
      <c r="E161" s="51"/>
      <c r="F161" s="49"/>
      <c r="G161" s="77"/>
      <c r="H161" s="77"/>
      <c r="I161" s="77"/>
      <c r="J161" s="77"/>
      <c r="K161" s="341"/>
      <c r="L161" s="341"/>
      <c r="M161" s="138">
        <v>16</v>
      </c>
      <c r="N161" s="49"/>
      <c r="O161" s="341"/>
      <c r="P161" s="341"/>
      <c r="Q161" s="341"/>
      <c r="R161" s="341">
        <f t="shared" si="2"/>
        <v>0</v>
      </c>
      <c r="S161" s="138">
        <v>16</v>
      </c>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row>
    <row r="162" spans="1:255">
      <c r="A162" s="174">
        <v>17</v>
      </c>
      <c r="B162" s="77"/>
      <c r="C162" s="77"/>
      <c r="D162" s="77"/>
      <c r="E162" s="51"/>
      <c r="F162" s="49"/>
      <c r="G162" s="77"/>
      <c r="H162" s="77"/>
      <c r="I162" s="77"/>
      <c r="J162" s="77"/>
      <c r="K162" s="341"/>
      <c r="L162" s="341"/>
      <c r="M162" s="138">
        <v>17</v>
      </c>
      <c r="N162" s="49"/>
      <c r="O162" s="341"/>
      <c r="P162" s="341"/>
      <c r="Q162" s="341"/>
      <c r="R162" s="341">
        <f t="shared" si="2"/>
        <v>0</v>
      </c>
      <c r="S162" s="138">
        <v>17</v>
      </c>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row>
    <row r="163" spans="1:255">
      <c r="A163" s="174">
        <v>18</v>
      </c>
      <c r="B163" s="77"/>
      <c r="C163" s="77"/>
      <c r="D163" s="77"/>
      <c r="E163" s="51"/>
      <c r="F163" s="49"/>
      <c r="G163" s="77"/>
      <c r="H163" s="77"/>
      <c r="I163" s="77"/>
      <c r="J163" s="77"/>
      <c r="K163" s="341"/>
      <c r="L163" s="341"/>
      <c r="M163" s="138">
        <v>18</v>
      </c>
      <c r="N163" s="49"/>
      <c r="O163" s="341"/>
      <c r="P163" s="341"/>
      <c r="Q163" s="341"/>
      <c r="R163" s="341">
        <f t="shared" si="2"/>
        <v>0</v>
      </c>
      <c r="S163" s="138">
        <v>18</v>
      </c>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row>
    <row r="164" spans="1:255">
      <c r="A164" s="174">
        <v>19</v>
      </c>
      <c r="B164" s="77"/>
      <c r="C164" s="77"/>
      <c r="D164" s="77"/>
      <c r="E164" s="51"/>
      <c r="F164" s="49"/>
      <c r="G164" s="77"/>
      <c r="H164" s="77"/>
      <c r="I164" s="77"/>
      <c r="J164" s="77"/>
      <c r="K164" s="341"/>
      <c r="L164" s="341"/>
      <c r="M164" s="138">
        <v>19</v>
      </c>
      <c r="N164" s="49"/>
      <c r="O164" s="341"/>
      <c r="P164" s="341"/>
      <c r="Q164" s="341"/>
      <c r="R164" s="341">
        <f t="shared" si="2"/>
        <v>0</v>
      </c>
      <c r="S164" s="138">
        <v>19</v>
      </c>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row>
    <row r="165" spans="1:255">
      <c r="A165" s="174">
        <v>20</v>
      </c>
      <c r="B165" s="77"/>
      <c r="C165" s="77"/>
      <c r="D165" s="77"/>
      <c r="E165" s="51"/>
      <c r="F165" s="49"/>
      <c r="G165" s="77"/>
      <c r="H165" s="77"/>
      <c r="I165" s="77"/>
      <c r="J165" s="77"/>
      <c r="K165" s="341"/>
      <c r="L165" s="341"/>
      <c r="M165" s="138">
        <v>20</v>
      </c>
      <c r="N165" s="49"/>
      <c r="O165" s="341"/>
      <c r="P165" s="341"/>
      <c r="Q165" s="341"/>
      <c r="R165" s="341">
        <f t="shared" si="2"/>
        <v>0</v>
      </c>
      <c r="S165" s="138">
        <v>20</v>
      </c>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row>
    <row r="166" spans="1:255">
      <c r="A166" s="174">
        <v>21</v>
      </c>
      <c r="B166" s="77"/>
      <c r="C166" s="77"/>
      <c r="D166" s="77"/>
      <c r="E166" s="51"/>
      <c r="F166" s="49"/>
      <c r="G166" s="77"/>
      <c r="H166" s="77"/>
      <c r="I166" s="77"/>
      <c r="J166" s="77"/>
      <c r="K166" s="341"/>
      <c r="L166" s="341"/>
      <c r="M166" s="138">
        <v>21</v>
      </c>
      <c r="N166" s="49"/>
      <c r="O166" s="341"/>
      <c r="P166" s="341"/>
      <c r="Q166" s="341"/>
      <c r="R166" s="341">
        <f t="shared" si="2"/>
        <v>0</v>
      </c>
      <c r="S166" s="138">
        <v>21</v>
      </c>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row>
    <row r="167" spans="1:255">
      <c r="A167" s="174">
        <v>22</v>
      </c>
      <c r="B167" s="77"/>
      <c r="C167" s="77"/>
      <c r="D167" s="77"/>
      <c r="E167" s="51"/>
      <c r="F167" s="49"/>
      <c r="G167" s="77"/>
      <c r="H167" s="77"/>
      <c r="I167" s="77"/>
      <c r="J167" s="77"/>
      <c r="K167" s="341"/>
      <c r="L167" s="341"/>
      <c r="M167" s="138">
        <v>22</v>
      </c>
      <c r="N167" s="49"/>
      <c r="O167" s="341"/>
      <c r="P167" s="341"/>
      <c r="Q167" s="341"/>
      <c r="R167" s="341">
        <f t="shared" si="2"/>
        <v>0</v>
      </c>
      <c r="S167" s="138">
        <v>22</v>
      </c>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row>
    <row r="168" spans="1:255">
      <c r="A168" s="174">
        <v>23</v>
      </c>
      <c r="B168" s="77"/>
      <c r="C168" s="77"/>
      <c r="D168" s="77"/>
      <c r="E168" s="51"/>
      <c r="F168" s="49"/>
      <c r="G168" s="77"/>
      <c r="H168" s="77"/>
      <c r="I168" s="77"/>
      <c r="J168" s="77"/>
      <c r="K168" s="341"/>
      <c r="L168" s="341"/>
      <c r="M168" s="138">
        <v>23</v>
      </c>
      <c r="N168" s="49"/>
      <c r="O168" s="341"/>
      <c r="P168" s="341"/>
      <c r="Q168" s="341"/>
      <c r="R168" s="341">
        <f t="shared" si="2"/>
        <v>0</v>
      </c>
      <c r="S168" s="138">
        <v>23</v>
      </c>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row>
    <row r="169" spans="1:255">
      <c r="A169" s="174">
        <v>24</v>
      </c>
      <c r="B169" s="77"/>
      <c r="C169" s="77"/>
      <c r="D169" s="77"/>
      <c r="E169" s="51"/>
      <c r="F169" s="49"/>
      <c r="G169" s="77"/>
      <c r="H169" s="77"/>
      <c r="I169" s="77"/>
      <c r="J169" s="77"/>
      <c r="K169" s="341"/>
      <c r="L169" s="341"/>
      <c r="M169" s="138">
        <v>24</v>
      </c>
      <c r="N169" s="49"/>
      <c r="O169" s="341"/>
      <c r="P169" s="341"/>
      <c r="Q169" s="341"/>
      <c r="R169" s="341">
        <f t="shared" si="2"/>
        <v>0</v>
      </c>
      <c r="S169" s="138">
        <v>24</v>
      </c>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row>
    <row r="170" spans="1:255">
      <c r="A170" s="174">
        <v>25</v>
      </c>
      <c r="B170" s="77"/>
      <c r="C170" s="77"/>
      <c r="D170" s="77"/>
      <c r="E170" s="51"/>
      <c r="F170" s="49"/>
      <c r="G170" s="77"/>
      <c r="H170" s="77"/>
      <c r="I170" s="77"/>
      <c r="J170" s="77"/>
      <c r="K170" s="341"/>
      <c r="L170" s="341"/>
      <c r="M170" s="138">
        <v>25</v>
      </c>
      <c r="N170" s="49"/>
      <c r="O170" s="341"/>
      <c r="P170" s="341"/>
      <c r="Q170" s="341"/>
      <c r="R170" s="341">
        <f t="shared" si="2"/>
        <v>0</v>
      </c>
      <c r="S170" s="138">
        <v>25</v>
      </c>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row>
    <row r="171" spans="1:255">
      <c r="A171" s="174">
        <v>26</v>
      </c>
      <c r="B171" s="77"/>
      <c r="C171" s="77"/>
      <c r="D171" s="77"/>
      <c r="E171" s="51"/>
      <c r="F171" s="49"/>
      <c r="G171" s="77"/>
      <c r="H171" s="77"/>
      <c r="I171" s="77"/>
      <c r="J171" s="77"/>
      <c r="K171" s="341"/>
      <c r="L171" s="341"/>
      <c r="M171" s="138">
        <v>26</v>
      </c>
      <c r="N171" s="49"/>
      <c r="O171" s="341"/>
      <c r="P171" s="341"/>
      <c r="Q171" s="341"/>
      <c r="R171" s="341">
        <f t="shared" si="2"/>
        <v>0</v>
      </c>
      <c r="S171" s="138">
        <v>26</v>
      </c>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row>
    <row r="172" spans="1:255">
      <c r="A172" s="174">
        <v>27</v>
      </c>
      <c r="B172" s="77"/>
      <c r="C172" s="77"/>
      <c r="D172" s="77"/>
      <c r="E172" s="51"/>
      <c r="F172" s="49"/>
      <c r="G172" s="77"/>
      <c r="H172" s="77"/>
      <c r="I172" s="77"/>
      <c r="J172" s="77"/>
      <c r="K172" s="341"/>
      <c r="L172" s="341"/>
      <c r="M172" s="138">
        <v>27</v>
      </c>
      <c r="N172" s="49"/>
      <c r="O172" s="341"/>
      <c r="P172" s="341"/>
      <c r="Q172" s="341"/>
      <c r="R172" s="341">
        <f t="shared" si="2"/>
        <v>0</v>
      </c>
      <c r="S172" s="138">
        <v>27</v>
      </c>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row>
    <row r="173" spans="1:255">
      <c r="A173" s="174">
        <v>28</v>
      </c>
      <c r="B173" s="77"/>
      <c r="C173" s="77"/>
      <c r="D173" s="77"/>
      <c r="E173" s="51"/>
      <c r="F173" s="49"/>
      <c r="G173" s="77"/>
      <c r="H173" s="77"/>
      <c r="I173" s="77"/>
      <c r="J173" s="77"/>
      <c r="K173" s="341"/>
      <c r="L173" s="341"/>
      <c r="M173" s="138">
        <v>28</v>
      </c>
      <c r="N173" s="49"/>
      <c r="O173" s="341"/>
      <c r="P173" s="341"/>
      <c r="Q173" s="341"/>
      <c r="R173" s="341">
        <f t="shared" si="2"/>
        <v>0</v>
      </c>
      <c r="S173" s="138">
        <v>28</v>
      </c>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row>
    <row r="174" spans="1:255">
      <c r="A174" s="174">
        <v>29</v>
      </c>
      <c r="B174" s="77"/>
      <c r="C174" s="77"/>
      <c r="D174" s="77"/>
      <c r="E174" s="51"/>
      <c r="F174" s="49"/>
      <c r="G174" s="77"/>
      <c r="H174" s="77"/>
      <c r="I174" s="77"/>
      <c r="J174" s="77"/>
      <c r="K174" s="341"/>
      <c r="L174" s="341"/>
      <c r="M174" s="138">
        <v>29</v>
      </c>
      <c r="N174" s="49"/>
      <c r="O174" s="341"/>
      <c r="P174" s="341"/>
      <c r="Q174" s="341"/>
      <c r="R174" s="341">
        <f t="shared" si="2"/>
        <v>0</v>
      </c>
      <c r="S174" s="138">
        <v>29</v>
      </c>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row>
    <row r="175" spans="1:255">
      <c r="A175" s="174">
        <v>30</v>
      </c>
      <c r="B175" s="77"/>
      <c r="C175" s="77"/>
      <c r="D175" s="77"/>
      <c r="E175" s="51"/>
      <c r="F175" s="49"/>
      <c r="G175" s="77"/>
      <c r="H175" s="77"/>
      <c r="I175" s="77"/>
      <c r="J175" s="77"/>
      <c r="K175" s="341"/>
      <c r="L175" s="341"/>
      <c r="M175" s="138">
        <v>30</v>
      </c>
      <c r="N175" s="49"/>
      <c r="O175" s="341"/>
      <c r="P175" s="341"/>
      <c r="Q175" s="341"/>
      <c r="R175" s="341">
        <f t="shared" si="2"/>
        <v>0</v>
      </c>
      <c r="S175" s="138">
        <v>30</v>
      </c>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row>
    <row r="176" spans="1:255">
      <c r="A176" s="174">
        <v>31</v>
      </c>
      <c r="B176" s="77"/>
      <c r="C176" s="77"/>
      <c r="D176" s="77"/>
      <c r="E176" s="51"/>
      <c r="F176" s="49"/>
      <c r="G176" s="77"/>
      <c r="H176" s="77"/>
      <c r="I176" s="77"/>
      <c r="J176" s="77"/>
      <c r="K176" s="341"/>
      <c r="L176" s="341"/>
      <c r="M176" s="138">
        <v>31</v>
      </c>
      <c r="N176" s="49"/>
      <c r="O176" s="341"/>
      <c r="P176" s="341"/>
      <c r="Q176" s="341"/>
      <c r="R176" s="341">
        <f t="shared" si="2"/>
        <v>0</v>
      </c>
      <c r="S176" s="138">
        <v>31</v>
      </c>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row>
    <row r="177" spans="1:255">
      <c r="A177" s="174">
        <v>32</v>
      </c>
      <c r="B177" s="77"/>
      <c r="C177" s="77"/>
      <c r="D177" s="77"/>
      <c r="E177" s="51"/>
      <c r="F177" s="49"/>
      <c r="G177" s="77"/>
      <c r="H177" s="77"/>
      <c r="I177" s="77"/>
      <c r="J177" s="77"/>
      <c r="K177" s="341"/>
      <c r="L177" s="341"/>
      <c r="M177" s="138">
        <v>32</v>
      </c>
      <c r="N177" s="49"/>
      <c r="O177" s="341"/>
      <c r="P177" s="341"/>
      <c r="Q177" s="341"/>
      <c r="R177" s="341">
        <f t="shared" si="2"/>
        <v>0</v>
      </c>
      <c r="S177" s="138">
        <v>32</v>
      </c>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row>
    <row r="178" spans="1:255">
      <c r="A178" s="174">
        <v>33</v>
      </c>
      <c r="B178" s="77"/>
      <c r="C178" s="77"/>
      <c r="D178" s="77"/>
      <c r="E178" s="51"/>
      <c r="F178" s="49"/>
      <c r="G178" s="77"/>
      <c r="H178" s="77"/>
      <c r="I178" s="77"/>
      <c r="J178" s="77"/>
      <c r="K178" s="341"/>
      <c r="L178" s="341"/>
      <c r="M178" s="138">
        <v>33</v>
      </c>
      <c r="N178" s="49"/>
      <c r="O178" s="341"/>
      <c r="P178" s="341"/>
      <c r="Q178" s="341"/>
      <c r="R178" s="341">
        <f t="shared" si="2"/>
        <v>0</v>
      </c>
      <c r="S178" s="138">
        <v>33</v>
      </c>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row>
    <row r="179" spans="1:255">
      <c r="A179" s="174">
        <v>34</v>
      </c>
      <c r="B179" s="77"/>
      <c r="C179" s="77"/>
      <c r="D179" s="77"/>
      <c r="E179" s="51"/>
      <c r="F179" s="49"/>
      <c r="G179" s="77"/>
      <c r="H179" s="77"/>
      <c r="I179" s="77"/>
      <c r="J179" s="77"/>
      <c r="K179" s="341"/>
      <c r="L179" s="341"/>
      <c r="M179" s="138">
        <v>34</v>
      </c>
      <c r="N179" s="49"/>
      <c r="O179" s="341"/>
      <c r="P179" s="341"/>
      <c r="Q179" s="341"/>
      <c r="R179" s="341">
        <f t="shared" si="2"/>
        <v>0</v>
      </c>
      <c r="S179" s="138">
        <v>34</v>
      </c>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row>
    <row r="180" spans="1:255">
      <c r="A180" s="174">
        <v>35</v>
      </c>
      <c r="B180" s="77"/>
      <c r="C180" s="77"/>
      <c r="D180" s="77"/>
      <c r="E180" s="51"/>
      <c r="F180" s="49"/>
      <c r="G180" s="77"/>
      <c r="H180" s="77"/>
      <c r="I180" s="77"/>
      <c r="J180" s="77"/>
      <c r="K180" s="341"/>
      <c r="L180" s="341"/>
      <c r="M180" s="138">
        <v>35</v>
      </c>
      <c r="N180" s="49"/>
      <c r="O180" s="341"/>
      <c r="P180" s="341"/>
      <c r="Q180" s="341"/>
      <c r="R180" s="341">
        <f t="shared" si="2"/>
        <v>0</v>
      </c>
      <c r="S180" s="138">
        <v>35</v>
      </c>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row>
    <row r="181" spans="1:255">
      <c r="A181" s="174">
        <v>36</v>
      </c>
      <c r="B181" s="77"/>
      <c r="C181" s="77"/>
      <c r="D181" s="77"/>
      <c r="E181" s="51"/>
      <c r="F181" s="49"/>
      <c r="G181" s="77"/>
      <c r="H181" s="77"/>
      <c r="I181" s="77"/>
      <c r="J181" s="77"/>
      <c r="K181" s="341"/>
      <c r="L181" s="341"/>
      <c r="M181" s="138">
        <v>36</v>
      </c>
      <c r="N181" s="49"/>
      <c r="O181" s="341"/>
      <c r="P181" s="341"/>
      <c r="Q181" s="341"/>
      <c r="R181" s="341">
        <f t="shared" si="2"/>
        <v>0</v>
      </c>
      <c r="S181" s="138">
        <v>36</v>
      </c>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row>
    <row r="182" spans="1:255">
      <c r="A182" s="174">
        <v>37</v>
      </c>
      <c r="B182" s="77"/>
      <c r="C182" s="77"/>
      <c r="D182" s="77"/>
      <c r="E182" s="51"/>
      <c r="F182" s="49"/>
      <c r="G182" s="77"/>
      <c r="H182" s="77"/>
      <c r="I182" s="77"/>
      <c r="J182" s="77"/>
      <c r="K182" s="341"/>
      <c r="L182" s="341"/>
      <c r="M182" s="138">
        <v>37</v>
      </c>
      <c r="N182" s="49"/>
      <c r="O182" s="341"/>
      <c r="P182" s="341"/>
      <c r="Q182" s="341"/>
      <c r="R182" s="341">
        <f t="shared" si="2"/>
        <v>0</v>
      </c>
      <c r="S182" s="138">
        <v>37</v>
      </c>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row>
    <row r="183" spans="1:255">
      <c r="A183" s="174">
        <v>38</v>
      </c>
      <c r="B183" s="77"/>
      <c r="C183" s="77"/>
      <c r="D183" s="77"/>
      <c r="E183" s="51"/>
      <c r="F183" s="49"/>
      <c r="G183" s="77"/>
      <c r="H183" s="77"/>
      <c r="I183" s="77"/>
      <c r="J183" s="77"/>
      <c r="K183" s="341"/>
      <c r="L183" s="341"/>
      <c r="M183" s="138">
        <v>38</v>
      </c>
      <c r="N183" s="49"/>
      <c r="O183" s="341"/>
      <c r="P183" s="341"/>
      <c r="Q183" s="341"/>
      <c r="R183" s="341">
        <f t="shared" si="2"/>
        <v>0</v>
      </c>
      <c r="S183" s="138">
        <v>38</v>
      </c>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row>
    <row r="184" spans="1:255">
      <c r="A184" s="174">
        <v>39</v>
      </c>
      <c r="B184" s="77"/>
      <c r="C184" s="77"/>
      <c r="D184" s="77"/>
      <c r="E184" s="51"/>
      <c r="F184" s="49"/>
      <c r="G184" s="77"/>
      <c r="H184" s="77"/>
      <c r="I184" s="77"/>
      <c r="J184" s="77"/>
      <c r="K184" s="341"/>
      <c r="L184" s="341"/>
      <c r="M184" s="138">
        <v>39</v>
      </c>
      <c r="N184" s="49"/>
      <c r="O184" s="341"/>
      <c r="P184" s="341"/>
      <c r="Q184" s="341"/>
      <c r="R184" s="341">
        <f t="shared" si="2"/>
        <v>0</v>
      </c>
      <c r="S184" s="138">
        <v>39</v>
      </c>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row>
    <row r="185" spans="1:255">
      <c r="A185" s="174">
        <v>40</v>
      </c>
      <c r="B185" s="77"/>
      <c r="C185" s="77"/>
      <c r="D185" s="77"/>
      <c r="E185" s="51"/>
      <c r="F185" s="49"/>
      <c r="G185" s="77"/>
      <c r="H185" s="77"/>
      <c r="I185" s="77"/>
      <c r="J185" s="77"/>
      <c r="K185" s="341"/>
      <c r="L185" s="341"/>
      <c r="M185" s="138">
        <v>40</v>
      </c>
      <c r="N185" s="49"/>
      <c r="O185" s="341"/>
      <c r="P185" s="341"/>
      <c r="Q185" s="341"/>
      <c r="R185" s="341">
        <f t="shared" si="2"/>
        <v>0</v>
      </c>
      <c r="S185" s="138">
        <v>40</v>
      </c>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row>
    <row r="186" spans="1:255">
      <c r="A186" s="174">
        <v>41</v>
      </c>
      <c r="B186" s="77"/>
      <c r="C186" s="77"/>
      <c r="D186" s="77"/>
      <c r="E186" s="51"/>
      <c r="F186" s="49"/>
      <c r="G186" s="77"/>
      <c r="H186" s="77"/>
      <c r="I186" s="77"/>
      <c r="J186" s="77"/>
      <c r="K186" s="341"/>
      <c r="L186" s="341"/>
      <c r="M186" s="138">
        <v>41</v>
      </c>
      <c r="N186" s="49"/>
      <c r="O186" s="341"/>
      <c r="P186" s="341"/>
      <c r="Q186" s="341"/>
      <c r="R186" s="341">
        <f t="shared" si="2"/>
        <v>0</v>
      </c>
      <c r="S186" s="138">
        <v>41</v>
      </c>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row>
    <row r="187" spans="1:255">
      <c r="A187" s="174">
        <v>42</v>
      </c>
      <c r="B187" s="77"/>
      <c r="C187" s="77"/>
      <c r="D187" s="77"/>
      <c r="E187" s="51"/>
      <c r="F187" s="49"/>
      <c r="G187" s="77"/>
      <c r="H187" s="77"/>
      <c r="I187" s="77"/>
      <c r="J187" s="77"/>
      <c r="K187" s="341"/>
      <c r="L187" s="341"/>
      <c r="M187" s="138">
        <v>42</v>
      </c>
      <c r="N187" s="49"/>
      <c r="O187" s="341"/>
      <c r="P187" s="341"/>
      <c r="Q187" s="341"/>
      <c r="R187" s="341">
        <f t="shared" si="2"/>
        <v>0</v>
      </c>
      <c r="S187" s="138">
        <v>42</v>
      </c>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row>
    <row r="188" spans="1:255">
      <c r="A188" s="174">
        <v>43</v>
      </c>
      <c r="B188" s="77"/>
      <c r="C188" s="77"/>
      <c r="D188" s="77"/>
      <c r="E188" s="51"/>
      <c r="F188" s="49"/>
      <c r="G188" s="77"/>
      <c r="H188" s="77"/>
      <c r="I188" s="77"/>
      <c r="J188" s="77"/>
      <c r="K188" s="341"/>
      <c r="L188" s="341"/>
      <c r="M188" s="138">
        <v>43</v>
      </c>
      <c r="N188" s="49"/>
      <c r="O188" s="341"/>
      <c r="P188" s="341"/>
      <c r="Q188" s="341"/>
      <c r="R188" s="341">
        <f t="shared" si="2"/>
        <v>0</v>
      </c>
      <c r="S188" s="138">
        <v>43</v>
      </c>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row>
    <row r="189" spans="1:255">
      <c r="A189" s="174">
        <v>44</v>
      </c>
      <c r="B189" s="77"/>
      <c r="C189" s="77"/>
      <c r="D189" s="77"/>
      <c r="E189" s="51"/>
      <c r="F189" s="49"/>
      <c r="G189" s="77"/>
      <c r="H189" s="77"/>
      <c r="I189" s="77"/>
      <c r="J189" s="77"/>
      <c r="K189" s="341"/>
      <c r="L189" s="341"/>
      <c r="M189" s="138">
        <v>44</v>
      </c>
      <c r="N189" s="49"/>
      <c r="O189" s="341"/>
      <c r="P189" s="341"/>
      <c r="Q189" s="341"/>
      <c r="R189" s="341">
        <f t="shared" si="2"/>
        <v>0</v>
      </c>
      <c r="S189" s="138">
        <v>44</v>
      </c>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row>
    <row r="190" spans="1:255">
      <c r="A190" s="174">
        <v>45</v>
      </c>
      <c r="B190" s="77"/>
      <c r="C190" s="77"/>
      <c r="D190" s="77"/>
      <c r="E190" s="51"/>
      <c r="F190" s="49"/>
      <c r="G190" s="77"/>
      <c r="H190" s="77"/>
      <c r="I190" s="77"/>
      <c r="J190" s="77"/>
      <c r="K190" s="341"/>
      <c r="L190" s="341"/>
      <c r="M190" s="138">
        <v>45</v>
      </c>
      <c r="N190" s="49"/>
      <c r="O190" s="341"/>
      <c r="P190" s="341"/>
      <c r="Q190" s="341"/>
      <c r="R190" s="341">
        <f t="shared" si="2"/>
        <v>0</v>
      </c>
      <c r="S190" s="138">
        <v>45</v>
      </c>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row>
    <row r="191" spans="1:255">
      <c r="A191" s="174">
        <v>46</v>
      </c>
      <c r="B191" s="77"/>
      <c r="C191" s="77"/>
      <c r="D191" s="77"/>
      <c r="E191" s="51"/>
      <c r="F191" s="49"/>
      <c r="G191" s="77"/>
      <c r="H191" s="77"/>
      <c r="I191" s="77"/>
      <c r="J191" s="77"/>
      <c r="K191" s="341"/>
      <c r="L191" s="341"/>
      <c r="M191" s="138">
        <v>46</v>
      </c>
      <c r="N191" s="49"/>
      <c r="O191" s="341"/>
      <c r="P191" s="341"/>
      <c r="Q191" s="341"/>
      <c r="R191" s="341">
        <f t="shared" si="2"/>
        <v>0</v>
      </c>
      <c r="S191" s="138">
        <v>46</v>
      </c>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row>
    <row r="192" spans="1:255">
      <c r="A192" s="174">
        <v>47</v>
      </c>
      <c r="B192" s="77"/>
      <c r="C192" s="77"/>
      <c r="D192" s="77"/>
      <c r="E192" s="51"/>
      <c r="F192" s="49"/>
      <c r="G192" s="77"/>
      <c r="H192" s="77"/>
      <c r="I192" s="77"/>
      <c r="J192" s="77"/>
      <c r="K192" s="341"/>
      <c r="L192" s="341"/>
      <c r="M192" s="138">
        <v>47</v>
      </c>
      <c r="N192" s="49"/>
      <c r="O192" s="341"/>
      <c r="P192" s="341"/>
      <c r="Q192" s="341"/>
      <c r="R192" s="341">
        <f t="shared" si="2"/>
        <v>0</v>
      </c>
      <c r="S192" s="138">
        <v>47</v>
      </c>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row>
    <row r="193" spans="1:255">
      <c r="A193" s="174">
        <v>48</v>
      </c>
      <c r="B193" s="77"/>
      <c r="C193" s="77"/>
      <c r="D193" s="77"/>
      <c r="E193" s="51"/>
      <c r="F193" s="49"/>
      <c r="G193" s="77"/>
      <c r="H193" s="77"/>
      <c r="I193" s="77"/>
      <c r="J193" s="77"/>
      <c r="K193" s="341"/>
      <c r="L193" s="341"/>
      <c r="M193" s="138">
        <v>48</v>
      </c>
      <c r="N193" s="49"/>
      <c r="O193" s="341"/>
      <c r="P193" s="341"/>
      <c r="Q193" s="341"/>
      <c r="R193" s="341">
        <f t="shared" si="2"/>
        <v>0</v>
      </c>
      <c r="S193" s="138">
        <v>48</v>
      </c>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row>
    <row r="194" spans="1:255">
      <c r="A194" s="174">
        <v>49</v>
      </c>
      <c r="B194" s="77"/>
      <c r="C194" s="77"/>
      <c r="D194" s="77"/>
      <c r="E194" s="51"/>
      <c r="F194" s="49"/>
      <c r="G194" s="77"/>
      <c r="H194" s="77"/>
      <c r="I194" s="77"/>
      <c r="J194" s="77"/>
      <c r="K194" s="341"/>
      <c r="L194" s="341"/>
      <c r="M194" s="138">
        <v>49</v>
      </c>
      <c r="N194" s="49"/>
      <c r="O194" s="341"/>
      <c r="P194" s="341"/>
      <c r="Q194" s="341"/>
      <c r="R194" s="341">
        <f t="shared" si="2"/>
        <v>0</v>
      </c>
      <c r="S194" s="138">
        <v>49</v>
      </c>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row>
    <row r="195" spans="1:255">
      <c r="A195" s="174">
        <v>50</v>
      </c>
      <c r="B195" s="77"/>
      <c r="C195" s="77"/>
      <c r="D195" s="77"/>
      <c r="E195" s="51"/>
      <c r="F195" s="49"/>
      <c r="G195" s="77"/>
      <c r="H195" s="77"/>
      <c r="I195" s="77"/>
      <c r="J195" s="77"/>
      <c r="K195" s="341"/>
      <c r="L195" s="341"/>
      <c r="M195" s="138">
        <v>50</v>
      </c>
      <c r="N195" s="49"/>
      <c r="O195" s="341"/>
      <c r="P195" s="341"/>
      <c r="Q195" s="341"/>
      <c r="R195" s="341">
        <f t="shared" si="2"/>
        <v>0</v>
      </c>
      <c r="S195" s="138">
        <v>50</v>
      </c>
    </row>
    <row r="196" spans="1:255">
      <c r="A196" s="174">
        <v>51</v>
      </c>
      <c r="B196" s="77"/>
      <c r="C196" s="77"/>
      <c r="D196" s="77"/>
      <c r="E196" s="51"/>
      <c r="F196" s="49"/>
      <c r="G196" s="77"/>
      <c r="H196" s="77"/>
      <c r="I196" s="77"/>
      <c r="J196" s="77"/>
      <c r="K196" s="341"/>
      <c r="L196" s="341"/>
      <c r="M196" s="138">
        <v>51</v>
      </c>
      <c r="N196" s="49"/>
      <c r="O196" s="341"/>
      <c r="P196" s="341"/>
      <c r="Q196" s="341"/>
      <c r="R196" s="341">
        <f t="shared" si="2"/>
        <v>0</v>
      </c>
      <c r="S196" s="138">
        <v>51</v>
      </c>
    </row>
    <row r="197" spans="1:255">
      <c r="A197" s="174">
        <v>52</v>
      </c>
      <c r="B197" s="77"/>
      <c r="C197" s="77"/>
      <c r="D197" s="77"/>
      <c r="E197" s="51"/>
      <c r="F197" s="49"/>
      <c r="G197" s="77"/>
      <c r="H197" s="77"/>
      <c r="I197" s="77"/>
      <c r="J197" s="77"/>
      <c r="K197" s="341"/>
      <c r="L197" s="341"/>
      <c r="M197" s="138">
        <v>52</v>
      </c>
      <c r="N197" s="49"/>
      <c r="O197" s="341"/>
      <c r="P197" s="341"/>
      <c r="Q197" s="341"/>
      <c r="R197" s="341">
        <f t="shared" si="2"/>
        <v>0</v>
      </c>
      <c r="S197" s="138">
        <v>52</v>
      </c>
    </row>
    <row r="198" spans="1:255">
      <c r="A198" s="174">
        <v>53</v>
      </c>
      <c r="B198" s="77"/>
      <c r="C198" s="77"/>
      <c r="D198" s="77"/>
      <c r="E198" s="51"/>
      <c r="F198" s="49"/>
      <c r="G198" s="77"/>
      <c r="H198" s="77"/>
      <c r="I198" s="77"/>
      <c r="J198" s="77"/>
      <c r="K198" s="341"/>
      <c r="L198" s="341"/>
      <c r="M198" s="138">
        <v>53</v>
      </c>
      <c r="N198" s="49"/>
      <c r="O198" s="341"/>
      <c r="P198" s="341"/>
      <c r="Q198" s="341"/>
      <c r="R198" s="341">
        <f t="shared" si="2"/>
        <v>0</v>
      </c>
      <c r="S198" s="138">
        <v>53</v>
      </c>
    </row>
    <row r="199" spans="1:255">
      <c r="A199" s="174">
        <v>54</v>
      </c>
      <c r="B199" s="77"/>
      <c r="C199" s="77"/>
      <c r="D199" s="77"/>
      <c r="E199" s="51"/>
      <c r="F199" s="49"/>
      <c r="G199" s="77"/>
      <c r="H199" s="77"/>
      <c r="I199" s="77"/>
      <c r="J199" s="77"/>
      <c r="K199" s="341"/>
      <c r="L199" s="341"/>
      <c r="M199" s="138">
        <v>54</v>
      </c>
      <c r="N199" s="49"/>
      <c r="O199" s="341"/>
      <c r="P199" s="341"/>
      <c r="Q199" s="341"/>
      <c r="R199" s="341">
        <f t="shared" si="2"/>
        <v>0</v>
      </c>
      <c r="S199" s="138">
        <v>54</v>
      </c>
    </row>
    <row r="200" spans="1:255">
      <c r="A200" s="174">
        <v>55</v>
      </c>
      <c r="B200" s="77"/>
      <c r="C200" s="77"/>
      <c r="D200" s="77"/>
      <c r="E200" s="51"/>
      <c r="F200" s="49"/>
      <c r="G200" s="77"/>
      <c r="H200" s="77"/>
      <c r="I200" s="77"/>
      <c r="J200" s="77"/>
      <c r="K200" s="341"/>
      <c r="L200" s="341"/>
      <c r="M200" s="138">
        <v>55</v>
      </c>
      <c r="N200" s="49"/>
      <c r="O200" s="341"/>
      <c r="P200" s="341"/>
      <c r="Q200" s="341"/>
      <c r="R200" s="341">
        <f t="shared" si="2"/>
        <v>0</v>
      </c>
      <c r="S200" s="138">
        <v>55</v>
      </c>
    </row>
    <row r="201" spans="1:255">
      <c r="A201" s="174">
        <v>56</v>
      </c>
      <c r="B201" s="77"/>
      <c r="C201" s="77"/>
      <c r="D201" s="77"/>
      <c r="E201" s="51"/>
      <c r="F201" s="49"/>
      <c r="G201" s="77"/>
      <c r="H201" s="77"/>
      <c r="I201" s="77"/>
      <c r="J201" s="77"/>
      <c r="K201" s="341"/>
      <c r="L201" s="341"/>
      <c r="M201" s="138">
        <v>56</v>
      </c>
      <c r="N201" s="49"/>
      <c r="O201" s="341"/>
      <c r="P201" s="341"/>
      <c r="Q201" s="341"/>
      <c r="R201" s="341">
        <f t="shared" si="2"/>
        <v>0</v>
      </c>
      <c r="S201" s="138">
        <v>56</v>
      </c>
    </row>
    <row r="202" spans="1:255">
      <c r="A202" s="174">
        <v>57</v>
      </c>
      <c r="B202" s="77"/>
      <c r="C202" s="77"/>
      <c r="D202" s="77"/>
      <c r="E202" s="51"/>
      <c r="F202" s="49"/>
      <c r="G202" s="77"/>
      <c r="H202" s="77"/>
      <c r="I202" s="77"/>
      <c r="J202" s="77"/>
      <c r="K202" s="341"/>
      <c r="L202" s="341"/>
      <c r="M202" s="138">
        <v>57</v>
      </c>
      <c r="N202" s="49"/>
      <c r="O202" s="341"/>
      <c r="P202" s="341"/>
      <c r="Q202" s="341"/>
      <c r="R202" s="341">
        <f t="shared" si="2"/>
        <v>0</v>
      </c>
      <c r="S202" s="138">
        <v>57</v>
      </c>
    </row>
    <row r="203" spans="1:255">
      <c r="A203" s="174">
        <v>58</v>
      </c>
      <c r="B203" s="77"/>
      <c r="C203" s="77"/>
      <c r="D203" s="77"/>
      <c r="E203" s="51"/>
      <c r="F203" s="49"/>
      <c r="G203" s="77"/>
      <c r="H203" s="77"/>
      <c r="I203" s="77"/>
      <c r="J203" s="77"/>
      <c r="K203" s="341"/>
      <c r="L203" s="341"/>
      <c r="M203" s="138">
        <v>58</v>
      </c>
      <c r="N203" s="49"/>
      <c r="O203" s="341"/>
      <c r="P203" s="341"/>
      <c r="Q203" s="341"/>
      <c r="R203" s="341">
        <f t="shared" si="2"/>
        <v>0</v>
      </c>
      <c r="S203" s="138">
        <v>58</v>
      </c>
    </row>
    <row r="204" spans="1:255">
      <c r="A204" s="174">
        <v>59</v>
      </c>
      <c r="B204" s="77"/>
      <c r="C204" s="77"/>
      <c r="D204" s="77"/>
      <c r="E204" s="51"/>
      <c r="F204" s="49"/>
      <c r="G204" s="77"/>
      <c r="H204" s="77"/>
      <c r="I204" s="77"/>
      <c r="J204" s="77"/>
      <c r="K204" s="341"/>
      <c r="L204" s="341"/>
      <c r="M204" s="138">
        <v>59</v>
      </c>
      <c r="N204" s="49"/>
      <c r="O204" s="341"/>
      <c r="P204" s="341"/>
      <c r="Q204" s="341"/>
      <c r="R204" s="341">
        <f t="shared" si="2"/>
        <v>0</v>
      </c>
      <c r="S204" s="138">
        <v>59</v>
      </c>
    </row>
    <row r="205" spans="1:255">
      <c r="A205" s="174">
        <v>60</v>
      </c>
      <c r="B205" s="77"/>
      <c r="C205" s="77"/>
      <c r="D205" s="77"/>
      <c r="E205" s="51"/>
      <c r="F205" s="49"/>
      <c r="G205" s="77"/>
      <c r="H205" s="77"/>
      <c r="I205" s="77"/>
      <c r="J205" s="77"/>
      <c r="K205" s="341"/>
      <c r="L205" s="341"/>
      <c r="M205" s="138">
        <v>60</v>
      </c>
      <c r="N205" s="49"/>
      <c r="O205" s="341"/>
      <c r="P205" s="341"/>
      <c r="Q205" s="341"/>
      <c r="R205" s="341">
        <f t="shared" si="2"/>
        <v>0</v>
      </c>
      <c r="S205" s="138">
        <v>60</v>
      </c>
    </row>
    <row r="206" spans="1:255">
      <c r="A206" s="174">
        <v>61</v>
      </c>
      <c r="B206" s="77"/>
      <c r="C206" s="77"/>
      <c r="D206" s="77"/>
      <c r="E206" s="51"/>
      <c r="F206" s="49"/>
      <c r="G206" s="77"/>
      <c r="H206" s="77"/>
      <c r="I206" s="77"/>
      <c r="J206" s="77"/>
      <c r="K206" s="341"/>
      <c r="L206" s="341"/>
      <c r="M206" s="138">
        <v>61</v>
      </c>
      <c r="N206" s="49"/>
      <c r="O206" s="341"/>
      <c r="P206" s="341"/>
      <c r="Q206" s="341"/>
      <c r="R206" s="341">
        <f t="shared" si="2"/>
        <v>0</v>
      </c>
      <c r="S206" s="138">
        <v>61</v>
      </c>
    </row>
    <row r="207" spans="1:255">
      <c r="A207" s="174">
        <v>62</v>
      </c>
      <c r="B207" s="77"/>
      <c r="C207" s="77"/>
      <c r="D207" s="77"/>
      <c r="E207" s="51"/>
      <c r="F207" s="49"/>
      <c r="G207" s="77"/>
      <c r="H207" s="77"/>
      <c r="I207" s="77"/>
      <c r="J207" s="77"/>
      <c r="K207" s="341"/>
      <c r="L207" s="341"/>
      <c r="M207" s="138">
        <v>62</v>
      </c>
      <c r="N207" s="49"/>
      <c r="O207" s="341"/>
      <c r="P207" s="341"/>
      <c r="Q207" s="341"/>
      <c r="R207" s="341">
        <f t="shared" si="2"/>
        <v>0</v>
      </c>
      <c r="S207" s="138">
        <v>62</v>
      </c>
    </row>
    <row r="208" spans="1:255">
      <c r="A208" s="174">
        <v>63</v>
      </c>
      <c r="B208" s="77"/>
      <c r="C208" s="77"/>
      <c r="D208" s="77"/>
      <c r="E208" s="51"/>
      <c r="F208" s="49"/>
      <c r="G208" s="77"/>
      <c r="H208" s="77"/>
      <c r="I208" s="77"/>
      <c r="J208" s="77"/>
      <c r="K208" s="341"/>
      <c r="L208" s="341"/>
      <c r="M208" s="138">
        <v>63</v>
      </c>
      <c r="N208" s="49"/>
      <c r="O208" s="341"/>
      <c r="P208" s="341"/>
      <c r="Q208" s="341"/>
      <c r="R208" s="341">
        <f t="shared" si="2"/>
        <v>0</v>
      </c>
      <c r="S208" s="138">
        <v>63</v>
      </c>
    </row>
    <row r="209" spans="1:19">
      <c r="A209" s="174">
        <v>64</v>
      </c>
      <c r="B209" s="77"/>
      <c r="C209" s="77"/>
      <c r="D209" s="77"/>
      <c r="E209" s="51"/>
      <c r="F209" s="49"/>
      <c r="G209" s="77"/>
      <c r="H209" s="77"/>
      <c r="I209" s="77"/>
      <c r="J209" s="77"/>
      <c r="K209" s="341"/>
      <c r="L209" s="341"/>
      <c r="M209" s="138">
        <v>64</v>
      </c>
      <c r="N209" s="49"/>
      <c r="O209" s="341"/>
      <c r="P209" s="341"/>
      <c r="Q209" s="341"/>
      <c r="R209" s="341">
        <f t="shared" si="2"/>
        <v>0</v>
      </c>
      <c r="S209" s="138">
        <v>64</v>
      </c>
    </row>
    <row r="210" spans="1:19" ht="15.75" thickBot="1">
      <c r="A210" s="178">
        <v>65</v>
      </c>
      <c r="B210" s="435" t="s">
        <v>3520</v>
      </c>
      <c r="C210" s="369"/>
      <c r="D210" s="369"/>
      <c r="E210" s="373"/>
      <c r="F210" s="400"/>
      <c r="G210" s="369"/>
      <c r="H210" s="369"/>
      <c r="I210" s="369"/>
      <c r="J210" s="153">
        <f>SUM(J146:J209)</f>
        <v>0</v>
      </c>
      <c r="K210" s="372">
        <f>SUM(K146:K209)</f>
        <v>0</v>
      </c>
      <c r="L210" s="372">
        <f>SUM(L146:L209)</f>
        <v>0</v>
      </c>
      <c r="M210" s="154">
        <v>65</v>
      </c>
      <c r="N210" s="72"/>
      <c r="O210" s="302">
        <f>SUM(O146:O209)</f>
        <v>0</v>
      </c>
      <c r="P210" s="302">
        <f>SUM(P146:P209)</f>
        <v>0</v>
      </c>
      <c r="Q210" s="302">
        <f>SUM(Q146:Q209)</f>
        <v>0</v>
      </c>
      <c r="R210" s="302">
        <f>SUM(R146:R209)</f>
        <v>0</v>
      </c>
      <c r="S210" s="154">
        <v>65</v>
      </c>
    </row>
    <row r="211" spans="1:19">
      <c r="A211" s="1123"/>
      <c r="B211" s="1123"/>
      <c r="J211" s="515"/>
      <c r="K211" s="544"/>
      <c r="L211" s="544"/>
      <c r="M211" s="1123"/>
      <c r="N211" s="515"/>
      <c r="O211" s="545"/>
      <c r="P211" s="545"/>
      <c r="Q211" s="545"/>
      <c r="R211" s="545"/>
      <c r="S211" s="1123"/>
    </row>
    <row r="212" spans="1:19">
      <c r="A212" s="1105" t="s">
        <v>959</v>
      </c>
      <c r="B212" s="11"/>
      <c r="C212" s="11"/>
      <c r="D212" s="11"/>
      <c r="E212" s="11"/>
      <c r="F212" s="1105" t="s">
        <v>959</v>
      </c>
      <c r="G212" s="11"/>
      <c r="H212" s="11"/>
      <c r="I212" s="11"/>
      <c r="J212" s="11"/>
      <c r="K212" s="11"/>
      <c r="L212" s="11"/>
      <c r="M212" s="11"/>
      <c r="N212" s="1105" t="s">
        <v>959</v>
      </c>
      <c r="O212" s="11"/>
      <c r="P212" s="11"/>
      <c r="Q212" s="11"/>
      <c r="R212" s="11"/>
      <c r="S212" s="11"/>
    </row>
    <row r="213" spans="1:19">
      <c r="A213" s="44" t="s">
        <v>745</v>
      </c>
      <c r="B213" s="44"/>
      <c r="C213" s="44"/>
      <c r="D213" s="44"/>
      <c r="E213" s="44"/>
      <c r="F213" s="44" t="s">
        <v>746</v>
      </c>
      <c r="G213" s="44"/>
      <c r="H213" s="44"/>
      <c r="I213" s="44"/>
      <c r="J213" s="279"/>
      <c r="K213" s="279"/>
      <c r="L213" s="279"/>
      <c r="M213" s="44"/>
      <c r="N213" s="44" t="s">
        <v>747</v>
      </c>
      <c r="O213" s="44"/>
      <c r="P213" s="279"/>
      <c r="Q213" s="279"/>
      <c r="R213" s="279"/>
      <c r="S213" s="44"/>
    </row>
  </sheetData>
  <mergeCells count="3">
    <mergeCell ref="C31:D35"/>
    <mergeCell ref="H32:I36"/>
    <mergeCell ref="O33:P37"/>
  </mergeCells>
  <phoneticPr fontId="0" type="noConversion"/>
  <printOptions horizontalCentered="1" verticalCentered="1"/>
  <pageMargins left="0" right="0" top="0" bottom="0" header="0" footer="0"/>
  <pageSetup scale="75" fitToWidth="3" fitToHeight="3" pageOrder="overThenDown" orientation="portrait" horizontalDpi="300" verticalDpi="300" r:id="rId1"/>
  <headerFooter alignWithMargins="0"/>
  <rowBreaks count="1" manualBreakCount="1">
    <brk id="136" max="18" man="1"/>
  </rowBreaks>
  <colBreaks count="2" manualBreakCount="2">
    <brk id="5" max="56" man="1"/>
    <brk id="13" max="56" man="1"/>
  </colBreaks>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codeName="Sheet56"/>
  <dimension ref="A1:H122"/>
  <sheetViews>
    <sheetView defaultGridColor="0" view="pageBreakPreview" colorId="22" zoomScale="60" zoomScaleNormal="85" workbookViewId="0">
      <selection activeCell="M31" sqref="M31"/>
    </sheetView>
  </sheetViews>
  <sheetFormatPr defaultColWidth="9.6640625" defaultRowHeight="15"/>
  <cols>
    <col min="1" max="1" width="4.6640625" style="4" customWidth="1"/>
    <col min="2" max="2" width="22.6640625" style="4" customWidth="1"/>
    <col min="3" max="3" width="13.33203125" style="4" customWidth="1"/>
    <col min="4" max="4" width="12.6640625" style="4" customWidth="1"/>
    <col min="5" max="5" width="15" style="4" customWidth="1"/>
    <col min="6" max="6" width="14.21875" style="4" customWidth="1"/>
    <col min="7" max="7" width="12.6640625" style="4" customWidth="1"/>
    <col min="8" max="8" width="13.6640625" style="4" customWidth="1"/>
    <col min="9" max="16384" width="9.6640625" style="4"/>
  </cols>
  <sheetData>
    <row r="1" spans="1:8">
      <c r="A1" s="13" t="s">
        <v>2455</v>
      </c>
      <c r="B1" s="41"/>
      <c r="C1" s="41"/>
      <c r="D1" s="130" t="s">
        <v>3412</v>
      </c>
      <c r="E1" s="41"/>
      <c r="F1" s="130" t="s">
        <v>2457</v>
      </c>
      <c r="G1" s="129" t="s">
        <v>2458</v>
      </c>
      <c r="H1" s="42"/>
    </row>
    <row r="2" spans="1:8">
      <c r="A2" s="47" t="str">
        <f>'[32]Data Sheet'!$C$25</f>
        <v>ORANGE AND ROCKLAND UTILITIES, INC.</v>
      </c>
      <c r="B2" s="11"/>
      <c r="C2" s="11"/>
      <c r="D2" s="66" t="s">
        <v>2254</v>
      </c>
      <c r="E2" s="11"/>
      <c r="F2" s="66" t="s">
        <v>2459</v>
      </c>
      <c r="G2" s="53"/>
      <c r="H2" s="48"/>
    </row>
    <row r="3" spans="1:8" ht="15" customHeight="1">
      <c r="A3" s="47"/>
      <c r="B3" s="11"/>
      <c r="C3" s="11"/>
      <c r="D3" s="66" t="s">
        <v>1480</v>
      </c>
      <c r="E3" s="11"/>
      <c r="F3" s="454" t="str">
        <f>'Data Sheet'!$C$40</f>
        <v>4/28/2016</v>
      </c>
      <c r="G3" s="836" t="str">
        <f>'Data Sheet'!$C$38</f>
        <v>12/31/2015</v>
      </c>
      <c r="H3" s="51"/>
    </row>
    <row r="4" spans="1:8" ht="15" customHeight="1">
      <c r="A4" s="62"/>
      <c r="B4" s="63"/>
      <c r="C4" s="63"/>
      <c r="D4" s="63"/>
      <c r="E4" s="63"/>
      <c r="F4" s="63"/>
      <c r="G4" s="63"/>
      <c r="H4" s="60"/>
    </row>
    <row r="5" spans="1:8">
      <c r="A5" s="197" t="s">
        <v>748</v>
      </c>
      <c r="B5" s="44"/>
      <c r="C5" s="44"/>
      <c r="D5" s="44"/>
      <c r="E5" s="44"/>
      <c r="F5" s="44"/>
      <c r="G5" s="44"/>
      <c r="H5" s="45"/>
    </row>
    <row r="6" spans="1:8">
      <c r="A6" s="197" t="s">
        <v>2029</v>
      </c>
      <c r="B6" s="44"/>
      <c r="C6" s="44"/>
      <c r="D6" s="44"/>
      <c r="E6" s="44"/>
      <c r="F6" s="44"/>
      <c r="G6" s="44"/>
      <c r="H6" s="45"/>
    </row>
    <row r="7" spans="1:8">
      <c r="A7" s="49"/>
      <c r="B7" s="52"/>
      <c r="C7" s="52"/>
      <c r="D7" s="52"/>
      <c r="E7" s="52"/>
      <c r="F7" s="52"/>
      <c r="G7" s="52"/>
      <c r="H7" s="51"/>
    </row>
    <row r="8" spans="1:8">
      <c r="A8" s="413" t="s">
        <v>1285</v>
      </c>
      <c r="B8" s="1102" t="s">
        <v>749</v>
      </c>
      <c r="C8" s="135"/>
      <c r="D8" s="135"/>
      <c r="E8" s="135"/>
      <c r="F8" s="135"/>
      <c r="G8" s="135"/>
      <c r="H8" s="136"/>
    </row>
    <row r="9" spans="1:8">
      <c r="A9" s="134"/>
      <c r="B9" s="1102" t="s">
        <v>750</v>
      </c>
      <c r="C9" s="135"/>
      <c r="D9" s="135"/>
      <c r="E9" s="135"/>
      <c r="F9" s="135"/>
      <c r="G9" s="135"/>
      <c r="H9" s="136"/>
    </row>
    <row r="10" spans="1:8">
      <c r="A10" s="413" t="s">
        <v>338</v>
      </c>
      <c r="B10" s="1102" t="s">
        <v>3519</v>
      </c>
      <c r="C10" s="135"/>
      <c r="D10" s="135"/>
      <c r="E10" s="135"/>
      <c r="F10" s="135"/>
      <c r="G10" s="135"/>
      <c r="H10" s="136"/>
    </row>
    <row r="11" spans="1:8">
      <c r="A11" s="134"/>
      <c r="B11" s="1102" t="s">
        <v>1072</v>
      </c>
      <c r="C11" s="135"/>
      <c r="D11" s="135"/>
      <c r="E11" s="135"/>
      <c r="F11" s="135"/>
      <c r="G11" s="135"/>
      <c r="H11" s="136"/>
    </row>
    <row r="12" spans="1:8">
      <c r="A12" s="134"/>
      <c r="B12" s="1102" t="s">
        <v>1073</v>
      </c>
      <c r="C12" s="135"/>
      <c r="D12" s="135"/>
      <c r="E12" s="135"/>
      <c r="F12" s="135"/>
      <c r="G12" s="135"/>
      <c r="H12" s="136"/>
    </row>
    <row r="13" spans="1:8">
      <c r="A13" s="413" t="s">
        <v>339</v>
      </c>
      <c r="B13" s="1102" t="s">
        <v>1074</v>
      </c>
      <c r="C13" s="135"/>
      <c r="D13" s="135"/>
      <c r="E13" s="135"/>
      <c r="F13" s="135"/>
      <c r="G13" s="135"/>
      <c r="H13" s="136"/>
    </row>
    <row r="14" spans="1:8">
      <c r="A14" s="134"/>
      <c r="B14" s="1102" t="s">
        <v>1075</v>
      </c>
      <c r="C14" s="135"/>
      <c r="D14" s="135"/>
      <c r="E14" s="135"/>
      <c r="F14" s="135"/>
      <c r="G14" s="135"/>
      <c r="H14" s="136"/>
    </row>
    <row r="15" spans="1:8">
      <c r="A15" s="413" t="s">
        <v>2449</v>
      </c>
      <c r="B15" s="1102" t="s">
        <v>1076</v>
      </c>
      <c r="C15" s="135"/>
      <c r="D15" s="135"/>
      <c r="E15" s="135"/>
      <c r="F15" s="135"/>
      <c r="G15" s="135"/>
      <c r="H15" s="136"/>
    </row>
    <row r="16" spans="1:8">
      <c r="A16" s="413" t="s">
        <v>1166</v>
      </c>
      <c r="B16" s="1102" t="s">
        <v>1077</v>
      </c>
      <c r="C16" s="135"/>
      <c r="D16" s="135"/>
      <c r="E16" s="135"/>
      <c r="F16" s="135"/>
      <c r="G16" s="135"/>
      <c r="H16" s="136"/>
    </row>
    <row r="17" spans="1:8">
      <c r="A17" s="134"/>
      <c r="B17" s="1102" t="s">
        <v>3707</v>
      </c>
      <c r="C17" s="135"/>
      <c r="D17" s="135"/>
      <c r="E17" s="135"/>
      <c r="F17" s="135"/>
      <c r="G17" s="135"/>
      <c r="H17" s="136"/>
    </row>
    <row r="18" spans="1:8">
      <c r="A18" s="134"/>
      <c r="B18" s="1102" t="s">
        <v>3281</v>
      </c>
      <c r="C18" s="135"/>
      <c r="D18" s="135"/>
      <c r="E18" s="135"/>
      <c r="F18" s="135"/>
      <c r="G18" s="135"/>
      <c r="H18" s="136"/>
    </row>
    <row r="19" spans="1:8">
      <c r="A19" s="134"/>
      <c r="B19" s="1102" t="s">
        <v>2207</v>
      </c>
      <c r="C19" s="135"/>
      <c r="D19" s="135"/>
      <c r="E19" s="135"/>
      <c r="F19" s="135"/>
      <c r="G19" s="135"/>
      <c r="H19" s="136"/>
    </row>
    <row r="20" spans="1:8">
      <c r="A20" s="134"/>
      <c r="B20" s="1102" t="s">
        <v>2208</v>
      </c>
      <c r="C20" s="135"/>
      <c r="D20" s="135"/>
      <c r="E20" s="135"/>
      <c r="F20" s="135"/>
      <c r="G20" s="135"/>
      <c r="H20" s="136"/>
    </row>
    <row r="21" spans="1:8">
      <c r="A21" s="134"/>
      <c r="B21" s="1102" t="s">
        <v>2209</v>
      </c>
      <c r="C21" s="135"/>
      <c r="D21" s="135"/>
      <c r="E21" s="135"/>
      <c r="F21" s="135"/>
      <c r="G21" s="135"/>
      <c r="H21" s="136"/>
    </row>
    <row r="22" spans="1:8">
      <c r="A22" s="413" t="s">
        <v>1376</v>
      </c>
      <c r="B22" s="1102" t="s">
        <v>2210</v>
      </c>
      <c r="C22" s="135"/>
      <c r="D22" s="135"/>
      <c r="E22" s="135"/>
      <c r="F22" s="135"/>
      <c r="G22" s="135"/>
      <c r="H22" s="136"/>
    </row>
    <row r="23" spans="1:8">
      <c r="A23" s="134"/>
      <c r="B23" s="1102" t="s">
        <v>3266</v>
      </c>
      <c r="C23" s="135"/>
      <c r="D23" s="135"/>
      <c r="E23" s="135"/>
      <c r="F23" s="135"/>
      <c r="G23" s="135"/>
      <c r="H23" s="136"/>
    </row>
    <row r="24" spans="1:8">
      <c r="A24" s="134"/>
      <c r="B24" s="1102" t="s">
        <v>3267</v>
      </c>
      <c r="C24" s="135"/>
      <c r="D24" s="135"/>
      <c r="E24" s="135"/>
      <c r="F24" s="135"/>
      <c r="G24" s="135"/>
      <c r="H24" s="136"/>
    </row>
    <row r="25" spans="1:8">
      <c r="A25" s="134"/>
      <c r="B25" s="1102" t="s">
        <v>3268</v>
      </c>
      <c r="C25" s="135"/>
      <c r="D25" s="135"/>
      <c r="E25" s="135"/>
      <c r="F25" s="135"/>
      <c r="G25" s="135"/>
      <c r="H25" s="136"/>
    </row>
    <row r="26" spans="1:8">
      <c r="A26" s="413" t="s">
        <v>1382</v>
      </c>
      <c r="B26" s="1102" t="s">
        <v>1858</v>
      </c>
      <c r="C26" s="135"/>
      <c r="D26" s="135"/>
      <c r="E26" s="135"/>
      <c r="F26" s="135"/>
      <c r="G26" s="135"/>
      <c r="H26" s="136"/>
    </row>
    <row r="27" spans="1:8">
      <c r="A27" s="374"/>
      <c r="B27" s="401"/>
      <c r="C27" s="402"/>
      <c r="D27" s="401"/>
      <c r="E27" s="402"/>
      <c r="F27" s="402"/>
      <c r="G27" s="402"/>
      <c r="H27" s="377"/>
    </row>
    <row r="28" spans="1:8">
      <c r="A28" s="384"/>
      <c r="B28" s="403"/>
      <c r="C28" s="135" t="s">
        <v>3269</v>
      </c>
      <c r="D28" s="403"/>
      <c r="E28" s="404" t="s">
        <v>3270</v>
      </c>
      <c r="F28" s="404"/>
      <c r="G28" s="404"/>
      <c r="H28" s="405"/>
    </row>
    <row r="29" spans="1:8">
      <c r="A29" s="384"/>
      <c r="B29" s="385" t="s">
        <v>3271</v>
      </c>
      <c r="C29" s="186"/>
      <c r="D29" s="389"/>
      <c r="E29" s="186"/>
      <c r="F29" s="186"/>
      <c r="G29" s="186"/>
      <c r="H29" s="187"/>
    </row>
    <row r="30" spans="1:8">
      <c r="A30" s="384"/>
      <c r="B30" s="385" t="s">
        <v>3272</v>
      </c>
      <c r="C30" s="385" t="s">
        <v>543</v>
      </c>
      <c r="D30" s="385" t="s">
        <v>543</v>
      </c>
      <c r="E30" s="403" t="s">
        <v>544</v>
      </c>
      <c r="F30" s="385" t="s">
        <v>545</v>
      </c>
      <c r="G30" s="440" t="s">
        <v>546</v>
      </c>
      <c r="H30" s="441" t="s">
        <v>3273</v>
      </c>
    </row>
    <row r="31" spans="1:8">
      <c r="A31" s="406" t="s">
        <v>3686</v>
      </c>
      <c r="B31" s="385" t="s">
        <v>64</v>
      </c>
      <c r="C31" s="385" t="s">
        <v>67</v>
      </c>
      <c r="D31" s="385" t="s">
        <v>955</v>
      </c>
      <c r="E31" s="385" t="s">
        <v>555</v>
      </c>
      <c r="F31" s="385" t="s">
        <v>555</v>
      </c>
      <c r="G31" s="440" t="s">
        <v>3274</v>
      </c>
      <c r="H31" s="407" t="s">
        <v>3275</v>
      </c>
    </row>
    <row r="32" spans="1:8">
      <c r="A32" s="408" t="s">
        <v>3689</v>
      </c>
      <c r="B32" s="388" t="s">
        <v>58</v>
      </c>
      <c r="C32" s="388" t="s">
        <v>1827</v>
      </c>
      <c r="D32" s="388" t="s">
        <v>1828</v>
      </c>
      <c r="E32" s="388" t="s">
        <v>1829</v>
      </c>
      <c r="F32" s="388" t="s">
        <v>3535</v>
      </c>
      <c r="G32" s="442" t="s">
        <v>3276</v>
      </c>
      <c r="H32" s="443" t="s">
        <v>3537</v>
      </c>
    </row>
    <row r="33" spans="1:8">
      <c r="A33" s="174">
        <v>1</v>
      </c>
      <c r="B33" s="77"/>
      <c r="C33" s="341"/>
      <c r="D33" s="341"/>
      <c r="E33" s="210"/>
      <c r="F33" s="210"/>
      <c r="G33" s="339"/>
      <c r="H33" s="409">
        <f t="shared" ref="H33:H47" si="0">SUM(E33:G33)</f>
        <v>0</v>
      </c>
    </row>
    <row r="34" spans="1:8">
      <c r="A34" s="174">
        <v>2</v>
      </c>
      <c r="B34" s="77"/>
      <c r="C34" s="341"/>
      <c r="D34" s="341"/>
      <c r="E34" s="341"/>
      <c r="F34" s="341"/>
      <c r="G34" s="342"/>
      <c r="H34" s="411">
        <f t="shared" si="0"/>
        <v>0</v>
      </c>
    </row>
    <row r="35" spans="1:8" ht="15.75">
      <c r="A35" s="174">
        <v>3</v>
      </c>
      <c r="B35" s="1022" t="s">
        <v>1367</v>
      </c>
      <c r="C35" s="341"/>
      <c r="D35" s="341"/>
      <c r="E35" s="341"/>
      <c r="F35" s="341"/>
      <c r="G35" s="342"/>
      <c r="H35" s="411">
        <f t="shared" si="0"/>
        <v>0</v>
      </c>
    </row>
    <row r="36" spans="1:8">
      <c r="A36" s="174">
        <v>4</v>
      </c>
      <c r="B36" s="77"/>
      <c r="C36" s="341"/>
      <c r="D36" s="341"/>
      <c r="E36" s="341"/>
      <c r="F36" s="341"/>
      <c r="G36" s="342"/>
      <c r="H36" s="411">
        <f t="shared" si="0"/>
        <v>0</v>
      </c>
    </row>
    <row r="37" spans="1:8">
      <c r="A37" s="174">
        <v>5</v>
      </c>
      <c r="B37" s="77"/>
      <c r="C37" s="341"/>
      <c r="D37" s="341"/>
      <c r="E37" s="341"/>
      <c r="F37" s="341"/>
      <c r="G37" s="342"/>
      <c r="H37" s="411">
        <f t="shared" si="0"/>
        <v>0</v>
      </c>
    </row>
    <row r="38" spans="1:8">
      <c r="A38" s="174">
        <v>6</v>
      </c>
      <c r="B38" s="77"/>
      <c r="C38" s="341"/>
      <c r="D38" s="341"/>
      <c r="E38" s="341"/>
      <c r="F38" s="341"/>
      <c r="G38" s="342"/>
      <c r="H38" s="411">
        <f t="shared" si="0"/>
        <v>0</v>
      </c>
    </row>
    <row r="39" spans="1:8">
      <c r="A39" s="174">
        <v>7</v>
      </c>
      <c r="B39" s="77"/>
      <c r="C39" s="341"/>
      <c r="D39" s="341"/>
      <c r="E39" s="341"/>
      <c r="F39" s="341"/>
      <c r="G39" s="342"/>
      <c r="H39" s="411">
        <f t="shared" si="0"/>
        <v>0</v>
      </c>
    </row>
    <row r="40" spans="1:8">
      <c r="A40" s="174">
        <v>8</v>
      </c>
      <c r="B40" s="77"/>
      <c r="C40" s="341"/>
      <c r="D40" s="341"/>
      <c r="E40" s="341"/>
      <c r="F40" s="341"/>
      <c r="G40" s="342"/>
      <c r="H40" s="411">
        <f t="shared" si="0"/>
        <v>0</v>
      </c>
    </row>
    <row r="41" spans="1:8">
      <c r="A41" s="174">
        <v>9</v>
      </c>
      <c r="B41" s="77"/>
      <c r="C41" s="341"/>
      <c r="D41" s="341"/>
      <c r="E41" s="341"/>
      <c r="F41" s="341"/>
      <c r="G41" s="342"/>
      <c r="H41" s="411">
        <f t="shared" si="0"/>
        <v>0</v>
      </c>
    </row>
    <row r="42" spans="1:8">
      <c r="A42" s="174">
        <v>10</v>
      </c>
      <c r="B42" s="77"/>
      <c r="C42" s="341"/>
      <c r="D42" s="341"/>
      <c r="E42" s="341"/>
      <c r="F42" s="341"/>
      <c r="G42" s="342"/>
      <c r="H42" s="411">
        <f t="shared" si="0"/>
        <v>0</v>
      </c>
    </row>
    <row r="43" spans="1:8">
      <c r="A43" s="174">
        <v>11</v>
      </c>
      <c r="B43" s="77"/>
      <c r="C43" s="341"/>
      <c r="D43" s="341"/>
      <c r="E43" s="341"/>
      <c r="F43" s="341"/>
      <c r="G43" s="342"/>
      <c r="H43" s="411">
        <f t="shared" si="0"/>
        <v>0</v>
      </c>
    </row>
    <row r="44" spans="1:8">
      <c r="A44" s="174">
        <v>12</v>
      </c>
      <c r="B44" s="77"/>
      <c r="C44" s="341"/>
      <c r="D44" s="341"/>
      <c r="E44" s="341"/>
      <c r="F44" s="341"/>
      <c r="G44" s="342"/>
      <c r="H44" s="411">
        <f t="shared" si="0"/>
        <v>0</v>
      </c>
    </row>
    <row r="45" spans="1:8">
      <c r="A45" s="174">
        <v>13</v>
      </c>
      <c r="B45" s="77"/>
      <c r="C45" s="341"/>
      <c r="D45" s="341"/>
      <c r="E45" s="341"/>
      <c r="F45" s="341"/>
      <c r="G45" s="342"/>
      <c r="H45" s="411">
        <f t="shared" si="0"/>
        <v>0</v>
      </c>
    </row>
    <row r="46" spans="1:8">
      <c r="A46" s="174">
        <v>14</v>
      </c>
      <c r="B46" s="77"/>
      <c r="C46" s="341"/>
      <c r="D46" s="341"/>
      <c r="E46" s="341"/>
      <c r="F46" s="341"/>
      <c r="G46" s="342"/>
      <c r="H46" s="411">
        <f t="shared" si="0"/>
        <v>0</v>
      </c>
    </row>
    <row r="47" spans="1:8">
      <c r="A47" s="174">
        <v>15</v>
      </c>
      <c r="B47" s="77"/>
      <c r="C47" s="341"/>
      <c r="D47" s="341"/>
      <c r="E47" s="341"/>
      <c r="F47" s="341"/>
      <c r="G47" s="342"/>
      <c r="H47" s="411">
        <f t="shared" si="0"/>
        <v>0</v>
      </c>
    </row>
    <row r="48" spans="1:8">
      <c r="A48" s="174">
        <v>16</v>
      </c>
      <c r="B48" s="285" t="s">
        <v>3520</v>
      </c>
      <c r="C48" s="341">
        <f t="shared" ref="C48:H48" si="1">SUM(C33:C47)</f>
        <v>0</v>
      </c>
      <c r="D48" s="341">
        <f t="shared" si="1"/>
        <v>0</v>
      </c>
      <c r="E48" s="210">
        <f t="shared" si="1"/>
        <v>0</v>
      </c>
      <c r="F48" s="210">
        <f t="shared" si="1"/>
        <v>0</v>
      </c>
      <c r="G48" s="210">
        <f t="shared" si="1"/>
        <v>0</v>
      </c>
      <c r="H48" s="211">
        <f t="shared" si="1"/>
        <v>0</v>
      </c>
    </row>
    <row r="49" spans="1:8">
      <c r="A49" s="62"/>
      <c r="B49" s="63"/>
      <c r="C49" s="63"/>
      <c r="D49" s="63"/>
      <c r="E49" s="63"/>
      <c r="F49" s="63"/>
      <c r="G49" s="63"/>
      <c r="H49" s="60"/>
    </row>
    <row r="50" spans="1:8">
      <c r="A50" s="47"/>
      <c r="B50" s="11"/>
      <c r="C50" s="11"/>
      <c r="D50" s="11"/>
      <c r="E50" s="11"/>
      <c r="F50" s="11"/>
      <c r="G50" s="11"/>
      <c r="H50" s="48"/>
    </row>
    <row r="51" spans="1:8">
      <c r="A51" s="47"/>
      <c r="B51" s="11"/>
      <c r="C51" s="11"/>
      <c r="D51" s="11"/>
      <c r="E51" s="11"/>
      <c r="F51" s="11"/>
      <c r="G51" s="11"/>
      <c r="H51" s="48"/>
    </row>
    <row r="52" spans="1:8">
      <c r="A52" s="47"/>
      <c r="B52" s="11"/>
      <c r="C52" s="11"/>
      <c r="D52" s="11"/>
      <c r="E52" s="11"/>
      <c r="F52" s="11"/>
      <c r="G52" s="11"/>
      <c r="H52" s="48"/>
    </row>
    <row r="53" spans="1:8">
      <c r="A53" s="47"/>
      <c r="B53" s="11"/>
      <c r="C53" s="11"/>
      <c r="D53" s="11"/>
      <c r="E53" s="11"/>
      <c r="F53" s="11"/>
      <c r="G53" s="11"/>
      <c r="H53" s="48"/>
    </row>
    <row r="54" spans="1:8">
      <c r="A54" s="47"/>
      <c r="B54" s="11"/>
      <c r="C54" s="11"/>
      <c r="D54" s="11"/>
      <c r="E54" s="11"/>
      <c r="F54" s="11"/>
      <c r="G54" s="11"/>
      <c r="H54" s="48"/>
    </row>
    <row r="55" spans="1:8" ht="15.75" thickBot="1">
      <c r="A55" s="72"/>
      <c r="B55" s="73"/>
      <c r="C55" s="73"/>
      <c r="D55" s="73"/>
      <c r="E55" s="73"/>
      <c r="F55" s="73"/>
      <c r="G55" s="73"/>
      <c r="H55" s="74"/>
    </row>
    <row r="57" spans="1:8">
      <c r="A57" s="11" t="s">
        <v>557</v>
      </c>
      <c r="E57" s="1100"/>
      <c r="F57" s="44"/>
      <c r="G57" s="172"/>
      <c r="H57" s="44" t="s">
        <v>3277</v>
      </c>
    </row>
    <row r="58" spans="1:8">
      <c r="A58" s="44" t="s">
        <v>3278</v>
      </c>
      <c r="B58" s="44"/>
      <c r="C58" s="44"/>
      <c r="D58" s="44"/>
      <c r="E58" s="44"/>
      <c r="F58" s="44"/>
      <c r="G58" s="44"/>
      <c r="H58" s="44"/>
    </row>
    <row r="59" spans="1:8" ht="15.75">
      <c r="A59" s="46" t="s">
        <v>2391</v>
      </c>
      <c r="B59" s="44"/>
      <c r="C59" s="44"/>
      <c r="D59" s="44"/>
      <c r="E59" s="44"/>
      <c r="F59" s="44"/>
      <c r="G59" s="44"/>
      <c r="H59" s="44"/>
    </row>
    <row r="61" spans="1:8" ht="16.5" thickBot="1">
      <c r="A61" s="542" t="str">
        <f>'[32]Data Sheet'!$C$25</f>
        <v>ORANGE AND ROCKLAND UTILITIES, INC.</v>
      </c>
      <c r="B61" s="11"/>
      <c r="C61" s="11"/>
      <c r="D61" s="11"/>
      <c r="E61" s="11"/>
      <c r="F61" s="448" t="str">
        <f>F3</f>
        <v>4/28/2016</v>
      </c>
      <c r="G61" s="730" t="str">
        <f>G3</f>
        <v>12/31/2015</v>
      </c>
    </row>
    <row r="62" spans="1:8">
      <c r="A62" s="13"/>
      <c r="B62" s="41"/>
      <c r="C62" s="41"/>
      <c r="D62" s="41"/>
      <c r="E62" s="41"/>
      <c r="F62" s="41"/>
      <c r="G62" s="41"/>
      <c r="H62" s="42"/>
    </row>
    <row r="63" spans="1:8">
      <c r="A63" s="197" t="s">
        <v>748</v>
      </c>
      <c r="B63" s="44"/>
      <c r="C63" s="44"/>
      <c r="D63" s="44"/>
      <c r="E63" s="44"/>
      <c r="F63" s="44"/>
      <c r="G63" s="44"/>
      <c r="H63" s="45"/>
    </row>
    <row r="64" spans="1:8">
      <c r="A64" s="197" t="s">
        <v>2029</v>
      </c>
      <c r="B64" s="44"/>
      <c r="C64" s="44"/>
      <c r="D64" s="44"/>
      <c r="E64" s="44"/>
      <c r="F64" s="44"/>
      <c r="G64" s="44"/>
      <c r="H64" s="45"/>
    </row>
    <row r="65" spans="1:8">
      <c r="A65" s="49"/>
      <c r="B65" s="52"/>
      <c r="C65" s="52"/>
      <c r="D65" s="52"/>
      <c r="E65" s="52"/>
      <c r="F65" s="52"/>
      <c r="G65" s="52"/>
      <c r="H65" s="51"/>
    </row>
    <row r="66" spans="1:8">
      <c r="A66" s="247"/>
      <c r="B66" s="57"/>
      <c r="C66" s="63"/>
      <c r="D66" s="57"/>
      <c r="E66" s="63"/>
      <c r="F66" s="63"/>
      <c r="G66" s="63"/>
      <c r="H66" s="60"/>
    </row>
    <row r="67" spans="1:8">
      <c r="A67" s="55"/>
      <c r="B67" s="56"/>
      <c r="C67" s="11" t="s">
        <v>3269</v>
      </c>
      <c r="D67" s="56"/>
      <c r="E67" s="44" t="s">
        <v>3270</v>
      </c>
      <c r="F67" s="44"/>
      <c r="G67" s="44"/>
      <c r="H67" s="45"/>
    </row>
    <row r="68" spans="1:8">
      <c r="A68" s="55"/>
      <c r="B68" s="1101" t="s">
        <v>3271</v>
      </c>
      <c r="C68" s="52"/>
      <c r="D68" s="77"/>
      <c r="E68" s="52"/>
      <c r="F68" s="52"/>
      <c r="G68" s="52"/>
      <c r="H68" s="51"/>
    </row>
    <row r="69" spans="1:8">
      <c r="A69" s="55"/>
      <c r="B69" s="1101" t="s">
        <v>3272</v>
      </c>
      <c r="C69" s="1101" t="s">
        <v>543</v>
      </c>
      <c r="D69" s="1101" t="s">
        <v>543</v>
      </c>
      <c r="E69" s="56" t="s">
        <v>544</v>
      </c>
      <c r="F69" s="1101" t="s">
        <v>545</v>
      </c>
      <c r="G69" s="1100" t="s">
        <v>546</v>
      </c>
      <c r="H69" s="137" t="s">
        <v>3273</v>
      </c>
    </row>
    <row r="70" spans="1:8">
      <c r="A70" s="173" t="s">
        <v>3686</v>
      </c>
      <c r="B70" s="1101" t="s">
        <v>64</v>
      </c>
      <c r="C70" s="1101" t="s">
        <v>67</v>
      </c>
      <c r="D70" s="1101" t="s">
        <v>955</v>
      </c>
      <c r="E70" s="1101" t="s">
        <v>555</v>
      </c>
      <c r="F70" s="1101" t="s">
        <v>555</v>
      </c>
      <c r="G70" s="1100" t="s">
        <v>3274</v>
      </c>
      <c r="H70" s="271" t="s">
        <v>3275</v>
      </c>
    </row>
    <row r="71" spans="1:8">
      <c r="A71" s="174" t="s">
        <v>3689</v>
      </c>
      <c r="B71" s="285" t="s">
        <v>58</v>
      </c>
      <c r="C71" s="285" t="s">
        <v>1827</v>
      </c>
      <c r="D71" s="285" t="s">
        <v>1828</v>
      </c>
      <c r="E71" s="285" t="s">
        <v>1829</v>
      </c>
      <c r="F71" s="285" t="s">
        <v>3535</v>
      </c>
      <c r="G71" s="1126" t="s">
        <v>3276</v>
      </c>
      <c r="H71" s="138" t="s">
        <v>3537</v>
      </c>
    </row>
    <row r="72" spans="1:8">
      <c r="A72" s="174">
        <v>1</v>
      </c>
      <c r="B72" s="77"/>
      <c r="C72" s="341"/>
      <c r="D72" s="341"/>
      <c r="E72" s="341"/>
      <c r="F72" s="341"/>
      <c r="G72" s="342"/>
      <c r="H72" s="411">
        <f t="shared" ref="H72:H119" si="2">SUM(E72:G72)</f>
        <v>0</v>
      </c>
    </row>
    <row r="73" spans="1:8">
      <c r="A73" s="174">
        <v>2</v>
      </c>
      <c r="B73" s="410"/>
      <c r="C73" s="341"/>
      <c r="D73" s="341"/>
      <c r="E73" s="341"/>
      <c r="F73" s="341"/>
      <c r="G73" s="342"/>
      <c r="H73" s="411">
        <f t="shared" si="2"/>
        <v>0</v>
      </c>
    </row>
    <row r="74" spans="1:8">
      <c r="A74" s="174">
        <v>3</v>
      </c>
      <c r="B74" s="77"/>
      <c r="C74" s="341"/>
      <c r="D74" s="341"/>
      <c r="E74" s="341"/>
      <c r="F74" s="341"/>
      <c r="G74" s="342"/>
      <c r="H74" s="411">
        <f t="shared" si="2"/>
        <v>0</v>
      </c>
    </row>
    <row r="75" spans="1:8">
      <c r="A75" s="174">
        <v>4</v>
      </c>
      <c r="B75" s="77"/>
      <c r="C75" s="341"/>
      <c r="D75" s="341"/>
      <c r="E75" s="341"/>
      <c r="F75" s="341"/>
      <c r="G75" s="342"/>
      <c r="H75" s="411">
        <f t="shared" si="2"/>
        <v>0</v>
      </c>
    </row>
    <row r="76" spans="1:8">
      <c r="A76" s="174">
        <v>5</v>
      </c>
      <c r="B76" s="77"/>
      <c r="C76" s="341"/>
      <c r="D76" s="341"/>
      <c r="E76" s="341"/>
      <c r="F76" s="341"/>
      <c r="G76" s="342"/>
      <c r="H76" s="411">
        <f t="shared" si="2"/>
        <v>0</v>
      </c>
    </row>
    <row r="77" spans="1:8">
      <c r="A77" s="174">
        <v>6</v>
      </c>
      <c r="B77" s="77"/>
      <c r="C77" s="341"/>
      <c r="D77" s="341"/>
      <c r="E77" s="341"/>
      <c r="F77" s="341"/>
      <c r="G77" s="342"/>
      <c r="H77" s="411">
        <f t="shared" si="2"/>
        <v>0</v>
      </c>
    </row>
    <row r="78" spans="1:8">
      <c r="A78" s="174">
        <v>7</v>
      </c>
      <c r="B78" s="77"/>
      <c r="C78" s="341"/>
      <c r="D78" s="341"/>
      <c r="E78" s="341"/>
      <c r="F78" s="341"/>
      <c r="G78" s="342"/>
      <c r="H78" s="411">
        <f t="shared" si="2"/>
        <v>0</v>
      </c>
    </row>
    <row r="79" spans="1:8">
      <c r="A79" s="174">
        <v>8</v>
      </c>
      <c r="B79" s="77"/>
      <c r="C79" s="341"/>
      <c r="D79" s="341"/>
      <c r="E79" s="341"/>
      <c r="F79" s="341"/>
      <c r="G79" s="342"/>
      <c r="H79" s="411">
        <f t="shared" si="2"/>
        <v>0</v>
      </c>
    </row>
    <row r="80" spans="1:8">
      <c r="A80" s="174">
        <v>9</v>
      </c>
      <c r="B80" s="77"/>
      <c r="C80" s="341"/>
      <c r="D80" s="341"/>
      <c r="E80" s="341"/>
      <c r="F80" s="341"/>
      <c r="G80" s="342"/>
      <c r="H80" s="411">
        <f t="shared" si="2"/>
        <v>0</v>
      </c>
    </row>
    <row r="81" spans="1:8">
      <c r="A81" s="174">
        <v>10</v>
      </c>
      <c r="B81" s="77"/>
      <c r="C81" s="341"/>
      <c r="D81" s="341"/>
      <c r="E81" s="341"/>
      <c r="F81" s="341"/>
      <c r="G81" s="342"/>
      <c r="H81" s="411">
        <f t="shared" si="2"/>
        <v>0</v>
      </c>
    </row>
    <row r="82" spans="1:8">
      <c r="A82" s="174">
        <v>11</v>
      </c>
      <c r="B82" s="77"/>
      <c r="C82" s="341"/>
      <c r="D82" s="341"/>
      <c r="E82" s="341"/>
      <c r="F82" s="341"/>
      <c r="G82" s="342"/>
      <c r="H82" s="411">
        <f t="shared" si="2"/>
        <v>0</v>
      </c>
    </row>
    <row r="83" spans="1:8">
      <c r="A83" s="174">
        <v>12</v>
      </c>
      <c r="B83" s="77"/>
      <c r="C83" s="341"/>
      <c r="D83" s="341"/>
      <c r="E83" s="341"/>
      <c r="F83" s="341"/>
      <c r="G83" s="342"/>
      <c r="H83" s="411">
        <f t="shared" si="2"/>
        <v>0</v>
      </c>
    </row>
    <row r="84" spans="1:8">
      <c r="A84" s="174">
        <v>13</v>
      </c>
      <c r="B84" s="77"/>
      <c r="C84" s="341"/>
      <c r="D84" s="341"/>
      <c r="E84" s="341"/>
      <c r="F84" s="341"/>
      <c r="G84" s="342"/>
      <c r="H84" s="411">
        <f t="shared" si="2"/>
        <v>0</v>
      </c>
    </row>
    <row r="85" spans="1:8">
      <c r="A85" s="174">
        <v>14</v>
      </c>
      <c r="B85" s="77"/>
      <c r="C85" s="341"/>
      <c r="D85" s="341"/>
      <c r="E85" s="341"/>
      <c r="F85" s="341"/>
      <c r="G85" s="342"/>
      <c r="H85" s="411">
        <f t="shared" si="2"/>
        <v>0</v>
      </c>
    </row>
    <row r="86" spans="1:8">
      <c r="A86" s="174">
        <v>15</v>
      </c>
      <c r="B86" s="77"/>
      <c r="C86" s="341"/>
      <c r="D86" s="341"/>
      <c r="E86" s="341"/>
      <c r="F86" s="341"/>
      <c r="G86" s="342"/>
      <c r="H86" s="411">
        <f t="shared" si="2"/>
        <v>0</v>
      </c>
    </row>
    <row r="87" spans="1:8">
      <c r="A87" s="174">
        <v>16</v>
      </c>
      <c r="B87" s="77"/>
      <c r="C87" s="341"/>
      <c r="D87" s="341"/>
      <c r="E87" s="341"/>
      <c r="F87" s="341"/>
      <c r="G87" s="342"/>
      <c r="H87" s="411">
        <f t="shared" si="2"/>
        <v>0</v>
      </c>
    </row>
    <row r="88" spans="1:8">
      <c r="A88" s="174">
        <v>17</v>
      </c>
      <c r="B88" s="77"/>
      <c r="C88" s="341"/>
      <c r="D88" s="341"/>
      <c r="E88" s="341"/>
      <c r="F88" s="341"/>
      <c r="G88" s="342"/>
      <c r="H88" s="411">
        <f t="shared" si="2"/>
        <v>0</v>
      </c>
    </row>
    <row r="89" spans="1:8">
      <c r="A89" s="174">
        <v>18</v>
      </c>
      <c r="B89" s="77"/>
      <c r="C89" s="341"/>
      <c r="D89" s="341"/>
      <c r="E89" s="341"/>
      <c r="F89" s="341"/>
      <c r="G89" s="342"/>
      <c r="H89" s="411">
        <f t="shared" si="2"/>
        <v>0</v>
      </c>
    </row>
    <row r="90" spans="1:8">
      <c r="A90" s="174">
        <v>19</v>
      </c>
      <c r="B90" s="77"/>
      <c r="C90" s="341"/>
      <c r="D90" s="341"/>
      <c r="E90" s="341"/>
      <c r="F90" s="341"/>
      <c r="G90" s="342"/>
      <c r="H90" s="411">
        <f t="shared" si="2"/>
        <v>0</v>
      </c>
    </row>
    <row r="91" spans="1:8">
      <c r="A91" s="174">
        <v>20</v>
      </c>
      <c r="B91" s="77"/>
      <c r="C91" s="341"/>
      <c r="D91" s="341"/>
      <c r="E91" s="341"/>
      <c r="F91" s="341"/>
      <c r="G91" s="342"/>
      <c r="H91" s="411">
        <f t="shared" si="2"/>
        <v>0</v>
      </c>
    </row>
    <row r="92" spans="1:8">
      <c r="A92" s="174">
        <v>21</v>
      </c>
      <c r="B92" s="77"/>
      <c r="C92" s="341"/>
      <c r="D92" s="341"/>
      <c r="E92" s="341"/>
      <c r="F92" s="341"/>
      <c r="G92" s="342"/>
      <c r="H92" s="411">
        <f t="shared" si="2"/>
        <v>0</v>
      </c>
    </row>
    <row r="93" spans="1:8">
      <c r="A93" s="174">
        <v>22</v>
      </c>
      <c r="B93" s="77"/>
      <c r="C93" s="341"/>
      <c r="D93" s="341"/>
      <c r="E93" s="341"/>
      <c r="F93" s="341"/>
      <c r="G93" s="342"/>
      <c r="H93" s="411">
        <f t="shared" si="2"/>
        <v>0</v>
      </c>
    </row>
    <row r="94" spans="1:8">
      <c r="A94" s="174">
        <v>23</v>
      </c>
      <c r="B94" s="77"/>
      <c r="C94" s="341"/>
      <c r="D94" s="341"/>
      <c r="E94" s="341"/>
      <c r="F94" s="341"/>
      <c r="G94" s="342"/>
      <c r="H94" s="411">
        <f t="shared" si="2"/>
        <v>0</v>
      </c>
    </row>
    <row r="95" spans="1:8">
      <c r="A95" s="174">
        <v>24</v>
      </c>
      <c r="B95" s="77"/>
      <c r="C95" s="341"/>
      <c r="D95" s="341"/>
      <c r="E95" s="341"/>
      <c r="F95" s="341"/>
      <c r="G95" s="342"/>
      <c r="H95" s="411">
        <f t="shared" si="2"/>
        <v>0</v>
      </c>
    </row>
    <row r="96" spans="1:8">
      <c r="A96" s="174">
        <v>25</v>
      </c>
      <c r="B96" s="77"/>
      <c r="C96" s="341"/>
      <c r="D96" s="341"/>
      <c r="E96" s="341"/>
      <c r="F96" s="341"/>
      <c r="G96" s="342"/>
      <c r="H96" s="411">
        <f t="shared" si="2"/>
        <v>0</v>
      </c>
    </row>
    <row r="97" spans="1:8">
      <c r="A97" s="174">
        <v>26</v>
      </c>
      <c r="B97" s="77"/>
      <c r="C97" s="341"/>
      <c r="D97" s="341"/>
      <c r="E97" s="341"/>
      <c r="F97" s="341"/>
      <c r="G97" s="342"/>
      <c r="H97" s="411">
        <f t="shared" si="2"/>
        <v>0</v>
      </c>
    </row>
    <row r="98" spans="1:8">
      <c r="A98" s="174">
        <v>27</v>
      </c>
      <c r="B98" s="77"/>
      <c r="C98" s="341"/>
      <c r="D98" s="341"/>
      <c r="E98" s="341"/>
      <c r="F98" s="341"/>
      <c r="G98" s="342"/>
      <c r="H98" s="411">
        <f t="shared" si="2"/>
        <v>0</v>
      </c>
    </row>
    <row r="99" spans="1:8">
      <c r="A99" s="174">
        <v>28</v>
      </c>
      <c r="B99" s="77"/>
      <c r="C99" s="341"/>
      <c r="D99" s="341"/>
      <c r="E99" s="341"/>
      <c r="F99" s="341"/>
      <c r="G99" s="342"/>
      <c r="H99" s="411">
        <f t="shared" si="2"/>
        <v>0</v>
      </c>
    </row>
    <row r="100" spans="1:8">
      <c r="A100" s="174">
        <v>29</v>
      </c>
      <c r="B100" s="77"/>
      <c r="C100" s="341"/>
      <c r="D100" s="341"/>
      <c r="E100" s="341"/>
      <c r="F100" s="341"/>
      <c r="G100" s="342"/>
      <c r="H100" s="411">
        <f t="shared" si="2"/>
        <v>0</v>
      </c>
    </row>
    <row r="101" spans="1:8">
      <c r="A101" s="174">
        <v>30</v>
      </c>
      <c r="B101" s="77"/>
      <c r="C101" s="341"/>
      <c r="D101" s="341"/>
      <c r="E101" s="341"/>
      <c r="F101" s="341"/>
      <c r="G101" s="342"/>
      <c r="H101" s="411">
        <f t="shared" si="2"/>
        <v>0</v>
      </c>
    </row>
    <row r="102" spans="1:8">
      <c r="A102" s="174">
        <v>31</v>
      </c>
      <c r="B102" s="77"/>
      <c r="C102" s="341"/>
      <c r="D102" s="341"/>
      <c r="E102" s="341"/>
      <c r="F102" s="341"/>
      <c r="G102" s="342"/>
      <c r="H102" s="411">
        <f t="shared" si="2"/>
        <v>0</v>
      </c>
    </row>
    <row r="103" spans="1:8">
      <c r="A103" s="174">
        <v>32</v>
      </c>
      <c r="B103" s="77"/>
      <c r="C103" s="341"/>
      <c r="D103" s="341"/>
      <c r="E103" s="341"/>
      <c r="F103" s="341"/>
      <c r="G103" s="342"/>
      <c r="H103" s="411">
        <f t="shared" si="2"/>
        <v>0</v>
      </c>
    </row>
    <row r="104" spans="1:8">
      <c r="A104" s="174">
        <v>33</v>
      </c>
      <c r="B104" s="77"/>
      <c r="C104" s="341"/>
      <c r="D104" s="341"/>
      <c r="E104" s="341"/>
      <c r="F104" s="341"/>
      <c r="G104" s="342"/>
      <c r="H104" s="411">
        <f t="shared" si="2"/>
        <v>0</v>
      </c>
    </row>
    <row r="105" spans="1:8">
      <c r="A105" s="174">
        <v>34</v>
      </c>
      <c r="B105" s="77"/>
      <c r="C105" s="341"/>
      <c r="D105" s="341"/>
      <c r="E105" s="341"/>
      <c r="F105" s="341"/>
      <c r="G105" s="342"/>
      <c r="H105" s="411">
        <f t="shared" si="2"/>
        <v>0</v>
      </c>
    </row>
    <row r="106" spans="1:8">
      <c r="A106" s="174">
        <v>35</v>
      </c>
      <c r="B106" s="77"/>
      <c r="C106" s="341"/>
      <c r="D106" s="341"/>
      <c r="E106" s="341"/>
      <c r="F106" s="341"/>
      <c r="G106" s="342"/>
      <c r="H106" s="411">
        <f t="shared" si="2"/>
        <v>0</v>
      </c>
    </row>
    <row r="107" spans="1:8">
      <c r="A107" s="174">
        <v>36</v>
      </c>
      <c r="B107" s="77"/>
      <c r="C107" s="341"/>
      <c r="D107" s="341"/>
      <c r="E107" s="341"/>
      <c r="F107" s="341"/>
      <c r="G107" s="342"/>
      <c r="H107" s="411">
        <f t="shared" si="2"/>
        <v>0</v>
      </c>
    </row>
    <row r="108" spans="1:8">
      <c r="A108" s="174">
        <v>37</v>
      </c>
      <c r="B108" s="77"/>
      <c r="C108" s="341"/>
      <c r="D108" s="341"/>
      <c r="E108" s="341"/>
      <c r="F108" s="341"/>
      <c r="G108" s="342"/>
      <c r="H108" s="411">
        <f t="shared" si="2"/>
        <v>0</v>
      </c>
    </row>
    <row r="109" spans="1:8">
      <c r="A109" s="174">
        <v>38</v>
      </c>
      <c r="B109" s="77"/>
      <c r="C109" s="341"/>
      <c r="D109" s="341"/>
      <c r="E109" s="341"/>
      <c r="F109" s="341"/>
      <c r="G109" s="342"/>
      <c r="H109" s="411">
        <f t="shared" si="2"/>
        <v>0</v>
      </c>
    </row>
    <row r="110" spans="1:8">
      <c r="A110" s="174">
        <v>39</v>
      </c>
      <c r="B110" s="77"/>
      <c r="C110" s="341"/>
      <c r="D110" s="341"/>
      <c r="E110" s="341"/>
      <c r="F110" s="341"/>
      <c r="G110" s="342"/>
      <c r="H110" s="411">
        <f t="shared" si="2"/>
        <v>0</v>
      </c>
    </row>
    <row r="111" spans="1:8">
      <c r="A111" s="174">
        <v>40</v>
      </c>
      <c r="B111" s="77"/>
      <c r="C111" s="341"/>
      <c r="D111" s="341"/>
      <c r="E111" s="341"/>
      <c r="F111" s="341"/>
      <c r="G111" s="342"/>
      <c r="H111" s="411">
        <f t="shared" si="2"/>
        <v>0</v>
      </c>
    </row>
    <row r="112" spans="1:8">
      <c r="A112" s="174">
        <v>41</v>
      </c>
      <c r="B112" s="77"/>
      <c r="C112" s="341"/>
      <c r="D112" s="341"/>
      <c r="E112" s="341"/>
      <c r="F112" s="341"/>
      <c r="G112" s="342"/>
      <c r="H112" s="411">
        <f t="shared" si="2"/>
        <v>0</v>
      </c>
    </row>
    <row r="113" spans="1:8">
      <c r="A113" s="174">
        <v>42</v>
      </c>
      <c r="B113" s="77"/>
      <c r="C113" s="341"/>
      <c r="D113" s="341"/>
      <c r="E113" s="341"/>
      <c r="F113" s="341"/>
      <c r="G113" s="342"/>
      <c r="H113" s="411">
        <f t="shared" si="2"/>
        <v>0</v>
      </c>
    </row>
    <row r="114" spans="1:8">
      <c r="A114" s="174">
        <v>43</v>
      </c>
      <c r="B114" s="77"/>
      <c r="C114" s="341"/>
      <c r="D114" s="341"/>
      <c r="E114" s="341"/>
      <c r="F114" s="341"/>
      <c r="G114" s="342"/>
      <c r="H114" s="411">
        <f t="shared" si="2"/>
        <v>0</v>
      </c>
    </row>
    <row r="115" spans="1:8">
      <c r="A115" s="174">
        <v>44</v>
      </c>
      <c r="B115" s="77"/>
      <c r="C115" s="341"/>
      <c r="D115" s="341"/>
      <c r="E115" s="341"/>
      <c r="F115" s="341"/>
      <c r="G115" s="342"/>
      <c r="H115" s="411">
        <f t="shared" si="2"/>
        <v>0</v>
      </c>
    </row>
    <row r="116" spans="1:8">
      <c r="A116" s="174">
        <v>45</v>
      </c>
      <c r="B116" s="77"/>
      <c r="C116" s="341"/>
      <c r="D116" s="341"/>
      <c r="E116" s="341"/>
      <c r="F116" s="341"/>
      <c r="G116" s="342"/>
      <c r="H116" s="411">
        <f t="shared" si="2"/>
        <v>0</v>
      </c>
    </row>
    <row r="117" spans="1:8">
      <c r="A117" s="174">
        <v>46</v>
      </c>
      <c r="B117" s="77"/>
      <c r="C117" s="341"/>
      <c r="D117" s="341"/>
      <c r="E117" s="341"/>
      <c r="F117" s="341"/>
      <c r="G117" s="342"/>
      <c r="H117" s="411">
        <f t="shared" si="2"/>
        <v>0</v>
      </c>
    </row>
    <row r="118" spans="1:8">
      <c r="A118" s="174">
        <v>47</v>
      </c>
      <c r="B118" s="77"/>
      <c r="C118" s="341"/>
      <c r="D118" s="341"/>
      <c r="E118" s="341"/>
      <c r="F118" s="341"/>
      <c r="G118" s="342"/>
      <c r="H118" s="411">
        <f t="shared" si="2"/>
        <v>0</v>
      </c>
    </row>
    <row r="119" spans="1:8">
      <c r="A119" s="174">
        <v>48</v>
      </c>
      <c r="B119" s="77"/>
      <c r="C119" s="341"/>
      <c r="D119" s="341"/>
      <c r="E119" s="341"/>
      <c r="F119" s="341"/>
      <c r="G119" s="342"/>
      <c r="H119" s="411">
        <f t="shared" si="2"/>
        <v>0</v>
      </c>
    </row>
    <row r="120" spans="1:8" ht="15.75" thickBot="1">
      <c r="A120" s="178">
        <v>49</v>
      </c>
      <c r="B120" s="435" t="s">
        <v>3520</v>
      </c>
      <c r="C120" s="372">
        <f t="shared" ref="C120:H120" si="3">SUM(C72:C119)</f>
        <v>0</v>
      </c>
      <c r="D120" s="372">
        <f t="shared" si="3"/>
        <v>0</v>
      </c>
      <c r="E120" s="372">
        <f t="shared" si="3"/>
        <v>0</v>
      </c>
      <c r="F120" s="372">
        <f t="shared" si="3"/>
        <v>0</v>
      </c>
      <c r="G120" s="372">
        <f t="shared" si="3"/>
        <v>0</v>
      </c>
      <c r="H120" s="229">
        <f t="shared" si="3"/>
        <v>0</v>
      </c>
    </row>
    <row r="121" spans="1:8">
      <c r="A121" s="11" t="str">
        <f>A57</f>
        <v>FERC FORM NO.1 (REVISED. 12-90) NYPSC Modified-96</v>
      </c>
    </row>
    <row r="122" spans="1:8">
      <c r="A122" s="44" t="s">
        <v>3279</v>
      </c>
      <c r="B122" s="44"/>
      <c r="C122" s="44"/>
      <c r="D122" s="44"/>
      <c r="E122" s="44"/>
      <c r="F122" s="44"/>
      <c r="G122" s="44"/>
      <c r="H122" s="44"/>
    </row>
  </sheetData>
  <phoneticPr fontId="0" type="noConversion"/>
  <printOptions horizontalCentered="1" verticalCentered="1"/>
  <pageMargins left="0.25" right="0" top="0" bottom="0" header="0" footer="0"/>
  <pageSetup scale="71" fitToHeight="2" orientation="portrait" horizontalDpi="300" verticalDpi="300" r:id="rId1"/>
  <headerFooter alignWithMargins="0"/>
  <rowBreaks count="1" manualBreakCount="1">
    <brk id="6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5357" r:id="rId4" name="Button 61">
              <controlPr locked="0" defaultSize="0" autoFill="0" autoLine="0" autoPict="0">
                <anchor moveWithCells="1" sizeWithCells="1">
                  <from>
                    <xdr:col>2</xdr:col>
                    <xdr:colOff>0</xdr:colOff>
                    <xdr:row>58</xdr:row>
                    <xdr:rowOff>0</xdr:rowOff>
                  </from>
                  <to>
                    <xdr:col>4</xdr:col>
                    <xdr:colOff>428625</xdr:colOff>
                    <xdr:row>58</xdr:row>
                    <xdr:rowOff>0</xdr:rowOff>
                  </to>
                </anchor>
              </controlPr>
            </control>
          </mc:Choice>
        </mc:AlternateContent>
        <mc:AlternateContent xmlns:mc="http://schemas.openxmlformats.org/markup-compatibility/2006">
          <mc:Choice Requires="x14">
            <control shapeId="55358" r:id="rId5" name="Button 62">
              <controlPr locked="0" defaultSize="0" autoFill="0" autoLine="0" autoPict="0">
                <anchor moveWithCells="1" sizeWithCells="1">
                  <from>
                    <xdr:col>2</xdr:col>
                    <xdr:colOff>0</xdr:colOff>
                    <xdr:row>58</xdr:row>
                    <xdr:rowOff>0</xdr:rowOff>
                  </from>
                  <to>
                    <xdr:col>4</xdr:col>
                    <xdr:colOff>428625</xdr:colOff>
                    <xdr:row>58</xdr:row>
                    <xdr:rowOff>0</xdr:rowOff>
                  </to>
                </anchor>
              </controlPr>
            </control>
          </mc:Choice>
        </mc:AlternateContent>
      </controls>
    </mc:Choice>
  </mc:AlternateConten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7" enableFormatConditionsCalculation="0"/>
  <dimension ref="A1:F138"/>
  <sheetViews>
    <sheetView defaultGridColor="0" view="pageBreakPreview" colorId="22" zoomScale="60" zoomScaleNormal="100" workbookViewId="0">
      <selection activeCell="M31" sqref="M31"/>
    </sheetView>
  </sheetViews>
  <sheetFormatPr defaultColWidth="9.6640625" defaultRowHeight="15"/>
  <cols>
    <col min="1" max="1" width="4.6640625" style="4" customWidth="1"/>
    <col min="2" max="2" width="1.6640625" style="4" customWidth="1"/>
    <col min="3" max="3" width="47.6640625" style="4" customWidth="1"/>
    <col min="4" max="4" width="22.6640625" style="4" customWidth="1"/>
    <col min="5" max="5" width="16.109375" style="4" customWidth="1"/>
    <col min="6" max="6" width="16.6640625" style="4" customWidth="1"/>
    <col min="7" max="16384" width="9.6640625" style="4"/>
  </cols>
  <sheetData>
    <row r="1" spans="1:6">
      <c r="A1" s="13" t="s">
        <v>2455</v>
      </c>
      <c r="B1" s="41"/>
      <c r="C1" s="41"/>
      <c r="D1" s="130" t="s">
        <v>3412</v>
      </c>
      <c r="E1" s="130" t="s">
        <v>2457</v>
      </c>
      <c r="F1" s="156" t="s">
        <v>2458</v>
      </c>
    </row>
    <row r="2" spans="1:6">
      <c r="A2" s="47" t="str">
        <f>'Data Sheet'!$C$25</f>
        <v>Orange and Rockland Utilities, Inc</v>
      </c>
      <c r="B2" s="11"/>
      <c r="C2" s="11"/>
      <c r="D2" s="66" t="s">
        <v>2235</v>
      </c>
      <c r="E2" s="66" t="s">
        <v>2459</v>
      </c>
      <c r="F2" s="58"/>
    </row>
    <row r="3" spans="1:6" ht="15" customHeight="1">
      <c r="A3" s="49"/>
      <c r="B3" s="52"/>
      <c r="C3" s="52"/>
      <c r="D3" s="69" t="s">
        <v>1480</v>
      </c>
      <c r="E3" s="454" t="str">
        <f>'Data Sheet'!$C$40</f>
        <v>4/28/2016</v>
      </c>
      <c r="F3" s="71" t="str">
        <f>'Data Sheet'!$C$38</f>
        <v>12/31/2015</v>
      </c>
    </row>
    <row r="4" spans="1:6" ht="15" customHeight="1">
      <c r="A4" s="90" t="s">
        <v>3280</v>
      </c>
      <c r="B4" s="50"/>
      <c r="C4" s="50"/>
      <c r="D4" s="50"/>
      <c r="E4" s="50"/>
      <c r="F4" s="325"/>
    </row>
    <row r="5" spans="1:6">
      <c r="A5" s="55"/>
      <c r="B5" s="11"/>
      <c r="C5" s="11"/>
      <c r="D5" s="11"/>
      <c r="E5" s="11"/>
      <c r="F5" s="58"/>
    </row>
    <row r="6" spans="1:6">
      <c r="A6" s="173" t="s">
        <v>3686</v>
      </c>
      <c r="B6" s="11"/>
      <c r="C6" s="44" t="s">
        <v>3248</v>
      </c>
      <c r="D6" s="44"/>
      <c r="E6" s="44"/>
      <c r="F6" s="137" t="s">
        <v>2645</v>
      </c>
    </row>
    <row r="7" spans="1:6">
      <c r="A7" s="174" t="s">
        <v>3689</v>
      </c>
      <c r="B7" s="52"/>
      <c r="C7" s="50" t="s">
        <v>58</v>
      </c>
      <c r="D7" s="50"/>
      <c r="E7" s="50"/>
      <c r="F7" s="138" t="s">
        <v>1827</v>
      </c>
    </row>
    <row r="8" spans="1:6">
      <c r="A8" s="86">
        <v>1</v>
      </c>
      <c r="B8" s="52"/>
      <c r="C8" s="52" t="s">
        <v>1082</v>
      </c>
      <c r="D8" s="52"/>
      <c r="E8" s="52"/>
      <c r="F8" s="272"/>
    </row>
    <row r="9" spans="1:6">
      <c r="A9" s="86">
        <v>2</v>
      </c>
      <c r="B9" s="52"/>
      <c r="C9" s="52" t="s">
        <v>1083</v>
      </c>
      <c r="D9" s="52"/>
      <c r="E9" s="52"/>
      <c r="F9" s="177"/>
    </row>
    <row r="10" spans="1:6">
      <c r="A10" s="86">
        <v>3</v>
      </c>
      <c r="B10" s="52"/>
      <c r="C10" s="52" t="s">
        <v>303</v>
      </c>
      <c r="D10" s="52"/>
      <c r="E10" s="52"/>
      <c r="F10" s="177"/>
    </row>
    <row r="11" spans="1:6">
      <c r="A11" s="55">
        <v>4</v>
      </c>
      <c r="B11" s="11"/>
      <c r="C11" s="11" t="s">
        <v>3225</v>
      </c>
      <c r="D11" s="11"/>
      <c r="E11" s="11"/>
      <c r="F11" s="176"/>
    </row>
    <row r="12" spans="1:6">
      <c r="A12" s="86"/>
      <c r="B12" s="52"/>
      <c r="C12" s="52" t="s">
        <v>3226</v>
      </c>
      <c r="D12" s="52"/>
      <c r="E12" s="52"/>
      <c r="F12" s="177"/>
    </row>
    <row r="13" spans="1:6">
      <c r="A13" s="55">
        <v>5</v>
      </c>
      <c r="B13" s="11"/>
      <c r="C13" s="11" t="s">
        <v>3227</v>
      </c>
      <c r="D13" s="11"/>
      <c r="E13" s="11"/>
      <c r="F13" s="176"/>
    </row>
    <row r="14" spans="1:6">
      <c r="A14" s="55"/>
      <c r="B14" s="11"/>
      <c r="C14" s="11" t="s">
        <v>3228</v>
      </c>
      <c r="D14" s="11"/>
      <c r="E14" s="11"/>
      <c r="F14" s="176"/>
    </row>
    <row r="15" spans="1:6">
      <c r="A15" s="86"/>
      <c r="B15" s="52"/>
      <c r="C15" s="52" t="s">
        <v>3229</v>
      </c>
      <c r="D15" s="52"/>
      <c r="E15" s="52"/>
      <c r="F15" s="177"/>
    </row>
    <row r="16" spans="1:6" s="1417" customFormat="1">
      <c r="A16" s="55"/>
      <c r="B16" s="1018" t="s">
        <v>284</v>
      </c>
      <c r="C16" s="515"/>
      <c r="D16" s="515"/>
      <c r="E16" s="515"/>
      <c r="F16" s="176"/>
    </row>
    <row r="17" spans="1:6">
      <c r="A17" s="55">
        <v>6</v>
      </c>
      <c r="B17" s="182"/>
      <c r="C17" s="735" t="s">
        <v>4449</v>
      </c>
      <c r="D17" s="11"/>
      <c r="E17" s="11"/>
      <c r="F17" s="175">
        <v>107983</v>
      </c>
    </row>
    <row r="18" spans="1:6">
      <c r="A18" s="55">
        <f t="shared" ref="A18:A74" si="0">A17+1</f>
        <v>7</v>
      </c>
      <c r="B18" s="11"/>
      <c r="C18" s="735" t="s">
        <v>4204</v>
      </c>
      <c r="D18" s="11"/>
      <c r="E18" s="11"/>
      <c r="F18" s="309">
        <v>96438</v>
      </c>
    </row>
    <row r="19" spans="1:6">
      <c r="A19" s="55">
        <f t="shared" si="0"/>
        <v>8</v>
      </c>
      <c r="B19" s="11"/>
      <c r="C19" s="735" t="s">
        <v>4450</v>
      </c>
      <c r="D19" s="11"/>
      <c r="E19" s="11"/>
      <c r="F19" s="309">
        <v>55423</v>
      </c>
    </row>
    <row r="20" spans="1:6">
      <c r="A20" s="55">
        <f t="shared" si="0"/>
        <v>9</v>
      </c>
      <c r="B20" s="11"/>
      <c r="C20" s="735" t="s">
        <v>4205</v>
      </c>
      <c r="D20" s="11"/>
      <c r="E20" s="11"/>
      <c r="F20" s="309">
        <v>22689</v>
      </c>
    </row>
    <row r="21" spans="1:6" s="1714" customFormat="1">
      <c r="A21" s="55">
        <f t="shared" si="0"/>
        <v>10</v>
      </c>
      <c r="B21" s="11"/>
      <c r="C21" s="735" t="s">
        <v>4451</v>
      </c>
      <c r="D21" s="11"/>
      <c r="E21" s="11"/>
      <c r="F21" s="309">
        <v>6869</v>
      </c>
    </row>
    <row r="22" spans="1:6">
      <c r="A22" s="55">
        <f t="shared" si="0"/>
        <v>11</v>
      </c>
      <c r="B22" s="11"/>
      <c r="C22" s="735" t="s">
        <v>4452</v>
      </c>
      <c r="D22" s="11"/>
      <c r="E22" s="11"/>
      <c r="F22" s="309">
        <v>5613</v>
      </c>
    </row>
    <row r="23" spans="1:6">
      <c r="A23" s="55">
        <f t="shared" si="0"/>
        <v>12</v>
      </c>
      <c r="B23" s="11"/>
      <c r="C23" s="735" t="s">
        <v>4206</v>
      </c>
      <c r="D23" s="11"/>
      <c r="E23" s="11"/>
      <c r="F23" s="309">
        <v>96501</v>
      </c>
    </row>
    <row r="24" spans="1:6">
      <c r="A24" s="55">
        <f t="shared" si="0"/>
        <v>13</v>
      </c>
      <c r="B24" s="11"/>
      <c r="C24" s="735" t="s">
        <v>4207</v>
      </c>
      <c r="D24" s="11"/>
      <c r="E24" s="11"/>
      <c r="F24" s="309">
        <v>41767</v>
      </c>
    </row>
    <row r="25" spans="1:6">
      <c r="A25" s="55">
        <f t="shared" si="0"/>
        <v>14</v>
      </c>
      <c r="B25" s="11"/>
      <c r="C25" s="735" t="s">
        <v>4208</v>
      </c>
      <c r="D25" s="11"/>
      <c r="E25" s="11"/>
      <c r="F25" s="309">
        <v>270054</v>
      </c>
    </row>
    <row r="26" spans="1:6">
      <c r="A26" s="55">
        <f t="shared" si="0"/>
        <v>15</v>
      </c>
      <c r="B26" s="11"/>
      <c r="C26" s="735" t="s">
        <v>4209</v>
      </c>
      <c r="D26" s="11"/>
      <c r="E26" s="11"/>
      <c r="F26" s="309">
        <v>156495</v>
      </c>
    </row>
    <row r="27" spans="1:6">
      <c r="A27" s="55">
        <f t="shared" si="0"/>
        <v>16</v>
      </c>
      <c r="B27" s="11"/>
      <c r="C27" s="735" t="s">
        <v>4210</v>
      </c>
      <c r="D27" s="11"/>
      <c r="E27" s="11"/>
      <c r="F27" s="309">
        <v>109577</v>
      </c>
    </row>
    <row r="28" spans="1:6">
      <c r="A28" s="55">
        <f t="shared" si="0"/>
        <v>17</v>
      </c>
      <c r="B28" s="11"/>
      <c r="C28" s="735" t="s">
        <v>4303</v>
      </c>
      <c r="D28" s="11"/>
      <c r="E28" s="11"/>
      <c r="F28" s="309">
        <v>238515</v>
      </c>
    </row>
    <row r="29" spans="1:6" s="1714" customFormat="1">
      <c r="A29" s="55">
        <f t="shared" si="0"/>
        <v>18</v>
      </c>
      <c r="B29" s="11"/>
      <c r="C29" s="735" t="s">
        <v>4299</v>
      </c>
      <c r="D29" s="11"/>
      <c r="E29" s="11"/>
      <c r="F29" s="309">
        <v>22139</v>
      </c>
    </row>
    <row r="30" spans="1:6">
      <c r="A30" s="55">
        <f t="shared" si="0"/>
        <v>19</v>
      </c>
      <c r="B30" s="11"/>
      <c r="C30" s="735" t="s">
        <v>4448</v>
      </c>
      <c r="D30" s="11"/>
      <c r="E30" s="11"/>
      <c r="F30" s="309">
        <v>6676</v>
      </c>
    </row>
    <row r="31" spans="1:6">
      <c r="A31" s="55">
        <f t="shared" si="0"/>
        <v>20</v>
      </c>
      <c r="B31" s="11"/>
      <c r="C31" s="735" t="s">
        <v>4211</v>
      </c>
      <c r="D31" s="11"/>
      <c r="E31" s="11"/>
      <c r="F31" s="309">
        <v>14860</v>
      </c>
    </row>
    <row r="32" spans="1:6" s="1625" customFormat="1">
      <c r="A32" s="55">
        <f t="shared" si="0"/>
        <v>21</v>
      </c>
      <c r="B32" s="11"/>
      <c r="C32" s="735" t="s">
        <v>4212</v>
      </c>
      <c r="D32" s="11"/>
      <c r="E32" s="11"/>
      <c r="F32" s="309">
        <v>137444</v>
      </c>
    </row>
    <row r="33" spans="1:6" s="1714" customFormat="1">
      <c r="A33" s="55">
        <f t="shared" si="0"/>
        <v>22</v>
      </c>
      <c r="B33" s="11"/>
      <c r="C33" s="735" t="s">
        <v>4300</v>
      </c>
      <c r="D33" s="11"/>
      <c r="E33" s="11"/>
      <c r="F33" s="309">
        <v>1900290</v>
      </c>
    </row>
    <row r="34" spans="1:6" s="1714" customFormat="1">
      <c r="A34" s="55">
        <f t="shared" si="0"/>
        <v>23</v>
      </c>
      <c r="B34" s="11"/>
      <c r="C34" s="735" t="s">
        <v>4453</v>
      </c>
      <c r="D34" s="11"/>
      <c r="E34" s="11"/>
      <c r="F34" s="309">
        <v>34456</v>
      </c>
    </row>
    <row r="35" spans="1:6" s="1625" customFormat="1">
      <c r="A35" s="55">
        <f t="shared" si="0"/>
        <v>24</v>
      </c>
      <c r="B35" s="11"/>
      <c r="C35" s="735" t="s">
        <v>4213</v>
      </c>
      <c r="D35" s="11"/>
      <c r="E35" s="11"/>
      <c r="F35" s="309">
        <v>157693</v>
      </c>
    </row>
    <row r="36" spans="1:6" s="1625" customFormat="1">
      <c r="A36" s="55">
        <f t="shared" si="0"/>
        <v>25</v>
      </c>
      <c r="B36" s="11"/>
      <c r="C36" s="735" t="s">
        <v>4214</v>
      </c>
      <c r="D36" s="11"/>
      <c r="E36" s="11"/>
      <c r="F36" s="309">
        <v>329279</v>
      </c>
    </row>
    <row r="37" spans="1:6" s="1625" customFormat="1">
      <c r="A37" s="55">
        <f t="shared" si="0"/>
        <v>26</v>
      </c>
      <c r="B37" s="11"/>
      <c r="C37" s="735" t="s">
        <v>4215</v>
      </c>
      <c r="D37" s="11"/>
      <c r="E37" s="11"/>
      <c r="F37" s="309">
        <v>236855</v>
      </c>
    </row>
    <row r="38" spans="1:6">
      <c r="A38" s="55">
        <f t="shared" si="0"/>
        <v>27</v>
      </c>
      <c r="B38" s="11"/>
      <c r="C38" s="735" t="s">
        <v>4216</v>
      </c>
      <c r="D38" s="11"/>
      <c r="E38" s="11"/>
      <c r="F38" s="309">
        <v>14708</v>
      </c>
    </row>
    <row r="39" spans="1:6">
      <c r="A39" s="55">
        <f t="shared" si="0"/>
        <v>28</v>
      </c>
      <c r="B39" s="11"/>
      <c r="C39" s="735" t="s">
        <v>4217</v>
      </c>
      <c r="D39" s="11"/>
      <c r="E39" s="11"/>
      <c r="F39" s="309">
        <v>-668684</v>
      </c>
    </row>
    <row r="40" spans="1:6" s="1714" customFormat="1">
      <c r="A40" s="55">
        <f t="shared" si="0"/>
        <v>29</v>
      </c>
      <c r="B40" s="11"/>
      <c r="C40" s="735" t="s">
        <v>4219</v>
      </c>
      <c r="D40" s="11"/>
      <c r="E40" s="11"/>
      <c r="F40" s="309">
        <v>9980</v>
      </c>
    </row>
    <row r="41" spans="1:6">
      <c r="A41" s="55">
        <f t="shared" si="0"/>
        <v>30</v>
      </c>
      <c r="B41" s="11"/>
      <c r="C41" s="735" t="s">
        <v>4218</v>
      </c>
      <c r="D41" s="11"/>
      <c r="E41" s="11"/>
      <c r="F41" s="309">
        <v>21819</v>
      </c>
    </row>
    <row r="42" spans="1:6" s="1714" customFormat="1">
      <c r="A42" s="55">
        <f t="shared" si="0"/>
        <v>31</v>
      </c>
      <c r="B42" s="11"/>
      <c r="C42" s="735" t="s">
        <v>4301</v>
      </c>
      <c r="D42" s="11"/>
      <c r="E42" s="11"/>
      <c r="F42" s="309">
        <v>1582112</v>
      </c>
    </row>
    <row r="43" spans="1:6">
      <c r="A43" s="55">
        <f t="shared" si="0"/>
        <v>32</v>
      </c>
      <c r="B43" s="11"/>
      <c r="C43" s="735" t="s">
        <v>4454</v>
      </c>
      <c r="D43" s="11"/>
      <c r="E43" s="11"/>
      <c r="F43" s="309">
        <v>21093</v>
      </c>
    </row>
    <row r="44" spans="1:6">
      <c r="A44" s="55">
        <f t="shared" si="0"/>
        <v>33</v>
      </c>
      <c r="B44" s="11"/>
      <c r="C44" s="735" t="s">
        <v>3321</v>
      </c>
      <c r="D44" s="11"/>
      <c r="E44" s="11"/>
      <c r="F44" s="309">
        <v>14168</v>
      </c>
    </row>
    <row r="45" spans="1:6">
      <c r="A45" s="55">
        <f t="shared" si="0"/>
        <v>34</v>
      </c>
      <c r="B45" s="11"/>
      <c r="C45" s="11"/>
      <c r="D45" s="11" t="s">
        <v>1322</v>
      </c>
      <c r="E45" s="11"/>
      <c r="F45" s="1035">
        <f>SUM(F17:F44)</f>
        <v>5042812</v>
      </c>
    </row>
    <row r="46" spans="1:6">
      <c r="A46" s="55">
        <f t="shared" si="0"/>
        <v>35</v>
      </c>
      <c r="B46" s="182" t="s">
        <v>285</v>
      </c>
      <c r="C46" s="11"/>
      <c r="D46" s="11"/>
      <c r="E46" s="11"/>
      <c r="F46" s="309"/>
    </row>
    <row r="47" spans="1:6">
      <c r="A47" s="55">
        <f t="shared" si="0"/>
        <v>36</v>
      </c>
      <c r="B47" s="11"/>
      <c r="C47" s="735" t="s">
        <v>4449</v>
      </c>
      <c r="D47" s="11"/>
      <c r="E47" s="11"/>
      <c r="F47" s="175">
        <v>44648</v>
      </c>
    </row>
    <row r="48" spans="1:6">
      <c r="A48" s="55">
        <f t="shared" si="0"/>
        <v>37</v>
      </c>
      <c r="B48" s="11"/>
      <c r="C48" s="735" t="s">
        <v>4450</v>
      </c>
      <c r="D48" s="11"/>
      <c r="E48" s="11"/>
      <c r="F48" s="309">
        <v>22913</v>
      </c>
    </row>
    <row r="49" spans="1:6">
      <c r="A49" s="55">
        <f t="shared" si="0"/>
        <v>38</v>
      </c>
      <c r="B49" s="11"/>
      <c r="C49" s="735" t="s">
        <v>4302</v>
      </c>
      <c r="D49" s="11"/>
      <c r="E49" s="11"/>
      <c r="F49" s="309">
        <v>239116</v>
      </c>
    </row>
    <row r="50" spans="1:6">
      <c r="A50" s="55">
        <f t="shared" si="0"/>
        <v>39</v>
      </c>
      <c r="B50" s="11"/>
      <c r="C50" s="735" t="s">
        <v>4205</v>
      </c>
      <c r="D50" s="11"/>
      <c r="E50" s="11"/>
      <c r="F50" s="309">
        <v>9381</v>
      </c>
    </row>
    <row r="51" spans="1:6">
      <c r="A51" s="55">
        <f t="shared" si="0"/>
        <v>40</v>
      </c>
      <c r="B51" s="11"/>
      <c r="C51" s="735" t="s">
        <v>4206</v>
      </c>
      <c r="D51" s="11"/>
      <c r="E51" s="11"/>
      <c r="F51" s="309">
        <v>39297</v>
      </c>
    </row>
    <row r="52" spans="1:6">
      <c r="A52" s="55">
        <f t="shared" si="0"/>
        <v>41</v>
      </c>
      <c r="B52" s="11"/>
      <c r="C52" s="735" t="s">
        <v>4210</v>
      </c>
      <c r="D52" s="11"/>
      <c r="E52" s="11"/>
      <c r="F52" s="309">
        <v>45307</v>
      </c>
    </row>
    <row r="53" spans="1:6">
      <c r="A53" s="55">
        <f t="shared" si="0"/>
        <v>42</v>
      </c>
      <c r="B53" s="11"/>
      <c r="C53" s="735" t="s">
        <v>4299</v>
      </c>
      <c r="D53" s="11"/>
      <c r="E53" s="11"/>
      <c r="F53" s="309">
        <v>9153</v>
      </c>
    </row>
    <row r="54" spans="1:6">
      <c r="A54" s="55">
        <f t="shared" si="0"/>
        <v>43</v>
      </c>
      <c r="B54" s="11"/>
      <c r="C54" s="735" t="s">
        <v>4211</v>
      </c>
      <c r="D54" s="11"/>
      <c r="E54" s="11"/>
      <c r="F54" s="309">
        <v>6144</v>
      </c>
    </row>
    <row r="55" spans="1:6">
      <c r="A55" s="55">
        <f t="shared" si="0"/>
        <v>44</v>
      </c>
      <c r="B55" s="11"/>
      <c r="C55" s="735" t="s">
        <v>4212</v>
      </c>
      <c r="D55" s="11"/>
      <c r="E55" s="11"/>
      <c r="F55" s="309">
        <v>6987</v>
      </c>
    </row>
    <row r="56" spans="1:6" s="1625" customFormat="1">
      <c r="A56" s="55">
        <f t="shared" si="0"/>
        <v>45</v>
      </c>
      <c r="B56" s="11"/>
      <c r="C56" s="735" t="s">
        <v>4304</v>
      </c>
      <c r="D56" s="11"/>
      <c r="E56" s="11"/>
      <c r="F56" s="309">
        <v>50693</v>
      </c>
    </row>
    <row r="57" spans="1:6" s="1625" customFormat="1">
      <c r="A57" s="55">
        <f t="shared" si="0"/>
        <v>46</v>
      </c>
      <c r="B57" s="11"/>
      <c r="C57" s="735" t="s">
        <v>4213</v>
      </c>
      <c r="D57" s="11"/>
      <c r="E57" s="11"/>
      <c r="F57" s="309">
        <v>65201</v>
      </c>
    </row>
    <row r="58" spans="1:6" s="1625" customFormat="1">
      <c r="A58" s="55">
        <f t="shared" si="0"/>
        <v>47</v>
      </c>
      <c r="B58" s="11"/>
      <c r="C58" s="735" t="s">
        <v>4453</v>
      </c>
      <c r="D58" s="11"/>
      <c r="E58" s="11"/>
      <c r="F58" s="309">
        <v>14247</v>
      </c>
    </row>
    <row r="59" spans="1:6" s="1625" customFormat="1">
      <c r="A59" s="55">
        <f t="shared" si="0"/>
        <v>48</v>
      </c>
      <c r="B59" s="11"/>
      <c r="C59" s="735" t="s">
        <v>4214</v>
      </c>
      <c r="D59" s="11"/>
      <c r="E59" s="11"/>
      <c r="F59" s="309">
        <v>-209246</v>
      </c>
    </row>
    <row r="60" spans="1:6" s="1625" customFormat="1">
      <c r="A60" s="55">
        <f t="shared" si="0"/>
        <v>49</v>
      </c>
      <c r="B60" s="11"/>
      <c r="C60" s="735" t="s">
        <v>4215</v>
      </c>
      <c r="D60" s="11"/>
      <c r="E60" s="11"/>
      <c r="F60" s="309">
        <v>28621</v>
      </c>
    </row>
    <row r="61" spans="1:6" s="1625" customFormat="1">
      <c r="A61" s="55">
        <f t="shared" si="0"/>
        <v>50</v>
      </c>
      <c r="B61" s="11"/>
      <c r="C61" s="735" t="s">
        <v>4216</v>
      </c>
      <c r="D61" s="11"/>
      <c r="E61" s="11"/>
      <c r="F61" s="309">
        <v>6081</v>
      </c>
    </row>
    <row r="62" spans="1:6" s="1625" customFormat="1">
      <c r="A62" s="55">
        <f t="shared" si="0"/>
        <v>51</v>
      </c>
      <c r="B62" s="11"/>
      <c r="C62" s="735" t="s">
        <v>4217</v>
      </c>
      <c r="D62" s="11"/>
      <c r="E62" s="11"/>
      <c r="F62" s="309">
        <v>-276480</v>
      </c>
    </row>
    <row r="63" spans="1:6" s="1625" customFormat="1">
      <c r="A63" s="55">
        <f t="shared" si="0"/>
        <v>52</v>
      </c>
      <c r="B63" s="11"/>
      <c r="C63" s="735" t="s">
        <v>4454</v>
      </c>
      <c r="D63" s="11"/>
      <c r="E63" s="11"/>
      <c r="F63" s="309">
        <v>8721</v>
      </c>
    </row>
    <row r="64" spans="1:6">
      <c r="A64" s="55">
        <f t="shared" si="0"/>
        <v>53</v>
      </c>
      <c r="B64" s="11"/>
      <c r="C64" s="735" t="s">
        <v>4301</v>
      </c>
      <c r="D64" s="11"/>
      <c r="E64" s="11"/>
      <c r="F64" s="309">
        <v>195144</v>
      </c>
    </row>
    <row r="65" spans="1:6" s="1714" customFormat="1">
      <c r="A65" s="55">
        <f t="shared" si="0"/>
        <v>54</v>
      </c>
      <c r="B65" s="11"/>
      <c r="C65" s="11" t="s">
        <v>4100</v>
      </c>
      <c r="D65" s="11"/>
      <c r="E65" s="11"/>
      <c r="F65" s="309">
        <v>19324</v>
      </c>
    </row>
    <row r="66" spans="1:6" s="1714" customFormat="1">
      <c r="A66" s="55">
        <f t="shared" si="0"/>
        <v>55</v>
      </c>
      <c r="B66" s="11"/>
      <c r="C66" s="735"/>
      <c r="D66" s="11"/>
      <c r="E66" s="11"/>
      <c r="F66" s="309"/>
    </row>
    <row r="67" spans="1:6" s="1714" customFormat="1">
      <c r="A67" s="55">
        <f t="shared" si="0"/>
        <v>56</v>
      </c>
      <c r="B67" s="11"/>
      <c r="C67" s="735"/>
      <c r="D67" s="11"/>
      <c r="E67" s="11"/>
      <c r="F67" s="309"/>
    </row>
    <row r="68" spans="1:6">
      <c r="A68" s="55">
        <f t="shared" si="0"/>
        <v>57</v>
      </c>
      <c r="B68" s="11"/>
      <c r="C68" s="11"/>
      <c r="D68" s="11"/>
      <c r="E68" s="11"/>
      <c r="F68" s="309"/>
    </row>
    <row r="69" spans="1:6">
      <c r="A69" s="55">
        <f t="shared" si="0"/>
        <v>58</v>
      </c>
      <c r="B69" s="11"/>
      <c r="C69" s="11"/>
      <c r="D69" s="11" t="s">
        <v>1322</v>
      </c>
      <c r="E69" s="11"/>
      <c r="F69" s="1035">
        <f>SUM(F46:F68)</f>
        <v>325252</v>
      </c>
    </row>
    <row r="70" spans="1:6">
      <c r="A70" s="55">
        <f t="shared" si="0"/>
        <v>59</v>
      </c>
      <c r="B70" s="182" t="s">
        <v>3321</v>
      </c>
      <c r="C70" s="11"/>
      <c r="D70" s="11"/>
      <c r="E70" s="11"/>
      <c r="F70" s="309"/>
    </row>
    <row r="71" spans="1:6">
      <c r="A71" s="55">
        <f t="shared" si="0"/>
        <v>60</v>
      </c>
      <c r="B71" s="11"/>
      <c r="C71" s="11" t="s">
        <v>80</v>
      </c>
      <c r="D71" s="11"/>
      <c r="E71" s="11"/>
      <c r="F71" s="309"/>
    </row>
    <row r="72" spans="1:6">
      <c r="A72" s="55">
        <f t="shared" si="0"/>
        <v>61</v>
      </c>
      <c r="B72" s="11"/>
      <c r="C72" s="11"/>
      <c r="D72" s="11"/>
      <c r="E72" s="11"/>
      <c r="F72" s="309"/>
    </row>
    <row r="73" spans="1:6">
      <c r="A73" s="55">
        <f t="shared" si="0"/>
        <v>62</v>
      </c>
      <c r="B73" s="11"/>
      <c r="C73" s="11"/>
      <c r="D73" s="11" t="s">
        <v>1322</v>
      </c>
      <c r="E73" s="11"/>
      <c r="F73" s="163">
        <f>SUM(F70:F72)</f>
        <v>0</v>
      </c>
    </row>
    <row r="74" spans="1:6" ht="15.75" thickBot="1">
      <c r="A74" s="55">
        <f t="shared" si="0"/>
        <v>63</v>
      </c>
      <c r="B74" s="170"/>
      <c r="C74" s="412" t="s">
        <v>3520</v>
      </c>
      <c r="D74" s="170"/>
      <c r="E74" s="170"/>
      <c r="F74" s="167">
        <f>F45+F69+F73</f>
        <v>5368064</v>
      </c>
    </row>
    <row r="75" spans="1:6" ht="15.75">
      <c r="A75" s="75" t="s">
        <v>3230</v>
      </c>
      <c r="B75" s="44"/>
      <c r="C75" s="44"/>
      <c r="D75" s="11"/>
      <c r="E75" s="11"/>
      <c r="F75" s="11"/>
    </row>
    <row r="76" spans="1:6">
      <c r="A76" s="44" t="s">
        <v>3231</v>
      </c>
      <c r="B76" s="44"/>
      <c r="C76" s="44"/>
      <c r="D76" s="44"/>
      <c r="E76" s="44"/>
      <c r="F76" s="44"/>
    </row>
    <row r="77" spans="1:6">
      <c r="A77" s="11"/>
      <c r="B77" s="44"/>
      <c r="C77" s="44"/>
      <c r="D77" s="44"/>
      <c r="E77" s="11"/>
      <c r="F77" s="11"/>
    </row>
    <row r="80" spans="1:6" ht="15.75">
      <c r="A80" s="46" t="s">
        <v>1134</v>
      </c>
      <c r="B80" s="44"/>
      <c r="C80" s="44"/>
      <c r="D80" s="44"/>
      <c r="E80" s="44"/>
      <c r="F80" s="44"/>
    </row>
    <row r="82" spans="1:6" ht="16.5" thickBot="1">
      <c r="A82" s="542" t="str">
        <f>'Data Sheet'!$C$25</f>
        <v>Orange and Rockland Utilities, Inc</v>
      </c>
      <c r="B82" s="11"/>
      <c r="C82" s="11"/>
      <c r="D82" s="11"/>
      <c r="E82" s="448" t="str">
        <f>'Data Sheet'!$C$40</f>
        <v>4/28/2016</v>
      </c>
      <c r="F82" s="4" t="str">
        <f>'Data Sheet'!$C$38</f>
        <v>12/31/2015</v>
      </c>
    </row>
    <row r="83" spans="1:6">
      <c r="A83" s="13"/>
      <c r="B83" s="41"/>
      <c r="C83" s="41"/>
      <c r="D83" s="41"/>
      <c r="E83" s="41"/>
      <c r="F83" s="42"/>
    </row>
    <row r="84" spans="1:6">
      <c r="A84" s="197" t="s">
        <v>3280</v>
      </c>
      <c r="B84" s="44"/>
      <c r="C84" s="44"/>
      <c r="D84" s="44"/>
      <c r="E84" s="44"/>
      <c r="F84" s="45"/>
    </row>
    <row r="85" spans="1:6">
      <c r="A85" s="47"/>
      <c r="B85" s="11"/>
      <c r="C85" s="11"/>
      <c r="D85" s="11"/>
      <c r="E85" s="11"/>
      <c r="F85" s="48"/>
    </row>
    <row r="86" spans="1:6">
      <c r="A86" s="225" t="s">
        <v>3686</v>
      </c>
      <c r="B86" s="63"/>
      <c r="C86" s="227" t="s">
        <v>3248</v>
      </c>
      <c r="D86" s="227"/>
      <c r="E86" s="227"/>
      <c r="F86" s="218" t="s">
        <v>2645</v>
      </c>
    </row>
    <row r="87" spans="1:6">
      <c r="A87" s="174" t="s">
        <v>3689</v>
      </c>
      <c r="B87" s="52"/>
      <c r="C87" s="50" t="s">
        <v>58</v>
      </c>
      <c r="D87" s="50"/>
      <c r="E87" s="50"/>
      <c r="F87" s="138" t="s">
        <v>1827</v>
      </c>
    </row>
    <row r="88" spans="1:6">
      <c r="A88" s="55">
        <f>A74+1</f>
        <v>64</v>
      </c>
      <c r="B88" s="11"/>
      <c r="C88" s="11"/>
      <c r="D88" s="11"/>
      <c r="E88" s="11"/>
      <c r="F88" s="176"/>
    </row>
    <row r="89" spans="1:6">
      <c r="A89" s="55">
        <f t="shared" ref="A89:A136" si="1">A88+1</f>
        <v>65</v>
      </c>
      <c r="B89" s="11"/>
      <c r="C89" s="11"/>
      <c r="D89" s="11"/>
      <c r="E89" s="11"/>
      <c r="F89" s="176"/>
    </row>
    <row r="90" spans="1:6">
      <c r="A90" s="55">
        <f t="shared" si="1"/>
        <v>66</v>
      </c>
      <c r="B90" s="11"/>
      <c r="C90" s="11"/>
      <c r="D90" s="11"/>
      <c r="E90" s="11"/>
      <c r="F90" s="176"/>
    </row>
    <row r="91" spans="1:6">
      <c r="A91" s="55">
        <f t="shared" si="1"/>
        <v>67</v>
      </c>
      <c r="B91" s="11"/>
      <c r="C91" s="11"/>
      <c r="D91" s="11"/>
      <c r="E91" s="11"/>
      <c r="F91" s="176"/>
    </row>
    <row r="92" spans="1:6">
      <c r="A92" s="55">
        <f t="shared" si="1"/>
        <v>68</v>
      </c>
      <c r="B92" s="11"/>
      <c r="C92" s="292"/>
      <c r="D92" s="292"/>
      <c r="E92" s="292"/>
      <c r="F92" s="176"/>
    </row>
    <row r="93" spans="1:6">
      <c r="A93" s="55">
        <f t="shared" si="1"/>
        <v>69</v>
      </c>
      <c r="B93" s="11"/>
      <c r="C93" s="11"/>
      <c r="D93" s="11"/>
      <c r="E93" s="11"/>
      <c r="F93" s="176"/>
    </row>
    <row r="94" spans="1:6">
      <c r="A94" s="55">
        <f t="shared" si="1"/>
        <v>70</v>
      </c>
      <c r="B94" s="11"/>
      <c r="C94" s="11"/>
      <c r="D94" s="11"/>
      <c r="E94" s="11"/>
      <c r="F94" s="176"/>
    </row>
    <row r="95" spans="1:6">
      <c r="A95" s="55">
        <f t="shared" si="1"/>
        <v>71</v>
      </c>
      <c r="B95" s="11"/>
      <c r="C95" s="11"/>
      <c r="D95" s="11"/>
      <c r="E95" s="11"/>
      <c r="F95" s="176"/>
    </row>
    <row r="96" spans="1:6">
      <c r="A96" s="55">
        <f t="shared" si="1"/>
        <v>72</v>
      </c>
      <c r="B96" s="11"/>
      <c r="C96" s="11"/>
      <c r="D96" s="11"/>
      <c r="E96" s="11"/>
      <c r="F96" s="176"/>
    </row>
    <row r="97" spans="1:6">
      <c r="A97" s="55">
        <f t="shared" si="1"/>
        <v>73</v>
      </c>
      <c r="B97" s="11"/>
      <c r="C97" s="11"/>
      <c r="D97" s="11"/>
      <c r="E97" s="11"/>
      <c r="F97" s="309"/>
    </row>
    <row r="98" spans="1:6">
      <c r="A98" s="55">
        <f t="shared" si="1"/>
        <v>74</v>
      </c>
      <c r="B98" s="11"/>
      <c r="C98" s="11"/>
      <c r="D98" s="11"/>
      <c r="E98" s="11"/>
      <c r="F98" s="309"/>
    </row>
    <row r="99" spans="1:6">
      <c r="A99" s="55">
        <f t="shared" si="1"/>
        <v>75</v>
      </c>
      <c r="B99" s="11"/>
      <c r="C99" s="11"/>
      <c r="D99" s="11"/>
      <c r="E99" s="11"/>
      <c r="F99" s="309"/>
    </row>
    <row r="100" spans="1:6">
      <c r="A100" s="55">
        <f t="shared" si="1"/>
        <v>76</v>
      </c>
      <c r="B100" s="11"/>
      <c r="C100" s="11"/>
      <c r="D100" s="11"/>
      <c r="E100" s="11"/>
      <c r="F100" s="309"/>
    </row>
    <row r="101" spans="1:6">
      <c r="A101" s="55">
        <f t="shared" si="1"/>
        <v>77</v>
      </c>
      <c r="B101" s="11"/>
      <c r="C101" s="11"/>
      <c r="D101" s="11"/>
      <c r="E101" s="11"/>
      <c r="F101" s="309"/>
    </row>
    <row r="102" spans="1:6">
      <c r="A102" s="55">
        <f t="shared" si="1"/>
        <v>78</v>
      </c>
      <c r="B102" s="11"/>
      <c r="C102" s="11"/>
      <c r="D102" s="11"/>
      <c r="E102" s="11"/>
      <c r="F102" s="309"/>
    </row>
    <row r="103" spans="1:6">
      <c r="A103" s="55">
        <f t="shared" si="1"/>
        <v>79</v>
      </c>
      <c r="B103" s="11"/>
      <c r="C103" s="11"/>
      <c r="D103" s="11"/>
      <c r="E103" s="11"/>
      <c r="F103" s="309"/>
    </row>
    <row r="104" spans="1:6">
      <c r="A104" s="55">
        <f t="shared" si="1"/>
        <v>80</v>
      </c>
      <c r="B104" s="11"/>
      <c r="C104" s="11"/>
      <c r="D104" s="11"/>
      <c r="E104" s="11"/>
      <c r="F104" s="309"/>
    </row>
    <row r="105" spans="1:6">
      <c r="A105" s="55">
        <f t="shared" si="1"/>
        <v>81</v>
      </c>
      <c r="B105" s="11"/>
      <c r="C105" s="11"/>
      <c r="D105" s="11"/>
      <c r="E105" s="11"/>
      <c r="F105" s="309"/>
    </row>
    <row r="106" spans="1:6">
      <c r="A106" s="55">
        <f t="shared" si="1"/>
        <v>82</v>
      </c>
      <c r="B106" s="11"/>
      <c r="C106" s="11"/>
      <c r="D106" s="11"/>
      <c r="E106" s="11"/>
      <c r="F106" s="309"/>
    </row>
    <row r="107" spans="1:6">
      <c r="A107" s="55">
        <f t="shared" si="1"/>
        <v>83</v>
      </c>
      <c r="B107" s="11"/>
      <c r="C107" s="11"/>
      <c r="D107" s="11"/>
      <c r="E107" s="11"/>
      <c r="F107" s="309"/>
    </row>
    <row r="108" spans="1:6">
      <c r="A108" s="55">
        <f t="shared" si="1"/>
        <v>84</v>
      </c>
      <c r="B108" s="11"/>
      <c r="C108" s="11"/>
      <c r="D108" s="11"/>
      <c r="E108" s="11"/>
      <c r="F108" s="309"/>
    </row>
    <row r="109" spans="1:6">
      <c r="A109" s="55">
        <f t="shared" si="1"/>
        <v>85</v>
      </c>
      <c r="B109" s="11"/>
      <c r="C109" s="11"/>
      <c r="D109" s="11"/>
      <c r="E109" s="11"/>
      <c r="F109" s="309"/>
    </row>
    <row r="110" spans="1:6">
      <c r="A110" s="55">
        <f t="shared" si="1"/>
        <v>86</v>
      </c>
      <c r="B110" s="11"/>
      <c r="C110" s="11"/>
      <c r="D110" s="11"/>
      <c r="E110" s="11"/>
      <c r="F110" s="309"/>
    </row>
    <row r="111" spans="1:6">
      <c r="A111" s="55">
        <f t="shared" si="1"/>
        <v>87</v>
      </c>
      <c r="B111" s="11"/>
      <c r="C111" s="11"/>
      <c r="D111" s="11"/>
      <c r="E111" s="11"/>
      <c r="F111" s="309"/>
    </row>
    <row r="112" spans="1:6">
      <c r="A112" s="55">
        <f t="shared" si="1"/>
        <v>88</v>
      </c>
      <c r="B112" s="11"/>
      <c r="C112" s="11"/>
      <c r="D112" s="11"/>
      <c r="E112" s="11"/>
      <c r="F112" s="309"/>
    </row>
    <row r="113" spans="1:6">
      <c r="A113" s="55">
        <f t="shared" si="1"/>
        <v>89</v>
      </c>
      <c r="B113" s="11"/>
      <c r="C113" s="11"/>
      <c r="D113" s="11"/>
      <c r="E113" s="11"/>
      <c r="F113" s="309"/>
    </row>
    <row r="114" spans="1:6">
      <c r="A114" s="55">
        <f t="shared" si="1"/>
        <v>90</v>
      </c>
      <c r="B114" s="11"/>
      <c r="C114" s="11"/>
      <c r="D114" s="11"/>
      <c r="E114" s="11"/>
      <c r="F114" s="309"/>
    </row>
    <row r="115" spans="1:6">
      <c r="A115" s="55">
        <f t="shared" si="1"/>
        <v>91</v>
      </c>
      <c r="B115" s="11"/>
      <c r="C115" s="11"/>
      <c r="D115" s="11"/>
      <c r="E115" s="11"/>
      <c r="F115" s="309"/>
    </row>
    <row r="116" spans="1:6">
      <c r="A116" s="55">
        <f t="shared" si="1"/>
        <v>92</v>
      </c>
      <c r="B116" s="11"/>
      <c r="C116" s="11"/>
      <c r="D116" s="11"/>
      <c r="E116" s="11"/>
      <c r="F116" s="309"/>
    </row>
    <row r="117" spans="1:6">
      <c r="A117" s="55">
        <f t="shared" si="1"/>
        <v>93</v>
      </c>
      <c r="B117" s="11"/>
      <c r="C117" s="11"/>
      <c r="D117" s="11"/>
      <c r="E117" s="11"/>
      <c r="F117" s="309"/>
    </row>
    <row r="118" spans="1:6">
      <c r="A118" s="55">
        <f t="shared" si="1"/>
        <v>94</v>
      </c>
      <c r="B118" s="11"/>
      <c r="C118" s="11"/>
      <c r="D118" s="11"/>
      <c r="E118" s="11"/>
      <c r="F118" s="309"/>
    </row>
    <row r="119" spans="1:6">
      <c r="A119" s="55">
        <f t="shared" si="1"/>
        <v>95</v>
      </c>
      <c r="B119" s="11"/>
      <c r="C119" s="11"/>
      <c r="D119" s="11"/>
      <c r="E119" s="11"/>
      <c r="F119" s="309"/>
    </row>
    <row r="120" spans="1:6">
      <c r="A120" s="55">
        <f t="shared" si="1"/>
        <v>96</v>
      </c>
      <c r="B120" s="11"/>
      <c r="C120" s="11"/>
      <c r="D120" s="11"/>
      <c r="E120" s="11"/>
      <c r="F120" s="309"/>
    </row>
    <row r="121" spans="1:6">
      <c r="A121" s="55">
        <f t="shared" si="1"/>
        <v>97</v>
      </c>
      <c r="B121" s="11"/>
      <c r="C121" s="11"/>
      <c r="D121" s="11"/>
      <c r="E121" s="11"/>
      <c r="F121" s="309"/>
    </row>
    <row r="122" spans="1:6">
      <c r="A122" s="55">
        <f t="shared" si="1"/>
        <v>98</v>
      </c>
      <c r="B122" s="11"/>
      <c r="C122" s="11"/>
      <c r="D122" s="11"/>
      <c r="E122" s="11"/>
      <c r="F122" s="309"/>
    </row>
    <row r="123" spans="1:6">
      <c r="A123" s="55">
        <f t="shared" si="1"/>
        <v>99</v>
      </c>
      <c r="B123" s="11"/>
      <c r="C123" s="11"/>
      <c r="D123" s="11"/>
      <c r="E123" s="11"/>
      <c r="F123" s="309"/>
    </row>
    <row r="124" spans="1:6">
      <c r="A124" s="55">
        <f t="shared" si="1"/>
        <v>100</v>
      </c>
      <c r="B124" s="11"/>
      <c r="C124" s="11"/>
      <c r="D124" s="11"/>
      <c r="E124" s="11"/>
      <c r="F124" s="309"/>
    </row>
    <row r="125" spans="1:6">
      <c r="A125" s="55">
        <f t="shared" si="1"/>
        <v>101</v>
      </c>
      <c r="B125" s="11"/>
      <c r="C125" s="11"/>
      <c r="D125" s="11"/>
      <c r="E125" s="11"/>
      <c r="F125" s="309"/>
    </row>
    <row r="126" spans="1:6">
      <c r="A126" s="55">
        <f t="shared" si="1"/>
        <v>102</v>
      </c>
      <c r="B126" s="11"/>
      <c r="C126" s="11"/>
      <c r="D126" s="11"/>
      <c r="E126" s="11"/>
      <c r="F126" s="309"/>
    </row>
    <row r="127" spans="1:6">
      <c r="A127" s="55">
        <f t="shared" si="1"/>
        <v>103</v>
      </c>
      <c r="B127" s="11"/>
      <c r="C127" s="11"/>
      <c r="D127" s="11"/>
      <c r="E127" s="11"/>
      <c r="F127" s="309"/>
    </row>
    <row r="128" spans="1:6">
      <c r="A128" s="55">
        <f t="shared" si="1"/>
        <v>104</v>
      </c>
      <c r="B128" s="11"/>
      <c r="C128" s="11"/>
      <c r="D128" s="11"/>
      <c r="E128" s="11"/>
      <c r="F128" s="309"/>
    </row>
    <row r="129" spans="1:6">
      <c r="A129" s="55">
        <f t="shared" si="1"/>
        <v>105</v>
      </c>
      <c r="B129" s="11"/>
      <c r="C129" s="11"/>
      <c r="D129" s="11"/>
      <c r="E129" s="11"/>
      <c r="F129" s="309"/>
    </row>
    <row r="130" spans="1:6">
      <c r="A130" s="55">
        <f t="shared" si="1"/>
        <v>106</v>
      </c>
      <c r="B130" s="11"/>
      <c r="C130" s="11"/>
      <c r="D130" s="11"/>
      <c r="E130" s="11"/>
      <c r="F130" s="309"/>
    </row>
    <row r="131" spans="1:6">
      <c r="A131" s="55">
        <f t="shared" si="1"/>
        <v>107</v>
      </c>
      <c r="B131" s="11"/>
      <c r="C131" s="11"/>
      <c r="D131" s="11"/>
      <c r="E131" s="11"/>
      <c r="F131" s="309"/>
    </row>
    <row r="132" spans="1:6">
      <c r="A132" s="55">
        <f t="shared" si="1"/>
        <v>108</v>
      </c>
      <c r="B132" s="11"/>
      <c r="C132" s="11"/>
      <c r="D132" s="11"/>
      <c r="E132" s="11"/>
      <c r="F132" s="309"/>
    </row>
    <row r="133" spans="1:6">
      <c r="A133" s="55">
        <f t="shared" si="1"/>
        <v>109</v>
      </c>
      <c r="B133" s="11"/>
      <c r="C133" s="11"/>
      <c r="D133" s="11"/>
      <c r="E133" s="11"/>
      <c r="F133" s="309"/>
    </row>
    <row r="134" spans="1:6">
      <c r="A134" s="55">
        <f t="shared" si="1"/>
        <v>110</v>
      </c>
      <c r="B134" s="11"/>
      <c r="C134" s="11"/>
      <c r="D134" s="11"/>
      <c r="E134" s="11"/>
      <c r="F134" s="309"/>
    </row>
    <row r="135" spans="1:6">
      <c r="A135" s="55">
        <f t="shared" si="1"/>
        <v>111</v>
      </c>
      <c r="B135" s="11"/>
      <c r="C135" s="11"/>
      <c r="D135" s="11"/>
      <c r="E135" s="11"/>
      <c r="F135" s="176"/>
    </row>
    <row r="136" spans="1:6" ht="15.75" thickBot="1">
      <c r="A136" s="248">
        <f t="shared" si="1"/>
        <v>112</v>
      </c>
      <c r="B136" s="73"/>
      <c r="C136" s="73"/>
      <c r="D136" s="73"/>
      <c r="E136" s="73"/>
      <c r="F136" s="183"/>
    </row>
    <row r="137" spans="1:6" ht="15.75">
      <c r="A137" s="75" t="str">
        <f>A75</f>
        <v>FERC FORM NO.1 (ED. 12-94) NYPSC Modified-96</v>
      </c>
      <c r="B137" s="44"/>
      <c r="C137" s="44"/>
      <c r="D137" s="44"/>
      <c r="E137" s="11"/>
      <c r="F137" s="11"/>
    </row>
    <row r="138" spans="1:6">
      <c r="A138" s="44" t="s">
        <v>3232</v>
      </c>
      <c r="B138" s="44"/>
      <c r="C138" s="44"/>
      <c r="D138" s="44"/>
      <c r="E138" s="44"/>
      <c r="F138" s="44"/>
    </row>
  </sheetData>
  <phoneticPr fontId="0" type="noConversion"/>
  <printOptions horizontalCentered="1" verticalCentered="1"/>
  <pageMargins left="0.5" right="0.5" top="0.25" bottom="0.25" header="0" footer="0"/>
  <pageSetup scale="64" fitToHeight="2"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92">
    <pageSetUpPr fitToPage="1"/>
  </sheetPr>
  <dimension ref="A1:I60"/>
  <sheetViews>
    <sheetView defaultGridColor="0" view="pageBreakPreview" topLeftCell="A19" colorId="22" zoomScale="80" zoomScaleNormal="85" zoomScaleSheetLayoutView="80" workbookViewId="0">
      <selection activeCell="M31" sqref="M31"/>
    </sheetView>
  </sheetViews>
  <sheetFormatPr defaultColWidth="9.6640625" defaultRowHeight="15"/>
  <cols>
    <col min="1" max="1" width="4.6640625" style="2124" customWidth="1"/>
    <col min="2" max="2" width="1.6640625" style="2124" customWidth="1"/>
    <col min="3" max="3" width="38.77734375" style="2124" customWidth="1"/>
    <col min="4" max="4" width="14.6640625" style="2124" customWidth="1"/>
    <col min="5" max="5" width="17.21875" style="2124" bestFit="1" customWidth="1"/>
    <col min="6" max="8" width="14.6640625" style="2124" customWidth="1"/>
    <col min="9" max="16384" width="9.6640625" style="2124"/>
  </cols>
  <sheetData>
    <row r="1" spans="1:8">
      <c r="A1" s="1474" t="s">
        <v>2927</v>
      </c>
      <c r="B1" s="1477"/>
      <c r="C1" s="1475"/>
      <c r="D1" s="1476" t="s">
        <v>3412</v>
      </c>
      <c r="E1" s="1477"/>
      <c r="F1" s="1477"/>
      <c r="G1" s="1476" t="s">
        <v>2457</v>
      </c>
      <c r="H1" s="1478" t="s">
        <v>2458</v>
      </c>
    </row>
    <row r="2" spans="1:8">
      <c r="A2" s="1479" t="str">
        <f>'[8]Data Sheet'!$C$25</f>
        <v xml:space="preserve"> </v>
      </c>
      <c r="B2" s="1617"/>
      <c r="C2" s="804"/>
      <c r="D2" s="909" t="s">
        <v>1479</v>
      </c>
      <c r="E2" s="907"/>
      <c r="F2" s="1617"/>
      <c r="G2" s="909" t="s">
        <v>2459</v>
      </c>
      <c r="H2" s="1480"/>
    </row>
    <row r="3" spans="1:8" ht="15" customHeight="1">
      <c r="A3" s="1481"/>
      <c r="B3" s="916"/>
      <c r="C3" s="1482"/>
      <c r="D3" s="1483" t="s">
        <v>1480</v>
      </c>
      <c r="E3" s="916"/>
      <c r="F3" s="916"/>
      <c r="G3" s="2706" t="str">
        <f>'[8]Data Sheet'!$C$40</f>
        <v xml:space="preserve"> </v>
      </c>
      <c r="H3" s="2705" t="str">
        <f>'[8]Data Sheet'!$C$38</f>
        <v xml:space="preserve"> </v>
      </c>
    </row>
    <row r="4" spans="1:8" ht="15" customHeight="1">
      <c r="A4" s="1488" t="s">
        <v>1866</v>
      </c>
      <c r="B4" s="813"/>
      <c r="C4" s="2700"/>
      <c r="D4" s="813"/>
      <c r="E4" s="813"/>
      <c r="F4" s="813"/>
      <c r="G4" s="813"/>
      <c r="H4" s="1489"/>
    </row>
    <row r="5" spans="1:8">
      <c r="A5" s="1481"/>
      <c r="B5" s="916"/>
      <c r="C5" s="916" t="s">
        <v>2121</v>
      </c>
      <c r="D5" s="916"/>
      <c r="E5" s="916"/>
      <c r="F5" s="916"/>
      <c r="G5" s="916"/>
      <c r="H5" s="1508"/>
    </row>
    <row r="6" spans="1:8">
      <c r="A6" s="2707" t="s">
        <v>1285</v>
      </c>
      <c r="B6" s="2013" t="s">
        <v>5128</v>
      </c>
      <c r="C6" s="2013"/>
      <c r="D6" s="2013"/>
      <c r="E6" s="2013"/>
      <c r="F6" s="2013"/>
      <c r="G6" s="2013"/>
      <c r="H6" s="2014"/>
    </row>
    <row r="7" spans="1:8">
      <c r="A7" s="2707"/>
      <c r="B7" s="2013" t="s">
        <v>5129</v>
      </c>
      <c r="C7" s="2013"/>
      <c r="D7" s="2013"/>
      <c r="E7" s="2013"/>
      <c r="F7" s="2013"/>
      <c r="G7" s="2013"/>
      <c r="H7" s="2014"/>
    </row>
    <row r="8" spans="1:8">
      <c r="A8" s="2707"/>
      <c r="B8" s="2013" t="s">
        <v>5130</v>
      </c>
      <c r="C8" s="2013"/>
      <c r="D8" s="2013"/>
      <c r="E8" s="2013"/>
      <c r="F8" s="2013"/>
      <c r="G8" s="2013"/>
      <c r="H8" s="2014"/>
    </row>
    <row r="9" spans="1:8">
      <c r="A9" s="2708" t="s">
        <v>338</v>
      </c>
      <c r="B9" s="2010" t="s">
        <v>181</v>
      </c>
      <c r="C9" s="2010"/>
      <c r="D9" s="2010"/>
      <c r="E9" s="2010"/>
      <c r="F9" s="2010"/>
      <c r="G9" s="2010"/>
      <c r="H9" s="2011"/>
    </row>
    <row r="10" spans="1:8">
      <c r="A10" s="2708"/>
      <c r="B10" s="2010" t="s">
        <v>182</v>
      </c>
      <c r="C10" s="2010"/>
      <c r="D10" s="2010"/>
      <c r="E10" s="2010"/>
      <c r="F10" s="2010"/>
      <c r="G10" s="2010"/>
      <c r="H10" s="2011"/>
    </row>
    <row r="11" spans="1:8">
      <c r="A11" s="2708" t="s">
        <v>339</v>
      </c>
      <c r="B11" s="2010" t="s">
        <v>183</v>
      </c>
      <c r="C11" s="2010"/>
      <c r="D11" s="2010"/>
      <c r="E11" s="2010"/>
      <c r="F11" s="2010"/>
      <c r="G11" s="2010"/>
      <c r="H11" s="2011"/>
    </row>
    <row r="12" spans="1:8">
      <c r="A12" s="2708"/>
      <c r="B12" s="2010" t="s">
        <v>184</v>
      </c>
      <c r="C12" s="2010"/>
      <c r="D12" s="2010"/>
      <c r="E12" s="2010"/>
      <c r="F12" s="2010"/>
      <c r="G12" s="2010"/>
      <c r="H12" s="2011"/>
    </row>
    <row r="13" spans="1:8">
      <c r="A13" s="2708"/>
      <c r="B13" s="2010" t="s">
        <v>396</v>
      </c>
      <c r="C13" s="2010"/>
      <c r="D13" s="2010"/>
      <c r="E13" s="2010"/>
      <c r="F13" s="2010"/>
      <c r="G13" s="2010"/>
      <c r="H13" s="2011"/>
    </row>
    <row r="14" spans="1:8">
      <c r="A14" s="2708"/>
      <c r="B14" s="2010" t="s">
        <v>2072</v>
      </c>
      <c r="C14" s="2010"/>
      <c r="D14" s="2010"/>
      <c r="E14" s="2010"/>
      <c r="F14" s="2010"/>
      <c r="G14" s="2010"/>
      <c r="H14" s="2011"/>
    </row>
    <row r="15" spans="1:8">
      <c r="A15" s="2708"/>
      <c r="B15" s="2010" t="s">
        <v>2073</v>
      </c>
      <c r="C15" s="2010"/>
      <c r="D15" s="2010"/>
      <c r="E15" s="2010"/>
      <c r="F15" s="2010"/>
      <c r="G15" s="2010"/>
      <c r="H15" s="2011"/>
    </row>
    <row r="16" spans="1:8">
      <c r="A16" s="2708"/>
      <c r="B16" s="2010" t="s">
        <v>397</v>
      </c>
      <c r="C16" s="2010"/>
      <c r="D16" s="2010"/>
      <c r="E16" s="2010"/>
      <c r="F16" s="2010"/>
      <c r="G16" s="2010"/>
      <c r="H16" s="2011"/>
    </row>
    <row r="17" spans="1:8">
      <c r="A17" s="2708"/>
      <c r="B17" s="2010" t="s">
        <v>1148</v>
      </c>
      <c r="C17" s="2010"/>
      <c r="D17" s="2010"/>
      <c r="E17" s="2010"/>
      <c r="F17" s="2010"/>
      <c r="G17" s="2010"/>
      <c r="H17" s="2011"/>
    </row>
    <row r="18" spans="1:8">
      <c r="A18" s="2708"/>
      <c r="B18" s="2010" t="s">
        <v>1149</v>
      </c>
      <c r="C18" s="2010"/>
      <c r="D18" s="2010"/>
      <c r="E18" s="2010"/>
      <c r="F18" s="2010"/>
      <c r="G18" s="2010"/>
      <c r="H18" s="2011"/>
    </row>
    <row r="19" spans="1:8">
      <c r="A19" s="2708"/>
      <c r="B19" s="2010" t="s">
        <v>1150</v>
      </c>
      <c r="C19" s="2010"/>
      <c r="D19" s="2010"/>
      <c r="E19" s="2010"/>
      <c r="F19" s="2010"/>
      <c r="G19" s="2010"/>
      <c r="H19" s="2011"/>
    </row>
    <row r="20" spans="1:8">
      <c r="A20" s="2708"/>
      <c r="B20" s="2010" t="s">
        <v>1151</v>
      </c>
      <c r="C20" s="2010"/>
      <c r="D20" s="2010"/>
      <c r="E20" s="2010"/>
      <c r="F20" s="2010"/>
      <c r="G20" s="2010"/>
      <c r="H20" s="2011"/>
    </row>
    <row r="21" spans="1:8">
      <c r="A21" s="2708"/>
      <c r="B21" s="2010" t="s">
        <v>2977</v>
      </c>
      <c r="C21" s="2010"/>
      <c r="D21" s="2010"/>
      <c r="E21" s="2010"/>
      <c r="F21" s="2010"/>
      <c r="G21" s="2010"/>
      <c r="H21" s="2011"/>
    </row>
    <row r="22" spans="1:8">
      <c r="A22" s="2708"/>
      <c r="B22" s="2010" t="s">
        <v>940</v>
      </c>
      <c r="C22" s="2010"/>
      <c r="D22" s="2010"/>
      <c r="E22" s="2010"/>
      <c r="F22" s="2010"/>
      <c r="G22" s="2010"/>
      <c r="H22" s="2011"/>
    </row>
    <row r="23" spans="1:8">
      <c r="A23" s="2708"/>
      <c r="B23" s="2010" t="s">
        <v>941</v>
      </c>
      <c r="C23" s="2010"/>
      <c r="D23" s="2010"/>
      <c r="E23" s="2010"/>
      <c r="F23" s="2010"/>
      <c r="G23" s="2010"/>
      <c r="H23" s="2011"/>
    </row>
    <row r="24" spans="1:8">
      <c r="A24" s="2708" t="s">
        <v>2449</v>
      </c>
      <c r="B24" s="2010" t="s">
        <v>967</v>
      </c>
      <c r="C24" s="2010"/>
      <c r="D24" s="2010"/>
      <c r="E24" s="2010"/>
      <c r="F24" s="2010"/>
      <c r="G24" s="2010"/>
      <c r="H24" s="2011"/>
    </row>
    <row r="25" spans="1:8">
      <c r="A25" s="2708"/>
      <c r="B25" s="2010" t="s">
        <v>1711</v>
      </c>
      <c r="C25" s="2010"/>
      <c r="D25" s="2010"/>
      <c r="E25" s="2010"/>
      <c r="F25" s="2010"/>
      <c r="G25" s="2010"/>
      <c r="H25" s="2011"/>
    </row>
    <row r="26" spans="1:8">
      <c r="A26" s="2084"/>
      <c r="B26" s="2085"/>
      <c r="C26" s="2085" t="s">
        <v>608</v>
      </c>
      <c r="D26" s="2085"/>
      <c r="E26" s="2085"/>
      <c r="F26" s="2085"/>
      <c r="G26" s="2085"/>
      <c r="H26" s="2086"/>
    </row>
    <row r="27" spans="1:8">
      <c r="A27" s="2021"/>
      <c r="B27" s="909"/>
      <c r="C27" s="1617"/>
      <c r="D27" s="909"/>
      <c r="E27" s="2709" t="s">
        <v>609</v>
      </c>
      <c r="F27" s="906" t="s">
        <v>2240</v>
      </c>
      <c r="G27" s="906" t="s">
        <v>2240</v>
      </c>
      <c r="H27" s="1480"/>
    </row>
    <row r="28" spans="1:8">
      <c r="A28" s="2021"/>
      <c r="B28" s="909"/>
      <c r="C28" s="1617"/>
      <c r="D28" s="906" t="s">
        <v>609</v>
      </c>
      <c r="E28" s="2709" t="s">
        <v>5131</v>
      </c>
      <c r="F28" s="906" t="s">
        <v>610</v>
      </c>
      <c r="G28" s="906" t="s">
        <v>611</v>
      </c>
      <c r="H28" s="1480"/>
    </row>
    <row r="29" spans="1:8">
      <c r="A29" s="2021" t="s">
        <v>951</v>
      </c>
      <c r="B29" s="909"/>
      <c r="C29" s="1509" t="s">
        <v>612</v>
      </c>
      <c r="D29" s="906" t="s">
        <v>613</v>
      </c>
      <c r="E29" s="2709" t="s">
        <v>2742</v>
      </c>
      <c r="F29" s="906" t="s">
        <v>3764</v>
      </c>
      <c r="G29" s="906" t="s">
        <v>3764</v>
      </c>
      <c r="H29" s="1510" t="s">
        <v>3520</v>
      </c>
    </row>
    <row r="30" spans="1:8">
      <c r="A30" s="2021" t="s">
        <v>3689</v>
      </c>
      <c r="B30" s="909"/>
      <c r="C30" s="1617"/>
      <c r="D30" s="906" t="s">
        <v>614</v>
      </c>
      <c r="E30" s="2709" t="s">
        <v>5132</v>
      </c>
      <c r="F30" s="906" t="s">
        <v>615</v>
      </c>
      <c r="G30" s="906" t="s">
        <v>616</v>
      </c>
      <c r="H30" s="1480"/>
    </row>
    <row r="31" spans="1:8">
      <c r="A31" s="2023"/>
      <c r="B31" s="1483"/>
      <c r="C31" s="958" t="s">
        <v>58</v>
      </c>
      <c r="D31" s="2024" t="s">
        <v>1827</v>
      </c>
      <c r="E31" s="2710" t="s">
        <v>1828</v>
      </c>
      <c r="F31" s="2024" t="s">
        <v>1829</v>
      </c>
      <c r="G31" s="2024" t="s">
        <v>3535</v>
      </c>
      <c r="H31" s="2026" t="s">
        <v>3536</v>
      </c>
    </row>
    <row r="32" spans="1:8">
      <c r="A32" s="2711">
        <v>1</v>
      </c>
      <c r="B32" s="2028"/>
      <c r="C32" s="2085" t="s">
        <v>617</v>
      </c>
      <c r="D32" s="2389"/>
      <c r="E32" s="2712"/>
      <c r="F32" s="2389"/>
      <c r="G32" s="2389">
        <v>1943373</v>
      </c>
      <c r="H32" s="2089">
        <f t="shared" ref="H32:H42" si="0">SUM(D32:G32)</f>
        <v>1943373</v>
      </c>
    </row>
    <row r="33" spans="1:9">
      <c r="A33" s="2711">
        <v>2</v>
      </c>
      <c r="B33" s="2028"/>
      <c r="C33" s="2085" t="s">
        <v>618</v>
      </c>
      <c r="D33" s="2395"/>
      <c r="E33" s="2713"/>
      <c r="F33" s="2395"/>
      <c r="G33" s="2395"/>
      <c r="H33" s="2100">
        <f t="shared" si="0"/>
        <v>0</v>
      </c>
    </row>
    <row r="34" spans="1:9">
      <c r="A34" s="2711">
        <v>3</v>
      </c>
      <c r="B34" s="2028"/>
      <c r="C34" s="2085" t="s">
        <v>5133</v>
      </c>
      <c r="D34" s="2395"/>
      <c r="E34" s="2713"/>
      <c r="F34" s="2395"/>
      <c r="G34" s="2395"/>
      <c r="H34" s="2100">
        <f t="shared" si="0"/>
        <v>0</v>
      </c>
    </row>
    <row r="35" spans="1:9">
      <c r="A35" s="2711">
        <v>4</v>
      </c>
      <c r="B35" s="2028"/>
      <c r="C35" s="2085" t="s">
        <v>619</v>
      </c>
      <c r="D35" s="2395"/>
      <c r="E35" s="2713"/>
      <c r="F35" s="2395"/>
      <c r="G35" s="2395"/>
      <c r="H35" s="2100">
        <f t="shared" si="0"/>
        <v>0</v>
      </c>
    </row>
    <row r="36" spans="1:9">
      <c r="A36" s="2711">
        <v>5</v>
      </c>
      <c r="B36" s="2028"/>
      <c r="C36" s="2085" t="s">
        <v>620</v>
      </c>
      <c r="D36" s="2395"/>
      <c r="E36" s="2713"/>
      <c r="F36" s="2395"/>
      <c r="G36" s="2395"/>
      <c r="H36" s="2100">
        <f t="shared" si="0"/>
        <v>0</v>
      </c>
    </row>
    <row r="37" spans="1:9">
      <c r="A37" s="2711">
        <v>6</v>
      </c>
      <c r="B37" s="2028"/>
      <c r="C37" s="2085" t="s">
        <v>621</v>
      </c>
      <c r="D37" s="2395"/>
      <c r="E37" s="2713"/>
      <c r="F37" s="2395"/>
      <c r="G37" s="2395"/>
      <c r="H37" s="2100">
        <f t="shared" si="0"/>
        <v>0</v>
      </c>
    </row>
    <row r="38" spans="1:9">
      <c r="A38" s="2711">
        <v>7</v>
      </c>
      <c r="B38" s="2028"/>
      <c r="C38" s="2085" t="s">
        <v>622</v>
      </c>
      <c r="D38" s="2395">
        <v>6691368</v>
      </c>
      <c r="E38" s="2713"/>
      <c r="F38" s="2395"/>
      <c r="G38" s="2395"/>
      <c r="H38" s="2100">
        <f t="shared" si="0"/>
        <v>6691368</v>
      </c>
    </row>
    <row r="39" spans="1:9">
      <c r="A39" s="2711">
        <v>8</v>
      </c>
      <c r="B39" s="2028"/>
      <c r="C39" s="2085" t="s">
        <v>2356</v>
      </c>
      <c r="D39" s="2395">
        <v>24017915</v>
      </c>
      <c r="E39" s="2713"/>
      <c r="F39" s="2395"/>
      <c r="G39" s="2395"/>
      <c r="H39" s="2100">
        <f t="shared" si="0"/>
        <v>24017915</v>
      </c>
    </row>
    <row r="40" spans="1:9">
      <c r="A40" s="2714">
        <v>9</v>
      </c>
      <c r="B40" s="2056"/>
      <c r="C40" s="2096" t="s">
        <v>2253</v>
      </c>
      <c r="D40" s="2713"/>
      <c r="E40" s="2713"/>
      <c r="F40" s="2713"/>
      <c r="G40" s="2713"/>
      <c r="H40" s="2098">
        <f t="shared" si="0"/>
        <v>0</v>
      </c>
      <c r="I40" s="904"/>
    </row>
    <row r="41" spans="1:9">
      <c r="A41" s="2711">
        <v>10</v>
      </c>
      <c r="B41" s="2028"/>
      <c r="C41" s="2085" t="s">
        <v>2357</v>
      </c>
      <c r="D41" s="2395">
        <v>2188959</v>
      </c>
      <c r="E41" s="2713"/>
      <c r="F41" s="2395"/>
      <c r="G41" s="2395"/>
      <c r="H41" s="2100">
        <f t="shared" si="0"/>
        <v>2188959</v>
      </c>
    </row>
    <row r="42" spans="1:9">
      <c r="A42" s="2711">
        <v>11</v>
      </c>
      <c r="B42" s="2028"/>
      <c r="C42" s="2085" t="s">
        <v>2358</v>
      </c>
      <c r="D42" s="2395">
        <v>4218298</v>
      </c>
      <c r="E42" s="2713"/>
      <c r="F42" s="2395"/>
      <c r="G42" s="2395">
        <v>1766307</v>
      </c>
      <c r="H42" s="2100">
        <f t="shared" si="0"/>
        <v>5984605</v>
      </c>
    </row>
    <row r="43" spans="1:9" ht="15.75" thickBot="1">
      <c r="A43" s="2711">
        <v>12</v>
      </c>
      <c r="B43" s="2028"/>
      <c r="C43" s="2091" t="s">
        <v>1526</v>
      </c>
      <c r="D43" s="2715">
        <f>SUM(D32:D42)</f>
        <v>37116540</v>
      </c>
      <c r="E43" s="2715">
        <f>SUM(E32:E42)</f>
        <v>0</v>
      </c>
      <c r="F43" s="2715">
        <f>SUM(F32:F42)</f>
        <v>0</v>
      </c>
      <c r="G43" s="2715">
        <f>SUM(G32:G42)</f>
        <v>3709680</v>
      </c>
      <c r="H43" s="2716">
        <f>SUM(H32:H42)</f>
        <v>40826220</v>
      </c>
    </row>
    <row r="44" spans="1:9" ht="15.75" thickTop="1">
      <c r="A44" s="1486" t="s">
        <v>2359</v>
      </c>
      <c r="B44" s="959"/>
      <c r="C44" s="959"/>
      <c r="D44" s="959"/>
      <c r="E44" s="959"/>
      <c r="F44" s="959"/>
      <c r="G44" s="959"/>
      <c r="H44" s="1487"/>
    </row>
    <row r="45" spans="1:9">
      <c r="A45" s="1479"/>
      <c r="B45" s="1617"/>
      <c r="C45" s="1617"/>
      <c r="D45" s="1617"/>
      <c r="E45" s="1617"/>
      <c r="F45" s="1617"/>
      <c r="G45" s="1617"/>
      <c r="H45" s="1530"/>
    </row>
    <row r="46" spans="1:9">
      <c r="A46" s="1479"/>
      <c r="B46" s="1617"/>
      <c r="C46" s="1617" t="s">
        <v>4039</v>
      </c>
      <c r="D46" s="1617"/>
      <c r="E46" s="1617"/>
      <c r="F46" s="1617"/>
      <c r="G46" s="1617"/>
      <c r="H46" s="1530"/>
    </row>
    <row r="47" spans="1:9">
      <c r="A47" s="1479"/>
      <c r="B47" s="1617"/>
      <c r="C47" s="1617"/>
      <c r="D47" s="1617"/>
      <c r="E47" s="1617"/>
      <c r="F47" s="1617"/>
      <c r="G47" s="1617"/>
      <c r="H47" s="1530"/>
    </row>
    <row r="48" spans="1:9">
      <c r="A48" s="1479"/>
      <c r="B48" s="1617"/>
      <c r="C48" s="1617" t="s">
        <v>4040</v>
      </c>
      <c r="D48" s="1617"/>
      <c r="E48" s="1617"/>
      <c r="F48" s="1617"/>
      <c r="G48" s="1617"/>
      <c r="H48" s="1530"/>
    </row>
    <row r="49" spans="1:8">
      <c r="A49" s="1479"/>
      <c r="B49" s="1617"/>
      <c r="C49" s="1617" t="s">
        <v>4679</v>
      </c>
      <c r="D49" s="1617"/>
      <c r="E49" s="1617"/>
      <c r="F49" s="1617"/>
      <c r="G49" s="1617"/>
      <c r="H49" s="1530"/>
    </row>
    <row r="50" spans="1:8">
      <c r="A50" s="1479"/>
      <c r="B50" s="1617"/>
      <c r="C50" s="1617"/>
      <c r="D50" s="1617"/>
      <c r="E50" s="1617"/>
      <c r="F50" s="1617"/>
      <c r="G50" s="1617"/>
      <c r="H50" s="1530"/>
    </row>
    <row r="51" spans="1:8">
      <c r="A51" s="1479"/>
      <c r="B51" s="1617"/>
      <c r="C51" s="1617" t="s">
        <v>4041</v>
      </c>
      <c r="D51" s="1617"/>
      <c r="E51" s="1617"/>
      <c r="F51" s="1617"/>
      <c r="G51" s="1617"/>
      <c r="H51" s="1530"/>
    </row>
    <row r="52" spans="1:8">
      <c r="A52" s="1479"/>
      <c r="B52" s="1617"/>
      <c r="C52" s="1617" t="s">
        <v>4042</v>
      </c>
      <c r="D52" s="1617"/>
      <c r="E52" s="1617"/>
      <c r="F52" s="1617"/>
      <c r="G52" s="1617"/>
      <c r="H52" s="1530"/>
    </row>
    <row r="53" spans="1:8">
      <c r="A53" s="1479"/>
      <c r="B53" s="1617"/>
      <c r="C53" s="1617"/>
      <c r="D53" s="1617"/>
      <c r="E53" s="1617"/>
      <c r="F53" s="1617"/>
      <c r="G53" s="1617"/>
      <c r="H53" s="1530"/>
    </row>
    <row r="54" spans="1:8">
      <c r="A54" s="1479"/>
      <c r="B54" s="1617"/>
      <c r="C54" s="1617"/>
      <c r="D54" s="1617"/>
      <c r="E54" s="1617"/>
      <c r="F54" s="1617"/>
      <c r="G54" s="1617"/>
      <c r="H54" s="1530"/>
    </row>
    <row r="55" spans="1:8">
      <c r="A55" s="1479"/>
      <c r="B55" s="1617"/>
      <c r="C55" s="1617"/>
      <c r="D55" s="1617"/>
      <c r="E55" s="1617"/>
      <c r="F55" s="1617"/>
      <c r="G55" s="1617"/>
      <c r="H55" s="1530"/>
    </row>
    <row r="56" spans="1:8">
      <c r="A56" s="1479"/>
      <c r="B56" s="1617"/>
      <c r="C56" s="1617"/>
      <c r="D56" s="1617"/>
      <c r="E56" s="1617"/>
      <c r="F56" s="1617"/>
      <c r="G56" s="1617"/>
      <c r="H56" s="1530"/>
    </row>
    <row r="57" spans="1:8" ht="15.75" thickBot="1">
      <c r="A57" s="1531"/>
      <c r="B57" s="1528"/>
      <c r="C57" s="1528"/>
      <c r="D57" s="1528"/>
      <c r="E57" s="1528"/>
      <c r="F57" s="1528"/>
      <c r="G57" s="1528"/>
      <c r="H57" s="1532"/>
    </row>
    <row r="58" spans="1:8">
      <c r="A58" s="1617"/>
      <c r="B58" s="1617"/>
      <c r="C58" s="1617"/>
      <c r="D58" s="1617"/>
      <c r="E58" s="1617"/>
      <c r="F58" s="1617"/>
      <c r="G58" s="1617"/>
      <c r="H58" s="1617"/>
    </row>
    <row r="59" spans="1:8">
      <c r="A59" s="2717" t="s">
        <v>5134</v>
      </c>
      <c r="B59" s="814"/>
      <c r="C59" s="814"/>
      <c r="D59" s="2701"/>
      <c r="E59" s="2701"/>
      <c r="F59" s="813"/>
      <c r="G59" s="813"/>
      <c r="H59" s="813"/>
    </row>
    <row r="60" spans="1:8">
      <c r="A60" s="813" t="s">
        <v>2360</v>
      </c>
      <c r="B60" s="2700"/>
      <c r="C60" s="2700"/>
      <c r="D60" s="813"/>
      <c r="E60" s="813"/>
      <c r="F60" s="813"/>
      <c r="G60" s="813"/>
      <c r="H60" s="813"/>
    </row>
  </sheetData>
  <printOptions horizontalCentered="1" verticalCentered="1"/>
  <pageMargins left="0.25" right="0.25" top="0.25" bottom="0.25" header="0" footer="0"/>
  <pageSetup scale="7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196"/>
  <sheetViews>
    <sheetView defaultGridColor="0" view="pageBreakPreview" topLeftCell="A148" colorId="22" zoomScaleNormal="100" zoomScaleSheetLayoutView="100" workbookViewId="0">
      <selection activeCell="C151" sqref="C151"/>
    </sheetView>
  </sheetViews>
  <sheetFormatPr defaultColWidth="9.6640625" defaultRowHeight="15"/>
  <cols>
    <col min="1" max="1" width="2.6640625" style="1013" customWidth="1"/>
    <col min="2" max="2" width="49.77734375" style="904" customWidth="1"/>
    <col min="3" max="3" width="19.5546875" style="904" customWidth="1"/>
    <col min="4" max="4" width="13.33203125" style="904" customWidth="1"/>
    <col min="5" max="5" width="18.6640625" style="2448" customWidth="1"/>
    <col min="6" max="16384" width="9.6640625" style="904"/>
  </cols>
  <sheetData>
    <row r="1" spans="1:5">
      <c r="A1" s="2549"/>
      <c r="B1" s="1475" t="s">
        <v>2455</v>
      </c>
      <c r="C1" s="1475" t="s">
        <v>2456</v>
      </c>
      <c r="D1" s="1475" t="s">
        <v>2457</v>
      </c>
      <c r="E1" s="2839" t="s">
        <v>2458</v>
      </c>
    </row>
    <row r="2" spans="1:5">
      <c r="A2" s="2370"/>
      <c r="B2" s="804" t="str">
        <f>'Data Sheet'!$C$25</f>
        <v>Orange and Rockland Utilities, Inc</v>
      </c>
      <c r="C2" s="804" t="s">
        <v>5626</v>
      </c>
      <c r="D2" s="804" t="s">
        <v>2459</v>
      </c>
      <c r="E2" s="3405"/>
    </row>
    <row r="3" spans="1:5" ht="15" customHeight="1">
      <c r="A3" s="3393"/>
      <c r="B3" s="1482"/>
      <c r="C3" s="1482" t="s">
        <v>290</v>
      </c>
      <c r="D3" s="3422" t="str">
        <f>'Data Sheet'!$C$40</f>
        <v>4/28/2016</v>
      </c>
      <c r="E3" s="3423" t="str">
        <f>'Data Sheet'!$C$38</f>
        <v>12/31/2015</v>
      </c>
    </row>
    <row r="4" spans="1:5" ht="15" customHeight="1">
      <c r="A4" s="3394" t="s">
        <v>291</v>
      </c>
      <c r="B4" s="3395"/>
      <c r="C4" s="3395"/>
      <c r="D4" s="3395"/>
      <c r="E4" s="3425"/>
    </row>
    <row r="5" spans="1:5">
      <c r="A5" s="3396"/>
      <c r="B5" s="1523" t="s">
        <v>292</v>
      </c>
      <c r="C5" s="1523"/>
      <c r="D5" s="1523"/>
      <c r="E5" s="3405"/>
    </row>
    <row r="6" spans="1:5">
      <c r="A6" s="3396"/>
      <c r="B6" s="1523" t="s">
        <v>293</v>
      </c>
      <c r="C6" s="1523"/>
      <c r="D6" s="1523"/>
      <c r="E6" s="3405"/>
    </row>
    <row r="7" spans="1:5">
      <c r="A7" s="3397"/>
      <c r="B7" s="3398" t="s">
        <v>294</v>
      </c>
      <c r="C7" s="2087" t="s">
        <v>295</v>
      </c>
      <c r="D7" s="2019" t="s">
        <v>54</v>
      </c>
      <c r="E7" s="3399" t="s">
        <v>55</v>
      </c>
    </row>
    <row r="8" spans="1:5">
      <c r="A8" s="2370"/>
      <c r="B8" s="804"/>
      <c r="C8" s="2559" t="s">
        <v>56</v>
      </c>
      <c r="D8" s="949" t="s">
        <v>57</v>
      </c>
      <c r="E8" s="3405"/>
    </row>
    <row r="9" spans="1:5">
      <c r="A9" s="3393"/>
      <c r="B9" s="2697" t="s">
        <v>58</v>
      </c>
      <c r="C9" s="2558" t="s">
        <v>1827</v>
      </c>
      <c r="D9" s="964" t="s">
        <v>1828</v>
      </c>
      <c r="E9" s="2025" t="s">
        <v>1829</v>
      </c>
    </row>
    <row r="10" spans="1:5" ht="15.75">
      <c r="A10" s="2370"/>
      <c r="B10" s="3400" t="s">
        <v>1794</v>
      </c>
      <c r="C10" s="1617"/>
      <c r="D10" s="3401"/>
      <c r="E10" s="3405"/>
    </row>
    <row r="11" spans="1:5" ht="15.75">
      <c r="A11" s="3402"/>
      <c r="B11" s="3400" t="s">
        <v>1795</v>
      </c>
      <c r="C11" s="3403"/>
      <c r="D11" s="3401"/>
      <c r="E11" s="3405"/>
    </row>
    <row r="12" spans="1:5" ht="15.75">
      <c r="A12" s="3402"/>
      <c r="B12" s="3400"/>
      <c r="C12" s="3403"/>
      <c r="D12" s="3401"/>
      <c r="E12" s="3405"/>
    </row>
    <row r="13" spans="1:5">
      <c r="A13" s="3402"/>
      <c r="B13" s="804" t="s">
        <v>2593</v>
      </c>
      <c r="C13" s="3404">
        <v>101</v>
      </c>
      <c r="D13" s="949" t="s">
        <v>1796</v>
      </c>
      <c r="E13" s="3405"/>
    </row>
    <row r="14" spans="1:5">
      <c r="A14" s="3402"/>
      <c r="B14" s="804" t="s">
        <v>1797</v>
      </c>
      <c r="C14" s="3404">
        <v>102</v>
      </c>
      <c r="D14" s="3401" t="s">
        <v>1798</v>
      </c>
      <c r="E14" s="3405"/>
    </row>
    <row r="15" spans="1:5">
      <c r="A15" s="3402"/>
      <c r="B15" s="804" t="s">
        <v>726</v>
      </c>
      <c r="C15" s="3404">
        <v>103</v>
      </c>
      <c r="D15" s="3401" t="s">
        <v>1798</v>
      </c>
      <c r="E15" s="3405"/>
    </row>
    <row r="16" spans="1:5">
      <c r="A16" s="3402"/>
      <c r="B16" s="804" t="s">
        <v>432</v>
      </c>
      <c r="C16" s="3404" t="s">
        <v>433</v>
      </c>
      <c r="D16" s="3401" t="s">
        <v>434</v>
      </c>
      <c r="E16" s="3405"/>
    </row>
    <row r="17" spans="1:5">
      <c r="A17" s="3402"/>
      <c r="B17" s="804" t="s">
        <v>435</v>
      </c>
      <c r="C17" s="3404" t="s">
        <v>436</v>
      </c>
      <c r="D17" s="3401" t="s">
        <v>1798</v>
      </c>
      <c r="E17" s="3405"/>
    </row>
    <row r="18" spans="1:5">
      <c r="A18" s="3402"/>
      <c r="B18" s="804" t="s">
        <v>437</v>
      </c>
      <c r="C18" s="3404" t="s">
        <v>438</v>
      </c>
      <c r="D18" s="3401" t="s">
        <v>1798</v>
      </c>
      <c r="E18" s="3405" t="s">
        <v>3988</v>
      </c>
    </row>
    <row r="19" spans="1:5">
      <c r="A19" s="3402"/>
      <c r="B19" s="804" t="s">
        <v>3989</v>
      </c>
      <c r="C19" s="3404" t="s">
        <v>3990</v>
      </c>
      <c r="D19" s="3406" t="s">
        <v>5607</v>
      </c>
      <c r="E19" s="3405"/>
    </row>
    <row r="20" spans="1:5" ht="15.75">
      <c r="A20" s="3402"/>
      <c r="B20" s="804" t="s">
        <v>3992</v>
      </c>
      <c r="C20" s="3404" t="s">
        <v>3993</v>
      </c>
      <c r="D20" s="3406" t="s">
        <v>5607</v>
      </c>
      <c r="E20" s="3426"/>
    </row>
    <row r="21" spans="1:5" ht="15.75">
      <c r="A21" s="3402"/>
      <c r="B21" s="804" t="s">
        <v>3994</v>
      </c>
      <c r="C21" s="3404" t="s">
        <v>3995</v>
      </c>
      <c r="D21" s="3401" t="s">
        <v>1798</v>
      </c>
      <c r="E21" s="3426"/>
    </row>
    <row r="22" spans="1:5">
      <c r="A22" s="3402"/>
      <c r="B22" s="804" t="s">
        <v>3996</v>
      </c>
      <c r="C22" s="3404" t="s">
        <v>3997</v>
      </c>
      <c r="D22" s="3406" t="s">
        <v>5607</v>
      </c>
      <c r="E22" s="3405"/>
    </row>
    <row r="23" spans="1:5" ht="15.75">
      <c r="A23" s="3402"/>
      <c r="B23" s="804" t="s">
        <v>3998</v>
      </c>
      <c r="C23" s="3404" t="s">
        <v>3999</v>
      </c>
      <c r="D23" s="3406" t="s">
        <v>1798</v>
      </c>
      <c r="E23" s="3426"/>
    </row>
    <row r="24" spans="1:5">
      <c r="A24" s="3402"/>
      <c r="B24" s="3407" t="s">
        <v>5608</v>
      </c>
      <c r="C24" s="3408"/>
      <c r="D24" s="3409"/>
      <c r="E24" s="3427"/>
    </row>
    <row r="25" spans="1:5">
      <c r="A25" s="3402"/>
      <c r="B25" s="3407" t="s">
        <v>5609</v>
      </c>
      <c r="C25" s="3408" t="s">
        <v>3325</v>
      </c>
      <c r="D25" s="3406" t="s">
        <v>5607</v>
      </c>
      <c r="E25" s="3427"/>
    </row>
    <row r="26" spans="1:5">
      <c r="A26" s="3402"/>
      <c r="B26" s="804"/>
      <c r="C26" s="3403"/>
      <c r="D26" s="3401"/>
      <c r="E26" s="3405"/>
    </row>
    <row r="27" spans="1:5" ht="15.75">
      <c r="A27" s="3402"/>
      <c r="B27" s="3400" t="s">
        <v>1056</v>
      </c>
      <c r="C27" s="1617" t="s">
        <v>2585</v>
      </c>
      <c r="D27" s="3401"/>
      <c r="E27" s="3426"/>
    </row>
    <row r="28" spans="1:5" ht="15.75">
      <c r="A28" s="3402"/>
      <c r="B28" s="3400" t="s">
        <v>1057</v>
      </c>
      <c r="C28" s="1617"/>
      <c r="D28" s="3401"/>
      <c r="E28" s="3426"/>
    </row>
    <row r="29" spans="1:5" ht="15.75">
      <c r="A29" s="3402"/>
      <c r="B29" s="3400"/>
      <c r="C29" s="1617"/>
      <c r="D29" s="3401"/>
      <c r="E29" s="3426"/>
    </row>
    <row r="30" spans="1:5">
      <c r="A30" s="3402"/>
      <c r="B30" s="804" t="s">
        <v>3743</v>
      </c>
      <c r="C30" s="1617"/>
      <c r="D30" s="3401"/>
      <c r="E30" s="3405"/>
    </row>
    <row r="31" spans="1:5">
      <c r="A31" s="3402"/>
      <c r="B31" s="804" t="s">
        <v>3744</v>
      </c>
      <c r="C31" s="2559" t="s">
        <v>3745</v>
      </c>
      <c r="D31" s="3401" t="s">
        <v>3746</v>
      </c>
      <c r="E31" s="3405"/>
    </row>
    <row r="32" spans="1:5">
      <c r="A32" s="3402"/>
      <c r="B32" s="804" t="s">
        <v>3747</v>
      </c>
      <c r="C32" s="2559" t="s">
        <v>3748</v>
      </c>
      <c r="D32" s="3401" t="s">
        <v>3746</v>
      </c>
      <c r="E32" s="3405" t="s">
        <v>5627</v>
      </c>
    </row>
    <row r="33" spans="1:5">
      <c r="A33" s="3402"/>
      <c r="B33" s="804" t="s">
        <v>3749</v>
      </c>
      <c r="C33" s="2559" t="s">
        <v>3750</v>
      </c>
      <c r="D33" s="3406" t="s">
        <v>5607</v>
      </c>
      <c r="E33" s="3405"/>
    </row>
    <row r="34" spans="1:5">
      <c r="A34" s="3402"/>
      <c r="B34" s="804" t="s">
        <v>3752</v>
      </c>
      <c r="C34" s="2559">
        <v>213</v>
      </c>
      <c r="D34" s="949" t="s">
        <v>3751</v>
      </c>
      <c r="E34" s="3405"/>
    </row>
    <row r="35" spans="1:5">
      <c r="A35" s="3402"/>
      <c r="B35" s="804" t="s">
        <v>3712</v>
      </c>
      <c r="C35" s="2559">
        <v>214</v>
      </c>
      <c r="D35" s="3401" t="s">
        <v>3746</v>
      </c>
      <c r="E35" s="3405"/>
    </row>
    <row r="36" spans="1:5">
      <c r="A36" s="3402"/>
      <c r="B36" s="804" t="s">
        <v>3713</v>
      </c>
      <c r="C36" s="2559">
        <v>216</v>
      </c>
      <c r="D36" s="3406" t="s">
        <v>5607</v>
      </c>
      <c r="E36" s="3405" t="s">
        <v>3988</v>
      </c>
    </row>
    <row r="37" spans="1:5">
      <c r="A37" s="3402"/>
      <c r="B37" s="804" t="s">
        <v>3714</v>
      </c>
      <c r="C37" s="2559">
        <v>217</v>
      </c>
      <c r="D37" s="3401" t="s">
        <v>3746</v>
      </c>
      <c r="E37" s="3405" t="s">
        <v>3988</v>
      </c>
    </row>
    <row r="38" spans="1:5">
      <c r="A38" s="3402"/>
      <c r="B38" s="804" t="s">
        <v>3715</v>
      </c>
      <c r="C38" s="2559">
        <v>218</v>
      </c>
      <c r="D38" s="3401" t="s">
        <v>3716</v>
      </c>
      <c r="E38" s="3405"/>
    </row>
    <row r="39" spans="1:5">
      <c r="A39" s="3402"/>
      <c r="B39" s="804" t="s">
        <v>3717</v>
      </c>
      <c r="C39" s="2559">
        <v>219</v>
      </c>
      <c r="D39" s="3406" t="s">
        <v>5607</v>
      </c>
      <c r="E39" s="3405"/>
    </row>
    <row r="40" spans="1:5">
      <c r="A40" s="3402"/>
      <c r="B40" s="804" t="s">
        <v>3718</v>
      </c>
      <c r="C40" s="2559">
        <v>221</v>
      </c>
      <c r="D40" s="949" t="s">
        <v>3751</v>
      </c>
      <c r="E40" s="3405"/>
    </row>
    <row r="41" spans="1:5">
      <c r="A41" s="3402"/>
      <c r="B41" s="804" t="s">
        <v>1564</v>
      </c>
      <c r="C41" s="2559" t="s">
        <v>1565</v>
      </c>
      <c r="D41" s="3401" t="s">
        <v>3746</v>
      </c>
      <c r="E41" s="3405"/>
    </row>
    <row r="42" spans="1:5">
      <c r="A42" s="3402"/>
      <c r="B42" s="804" t="s">
        <v>1566</v>
      </c>
      <c r="C42" s="2559">
        <v>227</v>
      </c>
      <c r="D42" s="3406" t="s">
        <v>5607</v>
      </c>
      <c r="E42" s="3405"/>
    </row>
    <row r="43" spans="1:5">
      <c r="A43" s="3402"/>
      <c r="B43" s="804" t="s">
        <v>1567</v>
      </c>
      <c r="C43" s="2559" t="s">
        <v>1568</v>
      </c>
      <c r="D43" s="3406" t="s">
        <v>5607</v>
      </c>
      <c r="E43" s="3405" t="s">
        <v>5627</v>
      </c>
    </row>
    <row r="44" spans="1:5">
      <c r="A44" s="3410"/>
      <c r="B44" s="804" t="s">
        <v>3737</v>
      </c>
      <c r="C44" s="2559">
        <v>230</v>
      </c>
      <c r="D44" s="3401" t="s">
        <v>3738</v>
      </c>
      <c r="E44" s="3405" t="s">
        <v>5627</v>
      </c>
    </row>
    <row r="45" spans="1:5">
      <c r="A45" s="3410"/>
      <c r="B45" s="804" t="s">
        <v>2626</v>
      </c>
      <c r="C45" s="2559">
        <v>230</v>
      </c>
      <c r="D45" s="3401" t="s">
        <v>3738</v>
      </c>
      <c r="E45" s="3405" t="s">
        <v>5627</v>
      </c>
    </row>
    <row r="46" spans="1:5">
      <c r="A46" s="3410"/>
      <c r="B46" s="3407" t="s">
        <v>5610</v>
      </c>
      <c r="C46" s="3411"/>
      <c r="D46" s="3409"/>
      <c r="E46" s="3416"/>
    </row>
    <row r="47" spans="1:5">
      <c r="A47" s="3410"/>
      <c r="B47" s="3407" t="s">
        <v>5611</v>
      </c>
      <c r="C47" s="3411">
        <v>231</v>
      </c>
      <c r="D47" s="3406" t="s">
        <v>5607</v>
      </c>
      <c r="E47" s="3416"/>
    </row>
    <row r="48" spans="1:5">
      <c r="A48" s="3402"/>
      <c r="B48" s="804" t="s">
        <v>2627</v>
      </c>
      <c r="C48" s="2559">
        <v>232</v>
      </c>
      <c r="D48" s="3406" t="s">
        <v>5607</v>
      </c>
      <c r="E48" s="3405"/>
    </row>
    <row r="49" spans="1:5">
      <c r="A49" s="3402"/>
      <c r="B49" s="804" t="s">
        <v>1445</v>
      </c>
      <c r="C49" s="2559">
        <v>233</v>
      </c>
      <c r="D49" s="3406" t="s">
        <v>5607</v>
      </c>
      <c r="E49" s="3405"/>
    </row>
    <row r="50" spans="1:5">
      <c r="A50" s="3402"/>
      <c r="B50" s="3412" t="s">
        <v>1446</v>
      </c>
      <c r="C50" s="2559">
        <v>234</v>
      </c>
      <c r="D50" s="3401" t="s">
        <v>3716</v>
      </c>
      <c r="E50" s="3405"/>
    </row>
    <row r="51" spans="1:5">
      <c r="A51" s="3402"/>
      <c r="B51" s="804"/>
      <c r="C51" s="1617" t="s">
        <v>2585</v>
      </c>
      <c r="D51" s="3401"/>
      <c r="E51" s="3405"/>
    </row>
    <row r="52" spans="1:5" ht="15.75">
      <c r="A52" s="3402"/>
      <c r="B52" s="3400" t="s">
        <v>2787</v>
      </c>
      <c r="C52" s="1617" t="s">
        <v>2585</v>
      </c>
      <c r="D52" s="3401"/>
      <c r="E52" s="3405"/>
    </row>
    <row r="53" spans="1:5" ht="15.75">
      <c r="A53" s="3402"/>
      <c r="B53" s="3400" t="s">
        <v>2772</v>
      </c>
      <c r="C53" s="1617" t="s">
        <v>2585</v>
      </c>
      <c r="D53" s="3401"/>
      <c r="E53" s="3405"/>
    </row>
    <row r="54" spans="1:5">
      <c r="A54" s="3402"/>
      <c r="B54" s="804"/>
      <c r="C54" s="1617" t="s">
        <v>2585</v>
      </c>
      <c r="D54" s="3401"/>
      <c r="E54" s="3405"/>
    </row>
    <row r="55" spans="1:5">
      <c r="A55" s="3402"/>
      <c r="B55" s="804" t="s">
        <v>2773</v>
      </c>
      <c r="C55" s="2559" t="s">
        <v>2774</v>
      </c>
      <c r="D55" s="3401" t="s">
        <v>2775</v>
      </c>
      <c r="E55" s="3405" t="s">
        <v>3988</v>
      </c>
    </row>
    <row r="56" spans="1:5">
      <c r="A56" s="3402"/>
      <c r="B56" s="804" t="s">
        <v>490</v>
      </c>
      <c r="C56" s="2559">
        <v>253</v>
      </c>
      <c r="D56" s="3401" t="s">
        <v>1796</v>
      </c>
      <c r="E56" s="3405" t="s">
        <v>3988</v>
      </c>
    </row>
    <row r="57" spans="1:5">
      <c r="A57" s="3402"/>
      <c r="B57" s="804" t="s">
        <v>491</v>
      </c>
      <c r="C57" s="2559">
        <v>254</v>
      </c>
      <c r="D57" s="3406" t="s">
        <v>5607</v>
      </c>
      <c r="E57" s="3405"/>
    </row>
    <row r="58" spans="1:5">
      <c r="A58" s="3402"/>
      <c r="B58" s="804" t="s">
        <v>492</v>
      </c>
      <c r="C58" s="2559" t="s">
        <v>493</v>
      </c>
      <c r="D58" s="3401" t="s">
        <v>1798</v>
      </c>
      <c r="E58" s="3405" t="s">
        <v>3988</v>
      </c>
    </row>
    <row r="59" spans="1:5" ht="16.5" thickBot="1">
      <c r="A59" s="3413"/>
      <c r="B59" s="1527"/>
      <c r="C59" s="1528"/>
      <c r="D59" s="1526"/>
      <c r="E59" s="3428"/>
    </row>
    <row r="60" spans="1:5" ht="15.75">
      <c r="A60" s="3414" t="s">
        <v>5612</v>
      </c>
      <c r="B60" s="2083"/>
      <c r="C60" s="2083"/>
      <c r="D60" s="1617"/>
      <c r="E60" s="3429"/>
    </row>
    <row r="61" spans="1:5" ht="15.75" thickBot="1">
      <c r="A61" s="814" t="s">
        <v>494</v>
      </c>
      <c r="B61" s="813"/>
      <c r="C61" s="813"/>
      <c r="D61" s="813"/>
      <c r="E61" s="2559"/>
    </row>
    <row r="62" spans="1:5">
      <c r="A62" s="2549"/>
      <c r="B62" s="1475" t="s">
        <v>2455</v>
      </c>
      <c r="C62" s="1475" t="s">
        <v>2456</v>
      </c>
      <c r="D62" s="1475" t="s">
        <v>2457</v>
      </c>
      <c r="E62" s="2839" t="s">
        <v>2458</v>
      </c>
    </row>
    <row r="63" spans="1:5">
      <c r="A63" s="2370"/>
      <c r="B63" s="804"/>
      <c r="C63" s="804" t="s">
        <v>5626</v>
      </c>
      <c r="D63" s="804" t="s">
        <v>2459</v>
      </c>
      <c r="E63" s="3405"/>
    </row>
    <row r="64" spans="1:5">
      <c r="A64" s="2370"/>
      <c r="B64" s="804" t="str">
        <f>+'Data Sheet'!C25</f>
        <v>Orange and Rockland Utilities, Inc</v>
      </c>
      <c r="C64" s="804" t="s">
        <v>290</v>
      </c>
      <c r="D64" s="3424" t="str">
        <f>+'Data Sheet'!C40</f>
        <v>4/28/2016</v>
      </c>
      <c r="E64" s="3430" t="str">
        <f>+'Data Sheet'!C38</f>
        <v>12/31/2015</v>
      </c>
    </row>
    <row r="65" spans="1:5">
      <c r="A65" s="3397"/>
      <c r="B65" s="2081"/>
      <c r="C65" s="2081"/>
      <c r="D65" s="2081"/>
      <c r="E65" s="3399"/>
    </row>
    <row r="66" spans="1:5" ht="15.75">
      <c r="A66" s="3415" t="s">
        <v>495</v>
      </c>
      <c r="B66" s="1536"/>
      <c r="C66" s="1536"/>
      <c r="D66" s="1536"/>
      <c r="E66" s="3431"/>
    </row>
    <row r="67" spans="1:5">
      <c r="A67" s="2370"/>
      <c r="B67" s="1617"/>
      <c r="C67" s="1617"/>
      <c r="D67" s="1617"/>
      <c r="E67" s="3405"/>
    </row>
    <row r="68" spans="1:5">
      <c r="A68" s="3397"/>
      <c r="B68" s="3398" t="s">
        <v>294</v>
      </c>
      <c r="C68" s="2087" t="s">
        <v>295</v>
      </c>
      <c r="D68" s="2019" t="s">
        <v>54</v>
      </c>
      <c r="E68" s="3399" t="s">
        <v>55</v>
      </c>
    </row>
    <row r="69" spans="1:5">
      <c r="A69" s="2370"/>
      <c r="B69" s="804"/>
      <c r="C69" s="2559" t="s">
        <v>56</v>
      </c>
      <c r="D69" s="949" t="s">
        <v>57</v>
      </c>
      <c r="E69" s="3405"/>
    </row>
    <row r="70" spans="1:5">
      <c r="A70" s="3393"/>
      <c r="B70" s="2697" t="s">
        <v>58</v>
      </c>
      <c r="C70" s="2558" t="s">
        <v>1827</v>
      </c>
      <c r="D70" s="964" t="s">
        <v>1828</v>
      </c>
      <c r="E70" s="2025" t="s">
        <v>1829</v>
      </c>
    </row>
    <row r="71" spans="1:5" ht="15.75">
      <c r="A71" s="2370"/>
      <c r="B71" s="3400" t="s">
        <v>2787</v>
      </c>
      <c r="C71" s="1617"/>
      <c r="D71" s="3401"/>
      <c r="E71" s="3405"/>
    </row>
    <row r="72" spans="1:5" ht="15.75">
      <c r="A72" s="3402"/>
      <c r="B72" s="3400" t="s">
        <v>496</v>
      </c>
      <c r="C72" s="3403"/>
      <c r="D72" s="3401"/>
      <c r="E72" s="3405"/>
    </row>
    <row r="73" spans="1:5" ht="15.75">
      <c r="A73" s="3402"/>
      <c r="B73" s="3400"/>
      <c r="C73" s="3403"/>
      <c r="D73" s="3401"/>
      <c r="E73" s="3405"/>
    </row>
    <row r="74" spans="1:5">
      <c r="A74" s="3402"/>
      <c r="B74" s="804" t="s">
        <v>497</v>
      </c>
      <c r="C74" s="3403"/>
      <c r="D74" s="949"/>
      <c r="E74" s="3405"/>
    </row>
    <row r="75" spans="1:5">
      <c r="A75" s="3402"/>
      <c r="B75" s="804" t="s">
        <v>498</v>
      </c>
      <c r="C75" s="3404">
        <v>261</v>
      </c>
      <c r="D75" s="3401" t="s">
        <v>1798</v>
      </c>
      <c r="E75" s="3405"/>
    </row>
    <row r="76" spans="1:5">
      <c r="A76" s="3402"/>
      <c r="B76" s="804" t="s">
        <v>499</v>
      </c>
      <c r="C76" s="3404" t="s">
        <v>500</v>
      </c>
      <c r="D76" s="3401" t="s">
        <v>1798</v>
      </c>
      <c r="E76" s="3405" t="s">
        <v>3988</v>
      </c>
    </row>
    <row r="77" spans="1:5">
      <c r="A77" s="3402"/>
      <c r="B77" s="804" t="s">
        <v>487</v>
      </c>
      <c r="C77" s="3404" t="s">
        <v>488</v>
      </c>
      <c r="D77" s="3401" t="s">
        <v>3746</v>
      </c>
      <c r="E77" s="3405" t="s">
        <v>3988</v>
      </c>
    </row>
    <row r="78" spans="1:5">
      <c r="A78" s="3402"/>
      <c r="B78" s="804" t="s">
        <v>489</v>
      </c>
      <c r="C78" s="3404">
        <v>269</v>
      </c>
      <c r="D78" s="3406" t="s">
        <v>5607</v>
      </c>
      <c r="E78" s="3405"/>
    </row>
    <row r="79" spans="1:5">
      <c r="A79" s="3402"/>
      <c r="B79" s="804" t="s">
        <v>860</v>
      </c>
      <c r="C79" s="3403"/>
      <c r="D79" s="3401"/>
      <c r="E79" s="3405"/>
    </row>
    <row r="80" spans="1:5">
      <c r="A80" s="3402"/>
      <c r="B80" s="804" t="s">
        <v>861</v>
      </c>
      <c r="C80" s="3404" t="s">
        <v>862</v>
      </c>
      <c r="D80" s="3401" t="s">
        <v>1798</v>
      </c>
      <c r="E80" s="3405" t="s">
        <v>5627</v>
      </c>
    </row>
    <row r="81" spans="1:5" ht="15.75">
      <c r="A81" s="3402"/>
      <c r="B81" s="804" t="s">
        <v>2033</v>
      </c>
      <c r="C81" s="3404" t="s">
        <v>2034</v>
      </c>
      <c r="D81" s="3401" t="s">
        <v>1798</v>
      </c>
      <c r="E81" s="3426"/>
    </row>
    <row r="82" spans="1:5" ht="15.75">
      <c r="A82" s="3402"/>
      <c r="B82" s="804" t="s">
        <v>2035</v>
      </c>
      <c r="C82" s="3404" t="s">
        <v>2036</v>
      </c>
      <c r="D82" s="3401" t="s">
        <v>1798</v>
      </c>
      <c r="E82" s="3426"/>
    </row>
    <row r="83" spans="1:5">
      <c r="A83" s="3402"/>
      <c r="B83" s="804" t="s">
        <v>2037</v>
      </c>
      <c r="C83" s="3404">
        <v>278</v>
      </c>
      <c r="D83" s="3406" t="s">
        <v>5607</v>
      </c>
      <c r="E83" s="3405"/>
    </row>
    <row r="84" spans="1:5" ht="15.75">
      <c r="A84" s="3402"/>
      <c r="B84" s="804"/>
      <c r="C84" s="3403"/>
      <c r="D84" s="3401"/>
      <c r="E84" s="3426"/>
    </row>
    <row r="85" spans="1:5" ht="15.75">
      <c r="A85" s="3402"/>
      <c r="B85" s="3400" t="s">
        <v>3561</v>
      </c>
      <c r="C85" s="1617" t="s">
        <v>2585</v>
      </c>
      <c r="D85" s="3401"/>
      <c r="E85" s="3426"/>
    </row>
    <row r="86" spans="1:5" ht="15.75">
      <c r="A86" s="3402"/>
      <c r="B86" s="3400"/>
      <c r="C86" s="1617"/>
      <c r="D86" s="3401"/>
      <c r="E86" s="3426"/>
    </row>
    <row r="87" spans="1:5">
      <c r="A87" s="3402"/>
      <c r="B87" s="804" t="s">
        <v>3562</v>
      </c>
      <c r="C87" s="2559" t="s">
        <v>3563</v>
      </c>
      <c r="D87" s="3406" t="s">
        <v>5607</v>
      </c>
      <c r="E87" s="3405" t="s">
        <v>3988</v>
      </c>
    </row>
    <row r="88" spans="1:5">
      <c r="A88" s="3402"/>
      <c r="B88" s="3407" t="s">
        <v>5613</v>
      </c>
      <c r="C88" s="3411">
        <v>302</v>
      </c>
      <c r="D88" s="3406" t="s">
        <v>5607</v>
      </c>
      <c r="E88" s="3416"/>
    </row>
    <row r="89" spans="1:5">
      <c r="A89" s="3402"/>
      <c r="B89" s="804" t="s">
        <v>864</v>
      </c>
      <c r="C89" s="2559">
        <v>304</v>
      </c>
      <c r="D89" s="3406" t="s">
        <v>5607</v>
      </c>
      <c r="E89" s="3405"/>
    </row>
    <row r="90" spans="1:5">
      <c r="A90" s="3402"/>
      <c r="B90" s="804" t="s">
        <v>865</v>
      </c>
      <c r="C90" s="2559" t="s">
        <v>866</v>
      </c>
      <c r="D90" s="3401" t="s">
        <v>3716</v>
      </c>
      <c r="E90" s="3405" t="s">
        <v>3988</v>
      </c>
    </row>
    <row r="91" spans="1:5">
      <c r="A91" s="3402"/>
      <c r="B91" s="804" t="s">
        <v>867</v>
      </c>
      <c r="C91" s="2559" t="s">
        <v>868</v>
      </c>
      <c r="D91" s="3406" t="s">
        <v>5607</v>
      </c>
      <c r="E91" s="3405"/>
    </row>
    <row r="92" spans="1:5">
      <c r="A92" s="3402"/>
      <c r="B92" s="804" t="s">
        <v>869</v>
      </c>
      <c r="C92" s="2559">
        <v>323</v>
      </c>
      <c r="D92" s="949" t="s">
        <v>3738</v>
      </c>
      <c r="E92" s="3432"/>
    </row>
    <row r="93" spans="1:5">
      <c r="A93" s="3402"/>
      <c r="B93" s="804" t="s">
        <v>870</v>
      </c>
      <c r="C93" s="2559" t="s">
        <v>871</v>
      </c>
      <c r="D93" s="3406" t="s">
        <v>5607</v>
      </c>
      <c r="E93" s="3405" t="s">
        <v>3988</v>
      </c>
    </row>
    <row r="94" spans="1:5">
      <c r="A94" s="3402"/>
      <c r="B94" s="804" t="s">
        <v>268</v>
      </c>
      <c r="C94" s="2559" t="s">
        <v>269</v>
      </c>
      <c r="D94" s="3406" t="s">
        <v>5607</v>
      </c>
      <c r="E94" s="3405" t="s">
        <v>3988</v>
      </c>
    </row>
    <row r="95" spans="1:5">
      <c r="A95" s="3402"/>
      <c r="B95" s="3407" t="s">
        <v>5614</v>
      </c>
      <c r="C95" s="3411">
        <v>331</v>
      </c>
      <c r="D95" s="3406" t="s">
        <v>5607</v>
      </c>
      <c r="E95" s="3416"/>
    </row>
    <row r="96" spans="1:5">
      <c r="A96" s="3402"/>
      <c r="B96" s="804" t="s">
        <v>271</v>
      </c>
      <c r="C96" s="2559">
        <v>332</v>
      </c>
      <c r="D96" s="3406" t="s">
        <v>5607</v>
      </c>
      <c r="E96" s="3405" t="s">
        <v>3988</v>
      </c>
    </row>
    <row r="97" spans="1:5">
      <c r="A97" s="3402"/>
      <c r="B97" s="804" t="s">
        <v>272</v>
      </c>
      <c r="C97" s="2559">
        <v>335</v>
      </c>
      <c r="D97" s="3409" t="s">
        <v>3991</v>
      </c>
      <c r="E97" s="3405" t="s">
        <v>3988</v>
      </c>
    </row>
    <row r="98" spans="1:5">
      <c r="A98" s="3402"/>
      <c r="B98" s="804" t="s">
        <v>273</v>
      </c>
      <c r="C98" s="2559" t="s">
        <v>274</v>
      </c>
      <c r="D98" s="3406" t="s">
        <v>5607</v>
      </c>
      <c r="E98" s="3405"/>
    </row>
    <row r="99" spans="1:5">
      <c r="A99" s="3402"/>
      <c r="B99" s="804" t="s">
        <v>275</v>
      </c>
      <c r="C99" s="1617"/>
      <c r="D99" s="949"/>
      <c r="E99" s="3405"/>
    </row>
    <row r="100" spans="1:5">
      <c r="A100" s="3402"/>
      <c r="B100" s="804" t="s">
        <v>276</v>
      </c>
      <c r="C100" s="2559">
        <v>340</v>
      </c>
      <c r="D100" s="3401" t="s">
        <v>1796</v>
      </c>
      <c r="E100" s="3405" t="s">
        <v>3988</v>
      </c>
    </row>
    <row r="101" spans="1:5">
      <c r="A101" s="3402"/>
      <c r="B101" s="804"/>
      <c r="C101" s="1617"/>
      <c r="D101" s="3401"/>
      <c r="E101" s="3405"/>
    </row>
    <row r="102" spans="1:5" ht="15.75">
      <c r="A102" s="3402"/>
      <c r="B102" s="3400" t="s">
        <v>277</v>
      </c>
      <c r="C102" s="1617"/>
      <c r="D102" s="949"/>
      <c r="E102" s="3405"/>
    </row>
    <row r="103" spans="1:5">
      <c r="A103" s="3410"/>
      <c r="B103" s="804"/>
      <c r="C103" s="1617"/>
      <c r="D103" s="3401"/>
      <c r="E103" s="3405"/>
    </row>
    <row r="104" spans="1:5">
      <c r="A104" s="3410"/>
      <c r="B104" s="804" t="s">
        <v>278</v>
      </c>
      <c r="C104" s="2559" t="s">
        <v>279</v>
      </c>
      <c r="D104" s="3401" t="s">
        <v>1798</v>
      </c>
      <c r="E104" s="3405" t="s">
        <v>3988</v>
      </c>
    </row>
    <row r="105" spans="1:5">
      <c r="A105" s="3402"/>
      <c r="B105" s="804" t="s">
        <v>280</v>
      </c>
      <c r="C105" s="2559" t="s">
        <v>281</v>
      </c>
      <c r="D105" s="3406" t="s">
        <v>5607</v>
      </c>
      <c r="E105" s="3405"/>
    </row>
    <row r="106" spans="1:5">
      <c r="A106" s="3402"/>
      <c r="B106" s="804" t="s">
        <v>699</v>
      </c>
      <c r="C106" s="2559" t="s">
        <v>0</v>
      </c>
      <c r="D106" s="3406" t="s">
        <v>5607</v>
      </c>
      <c r="E106" s="3405"/>
    </row>
    <row r="107" spans="1:5">
      <c r="A107" s="3402"/>
      <c r="B107" s="3412" t="s">
        <v>1</v>
      </c>
      <c r="C107" s="2559">
        <v>356</v>
      </c>
      <c r="D107" s="3401" t="s">
        <v>1796</v>
      </c>
      <c r="E107" s="3405" t="s">
        <v>3988</v>
      </c>
    </row>
    <row r="108" spans="1:5">
      <c r="A108" s="3402"/>
      <c r="B108" s="804"/>
      <c r="C108" s="1617" t="s">
        <v>2585</v>
      </c>
      <c r="D108" s="3401"/>
      <c r="E108" s="3405"/>
    </row>
    <row r="109" spans="1:5" ht="15.75">
      <c r="A109" s="3402"/>
      <c r="B109" s="3400" t="s">
        <v>2</v>
      </c>
      <c r="C109" s="1617" t="s">
        <v>2585</v>
      </c>
      <c r="D109" s="3401"/>
      <c r="E109" s="3405"/>
    </row>
    <row r="110" spans="1:5">
      <c r="A110" s="3402"/>
      <c r="B110" s="804"/>
      <c r="C110" s="1617" t="s">
        <v>2585</v>
      </c>
      <c r="D110" s="3401"/>
      <c r="E110" s="3405"/>
    </row>
    <row r="111" spans="1:5">
      <c r="A111" s="3402"/>
      <c r="B111" s="3407" t="s">
        <v>5615</v>
      </c>
      <c r="C111" s="3411">
        <v>397</v>
      </c>
      <c r="D111" s="3406" t="s">
        <v>5607</v>
      </c>
      <c r="E111" s="3416"/>
    </row>
    <row r="112" spans="1:5">
      <c r="A112" s="3402"/>
      <c r="B112" s="3407" t="s">
        <v>5616</v>
      </c>
      <c r="C112" s="3411">
        <v>398</v>
      </c>
      <c r="D112" s="3406" t="s">
        <v>5607</v>
      </c>
      <c r="E112" s="3416"/>
    </row>
    <row r="113" spans="1:9">
      <c r="A113" s="3402"/>
      <c r="B113" s="3407" t="s">
        <v>5617</v>
      </c>
      <c r="C113" s="3411">
        <v>400</v>
      </c>
      <c r="D113" s="3406" t="s">
        <v>5607</v>
      </c>
      <c r="E113" s="3416"/>
    </row>
    <row r="114" spans="1:9">
      <c r="A114" s="3402"/>
      <c r="B114" s="3407" t="s">
        <v>5618</v>
      </c>
      <c r="C114" s="3411" t="s">
        <v>5619</v>
      </c>
      <c r="D114" s="3406" t="s">
        <v>5607</v>
      </c>
      <c r="E114" s="3416"/>
    </row>
    <row r="115" spans="1:9">
      <c r="A115" s="3402"/>
      <c r="B115" s="3407" t="s">
        <v>3</v>
      </c>
      <c r="C115" s="3411">
        <v>401</v>
      </c>
      <c r="D115" s="3406" t="s">
        <v>5607</v>
      </c>
      <c r="E115" s="3416"/>
      <c r="H115" s="1865"/>
      <c r="I115" s="3417" t="s">
        <v>5607</v>
      </c>
    </row>
    <row r="116" spans="1:9">
      <c r="A116" s="3402"/>
      <c r="B116" s="3407" t="s">
        <v>4</v>
      </c>
      <c r="C116" s="3411">
        <v>401</v>
      </c>
      <c r="D116" s="3409" t="s">
        <v>270</v>
      </c>
      <c r="E116" s="3416"/>
    </row>
    <row r="117" spans="1:9">
      <c r="A117" s="3402"/>
      <c r="B117" s="3407" t="s">
        <v>1689</v>
      </c>
      <c r="C117" s="3411" t="s">
        <v>1690</v>
      </c>
      <c r="D117" s="3406" t="s">
        <v>5607</v>
      </c>
      <c r="E117" s="3427"/>
    </row>
    <row r="118" spans="1:9">
      <c r="A118" s="3402"/>
      <c r="B118" s="3407" t="s">
        <v>1691</v>
      </c>
      <c r="C118" s="3411" t="s">
        <v>1692</v>
      </c>
      <c r="D118" s="3406" t="s">
        <v>5607</v>
      </c>
      <c r="E118" s="3416"/>
    </row>
    <row r="119" spans="1:9">
      <c r="A119" s="3402"/>
      <c r="B119" s="3407" t="s">
        <v>1693</v>
      </c>
      <c r="C119" s="3411" t="s">
        <v>1694</v>
      </c>
      <c r="D119" s="3406" t="s">
        <v>5607</v>
      </c>
      <c r="E119" s="3416"/>
    </row>
    <row r="120" spans="1:9">
      <c r="A120" s="3402"/>
      <c r="B120" s="3407" t="s">
        <v>1695</v>
      </c>
      <c r="C120" s="3411" t="s">
        <v>1696</v>
      </c>
      <c r="D120" s="3406" t="s">
        <v>5607</v>
      </c>
      <c r="E120" s="3416"/>
    </row>
    <row r="121" spans="1:9">
      <c r="A121" s="3402"/>
      <c r="B121" s="3407" t="s">
        <v>5620</v>
      </c>
      <c r="C121" s="3411" t="s">
        <v>5621</v>
      </c>
      <c r="D121" s="3406" t="s">
        <v>5607</v>
      </c>
      <c r="E121" s="3416"/>
    </row>
    <row r="122" spans="1:9">
      <c r="A122" s="3402"/>
      <c r="B122" s="3407" t="s">
        <v>5622</v>
      </c>
      <c r="C122" s="3411" t="s">
        <v>5623</v>
      </c>
      <c r="D122" s="3406" t="s">
        <v>5607</v>
      </c>
      <c r="E122" s="3416"/>
    </row>
    <row r="123" spans="1:9" ht="16.5" thickBot="1">
      <c r="A123" s="3413"/>
      <c r="B123" s="1527"/>
      <c r="C123" s="1528"/>
      <c r="D123" s="1526"/>
      <c r="E123" s="3428"/>
    </row>
    <row r="124" spans="1:9">
      <c r="A124" s="3414" t="s">
        <v>5612</v>
      </c>
      <c r="B124" s="2083"/>
      <c r="C124" s="2083"/>
      <c r="D124" s="1617"/>
      <c r="E124" s="2559"/>
    </row>
    <row r="125" spans="1:9" ht="15.75" thickBot="1">
      <c r="A125" s="814" t="s">
        <v>1697</v>
      </c>
      <c r="B125" s="813"/>
      <c r="C125" s="813"/>
      <c r="D125" s="813"/>
      <c r="E125" s="2559"/>
    </row>
    <row r="126" spans="1:9">
      <c r="A126" s="2549"/>
      <c r="B126" s="1475" t="s">
        <v>2455</v>
      </c>
      <c r="C126" s="1475" t="s">
        <v>2456</v>
      </c>
      <c r="D126" s="1475" t="s">
        <v>2457</v>
      </c>
      <c r="E126" s="2839" t="s">
        <v>2458</v>
      </c>
    </row>
    <row r="127" spans="1:9">
      <c r="A127" s="2370"/>
      <c r="B127" s="804"/>
      <c r="C127" s="804" t="s">
        <v>5626</v>
      </c>
      <c r="D127" s="804" t="s">
        <v>2459</v>
      </c>
      <c r="E127" s="3405"/>
    </row>
    <row r="128" spans="1:9">
      <c r="A128" s="2370"/>
      <c r="B128" s="804" t="str">
        <f>+'Data Sheet'!C25</f>
        <v>Orange and Rockland Utilities, Inc</v>
      </c>
      <c r="C128" s="804" t="s">
        <v>290</v>
      </c>
      <c r="D128" s="3424" t="str">
        <f>+'Data Sheet'!C40</f>
        <v>4/28/2016</v>
      </c>
      <c r="E128" s="3430" t="str">
        <f>+'Data Sheet'!C38</f>
        <v>12/31/2015</v>
      </c>
    </row>
    <row r="129" spans="1:5">
      <c r="A129" s="3397"/>
      <c r="B129" s="2081"/>
      <c r="C129" s="2081"/>
      <c r="D129" s="2081"/>
      <c r="E129" s="3399"/>
    </row>
    <row r="130" spans="1:5" ht="15.75">
      <c r="A130" s="3415" t="s">
        <v>495</v>
      </c>
      <c r="B130" s="1536"/>
      <c r="C130" s="1536"/>
      <c r="D130" s="1536"/>
      <c r="E130" s="3431"/>
    </row>
    <row r="131" spans="1:5">
      <c r="A131" s="2370"/>
      <c r="B131" s="1617"/>
      <c r="C131" s="1617"/>
      <c r="D131" s="1617"/>
      <c r="E131" s="3405"/>
    </row>
    <row r="132" spans="1:5">
      <c r="A132" s="3397"/>
      <c r="B132" s="3398" t="s">
        <v>294</v>
      </c>
      <c r="C132" s="2087" t="s">
        <v>295</v>
      </c>
      <c r="D132" s="2019" t="s">
        <v>54</v>
      </c>
      <c r="E132" s="3399" t="s">
        <v>55</v>
      </c>
    </row>
    <row r="133" spans="1:5">
      <c r="A133" s="2370"/>
      <c r="B133" s="804"/>
      <c r="C133" s="2559" t="s">
        <v>56</v>
      </c>
      <c r="D133" s="949" t="s">
        <v>57</v>
      </c>
      <c r="E133" s="3405"/>
    </row>
    <row r="134" spans="1:5">
      <c r="A134" s="3393"/>
      <c r="B134" s="2697" t="s">
        <v>58</v>
      </c>
      <c r="C134" s="2558" t="s">
        <v>1827</v>
      </c>
      <c r="D134" s="964" t="s">
        <v>1828</v>
      </c>
      <c r="E134" s="2025" t="s">
        <v>1829</v>
      </c>
    </row>
    <row r="135" spans="1:5" ht="15.75">
      <c r="A135" s="2370"/>
      <c r="B135" s="3400" t="s">
        <v>685</v>
      </c>
      <c r="C135" s="1617"/>
      <c r="D135" s="3401"/>
      <c r="E135" s="3405"/>
    </row>
    <row r="136" spans="1:5" ht="15.75">
      <c r="A136" s="3402"/>
      <c r="B136" s="3400"/>
      <c r="C136" s="3403"/>
      <c r="D136" s="3401"/>
      <c r="E136" s="3405"/>
    </row>
    <row r="137" spans="1:5">
      <c r="A137" s="3402"/>
      <c r="B137" s="804" t="s">
        <v>686</v>
      </c>
      <c r="C137" s="3404" t="s">
        <v>687</v>
      </c>
      <c r="D137" s="3401" t="s">
        <v>1796</v>
      </c>
      <c r="E137" s="3405"/>
    </row>
    <row r="138" spans="1:5">
      <c r="A138" s="3402"/>
      <c r="B138" s="804" t="s">
        <v>688</v>
      </c>
      <c r="C138" s="3404" t="s">
        <v>689</v>
      </c>
      <c r="D138" s="3406" t="s">
        <v>5607</v>
      </c>
      <c r="E138" s="3405"/>
    </row>
    <row r="139" spans="1:5">
      <c r="A139" s="3402"/>
      <c r="B139" s="804" t="s">
        <v>690</v>
      </c>
      <c r="C139" s="3404" t="s">
        <v>691</v>
      </c>
      <c r="D139" s="3401" t="s">
        <v>1798</v>
      </c>
      <c r="E139" s="3405"/>
    </row>
    <row r="140" spans="1:5">
      <c r="A140" s="3418"/>
      <c r="B140" s="804" t="s">
        <v>692</v>
      </c>
      <c r="C140" s="3404">
        <v>429</v>
      </c>
      <c r="D140" s="3401" t="s">
        <v>3716</v>
      </c>
      <c r="E140" s="3432"/>
    </row>
    <row r="141" spans="1:5">
      <c r="A141" s="3402"/>
      <c r="B141" s="3407" t="s">
        <v>5624</v>
      </c>
      <c r="C141" s="3408">
        <v>430</v>
      </c>
      <c r="D141" s="3406" t="s">
        <v>5607</v>
      </c>
      <c r="E141" s="3416"/>
    </row>
    <row r="142" spans="1:5">
      <c r="A142" s="3402"/>
      <c r="B142" s="804" t="s">
        <v>1546</v>
      </c>
      <c r="C142" s="3404">
        <v>450</v>
      </c>
      <c r="D142" s="3401" t="s">
        <v>1796</v>
      </c>
      <c r="E142" s="3405"/>
    </row>
    <row r="143" spans="1:5" ht="15.75">
      <c r="A143" s="3402"/>
      <c r="B143" s="804" t="s">
        <v>1547</v>
      </c>
      <c r="C143" s="3403"/>
      <c r="D143" s="3401"/>
      <c r="E143" s="3426"/>
    </row>
    <row r="144" spans="1:5" ht="15.75">
      <c r="A144" s="3402"/>
      <c r="B144" s="804"/>
      <c r="C144" s="3403"/>
      <c r="D144" s="3401"/>
      <c r="E144" s="3426"/>
    </row>
    <row r="145" spans="1:5">
      <c r="A145" s="3402"/>
      <c r="B145" s="804" t="s">
        <v>1548</v>
      </c>
      <c r="C145" s="3403"/>
      <c r="D145" s="3401"/>
      <c r="E145" s="3405"/>
    </row>
    <row r="146" spans="1:5" ht="15.75">
      <c r="A146" s="3402"/>
      <c r="B146" s="804"/>
      <c r="C146" s="3403"/>
      <c r="D146" s="3401"/>
      <c r="E146" s="3426"/>
    </row>
    <row r="147" spans="1:5" ht="15.75">
      <c r="A147" s="3402"/>
      <c r="B147" s="3412" t="s">
        <v>5625</v>
      </c>
      <c r="C147" s="1617"/>
      <c r="D147" s="3401"/>
      <c r="E147" s="3426"/>
    </row>
    <row r="148" spans="1:5" ht="15.75">
      <c r="A148" s="3402"/>
      <c r="B148" s="3400"/>
      <c r="C148" s="1617"/>
      <c r="D148" s="3401"/>
      <c r="E148" s="3426"/>
    </row>
    <row r="149" spans="1:5">
      <c r="A149" s="3402"/>
      <c r="B149" s="804"/>
      <c r="C149" s="1617"/>
      <c r="D149" s="3401"/>
      <c r="E149" s="3405"/>
    </row>
    <row r="150" spans="1:5" ht="15.75">
      <c r="A150" s="3402"/>
      <c r="B150" s="3400" t="s">
        <v>3734</v>
      </c>
      <c r="C150" s="3421" t="s">
        <v>3735</v>
      </c>
      <c r="D150" s="3419" t="s">
        <v>5607</v>
      </c>
      <c r="E150" s="3405"/>
    </row>
    <row r="151" spans="1:5">
      <c r="A151" s="3402"/>
      <c r="B151" s="804"/>
      <c r="C151" s="1617"/>
      <c r="D151" s="3401"/>
      <c r="E151" s="3405"/>
    </row>
    <row r="152" spans="1:5">
      <c r="A152" s="3402"/>
      <c r="B152" s="804"/>
      <c r="C152" s="1617"/>
      <c r="D152" s="949"/>
      <c r="E152" s="3405"/>
    </row>
    <row r="153" spans="1:5">
      <c r="A153" s="3402"/>
      <c r="B153" s="804"/>
      <c r="C153" s="1617"/>
      <c r="D153" s="949"/>
      <c r="E153" s="3405"/>
    </row>
    <row r="154" spans="1:5">
      <c r="A154" s="3402"/>
      <c r="B154" s="804"/>
      <c r="C154" s="1617"/>
      <c r="D154" s="949"/>
      <c r="E154" s="3405"/>
    </row>
    <row r="155" spans="1:5">
      <c r="A155" s="3402"/>
      <c r="B155" s="804"/>
      <c r="C155" s="1617"/>
      <c r="D155" s="3401"/>
      <c r="E155" s="3405"/>
    </row>
    <row r="156" spans="1:5">
      <c r="A156" s="3402"/>
      <c r="B156" s="804"/>
      <c r="C156" s="1617"/>
      <c r="D156" s="3401"/>
      <c r="E156" s="3405"/>
    </row>
    <row r="157" spans="1:5">
      <c r="A157" s="3402"/>
      <c r="B157" s="804"/>
      <c r="C157" s="1617"/>
      <c r="D157" s="3401"/>
      <c r="E157" s="3405"/>
    </row>
    <row r="158" spans="1:5">
      <c r="A158" s="3402"/>
      <c r="B158" s="804"/>
      <c r="C158" s="1617"/>
      <c r="D158" s="949"/>
      <c r="E158" s="3405"/>
    </row>
    <row r="159" spans="1:5">
      <c r="A159" s="3402"/>
      <c r="B159" s="804"/>
      <c r="C159" s="1617"/>
      <c r="D159" s="949"/>
      <c r="E159" s="3405"/>
    </row>
    <row r="160" spans="1:5">
      <c r="A160" s="3402"/>
      <c r="B160" s="804"/>
      <c r="C160" s="1617"/>
      <c r="D160" s="3401"/>
      <c r="E160" s="3405"/>
    </row>
    <row r="161" spans="1:5">
      <c r="A161" s="3402"/>
      <c r="B161" s="804"/>
      <c r="C161" s="1617"/>
      <c r="D161" s="3401"/>
      <c r="E161" s="3405"/>
    </row>
    <row r="162" spans="1:5" ht="15.75">
      <c r="A162" s="3402"/>
      <c r="B162" s="3420"/>
      <c r="C162" s="1617"/>
      <c r="D162" s="949"/>
      <c r="E162" s="3405"/>
    </row>
    <row r="163" spans="1:5">
      <c r="A163" s="3410"/>
      <c r="B163" s="804"/>
      <c r="C163" s="1617"/>
      <c r="D163" s="3401"/>
      <c r="E163" s="3405"/>
    </row>
    <row r="164" spans="1:5">
      <c r="A164" s="3410"/>
      <c r="B164" s="804"/>
      <c r="C164" s="1617"/>
      <c r="D164" s="3401"/>
      <c r="E164" s="3405"/>
    </row>
    <row r="165" spans="1:5">
      <c r="A165" s="3402"/>
      <c r="B165" s="804"/>
      <c r="C165" s="1617"/>
      <c r="D165" s="3401"/>
      <c r="E165" s="3405"/>
    </row>
    <row r="166" spans="1:5">
      <c r="A166" s="3402"/>
      <c r="B166" s="804"/>
      <c r="C166" s="1617"/>
      <c r="D166" s="3401"/>
      <c r="E166" s="3405"/>
    </row>
    <row r="167" spans="1:5">
      <c r="A167" s="3402"/>
      <c r="B167" s="3412"/>
      <c r="C167" s="1617"/>
      <c r="D167" s="3401"/>
      <c r="E167" s="3405"/>
    </row>
    <row r="168" spans="1:5">
      <c r="A168" s="3402"/>
      <c r="B168" s="804"/>
      <c r="C168" s="1617"/>
      <c r="D168" s="3401"/>
      <c r="E168" s="3405"/>
    </row>
    <row r="169" spans="1:5" ht="15.75">
      <c r="A169" s="3402"/>
      <c r="B169" s="3400"/>
      <c r="C169" s="1617"/>
      <c r="D169" s="3401"/>
      <c r="E169" s="3405"/>
    </row>
    <row r="170" spans="1:5">
      <c r="A170" s="3402"/>
      <c r="B170" s="804"/>
      <c r="C170" s="1617"/>
      <c r="D170" s="3401"/>
      <c r="E170" s="3405"/>
    </row>
    <row r="171" spans="1:5">
      <c r="A171" s="3402"/>
      <c r="B171" s="804"/>
      <c r="C171" s="1617"/>
      <c r="D171" s="3401"/>
      <c r="E171" s="3405"/>
    </row>
    <row r="172" spans="1:5">
      <c r="A172" s="3402"/>
      <c r="B172" s="804"/>
      <c r="C172" s="1617"/>
      <c r="D172" s="3401"/>
      <c r="E172" s="3405"/>
    </row>
    <row r="173" spans="1:5" ht="15.75">
      <c r="A173" s="3402"/>
      <c r="B173" s="804"/>
      <c r="C173" s="1617"/>
      <c r="D173" s="1517"/>
      <c r="E173" s="3426"/>
    </row>
    <row r="174" spans="1:5">
      <c r="A174" s="3402"/>
      <c r="B174" s="804"/>
      <c r="C174" s="1617"/>
      <c r="D174" s="1517"/>
      <c r="E174" s="3405"/>
    </row>
    <row r="175" spans="1:5">
      <c r="A175" s="3402"/>
      <c r="B175" s="804"/>
      <c r="C175" s="1617"/>
      <c r="D175" s="3401"/>
      <c r="E175" s="3405"/>
    </row>
    <row r="176" spans="1:5">
      <c r="A176" s="3402"/>
      <c r="B176" s="804"/>
      <c r="C176" s="1617"/>
      <c r="D176" s="3401"/>
      <c r="E176" s="3405"/>
    </row>
    <row r="177" spans="1:5">
      <c r="A177" s="3402"/>
      <c r="B177" s="804"/>
      <c r="C177" s="1617"/>
      <c r="D177" s="3401"/>
      <c r="E177" s="3405"/>
    </row>
    <row r="178" spans="1:5">
      <c r="A178" s="3402"/>
      <c r="B178" s="804"/>
      <c r="C178" s="1617"/>
      <c r="D178" s="3401"/>
      <c r="E178" s="3405"/>
    </row>
    <row r="179" spans="1:5" ht="16.5" thickBot="1">
      <c r="A179" s="3413"/>
      <c r="B179" s="1527"/>
      <c r="C179" s="1528"/>
      <c r="D179" s="1526"/>
      <c r="E179" s="3428"/>
    </row>
    <row r="180" spans="1:5">
      <c r="A180" s="3414" t="s">
        <v>5612</v>
      </c>
      <c r="B180" s="2083"/>
      <c r="C180" s="2083"/>
      <c r="D180" s="1617"/>
      <c r="E180" s="2559"/>
    </row>
    <row r="181" spans="1:5">
      <c r="A181" s="814" t="s">
        <v>3736</v>
      </c>
      <c r="B181" s="813"/>
      <c r="C181" s="813"/>
      <c r="D181" s="813"/>
      <c r="E181" s="2559"/>
    </row>
    <row r="182" spans="1:5">
      <c r="A182" s="2083"/>
      <c r="B182" s="1617"/>
      <c r="C182" s="1617"/>
      <c r="D182" s="1617"/>
      <c r="E182" s="2559"/>
    </row>
    <row r="183" spans="1:5">
      <c r="A183" s="2083"/>
    </row>
    <row r="184" spans="1:5">
      <c r="A184" s="2083"/>
      <c r="B184" s="1617"/>
      <c r="C184" s="813"/>
      <c r="D184" s="813"/>
      <c r="E184" s="2559"/>
    </row>
    <row r="187" spans="1:5">
      <c r="A187" s="2083"/>
      <c r="B187" s="2124"/>
    </row>
    <row r="188" spans="1:5">
      <c r="A188" s="2083"/>
      <c r="B188" s="2124"/>
    </row>
    <row r="189" spans="1:5">
      <c r="A189" s="2083"/>
      <c r="B189" s="2124"/>
    </row>
    <row r="190" spans="1:5">
      <c r="A190" s="2083"/>
      <c r="B190" s="2124"/>
    </row>
    <row r="191" spans="1:5">
      <c r="A191" s="2083"/>
      <c r="B191" s="2124"/>
    </row>
    <row r="192" spans="1:5">
      <c r="A192" s="2083"/>
      <c r="B192" s="2124"/>
    </row>
    <row r="193" spans="1:2">
      <c r="A193" s="2083"/>
      <c r="B193" s="2124"/>
    </row>
    <row r="194" spans="1:2">
      <c r="A194" s="2083"/>
      <c r="B194" s="2124"/>
    </row>
    <row r="195" spans="1:2">
      <c r="A195" s="2083"/>
      <c r="B195" s="2124"/>
    </row>
    <row r="196" spans="1:2">
      <c r="B196" s="2124"/>
    </row>
  </sheetData>
  <printOptions horizontalCentered="1" verticalCentered="1"/>
  <pageMargins left="0.5" right="0.5" top="0" bottom="0" header="0.25" footer="0.25"/>
  <pageSetup scale="76" fitToHeight="3" orientation="portrait" horizontalDpi="300" verticalDpi="300" r:id="rId1"/>
  <headerFooter alignWithMargins="0"/>
  <rowBreaks count="2" manualBreakCount="2">
    <brk id="61" max="16383" man="1"/>
    <brk id="125" max="4" man="1"/>
  </rowBreaks>
  <drawing r:id="rId2"/>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codeName="Sheet59" enableFormatConditionsCalculation="0">
    <pageSetUpPr fitToPage="1"/>
  </sheetPr>
  <dimension ref="A1:O54"/>
  <sheetViews>
    <sheetView defaultGridColor="0" topLeftCell="A16" colorId="22" zoomScale="85" zoomScaleNormal="85" workbookViewId="0">
      <selection activeCell="M31" sqref="M31"/>
    </sheetView>
  </sheetViews>
  <sheetFormatPr defaultColWidth="9.6640625" defaultRowHeight="15"/>
  <cols>
    <col min="1" max="1" width="5.6640625" style="1335" customWidth="1"/>
    <col min="2" max="2" width="7.6640625" style="1335" customWidth="1"/>
    <col min="3" max="3" width="20.6640625" style="1335" customWidth="1"/>
    <col min="4" max="4" width="11.33203125" style="1335" customWidth="1"/>
    <col min="5" max="5" width="10.6640625" style="1335" customWidth="1"/>
    <col min="6" max="6" width="14.88671875" style="1335" customWidth="1"/>
    <col min="7" max="7" width="14.6640625" style="1335" customWidth="1"/>
    <col min="8" max="8" width="9.6640625" style="1335"/>
    <col min="9" max="9" width="2" style="1335" customWidth="1"/>
    <col min="10" max="10" width="9" style="1335" customWidth="1"/>
    <col min="11" max="12" width="9.6640625" style="1335"/>
    <col min="13" max="13" width="14.21875" style="1335" bestFit="1" customWidth="1"/>
    <col min="14" max="14" width="9.6640625" style="1335"/>
    <col min="15" max="15" width="16.88671875" style="1335" bestFit="1" customWidth="1"/>
    <col min="16" max="16384" width="9.6640625" style="1335"/>
  </cols>
  <sheetData>
    <row r="1" spans="1:10">
      <c r="A1" s="1331" t="s">
        <v>2927</v>
      </c>
      <c r="B1" s="1332"/>
      <c r="C1" s="1333"/>
      <c r="D1" s="1332" t="s">
        <v>3412</v>
      </c>
      <c r="E1" s="1333"/>
      <c r="F1" s="1332" t="s">
        <v>2457</v>
      </c>
      <c r="G1" s="1334" t="s">
        <v>2458</v>
      </c>
      <c r="H1" s="1351"/>
    </row>
    <row r="2" spans="1:10" ht="16.5" customHeight="1">
      <c r="A2" s="1352"/>
      <c r="B2" s="1337"/>
      <c r="C2" s="1338"/>
      <c r="D2" s="1337" t="s">
        <v>2235</v>
      </c>
      <c r="E2" s="1338"/>
      <c r="F2" s="1337" t="s">
        <v>2459</v>
      </c>
      <c r="G2" s="1339"/>
      <c r="H2" s="1350"/>
    </row>
    <row r="3" spans="1:10" ht="15" customHeight="1">
      <c r="A3" s="1336" t="s">
        <v>3924</v>
      </c>
      <c r="B3" s="1337"/>
      <c r="C3" s="1338"/>
      <c r="D3" s="1337" t="s">
        <v>1480</v>
      </c>
      <c r="E3" s="1338"/>
      <c r="F3" s="1353" t="str">
        <f>+'Data Sheet'!C40</f>
        <v>4/28/2016</v>
      </c>
      <c r="G3" s="1354" t="str">
        <f>'Data Sheet'!$C$38</f>
        <v>12/31/2015</v>
      </c>
      <c r="H3" s="1350"/>
    </row>
    <row r="4" spans="1:10" ht="15" customHeight="1">
      <c r="A4" s="1355" t="s">
        <v>2361</v>
      </c>
      <c r="B4" s="1356"/>
      <c r="C4" s="1356"/>
      <c r="D4" s="1356"/>
      <c r="E4" s="1356"/>
      <c r="F4" s="1356"/>
      <c r="G4" s="1356"/>
      <c r="H4" s="1357"/>
    </row>
    <row r="5" spans="1:10">
      <c r="A5" s="1358" t="s">
        <v>2362</v>
      </c>
      <c r="B5" s="1359"/>
      <c r="C5" s="1359"/>
      <c r="D5" s="1359"/>
      <c r="E5" s="1359"/>
      <c r="F5" s="1359"/>
      <c r="G5" s="1359"/>
      <c r="H5" s="1360"/>
    </row>
    <row r="6" spans="1:10">
      <c r="A6" s="1341"/>
      <c r="B6" s="1339"/>
      <c r="C6" s="1342" t="s">
        <v>2363</v>
      </c>
      <c r="D6" s="1342" t="s">
        <v>2364</v>
      </c>
      <c r="E6" s="1339"/>
      <c r="F6" s="1342" t="s">
        <v>2365</v>
      </c>
      <c r="G6" s="1339"/>
      <c r="H6" s="1343" t="s">
        <v>537</v>
      </c>
    </row>
    <row r="7" spans="1:10">
      <c r="A7" s="1341"/>
      <c r="B7" s="1342" t="s">
        <v>1529</v>
      </c>
      <c r="C7" s="1342" t="s">
        <v>2366</v>
      </c>
      <c r="D7" s="1342" t="s">
        <v>2367</v>
      </c>
      <c r="E7" s="1342" t="s">
        <v>1998</v>
      </c>
      <c r="F7" s="1342" t="s">
        <v>1999</v>
      </c>
      <c r="G7" s="1342" t="s">
        <v>2000</v>
      </c>
      <c r="H7" s="1343" t="s">
        <v>2001</v>
      </c>
    </row>
    <row r="8" spans="1:10">
      <c r="A8" s="1341" t="s">
        <v>3686</v>
      </c>
      <c r="B8" s="1342" t="s">
        <v>3689</v>
      </c>
      <c r="C8" s="1342" t="s">
        <v>2002</v>
      </c>
      <c r="D8" s="1342" t="s">
        <v>2003</v>
      </c>
      <c r="E8" s="1342" t="s">
        <v>2004</v>
      </c>
      <c r="F8" s="1342" t="s">
        <v>2004</v>
      </c>
      <c r="G8" s="1342" t="s">
        <v>2005</v>
      </c>
      <c r="H8" s="1343" t="s">
        <v>3925</v>
      </c>
    </row>
    <row r="9" spans="1:10">
      <c r="A9" s="1344" t="s">
        <v>3689</v>
      </c>
      <c r="B9" s="1345" t="s">
        <v>58</v>
      </c>
      <c r="C9" s="1345" t="s">
        <v>1827</v>
      </c>
      <c r="D9" s="1345" t="s">
        <v>1828</v>
      </c>
      <c r="E9" s="1345" t="s">
        <v>1829</v>
      </c>
      <c r="F9" s="1345" t="s">
        <v>3535</v>
      </c>
      <c r="G9" s="1345" t="s">
        <v>3536</v>
      </c>
      <c r="H9" s="1346" t="s">
        <v>3537</v>
      </c>
    </row>
    <row r="10" spans="1:10">
      <c r="A10" s="1361">
        <v>12</v>
      </c>
      <c r="B10" s="1733">
        <v>303</v>
      </c>
      <c r="C10" s="1779">
        <f>SUM('[33]ORU - Average Depr Plant Bals ('!$Q$68:$Q$80)</f>
        <v>9854.8449999999993</v>
      </c>
      <c r="D10" s="1721">
        <v>5</v>
      </c>
      <c r="E10" s="1731" t="s">
        <v>3389</v>
      </c>
      <c r="F10" s="1718">
        <v>20</v>
      </c>
      <c r="G10" s="1719" t="s">
        <v>1368</v>
      </c>
      <c r="H10" s="1720"/>
      <c r="J10" s="1348"/>
    </row>
    <row r="11" spans="1:10">
      <c r="A11" s="1361">
        <v>13</v>
      </c>
      <c r="B11" s="1716" t="s">
        <v>1322</v>
      </c>
      <c r="C11" s="1729">
        <f>SUM(C10)</f>
        <v>9854.8449999999993</v>
      </c>
      <c r="D11" s="1727"/>
      <c r="E11" s="1727"/>
      <c r="F11" s="1727"/>
      <c r="G11" s="1727"/>
      <c r="H11" s="1726"/>
    </row>
    <row r="12" spans="1:10">
      <c r="A12" s="1361">
        <v>14</v>
      </c>
      <c r="B12" s="1716"/>
      <c r="C12" s="1727"/>
      <c r="D12" s="1727"/>
      <c r="E12" s="1727"/>
      <c r="F12" s="1727"/>
      <c r="G12" s="1727"/>
      <c r="H12" s="1726"/>
    </row>
    <row r="13" spans="1:10">
      <c r="A13" s="1361">
        <v>15</v>
      </c>
      <c r="B13" s="1733">
        <v>350</v>
      </c>
      <c r="C13" s="1779">
        <f>+'[33]ORU - Average Depr Plant Bals ('!$Q$81</f>
        <v>8046.451</v>
      </c>
      <c r="D13" s="1721">
        <v>65</v>
      </c>
      <c r="E13" s="1731" t="s">
        <v>3389</v>
      </c>
      <c r="F13" s="1718">
        <v>1.54</v>
      </c>
      <c r="G13" s="1719" t="s">
        <v>2934</v>
      </c>
      <c r="H13" s="1720">
        <v>29</v>
      </c>
    </row>
    <row r="14" spans="1:10">
      <c r="A14" s="1361">
        <v>16</v>
      </c>
      <c r="B14" s="1733">
        <v>351</v>
      </c>
      <c r="C14" s="1779">
        <f>+'[33]ORU - Average Depr Plant Bals ('!$Q$84</f>
        <v>0</v>
      </c>
      <c r="D14" s="1721">
        <v>15</v>
      </c>
      <c r="E14" s="1717" t="s">
        <v>3389</v>
      </c>
      <c r="F14" s="1718">
        <v>6.67</v>
      </c>
      <c r="G14" s="1719" t="s">
        <v>4680</v>
      </c>
      <c r="H14" s="1720"/>
      <c r="J14" s="1363"/>
    </row>
    <row r="15" spans="1:10">
      <c r="A15" s="1361">
        <v>17</v>
      </c>
      <c r="B15" s="1733">
        <v>352</v>
      </c>
      <c r="C15" s="1779">
        <f>+'[33]ORU - Average Depr Plant Bals ('!$Q$85</f>
        <v>9491.3369999999995</v>
      </c>
      <c r="D15" s="1721">
        <v>60</v>
      </c>
      <c r="E15" s="1717">
        <v>-5</v>
      </c>
      <c r="F15" s="1718">
        <v>1.75</v>
      </c>
      <c r="G15" s="1719" t="s">
        <v>2938</v>
      </c>
      <c r="H15" s="1720">
        <v>43</v>
      </c>
    </row>
    <row r="16" spans="1:10">
      <c r="A16" s="1361">
        <v>18</v>
      </c>
      <c r="B16" s="1733">
        <v>353</v>
      </c>
      <c r="C16" s="1779">
        <f>+'[33]ORU - Average Depr Plant Bals ('!$Q$86</f>
        <v>84327.865999999995</v>
      </c>
      <c r="D16" s="1721">
        <v>45</v>
      </c>
      <c r="E16" s="1717">
        <v>-15</v>
      </c>
      <c r="F16" s="1718">
        <v>2.56</v>
      </c>
      <c r="G16" s="1719" t="s">
        <v>4681</v>
      </c>
      <c r="H16" s="1720">
        <v>33</v>
      </c>
    </row>
    <row r="17" spans="1:15">
      <c r="A17" s="1361">
        <v>19</v>
      </c>
      <c r="B17" s="1733">
        <v>354</v>
      </c>
      <c r="C17" s="1779">
        <f>+'[33]ORU - Average Depr Plant Bals ('!$Q$87</f>
        <v>9345.6939999999995</v>
      </c>
      <c r="D17" s="1717">
        <v>75</v>
      </c>
      <c r="E17" s="1717">
        <v>-30</v>
      </c>
      <c r="F17" s="1718">
        <v>1.73</v>
      </c>
      <c r="G17" s="1732" t="s">
        <v>2935</v>
      </c>
      <c r="H17" s="1720">
        <v>55</v>
      </c>
    </row>
    <row r="18" spans="1:15">
      <c r="A18" s="1361">
        <v>20</v>
      </c>
      <c r="B18" s="1733">
        <v>355</v>
      </c>
      <c r="C18" s="1779">
        <f>SUM('[33]ORU - Average Depr Plant Bals ('!$Q$88:$Q$89)</f>
        <v>79054.44200000001</v>
      </c>
      <c r="D18" s="1721">
        <v>53</v>
      </c>
      <c r="E18" s="1717">
        <v>-40</v>
      </c>
      <c r="F18" s="1718">
        <v>2.64</v>
      </c>
      <c r="G18" s="1719" t="s">
        <v>2934</v>
      </c>
      <c r="H18" s="1720">
        <v>42</v>
      </c>
    </row>
    <row r="19" spans="1:15">
      <c r="A19" s="1361">
        <v>21</v>
      </c>
      <c r="B19" s="1733">
        <v>356</v>
      </c>
      <c r="C19" s="1779">
        <f>+'[33]ORU - Average Depr Plant Bals ('!$Q$91</f>
        <v>45067.383000000002</v>
      </c>
      <c r="D19" s="1721">
        <v>65</v>
      </c>
      <c r="E19" s="1717">
        <v>-10</v>
      </c>
      <c r="F19" s="1718">
        <v>1.69</v>
      </c>
      <c r="G19" s="1719" t="s">
        <v>2936</v>
      </c>
      <c r="H19" s="1720">
        <v>56</v>
      </c>
    </row>
    <row r="20" spans="1:15">
      <c r="A20" s="1361">
        <v>22</v>
      </c>
      <c r="B20" s="1733">
        <v>356</v>
      </c>
      <c r="C20" s="1779">
        <f>+'[33]ORU - Average Depr Plant Bals ('!$Q$93</f>
        <v>1343.595</v>
      </c>
      <c r="D20" s="1721">
        <v>65</v>
      </c>
      <c r="E20" s="1731">
        <v>-10</v>
      </c>
      <c r="F20" s="1718">
        <v>1.69</v>
      </c>
      <c r="G20" s="1719" t="s">
        <v>2936</v>
      </c>
      <c r="H20" s="1720">
        <v>38</v>
      </c>
    </row>
    <row r="21" spans="1:15">
      <c r="A21" s="1361">
        <v>23</v>
      </c>
      <c r="B21" s="1733">
        <v>357</v>
      </c>
      <c r="C21" s="1779">
        <f>+'[33]ORU - Average Depr Plant Bals ('!$Q$94</f>
        <v>5374.5119999999997</v>
      </c>
      <c r="D21" s="1721">
        <v>35</v>
      </c>
      <c r="E21" s="1731" t="s">
        <v>3389</v>
      </c>
      <c r="F21" s="1718">
        <v>2.86</v>
      </c>
      <c r="G21" s="1719" t="s">
        <v>2938</v>
      </c>
      <c r="H21" s="1720">
        <v>28</v>
      </c>
    </row>
    <row r="22" spans="1:15">
      <c r="A22" s="1361">
        <v>24</v>
      </c>
      <c r="B22" s="1733">
        <v>358</v>
      </c>
      <c r="C22" s="1779">
        <f>+'[33]ORU - Average Depr Plant Bals ('!$Q$95</f>
        <v>15368.405000000001</v>
      </c>
      <c r="D22" s="1721">
        <v>33</v>
      </c>
      <c r="E22" s="1731" t="s">
        <v>3389</v>
      </c>
      <c r="F22" s="1718">
        <v>3.03</v>
      </c>
      <c r="G22" s="1719" t="s">
        <v>1369</v>
      </c>
      <c r="H22" s="1720">
        <v>27</v>
      </c>
    </row>
    <row r="23" spans="1:15">
      <c r="A23" s="1361">
        <v>25</v>
      </c>
      <c r="B23" s="1733">
        <v>359</v>
      </c>
      <c r="C23" s="1779">
        <f>+'[33]ORU - Average Depr Plant Bals ('!$Q$97</f>
        <v>1194.9570000000001</v>
      </c>
      <c r="D23" s="1721">
        <v>70</v>
      </c>
      <c r="E23" s="1731" t="s">
        <v>3389</v>
      </c>
      <c r="F23" s="1718">
        <v>1.43</v>
      </c>
      <c r="G23" s="1719" t="s">
        <v>1369</v>
      </c>
      <c r="H23" s="1720">
        <v>44</v>
      </c>
    </row>
    <row r="24" spans="1:15">
      <c r="A24" s="1361">
        <v>26</v>
      </c>
      <c r="B24" s="1734" t="s">
        <v>1322</v>
      </c>
      <c r="C24" s="1730">
        <f>SUM(C13:C23)</f>
        <v>258614.64199999999</v>
      </c>
      <c r="D24" s="1721"/>
      <c r="E24" s="1728"/>
      <c r="F24" s="1728"/>
      <c r="G24" s="1721"/>
      <c r="H24" s="1722"/>
    </row>
    <row r="25" spans="1:15">
      <c r="A25" s="1361">
        <v>27</v>
      </c>
      <c r="B25" s="1734"/>
      <c r="C25" s="1725"/>
      <c r="D25" s="1721"/>
      <c r="E25" s="1728"/>
      <c r="F25" s="1728"/>
      <c r="G25" s="1721"/>
      <c r="H25" s="1722"/>
    </row>
    <row r="26" spans="1:15">
      <c r="A26" s="1361">
        <v>28</v>
      </c>
      <c r="B26" s="1734"/>
      <c r="C26" s="1725"/>
      <c r="D26" s="1725"/>
      <c r="E26" s="1728"/>
      <c r="F26" s="1728"/>
      <c r="G26" s="1725"/>
      <c r="H26" s="1723"/>
    </row>
    <row r="27" spans="1:15">
      <c r="A27" s="1361">
        <v>29</v>
      </c>
      <c r="B27" s="1733">
        <v>360</v>
      </c>
      <c r="C27" s="1779">
        <f>+'[33]ORU - Average Depr Plant Bals ('!$Q$98</f>
        <v>1143.5909999999999</v>
      </c>
      <c r="D27" s="1721">
        <v>65</v>
      </c>
      <c r="E27" s="1731" t="s">
        <v>3389</v>
      </c>
      <c r="F27" s="1718">
        <v>1.54</v>
      </c>
      <c r="G27" s="1719" t="s">
        <v>2934</v>
      </c>
      <c r="H27" s="1720">
        <v>42</v>
      </c>
    </row>
    <row r="28" spans="1:15">
      <c r="A28" s="1361">
        <v>30</v>
      </c>
      <c r="B28" s="1733">
        <v>361</v>
      </c>
      <c r="C28" s="1779">
        <f>+'[33]ORU - Average Depr Plant Bals ('!$Q$102</f>
        <v>13439.063</v>
      </c>
      <c r="D28" s="1721">
        <v>55</v>
      </c>
      <c r="E28" s="1717">
        <v>-15</v>
      </c>
      <c r="F28" s="1718">
        <v>2.09</v>
      </c>
      <c r="G28" s="1719" t="s">
        <v>4682</v>
      </c>
      <c r="H28" s="1720">
        <v>45</v>
      </c>
    </row>
    <row r="29" spans="1:15">
      <c r="A29" s="1361">
        <v>31</v>
      </c>
      <c r="B29" s="1733">
        <v>362</v>
      </c>
      <c r="C29" s="1779">
        <f>+'[33]ORU - Average Depr Plant Bals ('!$Q$103</f>
        <v>152192.61499999999</v>
      </c>
      <c r="D29" s="1721">
        <v>45</v>
      </c>
      <c r="E29" s="1717">
        <v>-5</v>
      </c>
      <c r="F29" s="1718">
        <v>2.33</v>
      </c>
      <c r="G29" s="1719" t="s">
        <v>4681</v>
      </c>
      <c r="H29" s="1720">
        <v>36</v>
      </c>
    </row>
    <row r="30" spans="1:15">
      <c r="A30" s="1361">
        <v>32</v>
      </c>
      <c r="B30" s="1733">
        <v>363</v>
      </c>
      <c r="C30" s="1779">
        <f>+'[33]ORU - Average Depr Plant Bals ('!$Q$104</f>
        <v>0</v>
      </c>
      <c r="D30" s="1721">
        <v>15</v>
      </c>
      <c r="E30" s="1717" t="s">
        <v>3389</v>
      </c>
      <c r="F30" s="1718">
        <v>6.67</v>
      </c>
      <c r="G30" s="1719" t="s">
        <v>4680</v>
      </c>
      <c r="H30" s="1720"/>
    </row>
    <row r="31" spans="1:15">
      <c r="A31" s="1361">
        <v>33</v>
      </c>
      <c r="B31" s="1733">
        <v>364</v>
      </c>
      <c r="C31" s="1779">
        <f>+'[33]ORU - Average Depr Plant Bals ('!$Q$105</f>
        <v>151347.399</v>
      </c>
      <c r="D31" s="1721">
        <v>60</v>
      </c>
      <c r="E31" s="1717">
        <v>-90</v>
      </c>
      <c r="F31" s="1718">
        <v>3.17</v>
      </c>
      <c r="G31" s="1719" t="s">
        <v>2936</v>
      </c>
      <c r="H31" s="1720">
        <v>50</v>
      </c>
      <c r="J31" s="1363"/>
    </row>
    <row r="32" spans="1:15">
      <c r="A32" s="1361">
        <v>34</v>
      </c>
      <c r="B32" s="1733">
        <v>365</v>
      </c>
      <c r="C32" s="1779">
        <f>+'[33]ORU - Average Depr Plant Bals ('!$Q$106</f>
        <v>161079.82999999999</v>
      </c>
      <c r="D32" s="1721">
        <v>75</v>
      </c>
      <c r="E32" s="1717">
        <v>-80</v>
      </c>
      <c r="F32" s="1718">
        <v>2.4</v>
      </c>
      <c r="G32" s="1719" t="s">
        <v>2936</v>
      </c>
      <c r="H32" s="1720">
        <v>64</v>
      </c>
      <c r="M32" s="1349"/>
      <c r="O32" s="1349"/>
    </row>
    <row r="33" spans="1:15">
      <c r="A33" s="1361">
        <v>35</v>
      </c>
      <c r="B33" s="1733">
        <v>365</v>
      </c>
      <c r="C33" s="1779">
        <f>+'[33]ORU - Average Depr Plant Bals ('!$Q$107</f>
        <v>3642.52</v>
      </c>
      <c r="D33" s="1721">
        <v>35</v>
      </c>
      <c r="E33" s="1717">
        <v>-30</v>
      </c>
      <c r="F33" s="1718">
        <v>3.71</v>
      </c>
      <c r="G33" s="1719" t="s">
        <v>4683</v>
      </c>
      <c r="H33" s="1720">
        <v>29</v>
      </c>
      <c r="M33" s="1349"/>
      <c r="O33" s="1349"/>
    </row>
    <row r="34" spans="1:15">
      <c r="A34" s="1361">
        <v>36</v>
      </c>
      <c r="B34" s="1733">
        <v>366</v>
      </c>
      <c r="C34" s="1779">
        <f>+'[33]ORU - Average Depr Plant Bals ('!$Q$108</f>
        <v>24955.922999999999</v>
      </c>
      <c r="D34" s="1721">
        <v>75</v>
      </c>
      <c r="E34" s="1717">
        <v>-40</v>
      </c>
      <c r="F34" s="1718">
        <v>1.87</v>
      </c>
      <c r="G34" s="1719" t="s">
        <v>2934</v>
      </c>
      <c r="H34" s="1720">
        <v>61</v>
      </c>
      <c r="M34" s="1349"/>
      <c r="O34" s="1349"/>
    </row>
    <row r="35" spans="1:15">
      <c r="A35" s="1361">
        <v>37</v>
      </c>
      <c r="B35" s="1733">
        <v>367</v>
      </c>
      <c r="C35" s="1779">
        <f>+'[33]ORU - Average Depr Plant Bals ('!$Q$110</f>
        <v>113383.253</v>
      </c>
      <c r="D35" s="1721">
        <v>65</v>
      </c>
      <c r="E35" s="1717">
        <v>-40</v>
      </c>
      <c r="F35" s="1718">
        <v>2.15</v>
      </c>
      <c r="G35" s="1732" t="s">
        <v>2934</v>
      </c>
      <c r="H35" s="1720">
        <v>52</v>
      </c>
      <c r="M35" s="1349"/>
      <c r="O35" s="1349"/>
    </row>
    <row r="36" spans="1:15">
      <c r="A36" s="1361">
        <v>38</v>
      </c>
      <c r="B36" s="1733">
        <v>368</v>
      </c>
      <c r="C36" s="1779">
        <f>SUM('[33]ORU - Average Depr Plant Bals ('!$Q$112:$Q$115)</f>
        <v>117853.62199999999</v>
      </c>
      <c r="D36" s="1721">
        <v>50</v>
      </c>
      <c r="E36" s="1717">
        <v>-30</v>
      </c>
      <c r="F36" s="1718">
        <v>2.6</v>
      </c>
      <c r="G36" s="1719" t="s">
        <v>4683</v>
      </c>
      <c r="H36" s="1720">
        <v>41</v>
      </c>
      <c r="J36" s="1363"/>
      <c r="M36" s="1349"/>
      <c r="O36" s="1349"/>
    </row>
    <row r="37" spans="1:15">
      <c r="A37" s="1361">
        <v>39</v>
      </c>
      <c r="B37" s="1733">
        <v>369</v>
      </c>
      <c r="C37" s="1779">
        <f>+'[33]ORU - Average Depr Plant Bals ('!$Q$116</f>
        <v>15375.460999999999</v>
      </c>
      <c r="D37" s="1721">
        <v>70</v>
      </c>
      <c r="E37" s="1717">
        <v>-95</v>
      </c>
      <c r="F37" s="1718">
        <v>2.79</v>
      </c>
      <c r="G37" s="1719" t="s">
        <v>2937</v>
      </c>
      <c r="H37" s="1720">
        <v>55</v>
      </c>
      <c r="M37" s="1349"/>
      <c r="O37" s="1349"/>
    </row>
    <row r="38" spans="1:15">
      <c r="A38" s="1361">
        <v>40</v>
      </c>
      <c r="B38" s="1733">
        <v>369</v>
      </c>
      <c r="C38" s="1779">
        <f>+'[33]ORU - Average Depr Plant Bals ('!$Q$117</f>
        <v>20209.304</v>
      </c>
      <c r="D38" s="1721">
        <v>65</v>
      </c>
      <c r="E38" s="1717">
        <v>-95</v>
      </c>
      <c r="F38" s="1718">
        <v>3</v>
      </c>
      <c r="G38" s="1719" t="s">
        <v>2935</v>
      </c>
      <c r="H38" s="1720">
        <v>53</v>
      </c>
      <c r="M38" s="1349"/>
      <c r="O38" s="1349"/>
    </row>
    <row r="39" spans="1:15">
      <c r="A39" s="1361">
        <v>41</v>
      </c>
      <c r="B39" s="1733">
        <v>370</v>
      </c>
      <c r="C39" s="1779">
        <f>+'[33]ORU - Average Depr Plant Bals ('!$Q$118+'[33]ORU - Average Depr Plant Bals ('!$Q$120</f>
        <v>9874.9130000000005</v>
      </c>
      <c r="D39" s="1721">
        <v>25</v>
      </c>
      <c r="E39" s="1731" t="s">
        <v>3389</v>
      </c>
      <c r="F39" s="1718">
        <v>4</v>
      </c>
      <c r="G39" s="1719" t="s">
        <v>2937</v>
      </c>
      <c r="H39" s="1720">
        <v>14</v>
      </c>
      <c r="M39" s="1349"/>
      <c r="O39" s="1368"/>
    </row>
    <row r="40" spans="1:15">
      <c r="A40" s="1361">
        <v>42</v>
      </c>
      <c r="B40" s="1733">
        <v>370</v>
      </c>
      <c r="C40" s="1779">
        <f>+'[33]ORU - Average Depr Plant Bals ('!$Q$119+'[33]ORU - Average Depr Plant Bals ('!$Q$121</f>
        <v>22345.557000000001</v>
      </c>
      <c r="D40" s="1721">
        <v>20</v>
      </c>
      <c r="E40" s="1731" t="s">
        <v>3389</v>
      </c>
      <c r="F40" s="1718">
        <v>5</v>
      </c>
      <c r="G40" s="1719" t="s">
        <v>2937</v>
      </c>
      <c r="H40" s="1720">
        <v>16</v>
      </c>
    </row>
    <row r="41" spans="1:15">
      <c r="A41" s="1361">
        <v>43</v>
      </c>
      <c r="B41" s="1733">
        <v>371</v>
      </c>
      <c r="C41" s="1779">
        <f>+'[33]ORU - Average Depr Plant Bals ('!$Q$126</f>
        <v>290.35899999999998</v>
      </c>
      <c r="D41" s="1721">
        <v>50</v>
      </c>
      <c r="E41" s="1731" t="s">
        <v>3389</v>
      </c>
      <c r="F41" s="1718">
        <v>2</v>
      </c>
      <c r="G41" s="1719" t="s">
        <v>2937</v>
      </c>
      <c r="H41" s="1720">
        <v>43</v>
      </c>
    </row>
    <row r="42" spans="1:15">
      <c r="A42" s="1361">
        <v>44</v>
      </c>
      <c r="B42" s="1733">
        <v>373</v>
      </c>
      <c r="C42" s="1779">
        <f>+'[33]ORU - Average Depr Plant Bals ('!$Q$127+'[33]ORU - Average Depr Plant Bals ('!$Q$128</f>
        <v>15644.523000000001</v>
      </c>
      <c r="D42" s="1721">
        <v>40</v>
      </c>
      <c r="E42" s="1717">
        <v>-50</v>
      </c>
      <c r="F42" s="1718">
        <v>3.75</v>
      </c>
      <c r="G42" s="1719" t="s">
        <v>2937</v>
      </c>
      <c r="H42" s="1720">
        <v>30</v>
      </c>
    </row>
    <row r="43" spans="1:15">
      <c r="A43" s="1361">
        <v>45</v>
      </c>
      <c r="B43" s="1724" t="s">
        <v>1322</v>
      </c>
      <c r="C43" s="1730">
        <f>SUM(C27:C42)</f>
        <v>822777.93300000008</v>
      </c>
      <c r="D43" s="1721"/>
      <c r="E43" s="1717"/>
      <c r="F43" s="1718"/>
      <c r="G43" s="1719"/>
      <c r="H43" s="1720"/>
    </row>
    <row r="44" spans="1:15">
      <c r="A44" s="1361">
        <v>46</v>
      </c>
      <c r="B44" s="1364"/>
      <c r="C44" s="1367"/>
      <c r="D44" s="1362"/>
      <c r="E44" s="1365"/>
      <c r="F44" s="1365"/>
      <c r="G44" s="1362"/>
      <c r="H44" s="1366"/>
    </row>
    <row r="45" spans="1:15">
      <c r="A45" s="1361">
        <v>47</v>
      </c>
      <c r="B45" s="1369"/>
      <c r="C45" s="1367"/>
      <c r="D45" s="1362"/>
      <c r="E45" s="1365"/>
      <c r="F45" s="1365"/>
      <c r="G45" s="1362"/>
      <c r="H45" s="1366"/>
    </row>
    <row r="46" spans="1:15">
      <c r="A46" s="1361">
        <v>48</v>
      </c>
      <c r="B46" s="1364"/>
      <c r="C46" s="1367"/>
      <c r="D46" s="1362"/>
      <c r="E46" s="1365"/>
      <c r="F46" s="1365"/>
      <c r="G46" s="1362"/>
      <c r="H46" s="1366"/>
    </row>
    <row r="47" spans="1:15">
      <c r="A47" s="1361">
        <v>49</v>
      </c>
      <c r="B47" s="1364"/>
      <c r="C47" s="1367"/>
      <c r="D47" s="1362"/>
      <c r="E47" s="1365"/>
      <c r="F47" s="1365"/>
      <c r="G47" s="1362"/>
      <c r="H47" s="1366"/>
    </row>
    <row r="48" spans="1:15">
      <c r="A48" s="1361">
        <v>50</v>
      </c>
      <c r="B48" s="1364"/>
      <c r="C48" s="1367"/>
      <c r="D48" s="1362"/>
      <c r="E48" s="1365"/>
      <c r="F48" s="1365"/>
      <c r="G48" s="1362"/>
      <c r="H48" s="1366"/>
    </row>
    <row r="49" spans="1:8">
      <c r="A49" s="1370">
        <v>51</v>
      </c>
      <c r="B49" s="1364"/>
      <c r="C49" s="1367"/>
      <c r="D49" s="1362"/>
      <c r="E49" s="1365"/>
      <c r="F49" s="1365"/>
      <c r="G49" s="1362"/>
      <c r="H49" s="1366"/>
    </row>
    <row r="50" spans="1:8">
      <c r="A50" s="1371">
        <v>52</v>
      </c>
      <c r="B50" s="1364"/>
      <c r="C50" s="1367"/>
      <c r="D50" s="1362"/>
      <c r="E50" s="1365"/>
      <c r="F50" s="1365"/>
      <c r="G50" s="1362"/>
      <c r="H50" s="1366"/>
    </row>
    <row r="51" spans="1:8">
      <c r="A51" s="1371">
        <v>53</v>
      </c>
      <c r="B51" s="1364"/>
      <c r="C51" s="1367"/>
      <c r="D51" s="1362"/>
      <c r="E51" s="1365"/>
      <c r="F51" s="1365"/>
      <c r="G51" s="1362"/>
      <c r="H51" s="1366"/>
    </row>
    <row r="52" spans="1:8" ht="15.75" thickBot="1">
      <c r="A52" s="1372">
        <v>54</v>
      </c>
      <c r="B52" s="1373"/>
      <c r="C52" s="1374"/>
      <c r="D52" s="1375"/>
      <c r="E52" s="1376"/>
      <c r="F52" s="1376"/>
      <c r="G52" s="1375"/>
      <c r="H52" s="1377"/>
    </row>
    <row r="53" spans="1:8">
      <c r="A53" s="2717" t="s">
        <v>5134</v>
      </c>
      <c r="B53" s="1378"/>
      <c r="C53" s="1337"/>
      <c r="D53" s="1337"/>
      <c r="E53" s="1337"/>
      <c r="F53" s="1337"/>
      <c r="G53" s="1337"/>
      <c r="H53" s="1379" t="s">
        <v>1370</v>
      </c>
    </row>
    <row r="54" spans="1:8">
      <c r="A54" s="1347" t="s">
        <v>2007</v>
      </c>
      <c r="B54" s="1380"/>
      <c r="C54" s="1381"/>
      <c r="D54" s="1340"/>
      <c r="E54" s="1340"/>
      <c r="F54" s="1340"/>
      <c r="G54" s="1340"/>
      <c r="H54" s="1340"/>
    </row>
  </sheetData>
  <phoneticPr fontId="0" type="noConversion"/>
  <printOptions horizontalCentered="1" verticalCentered="1"/>
  <pageMargins left="0.5" right="0.25" top="0.25" bottom="0.25" header="0" footer="0"/>
  <pageSetup scale="87" orientation="portrait" horizontalDpi="300" verticalDpi="300" r:id="rId1"/>
  <headerFooter alignWithMargins="0"/>
  <legacyDrawing r:id="rId2"/>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0" enableFormatConditionsCalculation="0">
    <pageSetUpPr fitToPage="1"/>
  </sheetPr>
  <dimension ref="A1:M54"/>
  <sheetViews>
    <sheetView view="pageBreakPreview" zoomScale="60" zoomScaleNormal="100" workbookViewId="0">
      <selection activeCell="M31" sqref="M31"/>
    </sheetView>
  </sheetViews>
  <sheetFormatPr defaultColWidth="9.6640625" defaultRowHeight="15"/>
  <cols>
    <col min="1" max="1" width="5.6640625" style="1335" customWidth="1"/>
    <col min="2" max="2" width="9.33203125" style="1335" customWidth="1"/>
    <col min="3" max="3" width="20.6640625" style="1335" customWidth="1"/>
    <col min="4" max="4" width="11.33203125" style="1335" customWidth="1"/>
    <col min="5" max="5" width="10.6640625" style="1335" customWidth="1"/>
    <col min="6" max="6" width="14.88671875" style="1335" customWidth="1"/>
    <col min="7" max="7" width="14.6640625" style="1335" customWidth="1"/>
    <col min="8" max="8" width="9.6640625" style="1335"/>
    <col min="9" max="9" width="1.33203125" style="1335" customWidth="1"/>
    <col min="10" max="16384" width="9.6640625" style="1335"/>
  </cols>
  <sheetData>
    <row r="1" spans="1:13" ht="15.75" thickBot="1"/>
    <row r="2" spans="1:13">
      <c r="A2" s="1331" t="s">
        <v>2927</v>
      </c>
      <c r="B2" s="1332"/>
      <c r="C2" s="1333"/>
      <c r="D2" s="1332" t="s">
        <v>3412</v>
      </c>
      <c r="E2" s="1333"/>
      <c r="F2" s="1332" t="s">
        <v>2457</v>
      </c>
      <c r="G2" s="1334" t="s">
        <v>2458</v>
      </c>
      <c r="H2" s="1351"/>
    </row>
    <row r="3" spans="1:13">
      <c r="A3" s="1352"/>
      <c r="B3" s="1337"/>
      <c r="C3" s="1338"/>
      <c r="D3" s="1337" t="s">
        <v>1479</v>
      </c>
      <c r="E3" s="1338"/>
      <c r="F3" s="1337" t="s">
        <v>2459</v>
      </c>
      <c r="G3" s="1339"/>
      <c r="H3" s="1350"/>
    </row>
    <row r="4" spans="1:13">
      <c r="A4" s="1336" t="s">
        <v>3924</v>
      </c>
      <c r="B4" s="1337"/>
      <c r="C4" s="1338"/>
      <c r="D4" s="1337" t="s">
        <v>1480</v>
      </c>
      <c r="E4" s="1338"/>
      <c r="F4" s="1353" t="str">
        <f>'337'!F3</f>
        <v>4/28/2016</v>
      </c>
      <c r="G4" s="1354" t="str">
        <f>'Data Sheet'!$C$38</f>
        <v>12/31/2015</v>
      </c>
      <c r="H4" s="1350"/>
    </row>
    <row r="5" spans="1:13">
      <c r="A5" s="1355" t="s">
        <v>2361</v>
      </c>
      <c r="B5" s="1356"/>
      <c r="C5" s="1356"/>
      <c r="D5" s="1356"/>
      <c r="E5" s="1356"/>
      <c r="F5" s="1356"/>
      <c r="G5" s="1356"/>
      <c r="H5" s="1357"/>
    </row>
    <row r="6" spans="1:13">
      <c r="A6" s="1358" t="s">
        <v>2362</v>
      </c>
      <c r="B6" s="1359"/>
      <c r="C6" s="1359"/>
      <c r="D6" s="1359"/>
      <c r="E6" s="1359"/>
      <c r="F6" s="1359"/>
      <c r="G6" s="1359"/>
      <c r="H6" s="1360"/>
    </row>
    <row r="7" spans="1:13">
      <c r="A7" s="1341"/>
      <c r="B7" s="1339"/>
      <c r="C7" s="1342" t="s">
        <v>2363</v>
      </c>
      <c r="D7" s="1342" t="s">
        <v>2364</v>
      </c>
      <c r="E7" s="1339"/>
      <c r="F7" s="1342" t="s">
        <v>2365</v>
      </c>
      <c r="G7" s="1339"/>
      <c r="H7" s="1343" t="s">
        <v>537</v>
      </c>
    </row>
    <row r="8" spans="1:13">
      <c r="A8" s="1341"/>
      <c r="B8" s="1342" t="s">
        <v>1529</v>
      </c>
      <c r="C8" s="1342" t="s">
        <v>2366</v>
      </c>
      <c r="D8" s="1342" t="s">
        <v>2367</v>
      </c>
      <c r="E8" s="1342" t="s">
        <v>1998</v>
      </c>
      <c r="F8" s="1342" t="s">
        <v>1999</v>
      </c>
      <c r="G8" s="1342" t="s">
        <v>2000</v>
      </c>
      <c r="H8" s="1343" t="s">
        <v>2001</v>
      </c>
    </row>
    <row r="9" spans="1:13">
      <c r="A9" s="1341" t="s">
        <v>3686</v>
      </c>
      <c r="B9" s="1342" t="s">
        <v>3689</v>
      </c>
      <c r="C9" s="1342" t="s">
        <v>2002</v>
      </c>
      <c r="D9" s="1342" t="s">
        <v>2003</v>
      </c>
      <c r="E9" s="1342" t="s">
        <v>2004</v>
      </c>
      <c r="F9" s="1342" t="s">
        <v>2004</v>
      </c>
      <c r="G9" s="1342" t="s">
        <v>2005</v>
      </c>
      <c r="H9" s="1343" t="s">
        <v>3925</v>
      </c>
    </row>
    <row r="10" spans="1:13">
      <c r="A10" s="1344" t="s">
        <v>3689</v>
      </c>
      <c r="B10" s="1345" t="s">
        <v>58</v>
      </c>
      <c r="C10" s="1345" t="s">
        <v>1827</v>
      </c>
      <c r="D10" s="1345" t="s">
        <v>1828</v>
      </c>
      <c r="E10" s="1345" t="s">
        <v>1829</v>
      </c>
      <c r="F10" s="1345" t="s">
        <v>3535</v>
      </c>
      <c r="G10" s="1345" t="s">
        <v>3536</v>
      </c>
      <c r="H10" s="1346" t="s">
        <v>3537</v>
      </c>
    </row>
    <row r="11" spans="1:13" ht="18">
      <c r="A11" s="1341">
        <v>12</v>
      </c>
      <c r="B11" s="1737">
        <v>390</v>
      </c>
      <c r="C11" s="1738">
        <f>+'[33]ORU - Average Depr Plant Bals ('!$Q$130</f>
        <v>7754.98</v>
      </c>
      <c r="D11" s="1739">
        <v>45</v>
      </c>
      <c r="E11" s="1780">
        <v>-35</v>
      </c>
      <c r="F11" s="1781">
        <v>3</v>
      </c>
      <c r="G11" s="1740" t="s">
        <v>4681</v>
      </c>
      <c r="H11" s="1741">
        <v>37</v>
      </c>
      <c r="I11" s="1383"/>
    </row>
    <row r="12" spans="1:13" ht="18">
      <c r="A12" s="1341">
        <v>13</v>
      </c>
      <c r="B12" s="1742">
        <v>391</v>
      </c>
      <c r="C12" s="1738">
        <f>+'[33]ORU - Average Depr Plant Bals ('!$Q$131</f>
        <v>570.404</v>
      </c>
      <c r="D12" s="1739">
        <v>20</v>
      </c>
      <c r="E12" s="1743" t="s">
        <v>3389</v>
      </c>
      <c r="F12" s="1781">
        <v>5</v>
      </c>
      <c r="G12" s="1740" t="s">
        <v>3389</v>
      </c>
      <c r="H12" s="1741">
        <v>18</v>
      </c>
      <c r="I12" s="1383"/>
      <c r="K12" s="1384"/>
    </row>
    <row r="13" spans="1:13" ht="18">
      <c r="A13" s="1341">
        <v>14</v>
      </c>
      <c r="B13" s="1742">
        <v>391</v>
      </c>
      <c r="C13" s="1738">
        <f>+'[33]ORU - Average Depr Plant Bals ('!$Q$132</f>
        <v>50.265000000000001</v>
      </c>
      <c r="D13" s="1739">
        <v>15</v>
      </c>
      <c r="E13" s="1743" t="s">
        <v>3389</v>
      </c>
      <c r="F13" s="1781">
        <v>6.67</v>
      </c>
      <c r="G13" s="1740" t="s">
        <v>3389</v>
      </c>
      <c r="H13" s="1741">
        <v>13</v>
      </c>
      <c r="I13" s="1383"/>
      <c r="K13" s="1384"/>
      <c r="M13" s="1385"/>
    </row>
    <row r="14" spans="1:13" ht="18">
      <c r="A14" s="1341">
        <v>15</v>
      </c>
      <c r="B14" s="1742">
        <v>391</v>
      </c>
      <c r="C14" s="1738">
        <f>+'[33]ORU - Average Depr Plant Bals ('!$Q$135</f>
        <v>10972.040999999999</v>
      </c>
      <c r="D14" s="1739">
        <v>13</v>
      </c>
      <c r="E14" s="1743" t="s">
        <v>3389</v>
      </c>
      <c r="F14" s="1781">
        <v>7.69</v>
      </c>
      <c r="G14" s="1740" t="s">
        <v>3389</v>
      </c>
      <c r="H14" s="1741">
        <v>11</v>
      </c>
      <c r="I14" s="1383"/>
      <c r="K14" s="1384"/>
      <c r="M14" s="1385"/>
    </row>
    <row r="15" spans="1:13" ht="18">
      <c r="A15" s="1341">
        <v>16</v>
      </c>
      <c r="B15" s="1742">
        <v>393</v>
      </c>
      <c r="C15" s="1738">
        <f>+'[33]ORU - Average Depr Plant Bals ('!$Q$140</f>
        <v>32.307000000000002</v>
      </c>
      <c r="D15" s="1739">
        <v>20</v>
      </c>
      <c r="E15" s="1743" t="s">
        <v>3389</v>
      </c>
      <c r="F15" s="1781">
        <v>5</v>
      </c>
      <c r="G15" s="1740" t="s">
        <v>3389</v>
      </c>
      <c r="H15" s="1741">
        <v>16</v>
      </c>
      <c r="I15" s="1383"/>
      <c r="K15" s="1386"/>
      <c r="L15" s="1387"/>
      <c r="M15" s="1385"/>
    </row>
    <row r="16" spans="1:13" ht="18">
      <c r="A16" s="1341">
        <v>17</v>
      </c>
      <c r="B16" s="1742">
        <v>394</v>
      </c>
      <c r="C16" s="1738">
        <f>+'[33]ORU - Average Depr Plant Bals ('!$Q$141</f>
        <v>3785.5329999999999</v>
      </c>
      <c r="D16" s="1739">
        <v>20</v>
      </c>
      <c r="E16" s="1743" t="s">
        <v>3389</v>
      </c>
      <c r="F16" s="1781">
        <v>5</v>
      </c>
      <c r="G16" s="1740" t="s">
        <v>3389</v>
      </c>
      <c r="H16" s="1741">
        <v>18</v>
      </c>
      <c r="I16" s="1383"/>
      <c r="J16" s="1384"/>
      <c r="K16" s="1386"/>
      <c r="L16" s="1387"/>
      <c r="M16" s="1385"/>
    </row>
    <row r="17" spans="1:13" ht="18">
      <c r="A17" s="1341">
        <v>18</v>
      </c>
      <c r="B17" s="1742">
        <v>395</v>
      </c>
      <c r="C17" s="1738">
        <f>+'[33]ORU - Average Depr Plant Bals ('!$Q$142</f>
        <v>5650.06</v>
      </c>
      <c r="D17" s="1739">
        <v>20</v>
      </c>
      <c r="E17" s="1743" t="s">
        <v>3389</v>
      </c>
      <c r="F17" s="1781">
        <v>5</v>
      </c>
      <c r="G17" s="1782" t="s">
        <v>3389</v>
      </c>
      <c r="H17" s="1741">
        <v>18</v>
      </c>
      <c r="I17" s="1383"/>
      <c r="K17" s="1386"/>
      <c r="L17" s="1385"/>
      <c r="M17" s="1385"/>
    </row>
    <row r="18" spans="1:13" ht="18">
      <c r="A18" s="1341">
        <v>19</v>
      </c>
      <c r="B18" s="1742">
        <v>397</v>
      </c>
      <c r="C18" s="1738">
        <f>+'[33]ORU - Average Depr Plant Bals ('!$Q$145+'[33]ORU - Average Depr Plant Bals ('!$Q$146</f>
        <v>4987.7610000000004</v>
      </c>
      <c r="D18" s="1739">
        <v>15</v>
      </c>
      <c r="E18" s="1743" t="s">
        <v>3389</v>
      </c>
      <c r="F18" s="1781">
        <v>6.67</v>
      </c>
      <c r="G18" s="1740" t="s">
        <v>3389</v>
      </c>
      <c r="H18" s="1741">
        <v>12</v>
      </c>
      <c r="I18" s="1383"/>
      <c r="K18" s="1386"/>
      <c r="L18" s="1385"/>
      <c r="M18" s="1385"/>
    </row>
    <row r="19" spans="1:13" ht="18">
      <c r="A19" s="1341">
        <v>20</v>
      </c>
      <c r="B19" s="1742">
        <v>398</v>
      </c>
      <c r="C19" s="1738">
        <f>+'[33]ORU - Average Depr Plant Bals ('!$Q$148</f>
        <v>901.71799999999996</v>
      </c>
      <c r="D19" s="1739">
        <v>20</v>
      </c>
      <c r="E19" s="1743" t="s">
        <v>3389</v>
      </c>
      <c r="F19" s="1781">
        <v>5</v>
      </c>
      <c r="G19" s="1740" t="s">
        <v>3389</v>
      </c>
      <c r="H19" s="1741">
        <v>18</v>
      </c>
      <c r="I19" s="1383"/>
      <c r="K19" s="1386"/>
      <c r="L19" s="1385"/>
      <c r="M19" s="1385"/>
    </row>
    <row r="20" spans="1:13" ht="18">
      <c r="A20" s="1341">
        <v>21</v>
      </c>
      <c r="B20" s="1744" t="s">
        <v>1322</v>
      </c>
      <c r="C20" s="1745">
        <f>SUM(C11:C19)</f>
        <v>34705.069000000003</v>
      </c>
      <c r="D20" s="1739"/>
      <c r="E20" s="1746"/>
      <c r="F20" s="1746"/>
      <c r="G20" s="1740"/>
      <c r="H20" s="1736"/>
      <c r="I20" s="1383"/>
      <c r="K20" s="1386"/>
      <c r="L20" s="1385"/>
      <c r="M20" s="1385"/>
    </row>
    <row r="21" spans="1:13" ht="18">
      <c r="A21" s="1341">
        <v>22</v>
      </c>
      <c r="B21" s="1747"/>
      <c r="C21" s="1738"/>
      <c r="D21" s="1739"/>
      <c r="E21" s="1746"/>
      <c r="F21" s="1746"/>
      <c r="G21" s="1740"/>
      <c r="H21" s="1736"/>
      <c r="I21" s="1383"/>
      <c r="K21" s="1386"/>
      <c r="L21" s="1385"/>
    </row>
    <row r="22" spans="1:13" ht="18">
      <c r="A22" s="1341">
        <v>23</v>
      </c>
      <c r="B22" s="1748">
        <v>303</v>
      </c>
      <c r="C22" s="1738">
        <f>+'[33]ORU - Average Depr Plant Bals ('!$R$3</f>
        <v>891.241354</v>
      </c>
      <c r="D22" s="1749">
        <v>5</v>
      </c>
      <c r="E22" s="1743" t="s">
        <v>3389</v>
      </c>
      <c r="F22" s="1783">
        <v>20</v>
      </c>
      <c r="G22" s="1784" t="s">
        <v>1368</v>
      </c>
      <c r="H22" s="1741"/>
      <c r="K22" s="1390"/>
      <c r="L22" s="1385"/>
    </row>
    <row r="23" spans="1:13" ht="18">
      <c r="A23" s="1341">
        <v>24</v>
      </c>
      <c r="B23" s="1750">
        <v>303</v>
      </c>
      <c r="C23" s="1835">
        <f>+'[33]ORU - Average Depr Plant Bals ('!$R$6</f>
        <v>1803.7949518</v>
      </c>
      <c r="D23" s="1749">
        <v>15</v>
      </c>
      <c r="E23" s="1743" t="s">
        <v>3389</v>
      </c>
      <c r="F23" s="1749">
        <v>6.67</v>
      </c>
      <c r="G23" s="1784" t="s">
        <v>1368</v>
      </c>
      <c r="H23" s="1741"/>
      <c r="J23" s="1391"/>
      <c r="K23" s="1386"/>
      <c r="L23" s="1385"/>
    </row>
    <row r="24" spans="1:13" ht="18">
      <c r="A24" s="1341">
        <v>25</v>
      </c>
      <c r="B24" s="1750">
        <v>303</v>
      </c>
      <c r="C24" s="1835">
        <f>+'[33]ORU - Average Depr Plant Bals ('!$R$7</f>
        <v>9154.5060417999994</v>
      </c>
      <c r="D24" s="1749">
        <v>15</v>
      </c>
      <c r="E24" s="1743" t="s">
        <v>3389</v>
      </c>
      <c r="F24" s="1749">
        <v>6.67</v>
      </c>
      <c r="G24" s="1784" t="s">
        <v>1368</v>
      </c>
      <c r="H24" s="1741"/>
      <c r="J24" s="1391"/>
      <c r="K24" s="1386"/>
      <c r="L24" s="1385"/>
    </row>
    <row r="25" spans="1:13" ht="18">
      <c r="A25" s="1341">
        <v>26</v>
      </c>
      <c r="B25" s="1750">
        <v>303</v>
      </c>
      <c r="C25" s="1835">
        <f>+'[33]ORU - Average Depr Plant Bals ('!$R$12</f>
        <v>1059.6929226</v>
      </c>
      <c r="D25" s="1749">
        <v>15</v>
      </c>
      <c r="E25" s="1743" t="s">
        <v>3389</v>
      </c>
      <c r="F25" s="1749">
        <v>6.67</v>
      </c>
      <c r="G25" s="1784" t="s">
        <v>1368</v>
      </c>
      <c r="H25" s="1741"/>
      <c r="J25" s="1391"/>
      <c r="K25" s="1386"/>
      <c r="L25" s="1385"/>
    </row>
    <row r="26" spans="1:13" ht="18">
      <c r="A26" s="1341">
        <v>27</v>
      </c>
      <c r="B26" s="1750">
        <v>303</v>
      </c>
      <c r="C26" s="1835">
        <f>+'[33]ORU - Average Depr Plant Bals ('!$R$9</f>
        <v>461.50572520000003</v>
      </c>
      <c r="D26" s="1749">
        <v>5</v>
      </c>
      <c r="E26" s="1743" t="s">
        <v>3389</v>
      </c>
      <c r="F26" s="1783">
        <v>20</v>
      </c>
      <c r="G26" s="1784" t="s">
        <v>1368</v>
      </c>
      <c r="H26" s="1741"/>
      <c r="J26" s="1391"/>
      <c r="K26" s="1386"/>
      <c r="L26" s="1385"/>
    </row>
    <row r="27" spans="1:13" ht="18">
      <c r="A27" s="1341">
        <v>28</v>
      </c>
      <c r="B27" s="1750">
        <v>303</v>
      </c>
      <c r="C27" s="1835"/>
      <c r="D27" s="1749">
        <v>15</v>
      </c>
      <c r="E27" s="1785" t="s">
        <v>3389</v>
      </c>
      <c r="F27" s="1749">
        <v>6.67</v>
      </c>
      <c r="G27" s="1784" t="s">
        <v>1368</v>
      </c>
      <c r="H27" s="1741"/>
      <c r="J27" s="1391"/>
      <c r="K27" s="1386"/>
      <c r="L27" s="1385"/>
    </row>
    <row r="28" spans="1:13" ht="18">
      <c r="A28" s="1341">
        <v>29</v>
      </c>
      <c r="B28" s="1750">
        <v>303</v>
      </c>
      <c r="C28" s="1835">
        <f>SUM('[33]ORU - Average Depr Plant Bals ('!$R$21:$R$33)+'[33]ORU - Average Depr Plant Bals ('!$R$19</f>
        <v>2774.9763646000001</v>
      </c>
      <c r="D28" s="1749">
        <v>5</v>
      </c>
      <c r="E28" s="1743" t="s">
        <v>3389</v>
      </c>
      <c r="F28" s="1783">
        <v>20</v>
      </c>
      <c r="G28" s="1784" t="s">
        <v>1368</v>
      </c>
      <c r="H28" s="1741"/>
      <c r="J28" s="1391"/>
      <c r="K28" s="1386"/>
      <c r="L28" s="1385"/>
    </row>
    <row r="29" spans="1:13" ht="18">
      <c r="A29" s="1341">
        <v>30</v>
      </c>
      <c r="B29" s="1751" t="s">
        <v>1322</v>
      </c>
      <c r="C29" s="1745">
        <f>SUM(C22:C28)</f>
        <v>16145.717359999999</v>
      </c>
      <c r="D29" s="1749"/>
      <c r="E29" s="1743"/>
      <c r="F29" s="1749"/>
      <c r="G29" s="1749"/>
      <c r="H29" s="1736"/>
      <c r="J29" s="1391"/>
      <c r="K29" s="1386"/>
      <c r="L29" s="1385"/>
    </row>
    <row r="30" spans="1:13" ht="18">
      <c r="A30" s="1341">
        <v>31</v>
      </c>
      <c r="B30" s="1751"/>
      <c r="C30" s="1836"/>
      <c r="D30" s="1749"/>
      <c r="E30" s="1743"/>
      <c r="F30" s="1749"/>
      <c r="G30" s="1749"/>
      <c r="H30" s="1736"/>
      <c r="J30" s="1391"/>
      <c r="K30" s="1386"/>
      <c r="L30" s="1385"/>
    </row>
    <row r="31" spans="1:13" ht="18">
      <c r="A31" s="1341">
        <v>32</v>
      </c>
      <c r="B31" s="1744"/>
      <c r="C31" s="1752"/>
      <c r="D31" s="1739"/>
      <c r="E31" s="1746"/>
      <c r="F31" s="1746"/>
      <c r="G31" s="1740"/>
      <c r="H31" s="1736"/>
      <c r="J31" s="1391"/>
      <c r="K31" s="1386"/>
      <c r="L31" s="1385"/>
    </row>
    <row r="32" spans="1:13" ht="18">
      <c r="A32" s="1341">
        <v>33</v>
      </c>
      <c r="B32" s="1737">
        <v>389</v>
      </c>
      <c r="C32" s="1738">
        <f>+'[33]ORU - Average Depr Plant Bals ('!$R$34+'[33]ORU - Average Depr Plant Bals ('!$R$35</f>
        <v>588.83456249999995</v>
      </c>
      <c r="D32" s="1739">
        <v>50</v>
      </c>
      <c r="E32" s="1743" t="s">
        <v>3389</v>
      </c>
      <c r="F32" s="1781">
        <v>2</v>
      </c>
      <c r="G32" s="1740" t="s">
        <v>2934</v>
      </c>
      <c r="H32" s="1741">
        <v>17</v>
      </c>
      <c r="J32" s="1391"/>
      <c r="K32" s="1386"/>
      <c r="L32" s="1385"/>
    </row>
    <row r="33" spans="1:12" ht="18">
      <c r="A33" s="1341">
        <v>34</v>
      </c>
      <c r="B33" s="1742">
        <v>390</v>
      </c>
      <c r="C33" s="1786">
        <f>+'[33]ORU - Average Depr Plant Bals ('!$R$39</f>
        <v>48145.885814999994</v>
      </c>
      <c r="D33" s="1739">
        <v>45</v>
      </c>
      <c r="E33" s="1780">
        <v>-20</v>
      </c>
      <c r="F33" s="1781">
        <v>2.67</v>
      </c>
      <c r="G33" s="1740" t="s">
        <v>4681</v>
      </c>
      <c r="H33" s="1741">
        <v>35</v>
      </c>
      <c r="J33" s="1391"/>
      <c r="K33" s="1386"/>
      <c r="L33" s="1385"/>
    </row>
    <row r="34" spans="1:12" ht="18">
      <c r="A34" s="1341">
        <v>35</v>
      </c>
      <c r="B34" s="1737">
        <v>391</v>
      </c>
      <c r="C34" s="1738">
        <f>+'[33]ORU - Average Depr Plant Bals ('!$R$41</f>
        <v>2580.8715625</v>
      </c>
      <c r="D34" s="1739">
        <v>20</v>
      </c>
      <c r="E34" s="1743" t="s">
        <v>3389</v>
      </c>
      <c r="F34" s="1781">
        <v>5</v>
      </c>
      <c r="G34" s="1740" t="s">
        <v>3389</v>
      </c>
      <c r="H34" s="1741">
        <v>19</v>
      </c>
      <c r="J34" s="1391"/>
      <c r="K34" s="1386"/>
      <c r="L34" s="1385"/>
    </row>
    <row r="35" spans="1:12" ht="18">
      <c r="A35" s="1341">
        <v>36</v>
      </c>
      <c r="B35" s="1737">
        <v>391</v>
      </c>
      <c r="C35" s="1738">
        <f>+'[33]ORU - Average Depr Plant Bals ('!$R$42</f>
        <v>541.853025</v>
      </c>
      <c r="D35" s="1739">
        <v>15</v>
      </c>
      <c r="E35" s="1743" t="s">
        <v>3389</v>
      </c>
      <c r="F35" s="1781">
        <v>6.67</v>
      </c>
      <c r="G35" s="1740" t="s">
        <v>3389</v>
      </c>
      <c r="H35" s="1741">
        <v>14</v>
      </c>
      <c r="J35" s="1391"/>
      <c r="K35" s="1386"/>
      <c r="L35" s="1385"/>
    </row>
    <row r="36" spans="1:12" ht="18">
      <c r="A36" s="1341">
        <v>37</v>
      </c>
      <c r="B36" s="1737">
        <v>391</v>
      </c>
      <c r="C36" s="1738">
        <f>SUM('[33]ORU - Average Depr Plant Bals ('!$R$43:$R$45)</f>
        <v>10855.387580000001</v>
      </c>
      <c r="D36" s="1739">
        <v>8</v>
      </c>
      <c r="E36" s="1743" t="s">
        <v>3389</v>
      </c>
      <c r="F36" s="1781">
        <v>12.5</v>
      </c>
      <c r="G36" s="1782" t="s">
        <v>3389</v>
      </c>
      <c r="H36" s="1741">
        <v>7</v>
      </c>
      <c r="J36" s="1391"/>
      <c r="K36" s="1386"/>
      <c r="L36" s="1385"/>
    </row>
    <row r="37" spans="1:12" ht="18">
      <c r="A37" s="1341">
        <v>38</v>
      </c>
      <c r="B37" s="1753">
        <v>393</v>
      </c>
      <c r="C37" s="1787">
        <f>+'[33]ORU - Average Depr Plant Bals ('!$R$50</f>
        <v>293.59764250000001</v>
      </c>
      <c r="D37" s="1739">
        <v>20</v>
      </c>
      <c r="E37" s="1743" t="s">
        <v>3389</v>
      </c>
      <c r="F37" s="1781">
        <v>5</v>
      </c>
      <c r="G37" s="1740" t="s">
        <v>3389</v>
      </c>
      <c r="H37" s="1741">
        <v>18</v>
      </c>
      <c r="J37" s="1391"/>
      <c r="K37" s="1386"/>
      <c r="L37" s="1385"/>
    </row>
    <row r="38" spans="1:12" ht="18">
      <c r="A38" s="1341">
        <v>39</v>
      </c>
      <c r="B38" s="1737">
        <v>394</v>
      </c>
      <c r="C38" s="1787">
        <f>+'[33]ORU - Average Depr Plant Bals ('!$R$51</f>
        <v>509.22878500000002</v>
      </c>
      <c r="D38" s="1739">
        <v>20</v>
      </c>
      <c r="E38" s="1743" t="s">
        <v>3389</v>
      </c>
      <c r="F38" s="1781">
        <v>5</v>
      </c>
      <c r="G38" s="1740" t="s">
        <v>3389</v>
      </c>
      <c r="H38" s="1741">
        <v>15</v>
      </c>
      <c r="J38" s="1391"/>
      <c r="K38" s="1386"/>
      <c r="L38" s="1385"/>
    </row>
    <row r="39" spans="1:12" ht="18">
      <c r="A39" s="1341">
        <v>40</v>
      </c>
      <c r="B39" s="1737">
        <v>394</v>
      </c>
      <c r="C39" s="1787">
        <f>+'[33]ORU - Average Depr Plant Bals ('!$R$52</f>
        <v>2725.5574350000002</v>
      </c>
      <c r="D39" s="1739">
        <v>20</v>
      </c>
      <c r="E39" s="1743" t="s">
        <v>3389</v>
      </c>
      <c r="F39" s="1781">
        <v>5</v>
      </c>
      <c r="G39" s="1782" t="s">
        <v>3389</v>
      </c>
      <c r="H39" s="1741">
        <v>18</v>
      </c>
      <c r="J39" s="1391"/>
    </row>
    <row r="40" spans="1:12" ht="18">
      <c r="A40" s="1341">
        <v>41</v>
      </c>
      <c r="B40" s="1737">
        <v>395</v>
      </c>
      <c r="C40" s="1787">
        <f>+'[33]ORU - Average Depr Plant Bals ('!$R$53</f>
        <v>959.04879500000004</v>
      </c>
      <c r="D40" s="1739">
        <v>20</v>
      </c>
      <c r="E40" s="1743" t="s">
        <v>3389</v>
      </c>
      <c r="F40" s="1781">
        <v>5</v>
      </c>
      <c r="G40" s="1782" t="s">
        <v>3389</v>
      </c>
      <c r="H40" s="1741">
        <v>17</v>
      </c>
      <c r="J40" s="1391"/>
      <c r="K40" s="1384"/>
    </row>
    <row r="41" spans="1:12" ht="18">
      <c r="A41" s="1341">
        <v>42</v>
      </c>
      <c r="B41" s="1737">
        <v>397</v>
      </c>
      <c r="C41" s="1738">
        <f>+'[33]ORU - Average Depr Plant Bals ('!$R$56</f>
        <v>8469.8808225000012</v>
      </c>
      <c r="D41" s="1739">
        <v>15</v>
      </c>
      <c r="E41" s="1743" t="s">
        <v>3389</v>
      </c>
      <c r="F41" s="1781">
        <v>6.67</v>
      </c>
      <c r="G41" s="1740" t="s">
        <v>3389</v>
      </c>
      <c r="H41" s="1741">
        <v>13</v>
      </c>
      <c r="J41" s="1384"/>
      <c r="K41" s="1386"/>
      <c r="L41" s="1385"/>
    </row>
    <row r="42" spans="1:12" ht="18">
      <c r="A42" s="1341">
        <v>43</v>
      </c>
      <c r="B42" s="1737">
        <v>397</v>
      </c>
      <c r="C42" s="1738">
        <f>+'[33]ORU - Average Depr Plant Bals ('!$R$57</f>
        <v>3307.6969249999997</v>
      </c>
      <c r="D42" s="1739">
        <v>15</v>
      </c>
      <c r="E42" s="1743" t="s">
        <v>3389</v>
      </c>
      <c r="F42" s="1781">
        <v>6.67</v>
      </c>
      <c r="G42" s="1740" t="s">
        <v>3389</v>
      </c>
      <c r="H42" s="1741">
        <v>13</v>
      </c>
      <c r="J42" s="1392"/>
      <c r="K42" s="1386"/>
      <c r="L42" s="1393"/>
    </row>
    <row r="43" spans="1:12" ht="18">
      <c r="A43" s="1341">
        <v>44</v>
      </c>
      <c r="B43" s="1737">
        <v>397</v>
      </c>
      <c r="C43" s="1738">
        <f>+'[33]ORU - Average Depr Plant Bals ('!$R$58</f>
        <v>1039.9719375</v>
      </c>
      <c r="D43" s="1739">
        <v>15</v>
      </c>
      <c r="E43" s="1743" t="s">
        <v>3389</v>
      </c>
      <c r="F43" s="1781">
        <v>6.67</v>
      </c>
      <c r="G43" s="1740" t="s">
        <v>3389</v>
      </c>
      <c r="H43" s="1741">
        <v>14</v>
      </c>
    </row>
    <row r="44" spans="1:12" ht="18">
      <c r="A44" s="1341">
        <v>45</v>
      </c>
      <c r="B44" s="1737">
        <v>398</v>
      </c>
      <c r="C44" s="1738">
        <f>+'[33]ORU - Average Depr Plant Bals ('!$R$59</f>
        <v>2165.6475949999999</v>
      </c>
      <c r="D44" s="1739">
        <v>20</v>
      </c>
      <c r="E44" s="1743" t="s">
        <v>3389</v>
      </c>
      <c r="F44" s="1781">
        <v>5</v>
      </c>
      <c r="G44" s="1740" t="s">
        <v>3389</v>
      </c>
      <c r="H44" s="1741">
        <v>18</v>
      </c>
    </row>
    <row r="45" spans="1:12" ht="18">
      <c r="A45" s="1341">
        <v>46</v>
      </c>
      <c r="B45" s="1754" t="s">
        <v>1322</v>
      </c>
      <c r="C45" s="1745">
        <f>SUM(C32:C44)</f>
        <v>82183.462482499977</v>
      </c>
      <c r="D45" s="1739"/>
      <c r="E45" s="1746"/>
      <c r="F45" s="1746"/>
      <c r="G45" s="1740"/>
      <c r="H45" s="1736"/>
    </row>
    <row r="46" spans="1:12" ht="18">
      <c r="A46" s="1341">
        <v>47</v>
      </c>
      <c r="B46" s="1755"/>
      <c r="C46" s="1738"/>
      <c r="D46" s="1735"/>
      <c r="E46" s="1756"/>
      <c r="F46" s="1756"/>
      <c r="G46" s="1757"/>
      <c r="H46" s="1758"/>
    </row>
    <row r="47" spans="1:12" ht="18.75" thickBot="1">
      <c r="A47" s="1341">
        <v>48</v>
      </c>
      <c r="B47" s="1755" t="s">
        <v>3520</v>
      </c>
      <c r="C47" s="1759">
        <f>'[34]337'!C11+'[34]337'!C24+'[34]337'!C43+'[34]337A '!C20+'[34]337A '!C29+'[34]337A '!C45</f>
        <v>1224281.6688424996</v>
      </c>
      <c r="D47" s="1735"/>
      <c r="E47" s="1756"/>
      <c r="F47" s="1756"/>
      <c r="G47" s="1757"/>
      <c r="H47" s="1758"/>
    </row>
    <row r="48" spans="1:12" ht="15.75" thickTop="1">
      <c r="A48" s="1341">
        <v>49</v>
      </c>
      <c r="B48" s="1389"/>
      <c r="C48" s="1382"/>
      <c r="D48" s="1338"/>
      <c r="E48" s="1388"/>
      <c r="F48" s="1388"/>
      <c r="G48" s="1338"/>
      <c r="H48" s="1350"/>
    </row>
    <row r="49" spans="1:8" ht="15.75" thickBot="1">
      <c r="A49" s="1341">
        <v>50</v>
      </c>
      <c r="B49" s="1394"/>
      <c r="C49" s="1395"/>
      <c r="D49" s="1396"/>
      <c r="E49" s="1397"/>
      <c r="F49" s="1397"/>
      <c r="G49" s="1396"/>
      <c r="H49" s="1398"/>
    </row>
    <row r="50" spans="1:8">
      <c r="A50" s="2717" t="s">
        <v>5134</v>
      </c>
      <c r="B50" s="1378"/>
      <c r="C50" s="1337"/>
      <c r="D50" s="1337"/>
      <c r="E50" s="1337"/>
      <c r="F50" s="1337"/>
      <c r="G50" s="1337"/>
      <c r="H50" s="1379" t="s">
        <v>3926</v>
      </c>
    </row>
    <row r="51" spans="1:8">
      <c r="A51" s="1340" t="s">
        <v>3927</v>
      </c>
      <c r="B51" s="1380"/>
      <c r="C51" s="1381"/>
      <c r="D51" s="1340"/>
      <c r="E51" s="1340"/>
      <c r="F51" s="1340"/>
      <c r="G51" s="1340"/>
      <c r="H51" s="1340"/>
    </row>
    <row r="54" spans="1:8">
      <c r="C54" s="1368"/>
    </row>
  </sheetData>
  <phoneticPr fontId="58" type="noConversion"/>
  <pageMargins left="0.75" right="0.75" top="1" bottom="1" header="0.5" footer="0.5"/>
  <pageSetup scale="75" orientation="portrait" r:id="rId1"/>
  <headerFooter alignWithMargins="0"/>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enableFormatConditionsCalculation="0"/>
  <dimension ref="A1:J79"/>
  <sheetViews>
    <sheetView view="pageBreakPreview" topLeftCell="A7" zoomScale="60" zoomScaleNormal="100" workbookViewId="0">
      <selection activeCell="M31" sqref="M31"/>
    </sheetView>
  </sheetViews>
  <sheetFormatPr defaultColWidth="9.6640625" defaultRowHeight="15"/>
  <cols>
    <col min="1" max="1" width="5.6640625" style="1788" customWidth="1"/>
    <col min="2" max="2" width="8.5546875" style="1628" customWidth="1"/>
    <col min="3" max="3" width="20.6640625" style="1628" customWidth="1"/>
    <col min="4" max="4" width="11.33203125" style="1628" customWidth="1"/>
    <col min="5" max="5" width="10.6640625" style="1628" customWidth="1"/>
    <col min="6" max="6" width="14.88671875" style="1628" customWidth="1"/>
    <col min="7" max="7" width="14.6640625" style="1628" customWidth="1"/>
    <col min="8" max="8" width="10.44140625" style="1628" customWidth="1"/>
    <col min="9" max="16384" width="9.6640625" style="1628"/>
  </cols>
  <sheetData>
    <row r="1" spans="1:10" ht="15.75" thickBot="1">
      <c r="A1" s="2721"/>
      <c r="B1" s="2722"/>
      <c r="C1" s="2722"/>
      <c r="D1" s="2722"/>
      <c r="E1" s="2722"/>
      <c r="F1" s="2722"/>
      <c r="G1" s="2722"/>
      <c r="H1" s="2723"/>
    </row>
    <row r="2" spans="1:10">
      <c r="A2" s="2724" t="s">
        <v>2927</v>
      </c>
      <c r="B2" s="1629"/>
      <c r="C2" s="1630"/>
      <c r="D2" s="785" t="s">
        <v>3412</v>
      </c>
      <c r="E2" s="1630"/>
      <c r="F2" s="785" t="s">
        <v>2457</v>
      </c>
      <c r="G2" s="801" t="s">
        <v>2458</v>
      </c>
      <c r="H2" s="2725"/>
    </row>
    <row r="3" spans="1:10">
      <c r="A3" s="2726"/>
      <c r="B3" s="799"/>
      <c r="C3" s="1633"/>
      <c r="D3" s="799" t="s">
        <v>4043</v>
      </c>
      <c r="E3" s="1633"/>
      <c r="F3" s="799" t="s">
        <v>2459</v>
      </c>
      <c r="G3" s="1634"/>
      <c r="H3" s="2727"/>
    </row>
    <row r="4" spans="1:10">
      <c r="A4" s="2728" t="s">
        <v>3924</v>
      </c>
      <c r="B4" s="799"/>
      <c r="C4" s="1633"/>
      <c r="D4" s="799" t="s">
        <v>1480</v>
      </c>
      <c r="E4" s="1635"/>
      <c r="F4" s="1636" t="str">
        <f>+'Data Sheet'!C40</f>
        <v>4/28/2016</v>
      </c>
      <c r="G4" s="1795" t="s">
        <v>4698</v>
      </c>
      <c r="H4" s="2727"/>
    </row>
    <row r="5" spans="1:10">
      <c r="A5" s="2729" t="s">
        <v>2361</v>
      </c>
      <c r="B5" s="1638"/>
      <c r="C5" s="1638"/>
      <c r="D5" s="1638"/>
      <c r="E5" s="1638"/>
      <c r="F5" s="1638"/>
      <c r="G5" s="1638"/>
      <c r="H5" s="2730"/>
    </row>
    <row r="6" spans="1:10">
      <c r="A6" s="2731" t="s">
        <v>2362</v>
      </c>
      <c r="B6" s="792"/>
      <c r="C6" s="792"/>
      <c r="D6" s="792"/>
      <c r="E6" s="792"/>
      <c r="F6" s="792"/>
      <c r="G6" s="792"/>
      <c r="H6" s="2732"/>
    </row>
    <row r="7" spans="1:10">
      <c r="A7" s="2733"/>
      <c r="B7" s="789"/>
      <c r="C7" s="795" t="s">
        <v>2363</v>
      </c>
      <c r="D7" s="795" t="s">
        <v>2364</v>
      </c>
      <c r="E7" s="789"/>
      <c r="F7" s="795" t="s">
        <v>2365</v>
      </c>
      <c r="G7" s="789"/>
      <c r="H7" s="2734" t="s">
        <v>537</v>
      </c>
    </row>
    <row r="8" spans="1:10">
      <c r="A8" s="2733"/>
      <c r="B8" s="795" t="s">
        <v>1529</v>
      </c>
      <c r="C8" s="795" t="s">
        <v>2366</v>
      </c>
      <c r="D8" s="795" t="s">
        <v>2367</v>
      </c>
      <c r="E8" s="795" t="s">
        <v>1998</v>
      </c>
      <c r="F8" s="795" t="s">
        <v>1999</v>
      </c>
      <c r="G8" s="795" t="s">
        <v>2000</v>
      </c>
      <c r="H8" s="2734" t="s">
        <v>2001</v>
      </c>
    </row>
    <row r="9" spans="1:10">
      <c r="A9" s="2733" t="s">
        <v>3686</v>
      </c>
      <c r="B9" s="795" t="s">
        <v>3689</v>
      </c>
      <c r="C9" s="795" t="s">
        <v>2002</v>
      </c>
      <c r="D9" s="795" t="s">
        <v>2003</v>
      </c>
      <c r="E9" s="795" t="s">
        <v>2004</v>
      </c>
      <c r="F9" s="795" t="s">
        <v>2004</v>
      </c>
      <c r="G9" s="795" t="s">
        <v>2005</v>
      </c>
      <c r="H9" s="2734" t="s">
        <v>3925</v>
      </c>
    </row>
    <row r="10" spans="1:10">
      <c r="A10" s="2735" t="s">
        <v>3689</v>
      </c>
      <c r="B10" s="797" t="s">
        <v>58</v>
      </c>
      <c r="C10" s="797" t="s">
        <v>1827</v>
      </c>
      <c r="D10" s="797" t="s">
        <v>1828</v>
      </c>
      <c r="E10" s="797" t="s">
        <v>1829</v>
      </c>
      <c r="F10" s="797" t="s">
        <v>3535</v>
      </c>
      <c r="G10" s="797" t="s">
        <v>3536</v>
      </c>
      <c r="H10" s="2736" t="s">
        <v>3537</v>
      </c>
    </row>
    <row r="11" spans="1:10" ht="15.75" customHeight="1">
      <c r="A11" s="2733">
        <v>12</v>
      </c>
      <c r="B11" s="1642" t="s">
        <v>2826</v>
      </c>
      <c r="C11" s="1837"/>
      <c r="D11" s="1838"/>
      <c r="E11" s="1839"/>
      <c r="F11" s="1839"/>
      <c r="G11" s="1840"/>
      <c r="H11" s="2737"/>
    </row>
    <row r="12" spans="1:10" ht="15.75" customHeight="1">
      <c r="A12" s="2733">
        <v>13</v>
      </c>
      <c r="B12" s="2719"/>
      <c r="C12" s="1789"/>
      <c r="D12" s="1790"/>
      <c r="E12" s="1791"/>
      <c r="F12" s="1791"/>
      <c r="G12" s="2718"/>
      <c r="H12" s="2737"/>
      <c r="J12" s="787"/>
    </row>
    <row r="13" spans="1:10" ht="15.75" customHeight="1">
      <c r="A13" s="2733">
        <v>14</v>
      </c>
      <c r="B13" s="2720">
        <v>356</v>
      </c>
      <c r="C13" s="1789" t="s">
        <v>4044</v>
      </c>
      <c r="D13" s="1790"/>
      <c r="E13" s="1791"/>
      <c r="F13" s="1791"/>
      <c r="G13" s="2718"/>
      <c r="H13" s="2737"/>
    </row>
    <row r="14" spans="1:10" ht="15.75" customHeight="1">
      <c r="A14" s="2733">
        <v>15</v>
      </c>
      <c r="B14" s="2720">
        <v>356</v>
      </c>
      <c r="C14" s="1789" t="s">
        <v>4045</v>
      </c>
      <c r="D14" s="1790"/>
      <c r="E14" s="1791"/>
      <c r="F14" s="1791"/>
      <c r="G14" s="2718"/>
      <c r="H14" s="2737"/>
    </row>
    <row r="15" spans="1:10" ht="15.75" customHeight="1">
      <c r="A15" s="2733">
        <v>16</v>
      </c>
      <c r="B15" s="2720">
        <v>365</v>
      </c>
      <c r="C15" s="1789" t="s">
        <v>4046</v>
      </c>
      <c r="D15" s="1790"/>
      <c r="E15" s="1791"/>
      <c r="F15" s="1791"/>
      <c r="G15" s="2718"/>
      <c r="H15" s="2737"/>
    </row>
    <row r="16" spans="1:10" ht="15.75" customHeight="1">
      <c r="A16" s="2733">
        <v>17</v>
      </c>
      <c r="B16" s="2720">
        <v>365</v>
      </c>
      <c r="C16" s="1789" t="s">
        <v>4047</v>
      </c>
      <c r="D16" s="1790"/>
      <c r="E16" s="1791"/>
      <c r="F16" s="1791"/>
      <c r="G16" s="2718"/>
      <c r="H16" s="2737"/>
    </row>
    <row r="17" spans="1:8" ht="15.75" customHeight="1">
      <c r="A17" s="2733">
        <v>18</v>
      </c>
      <c r="B17" s="2720">
        <v>369</v>
      </c>
      <c r="C17" s="1789" t="s">
        <v>4048</v>
      </c>
      <c r="D17" s="1790"/>
      <c r="E17" s="1791"/>
      <c r="F17" s="1791"/>
      <c r="G17" s="2718"/>
      <c r="H17" s="2737"/>
    </row>
    <row r="18" spans="1:8" ht="15.75" customHeight="1">
      <c r="A18" s="2733">
        <v>19</v>
      </c>
      <c r="B18" s="2720">
        <v>369</v>
      </c>
      <c r="C18" s="1789" t="s">
        <v>4049</v>
      </c>
      <c r="D18" s="1790"/>
      <c r="E18" s="1791"/>
      <c r="F18" s="1791"/>
      <c r="G18" s="2718"/>
      <c r="H18" s="2737"/>
    </row>
    <row r="19" spans="1:8" ht="15.75" customHeight="1">
      <c r="A19" s="2733">
        <v>20</v>
      </c>
      <c r="B19" s="2720"/>
      <c r="C19" s="1789"/>
      <c r="D19" s="1790"/>
      <c r="E19" s="1791"/>
      <c r="F19" s="1791"/>
      <c r="G19" s="2718"/>
      <c r="H19" s="2737"/>
    </row>
    <row r="20" spans="1:8" ht="15.75" customHeight="1">
      <c r="A20" s="2733">
        <v>21</v>
      </c>
      <c r="B20" s="2720">
        <v>391</v>
      </c>
      <c r="C20" s="1789" t="s">
        <v>2827</v>
      </c>
      <c r="D20" s="1790"/>
      <c r="E20" s="1791"/>
      <c r="F20" s="1791"/>
      <c r="G20" s="2718"/>
      <c r="H20" s="2737"/>
    </row>
    <row r="21" spans="1:8" ht="15.75" customHeight="1">
      <c r="A21" s="2733">
        <v>22</v>
      </c>
      <c r="B21" s="2720">
        <v>391</v>
      </c>
      <c r="C21" s="1789" t="s">
        <v>2828</v>
      </c>
      <c r="D21" s="1790"/>
      <c r="E21" s="1791"/>
      <c r="F21" s="1791"/>
      <c r="G21" s="2718"/>
      <c r="H21" s="2737"/>
    </row>
    <row r="22" spans="1:8" ht="15.75" customHeight="1">
      <c r="A22" s="2733">
        <v>23</v>
      </c>
      <c r="B22" s="2720">
        <v>391</v>
      </c>
      <c r="C22" s="1789" t="s">
        <v>2829</v>
      </c>
      <c r="D22" s="1790"/>
      <c r="E22" s="1791"/>
      <c r="F22" s="1791"/>
      <c r="G22" s="2718"/>
      <c r="H22" s="2737"/>
    </row>
    <row r="23" spans="1:8" ht="15.75" customHeight="1">
      <c r="A23" s="2733">
        <v>24</v>
      </c>
      <c r="B23" s="2720">
        <v>391</v>
      </c>
      <c r="C23" s="1789" t="s">
        <v>2830</v>
      </c>
      <c r="D23" s="1790"/>
      <c r="E23" s="1791"/>
      <c r="F23" s="1791"/>
      <c r="G23" s="2718"/>
      <c r="H23" s="2737"/>
    </row>
    <row r="24" spans="1:8" ht="15.75" customHeight="1">
      <c r="A24" s="2733">
        <v>25</v>
      </c>
      <c r="B24" s="2720"/>
      <c r="C24" s="1789"/>
      <c r="D24" s="1790"/>
      <c r="E24" s="1791"/>
      <c r="F24" s="1791"/>
      <c r="G24" s="2718"/>
      <c r="H24" s="2737"/>
    </row>
    <row r="25" spans="1:8" ht="15.75" customHeight="1">
      <c r="A25" s="2733">
        <v>26</v>
      </c>
      <c r="B25" s="2720"/>
      <c r="C25" s="1789"/>
      <c r="D25" s="1790"/>
      <c r="E25" s="1791"/>
      <c r="F25" s="1791"/>
      <c r="G25" s="2718"/>
      <c r="H25" s="2737"/>
    </row>
    <row r="26" spans="1:8" ht="15.75" customHeight="1">
      <c r="A26" s="2733">
        <v>27</v>
      </c>
      <c r="B26" s="2720">
        <v>303</v>
      </c>
      <c r="C26" s="1789" t="s">
        <v>4684</v>
      </c>
      <c r="D26" s="1790"/>
      <c r="E26" s="1791"/>
      <c r="F26" s="1791"/>
      <c r="G26" s="2718"/>
      <c r="H26" s="2737"/>
    </row>
    <row r="27" spans="1:8" ht="15.75" customHeight="1">
      <c r="A27" s="2733">
        <v>28</v>
      </c>
      <c r="B27" s="2720">
        <v>303</v>
      </c>
      <c r="C27" s="1789" t="s">
        <v>4685</v>
      </c>
      <c r="D27" s="1790"/>
      <c r="E27" s="1791"/>
      <c r="F27" s="1791"/>
      <c r="G27" s="2718"/>
      <c r="H27" s="2737"/>
    </row>
    <row r="28" spans="1:8" ht="15.75" customHeight="1">
      <c r="A28" s="2733">
        <v>29</v>
      </c>
      <c r="B28" s="2720">
        <v>303</v>
      </c>
      <c r="C28" s="1789" t="s">
        <v>4050</v>
      </c>
      <c r="D28" s="1790"/>
      <c r="E28" s="1791"/>
      <c r="F28" s="1791"/>
      <c r="G28" s="2718"/>
      <c r="H28" s="2737"/>
    </row>
    <row r="29" spans="1:8" ht="15.75" customHeight="1">
      <c r="A29" s="2733">
        <v>30</v>
      </c>
      <c r="B29" s="2720">
        <v>303</v>
      </c>
      <c r="C29" s="1789" t="s">
        <v>4686</v>
      </c>
      <c r="D29" s="1790"/>
      <c r="E29" s="1791"/>
      <c r="F29" s="1791"/>
      <c r="G29" s="2718"/>
      <c r="H29" s="2737"/>
    </row>
    <row r="30" spans="1:8" ht="15.75" customHeight="1">
      <c r="A30" s="2733">
        <v>31</v>
      </c>
      <c r="B30" s="2720">
        <v>303</v>
      </c>
      <c r="C30" s="1789" t="s">
        <v>4687</v>
      </c>
      <c r="D30" s="1790"/>
      <c r="E30" s="1791"/>
      <c r="F30" s="1791"/>
      <c r="G30" s="2718"/>
      <c r="H30" s="2738"/>
    </row>
    <row r="31" spans="1:8" ht="15.75" customHeight="1">
      <c r="A31" s="2733">
        <v>32</v>
      </c>
      <c r="B31" s="2720">
        <v>303</v>
      </c>
      <c r="C31" s="1789" t="s">
        <v>4051</v>
      </c>
      <c r="D31" s="1790"/>
      <c r="E31" s="1791"/>
      <c r="F31" s="1791"/>
      <c r="G31" s="2718"/>
      <c r="H31" s="2737"/>
    </row>
    <row r="32" spans="1:8" ht="15.75" customHeight="1">
      <c r="A32" s="2733">
        <v>33</v>
      </c>
      <c r="B32" s="2720">
        <v>303</v>
      </c>
      <c r="C32" s="1789" t="s">
        <v>4311</v>
      </c>
      <c r="D32" s="1790"/>
      <c r="E32" s="1791"/>
      <c r="F32" s="1791"/>
      <c r="G32" s="2718"/>
      <c r="H32" s="2737"/>
    </row>
    <row r="33" spans="1:8" ht="15.75" customHeight="1">
      <c r="A33" s="2733">
        <v>34</v>
      </c>
      <c r="B33" s="2720">
        <v>303</v>
      </c>
      <c r="C33" s="1789" t="s">
        <v>4688</v>
      </c>
      <c r="D33" s="1790"/>
      <c r="E33" s="1791"/>
      <c r="F33" s="1791"/>
      <c r="G33" s="2718"/>
      <c r="H33" s="2737"/>
    </row>
    <row r="34" spans="1:8" ht="15.75" customHeight="1">
      <c r="A34" s="2733">
        <v>35</v>
      </c>
      <c r="B34" s="2720">
        <v>303</v>
      </c>
      <c r="C34" s="1789" t="s">
        <v>4689</v>
      </c>
      <c r="D34" s="1790"/>
      <c r="E34" s="1791"/>
      <c r="F34" s="1791"/>
      <c r="G34" s="2718"/>
      <c r="H34" s="2737"/>
    </row>
    <row r="35" spans="1:8" ht="15.75" customHeight="1">
      <c r="A35" s="2733">
        <v>36</v>
      </c>
      <c r="B35" s="2720">
        <v>303</v>
      </c>
      <c r="C35" s="1789" t="s">
        <v>4312</v>
      </c>
      <c r="D35" s="1790"/>
      <c r="E35" s="1791"/>
      <c r="F35" s="1791"/>
      <c r="G35" s="2718"/>
      <c r="H35" s="2737"/>
    </row>
    <row r="36" spans="1:8">
      <c r="A36" s="2733">
        <v>37</v>
      </c>
      <c r="B36" s="2720">
        <v>303</v>
      </c>
      <c r="C36" s="1789" t="s">
        <v>4690</v>
      </c>
      <c r="D36" s="1790"/>
      <c r="E36" s="1791"/>
      <c r="F36" s="1791"/>
      <c r="G36" s="2718"/>
      <c r="H36" s="2738"/>
    </row>
    <row r="37" spans="1:8">
      <c r="A37" s="2733">
        <v>38</v>
      </c>
      <c r="B37" s="2720">
        <v>303</v>
      </c>
      <c r="C37" s="1789" t="s">
        <v>4691</v>
      </c>
      <c r="D37" s="1790"/>
      <c r="E37" s="1791"/>
      <c r="F37" s="1791"/>
      <c r="G37" s="2718"/>
      <c r="H37" s="2737"/>
    </row>
    <row r="38" spans="1:8">
      <c r="A38" s="2733">
        <v>39</v>
      </c>
      <c r="B38" s="2720">
        <v>303</v>
      </c>
      <c r="C38" s="1789" t="s">
        <v>4692</v>
      </c>
      <c r="D38" s="1790"/>
      <c r="E38" s="1791"/>
      <c r="F38" s="1791"/>
      <c r="G38" s="2718"/>
      <c r="H38" s="2738"/>
    </row>
    <row r="39" spans="1:8">
      <c r="A39" s="2733">
        <v>40</v>
      </c>
      <c r="B39" s="2720">
        <v>303</v>
      </c>
      <c r="C39" s="1789" t="s">
        <v>4693</v>
      </c>
      <c r="D39" s="1790"/>
      <c r="E39" s="1791"/>
      <c r="F39" s="1791"/>
      <c r="G39" s="2718"/>
      <c r="H39" s="2737"/>
    </row>
    <row r="40" spans="1:8">
      <c r="A40" s="2733">
        <v>41</v>
      </c>
      <c r="B40" s="2720">
        <v>303</v>
      </c>
      <c r="C40" s="1789" t="s">
        <v>4694</v>
      </c>
      <c r="D40" s="1790"/>
      <c r="E40" s="1791"/>
      <c r="F40" s="1791"/>
      <c r="G40" s="2718"/>
      <c r="H40" s="2737"/>
    </row>
    <row r="41" spans="1:8">
      <c r="A41" s="2733">
        <v>42</v>
      </c>
      <c r="B41" s="2720">
        <v>303</v>
      </c>
      <c r="C41" s="1789" t="s">
        <v>4695</v>
      </c>
      <c r="D41" s="1790"/>
      <c r="E41" s="1791"/>
      <c r="F41" s="1791"/>
      <c r="G41" s="2718"/>
      <c r="H41" s="2737"/>
    </row>
    <row r="42" spans="1:8">
      <c r="A42" s="2733">
        <v>43</v>
      </c>
      <c r="B42" s="2720">
        <v>303</v>
      </c>
      <c r="C42" s="1789" t="s">
        <v>4696</v>
      </c>
      <c r="D42" s="1790"/>
      <c r="E42" s="1791"/>
      <c r="F42" s="1791"/>
      <c r="G42" s="2718"/>
      <c r="H42" s="2739"/>
    </row>
    <row r="43" spans="1:8">
      <c r="A43" s="2733">
        <v>44</v>
      </c>
      <c r="B43" s="2720">
        <v>303</v>
      </c>
      <c r="C43" s="1789" t="s">
        <v>4697</v>
      </c>
      <c r="D43" s="1790"/>
      <c r="E43" s="1791"/>
      <c r="F43" s="1791"/>
      <c r="G43" s="2718"/>
      <c r="H43" s="2740"/>
    </row>
    <row r="44" spans="1:8">
      <c r="A44" s="2741">
        <v>45</v>
      </c>
      <c r="B44" s="2720"/>
      <c r="C44" s="1789"/>
      <c r="D44" s="1790"/>
      <c r="E44" s="1791"/>
      <c r="F44" s="1791"/>
      <c r="G44" s="2718"/>
      <c r="H44" s="2739"/>
    </row>
    <row r="45" spans="1:8">
      <c r="A45" s="2741">
        <v>46</v>
      </c>
      <c r="B45" s="2720"/>
      <c r="C45" s="1789"/>
      <c r="D45" s="1790"/>
      <c r="E45" s="1791"/>
      <c r="F45" s="1791"/>
      <c r="G45" s="2718"/>
      <c r="H45" s="2739"/>
    </row>
    <row r="46" spans="1:8">
      <c r="A46" s="2741">
        <v>47</v>
      </c>
      <c r="B46" s="2720">
        <v>389</v>
      </c>
      <c r="C46" s="1789" t="s">
        <v>1371</v>
      </c>
      <c r="D46" s="1790"/>
      <c r="E46" s="1791"/>
      <c r="F46" s="1791"/>
      <c r="G46" s="2718"/>
      <c r="H46" s="2739"/>
    </row>
    <row r="47" spans="1:8">
      <c r="A47" s="2741">
        <v>48</v>
      </c>
      <c r="B47" s="2720">
        <v>390</v>
      </c>
      <c r="C47" s="1789" t="s">
        <v>2831</v>
      </c>
      <c r="D47" s="1790"/>
      <c r="E47" s="1791"/>
      <c r="F47" s="1791"/>
      <c r="G47" s="2718"/>
      <c r="H47" s="2739"/>
    </row>
    <row r="48" spans="1:8">
      <c r="A48" s="2741">
        <v>49</v>
      </c>
      <c r="B48" s="2720">
        <v>391.1</v>
      </c>
      <c r="C48" s="1789" t="s">
        <v>2832</v>
      </c>
      <c r="D48" s="1790"/>
      <c r="E48" s="1791"/>
      <c r="F48" s="1791"/>
      <c r="G48" s="2718"/>
      <c r="H48" s="2739"/>
    </row>
    <row r="49" spans="1:8">
      <c r="A49" s="2741">
        <v>50</v>
      </c>
      <c r="B49" s="2720">
        <v>391.2</v>
      </c>
      <c r="C49" s="1789" t="s">
        <v>2833</v>
      </c>
      <c r="D49" s="1790"/>
      <c r="E49" s="1791"/>
      <c r="F49" s="1791"/>
      <c r="G49" s="2718"/>
      <c r="H49" s="2739"/>
    </row>
    <row r="50" spans="1:8">
      <c r="A50" s="2741">
        <v>51</v>
      </c>
      <c r="B50" s="2720">
        <v>391.3</v>
      </c>
      <c r="C50" s="1789" t="s">
        <v>2834</v>
      </c>
      <c r="D50" s="1790"/>
      <c r="E50" s="1791"/>
      <c r="F50" s="1791"/>
      <c r="G50" s="2718"/>
      <c r="H50" s="2739"/>
    </row>
    <row r="51" spans="1:8">
      <c r="A51" s="2741">
        <v>52</v>
      </c>
      <c r="B51" s="2720">
        <v>394</v>
      </c>
      <c r="C51" s="1789" t="s">
        <v>2835</v>
      </c>
      <c r="D51" s="1790"/>
      <c r="E51" s="1791"/>
      <c r="F51" s="1791"/>
      <c r="G51" s="2718"/>
      <c r="H51" s="2739"/>
    </row>
    <row r="52" spans="1:8">
      <c r="A52" s="2741">
        <v>53</v>
      </c>
      <c r="B52" s="2720">
        <v>394</v>
      </c>
      <c r="C52" s="1789" t="s">
        <v>4052</v>
      </c>
      <c r="D52" s="1790"/>
      <c r="E52" s="1791"/>
      <c r="F52" s="1791"/>
      <c r="G52" s="2718"/>
      <c r="H52" s="2739"/>
    </row>
    <row r="53" spans="1:8">
      <c r="A53" s="2741">
        <v>54</v>
      </c>
      <c r="B53" s="2720"/>
      <c r="C53" s="1789"/>
      <c r="D53" s="1790"/>
      <c r="E53" s="1791"/>
      <c r="F53" s="1791"/>
      <c r="G53" s="2718"/>
      <c r="H53" s="2739"/>
    </row>
    <row r="54" spans="1:8">
      <c r="A54" s="2741">
        <v>55</v>
      </c>
      <c r="B54" s="2720">
        <v>394</v>
      </c>
      <c r="C54" s="1789" t="s">
        <v>2835</v>
      </c>
      <c r="D54" s="1790"/>
      <c r="E54" s="1791"/>
      <c r="F54" s="1791"/>
      <c r="G54" s="1793"/>
      <c r="H54" s="2739"/>
    </row>
    <row r="55" spans="1:8">
      <c r="A55" s="2741">
        <v>56</v>
      </c>
      <c r="B55" s="2720">
        <v>394</v>
      </c>
      <c r="C55" s="1789" t="s">
        <v>4052</v>
      </c>
      <c r="D55" s="1790"/>
      <c r="E55" s="1791"/>
      <c r="F55" s="1791"/>
      <c r="G55" s="1793"/>
      <c r="H55" s="2739"/>
    </row>
    <row r="56" spans="1:8">
      <c r="A56" s="2741"/>
      <c r="B56" s="1792"/>
      <c r="C56" s="1792"/>
      <c r="D56" s="1792"/>
      <c r="E56" s="1792"/>
      <c r="F56" s="1792"/>
      <c r="G56" s="1794"/>
      <c r="H56" s="2739"/>
    </row>
    <row r="57" spans="1:8">
      <c r="A57" s="2742" t="s">
        <v>5134</v>
      </c>
      <c r="B57" s="1792"/>
      <c r="C57" s="1792"/>
      <c r="D57" s="1792"/>
      <c r="E57" s="1792"/>
      <c r="F57" s="1792"/>
      <c r="G57" s="2743" t="s">
        <v>2837</v>
      </c>
      <c r="H57" s="2739"/>
    </row>
    <row r="58" spans="1:8" ht="15.75" thickBot="1">
      <c r="A58" s="2744"/>
      <c r="B58" s="2745"/>
      <c r="C58" s="2745"/>
      <c r="D58" s="2745"/>
      <c r="E58" s="2745"/>
      <c r="F58" s="2745"/>
      <c r="G58" s="2746"/>
      <c r="H58" s="2747"/>
    </row>
    <row r="59" spans="1:8">
      <c r="A59" s="1340"/>
      <c r="E59" s="1340"/>
      <c r="G59" s="1649"/>
    </row>
    <row r="60" spans="1:8">
      <c r="E60" s="787" t="s">
        <v>5135</v>
      </c>
      <c r="G60" s="1649"/>
    </row>
    <row r="61" spans="1:8">
      <c r="G61" s="1649"/>
    </row>
    <row r="62" spans="1:8">
      <c r="G62" s="1649"/>
    </row>
    <row r="63" spans="1:8">
      <c r="G63" s="1649"/>
    </row>
    <row r="64" spans="1:8">
      <c r="G64" s="1649"/>
    </row>
    <row r="65" spans="7:7">
      <c r="G65" s="1649"/>
    </row>
    <row r="66" spans="7:7">
      <c r="G66" s="1649"/>
    </row>
    <row r="67" spans="7:7">
      <c r="G67" s="1649"/>
    </row>
    <row r="68" spans="7:7">
      <c r="G68" s="1649"/>
    </row>
    <row r="69" spans="7:7">
      <c r="G69" s="1649"/>
    </row>
    <row r="70" spans="7:7">
      <c r="G70" s="1649"/>
    </row>
    <row r="71" spans="7:7">
      <c r="G71" s="1649"/>
    </row>
    <row r="72" spans="7:7">
      <c r="G72" s="1649"/>
    </row>
    <row r="73" spans="7:7">
      <c r="G73" s="1649"/>
    </row>
    <row r="74" spans="7:7">
      <c r="G74" s="1649"/>
    </row>
    <row r="75" spans="7:7">
      <c r="G75" s="1649"/>
    </row>
    <row r="76" spans="7:7">
      <c r="G76" s="1649"/>
    </row>
    <row r="77" spans="7:7">
      <c r="G77" s="1649"/>
    </row>
    <row r="78" spans="7:7">
      <c r="G78" s="1649"/>
    </row>
    <row r="79" spans="7:7">
      <c r="G79" s="1649"/>
    </row>
  </sheetData>
  <phoneticPr fontId="58" type="noConversion"/>
  <pageMargins left="0.75" right="0.75" top="1" bottom="1" header="0.5" footer="0.5"/>
  <pageSetup scale="71"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enableFormatConditionsCalculation="0">
    <pageSetUpPr fitToPage="1"/>
  </sheetPr>
  <dimension ref="A1:H51"/>
  <sheetViews>
    <sheetView view="pageBreakPreview" zoomScale="60" zoomScaleNormal="100" workbookViewId="0">
      <selection activeCell="M31" sqref="M31"/>
    </sheetView>
  </sheetViews>
  <sheetFormatPr defaultColWidth="9.6640625" defaultRowHeight="15"/>
  <cols>
    <col min="1" max="1" width="5.6640625" style="1628" customWidth="1"/>
    <col min="2" max="2" width="8.5546875" style="1628" customWidth="1"/>
    <col min="3" max="3" width="20.6640625" style="1628" customWidth="1"/>
    <col min="4" max="4" width="11.33203125" style="1628" customWidth="1"/>
    <col min="5" max="5" width="10.6640625" style="1628" customWidth="1"/>
    <col min="6" max="6" width="14.88671875" style="1628" customWidth="1"/>
    <col min="7" max="7" width="14.6640625" style="1628" customWidth="1"/>
    <col min="8" max="8" width="10.6640625" style="1628" customWidth="1"/>
    <col min="9" max="16384" width="9.6640625" style="1628"/>
  </cols>
  <sheetData>
    <row r="1" spans="1:8" ht="15.75" thickBot="1"/>
    <row r="2" spans="1:8">
      <c r="A2" s="784" t="s">
        <v>2927</v>
      </c>
      <c r="B2" s="1629"/>
      <c r="C2" s="1630"/>
      <c r="D2" s="785" t="s">
        <v>3412</v>
      </c>
      <c r="E2" s="1630"/>
      <c r="F2" s="785" t="s">
        <v>2457</v>
      </c>
      <c r="G2" s="801" t="s">
        <v>2458</v>
      </c>
      <c r="H2" s="1631"/>
    </row>
    <row r="3" spans="1:8">
      <c r="A3" s="1632"/>
      <c r="B3" s="788"/>
      <c r="C3" s="1633"/>
      <c r="D3" s="788" t="s">
        <v>1479</v>
      </c>
      <c r="E3" s="1633"/>
      <c r="F3" s="788" t="s">
        <v>2459</v>
      </c>
      <c r="G3" s="1634"/>
      <c r="H3" s="790"/>
    </row>
    <row r="4" spans="1:8">
      <c r="A4" s="786" t="s">
        <v>3924</v>
      </c>
      <c r="B4" s="788"/>
      <c r="C4" s="1633"/>
      <c r="D4" s="788" t="s">
        <v>1480</v>
      </c>
      <c r="E4" s="1635"/>
      <c r="F4" s="1636" t="str">
        <f>+'Data Sheet'!C40</f>
        <v>4/28/2016</v>
      </c>
      <c r="G4" s="1795" t="s">
        <v>4698</v>
      </c>
      <c r="H4" s="790"/>
    </row>
    <row r="5" spans="1:8">
      <c r="A5" s="1637" t="s">
        <v>2361</v>
      </c>
      <c r="B5" s="1638"/>
      <c r="C5" s="1638"/>
      <c r="D5" s="1638"/>
      <c r="E5" s="1638"/>
      <c r="F5" s="1638"/>
      <c r="G5" s="1638"/>
      <c r="H5" s="1639"/>
    </row>
    <row r="6" spans="1:8">
      <c r="A6" s="791" t="s">
        <v>2362</v>
      </c>
      <c r="B6" s="792"/>
      <c r="C6" s="792"/>
      <c r="D6" s="792"/>
      <c r="E6" s="792"/>
      <c r="F6" s="792"/>
      <c r="G6" s="792"/>
      <c r="H6" s="793"/>
    </row>
    <row r="7" spans="1:8">
      <c r="A7" s="1640"/>
      <c r="B7" s="789"/>
      <c r="C7" s="795" t="s">
        <v>2363</v>
      </c>
      <c r="D7" s="795" t="s">
        <v>2364</v>
      </c>
      <c r="E7" s="789"/>
      <c r="F7" s="795" t="s">
        <v>2365</v>
      </c>
      <c r="G7" s="789"/>
      <c r="H7" s="796" t="s">
        <v>537</v>
      </c>
    </row>
    <row r="8" spans="1:8">
      <c r="A8" s="1640"/>
      <c r="B8" s="795" t="s">
        <v>1529</v>
      </c>
      <c r="C8" s="795" t="s">
        <v>2366</v>
      </c>
      <c r="D8" s="795" t="s">
        <v>2367</v>
      </c>
      <c r="E8" s="795" t="s">
        <v>1998</v>
      </c>
      <c r="F8" s="795" t="s">
        <v>1999</v>
      </c>
      <c r="G8" s="795" t="s">
        <v>2000</v>
      </c>
      <c r="H8" s="796" t="s">
        <v>2001</v>
      </c>
    </row>
    <row r="9" spans="1:8">
      <c r="A9" s="1640" t="s">
        <v>3686</v>
      </c>
      <c r="B9" s="795" t="s">
        <v>3689</v>
      </c>
      <c r="C9" s="795" t="s">
        <v>2002</v>
      </c>
      <c r="D9" s="795" t="s">
        <v>2003</v>
      </c>
      <c r="E9" s="795" t="s">
        <v>2004</v>
      </c>
      <c r="F9" s="795" t="s">
        <v>2004</v>
      </c>
      <c r="G9" s="795" t="s">
        <v>2005</v>
      </c>
      <c r="H9" s="796" t="s">
        <v>3925</v>
      </c>
    </row>
    <row r="10" spans="1:8">
      <c r="A10" s="1641" t="s">
        <v>3689</v>
      </c>
      <c r="B10" s="797" t="s">
        <v>58</v>
      </c>
      <c r="C10" s="797" t="s">
        <v>1827</v>
      </c>
      <c r="D10" s="797" t="s">
        <v>1828</v>
      </c>
      <c r="E10" s="797" t="s">
        <v>1829</v>
      </c>
      <c r="F10" s="797" t="s">
        <v>3535</v>
      </c>
      <c r="G10" s="797" t="s">
        <v>3536</v>
      </c>
      <c r="H10" s="798" t="s">
        <v>3537</v>
      </c>
    </row>
    <row r="11" spans="1:8">
      <c r="A11" s="1640">
        <v>12</v>
      </c>
      <c r="B11" s="1642" t="s">
        <v>2826</v>
      </c>
      <c r="C11" s="1837"/>
      <c r="D11" s="1838"/>
      <c r="E11" s="1839"/>
      <c r="F11" s="1839"/>
      <c r="G11" s="1840"/>
      <c r="H11" s="1834"/>
    </row>
    <row r="12" spans="1:8">
      <c r="A12" s="1640">
        <v>13</v>
      </c>
      <c r="B12" s="2748"/>
      <c r="C12" s="2758" t="s">
        <v>2838</v>
      </c>
      <c r="D12" s="1790"/>
      <c r="E12" s="1791"/>
      <c r="F12" s="1791"/>
      <c r="G12" s="2718"/>
      <c r="H12" s="1834"/>
    </row>
    <row r="13" spans="1:8">
      <c r="A13" s="1640">
        <v>14</v>
      </c>
      <c r="B13" s="2720">
        <v>394.2</v>
      </c>
      <c r="C13" s="1789" t="s">
        <v>2836</v>
      </c>
      <c r="D13" s="1790"/>
      <c r="E13" s="1791"/>
      <c r="F13" s="1791"/>
      <c r="G13" s="2718"/>
      <c r="H13" s="1834"/>
    </row>
    <row r="14" spans="1:8">
      <c r="A14" s="1640">
        <v>15</v>
      </c>
      <c r="B14" s="2720">
        <v>397</v>
      </c>
      <c r="C14" s="1789" t="s">
        <v>2839</v>
      </c>
      <c r="D14" s="1790"/>
      <c r="E14" s="1791"/>
      <c r="F14" s="1791"/>
      <c r="G14" s="2718"/>
      <c r="H14" s="1834"/>
    </row>
    <row r="15" spans="1:8">
      <c r="A15" s="1640">
        <v>16</v>
      </c>
      <c r="B15" s="2720">
        <v>397.1</v>
      </c>
      <c r="C15" s="1789" t="s">
        <v>2840</v>
      </c>
      <c r="D15" s="1790"/>
      <c r="E15" s="1791"/>
      <c r="F15" s="1791"/>
      <c r="G15" s="2718"/>
      <c r="H15" s="1834"/>
    </row>
    <row r="16" spans="1:8">
      <c r="A16" s="1640">
        <v>17</v>
      </c>
      <c r="B16" s="2720">
        <v>397.2</v>
      </c>
      <c r="C16" s="1789" t="s">
        <v>3626</v>
      </c>
      <c r="D16" s="1790"/>
      <c r="E16" s="1791"/>
      <c r="F16" s="1791"/>
      <c r="G16" s="2718"/>
      <c r="H16" s="1834"/>
    </row>
    <row r="17" spans="1:8">
      <c r="A17" s="1640">
        <v>18</v>
      </c>
      <c r="B17" s="2720"/>
      <c r="C17" s="1789"/>
      <c r="D17" s="1790"/>
      <c r="E17" s="1791"/>
      <c r="F17" s="1791"/>
      <c r="G17" s="2718"/>
      <c r="H17" s="1834"/>
    </row>
    <row r="18" spans="1:8">
      <c r="A18" s="1640">
        <v>19</v>
      </c>
      <c r="B18" s="2720"/>
      <c r="C18" s="1789"/>
      <c r="D18" s="1790"/>
      <c r="E18" s="1791"/>
      <c r="F18" s="1791"/>
      <c r="G18" s="2718"/>
      <c r="H18" s="1834"/>
    </row>
    <row r="19" spans="1:8">
      <c r="A19" s="1640">
        <v>20</v>
      </c>
      <c r="B19" s="2748"/>
      <c r="C19" s="1789"/>
      <c r="D19" s="1790"/>
      <c r="E19" s="1791"/>
      <c r="F19" s="1791"/>
      <c r="G19" s="2718"/>
      <c r="H19" s="1834"/>
    </row>
    <row r="20" spans="1:8">
      <c r="A20" s="1640">
        <v>21</v>
      </c>
      <c r="B20" s="2749" t="s">
        <v>3627</v>
      </c>
      <c r="C20" s="2759"/>
      <c r="D20" s="1831"/>
      <c r="E20" s="2763"/>
      <c r="F20" s="2763"/>
      <c r="G20" s="2755"/>
      <c r="H20" s="1833"/>
    </row>
    <row r="21" spans="1:8">
      <c r="A21" s="1640">
        <v>22</v>
      </c>
      <c r="B21" s="2750"/>
      <c r="C21" s="1650" t="s">
        <v>4053</v>
      </c>
      <c r="D21" s="1831"/>
      <c r="E21" s="2763"/>
      <c r="F21" s="2763"/>
      <c r="G21" s="2755"/>
      <c r="H21" s="1833"/>
    </row>
    <row r="22" spans="1:8">
      <c r="A22" s="1640">
        <v>23</v>
      </c>
      <c r="B22" s="2750"/>
      <c r="C22" s="1650" t="s">
        <v>4054</v>
      </c>
      <c r="D22" s="1831"/>
      <c r="E22" s="2763"/>
      <c r="F22" s="2763"/>
      <c r="G22" s="2755"/>
      <c r="H22" s="1833"/>
    </row>
    <row r="23" spans="1:8">
      <c r="A23" s="1640">
        <v>24</v>
      </c>
      <c r="B23" s="2750"/>
      <c r="C23" s="1650" t="s">
        <v>3628</v>
      </c>
      <c r="D23" s="1831"/>
      <c r="E23" s="2763"/>
      <c r="F23" s="2763"/>
      <c r="G23" s="2755"/>
      <c r="H23" s="1833"/>
    </row>
    <row r="24" spans="1:8">
      <c r="A24" s="1640">
        <v>25</v>
      </c>
      <c r="B24" s="2748"/>
      <c r="C24" s="1789" t="s">
        <v>3629</v>
      </c>
      <c r="D24" s="1790"/>
      <c r="E24" s="1791"/>
      <c r="F24" s="1791"/>
      <c r="G24" s="2718"/>
      <c r="H24" s="1834"/>
    </row>
    <row r="25" spans="1:8">
      <c r="A25" s="1640">
        <v>26</v>
      </c>
      <c r="B25" s="2749"/>
      <c r="C25" s="2759"/>
      <c r="D25" s="1831"/>
      <c r="E25" s="2763"/>
      <c r="F25" s="2763"/>
      <c r="G25" s="2755"/>
      <c r="H25" s="1834"/>
    </row>
    <row r="26" spans="1:8">
      <c r="A26" s="1640">
        <v>27</v>
      </c>
      <c r="B26" s="2749" t="s">
        <v>3630</v>
      </c>
      <c r="C26" s="2759"/>
      <c r="D26" s="1831"/>
      <c r="E26" s="2763"/>
      <c r="F26" s="2763"/>
      <c r="G26" s="2755"/>
      <c r="H26" s="1834"/>
    </row>
    <row r="27" spans="1:8">
      <c r="A27" s="1640">
        <v>28</v>
      </c>
      <c r="B27" s="2750"/>
      <c r="C27" s="2759" t="s">
        <v>3631</v>
      </c>
      <c r="D27" s="1831"/>
      <c r="E27" s="2763"/>
      <c r="F27" s="2763"/>
      <c r="G27" s="2755"/>
      <c r="H27" s="1834"/>
    </row>
    <row r="28" spans="1:8">
      <c r="A28" s="1640">
        <v>29</v>
      </c>
      <c r="B28" s="2750"/>
      <c r="C28" s="2759"/>
      <c r="D28" s="1831"/>
      <c r="E28" s="2763"/>
      <c r="F28" s="2763"/>
      <c r="G28" s="2755"/>
      <c r="H28" s="1834"/>
    </row>
    <row r="29" spans="1:8">
      <c r="A29" s="1640">
        <v>30</v>
      </c>
      <c r="B29" s="2750" t="s">
        <v>3632</v>
      </c>
      <c r="C29" s="2759"/>
      <c r="D29" s="1831"/>
      <c r="E29" s="2763"/>
      <c r="F29" s="2763"/>
      <c r="G29" s="2755"/>
      <c r="H29" s="1834"/>
    </row>
    <row r="30" spans="1:8">
      <c r="A30" s="1640">
        <v>31</v>
      </c>
      <c r="B30" s="2750"/>
      <c r="C30" s="2759"/>
      <c r="D30" s="1831"/>
      <c r="E30" s="2763"/>
      <c r="F30" s="2763"/>
      <c r="G30" s="2755"/>
      <c r="H30" s="1834"/>
    </row>
    <row r="31" spans="1:8">
      <c r="A31" s="1640">
        <v>32</v>
      </c>
      <c r="B31" s="2750"/>
      <c r="C31" s="1651" t="s">
        <v>2844</v>
      </c>
      <c r="D31" s="1831"/>
      <c r="E31" s="2763"/>
      <c r="F31" s="2763"/>
      <c r="G31" s="2755"/>
      <c r="H31" s="1834"/>
    </row>
    <row r="32" spans="1:8">
      <c r="A32" s="1640">
        <v>33</v>
      </c>
      <c r="B32" s="2750"/>
      <c r="C32" s="1651" t="s">
        <v>3639</v>
      </c>
      <c r="D32" s="1831"/>
      <c r="E32" s="2763"/>
      <c r="F32" s="2763"/>
      <c r="G32" s="2755"/>
      <c r="H32" s="1834"/>
    </row>
    <row r="33" spans="1:8">
      <c r="A33" s="1640">
        <v>34</v>
      </c>
      <c r="B33" s="2751"/>
      <c r="C33" s="2760"/>
      <c r="D33" s="2764"/>
      <c r="E33" s="2765"/>
      <c r="F33" s="2765"/>
      <c r="G33" s="2756"/>
      <c r="H33" s="794"/>
    </row>
    <row r="34" spans="1:8">
      <c r="A34" s="1640">
        <v>35</v>
      </c>
      <c r="B34" s="2752"/>
      <c r="C34" s="2761"/>
      <c r="D34" s="799"/>
      <c r="E34" s="2766"/>
      <c r="F34" s="2766"/>
      <c r="G34" s="1644"/>
      <c r="H34" s="794"/>
    </row>
    <row r="35" spans="1:8">
      <c r="A35" s="1640">
        <v>36</v>
      </c>
      <c r="B35" s="2752"/>
      <c r="C35" s="2761"/>
      <c r="D35" s="799"/>
      <c r="E35" s="2766"/>
      <c r="F35" s="2766"/>
      <c r="G35" s="1644"/>
      <c r="H35" s="794"/>
    </row>
    <row r="36" spans="1:8">
      <c r="A36" s="1640">
        <v>37</v>
      </c>
      <c r="B36" s="2752"/>
      <c r="C36" s="2761"/>
      <c r="D36" s="799"/>
      <c r="E36" s="2766"/>
      <c r="F36" s="2766"/>
      <c r="G36" s="1644"/>
      <c r="H36" s="794"/>
    </row>
    <row r="37" spans="1:8">
      <c r="A37" s="1640">
        <v>38</v>
      </c>
      <c r="B37" s="2753"/>
      <c r="C37" s="2761"/>
      <c r="D37" s="799"/>
      <c r="E37" s="2766"/>
      <c r="F37" s="2766"/>
      <c r="G37" s="1644"/>
      <c r="H37" s="794"/>
    </row>
    <row r="38" spans="1:8">
      <c r="A38" s="1640">
        <v>39</v>
      </c>
      <c r="B38" s="2753"/>
      <c r="C38" s="2761"/>
      <c r="D38" s="799"/>
      <c r="E38" s="2766"/>
      <c r="F38" s="2766"/>
      <c r="G38" s="799"/>
      <c r="H38" s="794"/>
    </row>
    <row r="39" spans="1:8">
      <c r="A39" s="1640">
        <v>40</v>
      </c>
      <c r="B39" s="2752"/>
      <c r="C39" s="2761"/>
      <c r="D39" s="799"/>
      <c r="E39" s="2766"/>
      <c r="F39" s="2766"/>
      <c r="G39" s="1644"/>
      <c r="H39" s="794"/>
    </row>
    <row r="40" spans="1:8">
      <c r="A40" s="1640">
        <v>41</v>
      </c>
      <c r="B40" s="2752"/>
      <c r="C40" s="2761"/>
      <c r="D40" s="799"/>
      <c r="E40" s="2766"/>
      <c r="F40" s="2766"/>
      <c r="G40" s="1644"/>
      <c r="H40" s="794"/>
    </row>
    <row r="41" spans="1:8">
      <c r="A41" s="1640">
        <v>42</v>
      </c>
      <c r="B41" s="2752"/>
      <c r="C41" s="2761"/>
      <c r="D41" s="799"/>
      <c r="E41" s="2766"/>
      <c r="F41" s="2766"/>
      <c r="G41" s="1644"/>
      <c r="H41" s="794"/>
    </row>
    <row r="42" spans="1:8">
      <c r="A42" s="1640">
        <v>43</v>
      </c>
      <c r="B42" s="2752"/>
      <c r="C42" s="2761"/>
      <c r="D42" s="799"/>
      <c r="E42" s="2766"/>
      <c r="F42" s="2766"/>
      <c r="G42" s="1644"/>
      <c r="H42" s="794"/>
    </row>
    <row r="43" spans="1:8">
      <c r="A43" s="1640">
        <v>44</v>
      </c>
      <c r="B43" s="2752"/>
      <c r="C43" s="2761"/>
      <c r="D43" s="799"/>
      <c r="E43" s="2766"/>
      <c r="F43" s="2766"/>
      <c r="G43" s="1644"/>
      <c r="H43" s="794"/>
    </row>
    <row r="44" spans="1:8">
      <c r="A44" s="1640">
        <v>45</v>
      </c>
      <c r="B44" s="2752"/>
      <c r="C44" s="2761"/>
      <c r="D44" s="799"/>
      <c r="E44" s="2766"/>
      <c r="F44" s="2766"/>
      <c r="G44" s="1644"/>
      <c r="H44" s="794"/>
    </row>
    <row r="45" spans="1:8">
      <c r="A45" s="1640">
        <v>46</v>
      </c>
      <c r="B45" s="2752"/>
      <c r="C45" s="2761"/>
      <c r="D45" s="799"/>
      <c r="E45" s="2766"/>
      <c r="F45" s="2766"/>
      <c r="G45" s="1644"/>
      <c r="H45" s="794"/>
    </row>
    <row r="46" spans="1:8">
      <c r="A46" s="1640">
        <v>47</v>
      </c>
      <c r="B46" s="2752"/>
      <c r="C46" s="2761"/>
      <c r="D46" s="799"/>
      <c r="E46" s="2766"/>
      <c r="F46" s="2766"/>
      <c r="G46" s="1644"/>
      <c r="H46" s="794"/>
    </row>
    <row r="47" spans="1:8">
      <c r="A47" s="1640">
        <v>48</v>
      </c>
      <c r="B47" s="2752"/>
      <c r="C47" s="2761"/>
      <c r="D47" s="799"/>
      <c r="E47" s="2766"/>
      <c r="F47" s="2766"/>
      <c r="G47" s="1644"/>
      <c r="H47" s="794"/>
    </row>
    <row r="48" spans="1:8">
      <c r="A48" s="1640">
        <v>49</v>
      </c>
      <c r="B48" s="2752"/>
      <c r="C48" s="2761"/>
      <c r="D48" s="799"/>
      <c r="E48" s="2766"/>
      <c r="F48" s="2766"/>
      <c r="G48" s="1644"/>
      <c r="H48" s="794"/>
    </row>
    <row r="49" spans="1:8" ht="15.75" thickBot="1">
      <c r="A49" s="1643">
        <v>50</v>
      </c>
      <c r="B49" s="2754"/>
      <c r="C49" s="2762"/>
      <c r="D49" s="2757"/>
      <c r="E49" s="2767"/>
      <c r="F49" s="2767"/>
      <c r="G49" s="2757"/>
      <c r="H49" s="1652"/>
    </row>
    <row r="50" spans="1:8">
      <c r="A50" s="788" t="s">
        <v>2006</v>
      </c>
      <c r="C50" s="788"/>
      <c r="D50" s="788"/>
      <c r="E50" s="1645"/>
      <c r="F50" s="788"/>
      <c r="G50" s="788"/>
      <c r="H50" s="1646" t="s">
        <v>4055</v>
      </c>
    </row>
    <row r="51" spans="1:8">
      <c r="A51" s="1647" t="s">
        <v>1662</v>
      </c>
      <c r="C51" s="1648"/>
      <c r="D51" s="1647"/>
      <c r="E51" s="1647"/>
      <c r="F51" s="1647"/>
      <c r="G51" s="1647"/>
      <c r="H51" s="1647"/>
    </row>
  </sheetData>
  <phoneticPr fontId="58" type="noConversion"/>
  <pageMargins left="0.75" right="0.75" top="1" bottom="1" header="0.5" footer="0.5"/>
  <pageSetup scale="77"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3" enableFormatConditionsCalculation="0"/>
  <dimension ref="A1:E191"/>
  <sheetViews>
    <sheetView defaultGridColor="0" view="pageBreakPreview" topLeftCell="A82" colorId="22" zoomScale="60" zoomScaleNormal="100" workbookViewId="0">
      <selection activeCell="M31" sqref="M31"/>
    </sheetView>
  </sheetViews>
  <sheetFormatPr defaultColWidth="12.44140625" defaultRowHeight="15"/>
  <cols>
    <col min="1" max="1" width="4.6640625" style="4" customWidth="1"/>
    <col min="2" max="2" width="48" style="4" customWidth="1"/>
    <col min="3" max="3" width="21.6640625" style="4" customWidth="1"/>
    <col min="4" max="4" width="14.6640625" style="4" customWidth="1"/>
    <col min="5" max="5" width="15.6640625" style="4" customWidth="1"/>
    <col min="6" max="16384" width="12.44140625" style="4"/>
  </cols>
  <sheetData>
    <row r="1" spans="1:5">
      <c r="A1" s="13" t="s">
        <v>2455</v>
      </c>
      <c r="B1" s="41"/>
      <c r="C1" s="422" t="s">
        <v>3412</v>
      </c>
      <c r="D1" s="1133" t="s">
        <v>2457</v>
      </c>
      <c r="E1" s="282" t="s">
        <v>2458</v>
      </c>
    </row>
    <row r="2" spans="1:5">
      <c r="A2" s="47" t="str">
        <f>'Data Sheet'!$C$25</f>
        <v>Orange and Rockland Utilities, Inc</v>
      </c>
      <c r="B2" s="11"/>
      <c r="C2" s="66" t="s">
        <v>431</v>
      </c>
      <c r="D2" s="1092" t="s">
        <v>2459</v>
      </c>
      <c r="E2" s="58"/>
    </row>
    <row r="3" spans="1:5" ht="15" customHeight="1">
      <c r="A3" s="47"/>
      <c r="B3" s="11"/>
      <c r="C3" s="66" t="s">
        <v>230</v>
      </c>
      <c r="D3" s="454" t="str">
        <f>'Data Sheet'!$C$40</f>
        <v>4/28/2016</v>
      </c>
      <c r="E3" s="138" t="str">
        <f>'Data Sheet'!$C$38</f>
        <v>12/31/2015</v>
      </c>
    </row>
    <row r="4" spans="1:5" ht="15" customHeight="1">
      <c r="A4" s="415" t="s">
        <v>2021</v>
      </c>
      <c r="B4" s="416"/>
      <c r="C4" s="132"/>
      <c r="D4" s="132"/>
      <c r="E4" s="133"/>
    </row>
    <row r="5" spans="1:5" ht="15.75">
      <c r="A5" s="43"/>
      <c r="B5" s="11"/>
      <c r="C5" s="44"/>
      <c r="D5" s="44"/>
      <c r="E5" s="45"/>
    </row>
    <row r="6" spans="1:5">
      <c r="A6" s="47" t="s">
        <v>2022</v>
      </c>
      <c r="B6" s="11"/>
      <c r="C6" s="11" t="s">
        <v>2023</v>
      </c>
      <c r="D6" s="44"/>
      <c r="E6" s="45"/>
    </row>
    <row r="7" spans="1:5">
      <c r="A7" s="47" t="s">
        <v>2024</v>
      </c>
      <c r="B7" s="11"/>
      <c r="C7" s="11" t="s">
        <v>2025</v>
      </c>
      <c r="D7" s="11"/>
      <c r="E7" s="48"/>
    </row>
    <row r="8" spans="1:5">
      <c r="A8" s="47" t="s">
        <v>2026</v>
      </c>
      <c r="B8" s="11"/>
      <c r="C8" s="11" t="s">
        <v>2052</v>
      </c>
      <c r="D8" s="11"/>
      <c r="E8" s="48"/>
    </row>
    <row r="9" spans="1:5">
      <c r="A9" s="47" t="s">
        <v>574</v>
      </c>
      <c r="B9" s="11"/>
      <c r="C9" s="11" t="s">
        <v>575</v>
      </c>
      <c r="D9" s="11"/>
      <c r="E9" s="48"/>
    </row>
    <row r="10" spans="1:5">
      <c r="A10" s="47" t="s">
        <v>576</v>
      </c>
      <c r="B10" s="11"/>
      <c r="C10" s="11" t="s">
        <v>577</v>
      </c>
      <c r="D10" s="11"/>
      <c r="E10" s="48"/>
    </row>
    <row r="11" spans="1:5">
      <c r="A11" s="47" t="s">
        <v>578</v>
      </c>
      <c r="B11" s="11"/>
      <c r="C11" s="11" t="s">
        <v>2342</v>
      </c>
      <c r="D11" s="11"/>
      <c r="E11" s="48"/>
    </row>
    <row r="12" spans="1:5">
      <c r="A12" s="47" t="s">
        <v>2343</v>
      </c>
      <c r="B12" s="11"/>
      <c r="C12" s="11" t="s">
        <v>2344</v>
      </c>
      <c r="D12" s="11"/>
      <c r="E12" s="48"/>
    </row>
    <row r="13" spans="1:5">
      <c r="A13" s="47" t="s">
        <v>2345</v>
      </c>
      <c r="B13" s="11"/>
      <c r="C13" s="11" t="s">
        <v>2346</v>
      </c>
      <c r="D13" s="11"/>
      <c r="E13" s="48"/>
    </row>
    <row r="14" spans="1:5">
      <c r="A14" s="47" t="s">
        <v>2347</v>
      </c>
      <c r="B14" s="11"/>
      <c r="C14" s="11" t="s">
        <v>2348</v>
      </c>
      <c r="D14" s="11"/>
      <c r="E14" s="48"/>
    </row>
    <row r="15" spans="1:5">
      <c r="A15" s="47" t="s">
        <v>2349</v>
      </c>
      <c r="B15" s="11"/>
      <c r="C15" s="11" t="s">
        <v>2350</v>
      </c>
      <c r="D15" s="11"/>
      <c r="E15" s="48"/>
    </row>
    <row r="16" spans="1:5">
      <c r="A16" s="47" t="s">
        <v>2351</v>
      </c>
      <c r="B16" s="11"/>
      <c r="C16" s="11" t="s">
        <v>2352</v>
      </c>
      <c r="D16" s="11"/>
      <c r="E16" s="48"/>
    </row>
    <row r="17" spans="1:5">
      <c r="A17" s="47" t="s">
        <v>2353</v>
      </c>
      <c r="B17" s="11"/>
      <c r="C17" s="11" t="s">
        <v>2354</v>
      </c>
      <c r="D17" s="11"/>
      <c r="E17" s="48"/>
    </row>
    <row r="18" spans="1:5">
      <c r="A18" s="47" t="s">
        <v>1213</v>
      </c>
      <c r="B18" s="11"/>
      <c r="C18" s="11" t="s">
        <v>1214</v>
      </c>
      <c r="D18" s="11"/>
      <c r="E18" s="48"/>
    </row>
    <row r="19" spans="1:5">
      <c r="A19" s="47" t="s">
        <v>1215</v>
      </c>
      <c r="B19" s="11"/>
      <c r="C19" s="11" t="s">
        <v>1216</v>
      </c>
      <c r="D19" s="11"/>
      <c r="E19" s="48"/>
    </row>
    <row r="20" spans="1:5">
      <c r="A20" s="47" t="s">
        <v>1217</v>
      </c>
      <c r="B20" s="11"/>
      <c r="C20" s="11" t="s">
        <v>1218</v>
      </c>
      <c r="D20" s="11"/>
      <c r="E20" s="48"/>
    </row>
    <row r="21" spans="1:5">
      <c r="A21" s="47"/>
      <c r="B21" s="11"/>
      <c r="C21" s="11"/>
      <c r="D21" s="11"/>
      <c r="E21" s="48"/>
    </row>
    <row r="22" spans="1:5">
      <c r="A22" s="225" t="s">
        <v>3686</v>
      </c>
      <c r="B22" s="227" t="s">
        <v>3247</v>
      </c>
      <c r="C22" s="227"/>
      <c r="D22" s="227"/>
      <c r="E22" s="218" t="s">
        <v>2645</v>
      </c>
    </row>
    <row r="23" spans="1:5">
      <c r="A23" s="174" t="s">
        <v>3689</v>
      </c>
      <c r="B23" s="50" t="s">
        <v>58</v>
      </c>
      <c r="C23" s="50"/>
      <c r="D23" s="50"/>
      <c r="E23" s="138" t="s">
        <v>1827</v>
      </c>
    </row>
    <row r="24" spans="1:5">
      <c r="A24" s="173">
        <v>1</v>
      </c>
      <c r="B24" s="182" t="s">
        <v>1219</v>
      </c>
      <c r="C24" s="11"/>
      <c r="D24" s="11"/>
      <c r="E24" s="58"/>
    </row>
    <row r="25" spans="1:5" ht="18" customHeight="1">
      <c r="A25" s="173">
        <v>2</v>
      </c>
      <c r="B25" s="11"/>
      <c r="C25" s="11"/>
      <c r="D25" s="11"/>
      <c r="E25" s="176"/>
    </row>
    <row r="26" spans="1:5">
      <c r="A26" s="173">
        <v>3</v>
      </c>
      <c r="B26" s="11"/>
      <c r="C26" s="11"/>
      <c r="D26" s="11"/>
      <c r="E26" s="176"/>
    </row>
    <row r="27" spans="1:5" ht="15.75" thickBot="1">
      <c r="A27" s="173">
        <v>4</v>
      </c>
      <c r="B27" s="11"/>
      <c r="C27" s="1100" t="s">
        <v>3520</v>
      </c>
      <c r="D27" s="11"/>
      <c r="E27" s="414">
        <f>SUM(E24:E26)</f>
        <v>0</v>
      </c>
    </row>
    <row r="28" spans="1:5" ht="15.75" thickTop="1">
      <c r="A28" s="173">
        <v>5</v>
      </c>
      <c r="B28" s="11"/>
      <c r="C28" s="11"/>
      <c r="D28" s="11"/>
      <c r="E28" s="176"/>
    </row>
    <row r="29" spans="1:5">
      <c r="A29" s="173">
        <v>6</v>
      </c>
      <c r="B29" s="11"/>
      <c r="C29" s="11"/>
      <c r="D29" s="11"/>
      <c r="E29" s="176"/>
    </row>
    <row r="30" spans="1:5">
      <c r="A30" s="173">
        <v>7</v>
      </c>
      <c r="B30" s="11"/>
      <c r="C30" s="11"/>
      <c r="D30" s="11"/>
      <c r="E30" s="176"/>
    </row>
    <row r="31" spans="1:5">
      <c r="A31" s="173">
        <v>8</v>
      </c>
      <c r="B31" s="11"/>
      <c r="C31" s="11"/>
      <c r="D31" s="11"/>
      <c r="E31" s="176"/>
    </row>
    <row r="32" spans="1:5">
      <c r="A32" s="173">
        <v>9</v>
      </c>
      <c r="B32" s="11"/>
      <c r="C32" s="11"/>
      <c r="D32" s="11"/>
      <c r="E32" s="176"/>
    </row>
    <row r="33" spans="1:5">
      <c r="A33" s="173">
        <v>10</v>
      </c>
      <c r="B33" s="11"/>
      <c r="C33" s="1100"/>
      <c r="D33" s="11"/>
      <c r="E33" s="175"/>
    </row>
    <row r="34" spans="1:5">
      <c r="A34" s="1121">
        <v>11</v>
      </c>
      <c r="B34" s="184" t="s">
        <v>1220</v>
      </c>
      <c r="C34" s="11"/>
      <c r="D34" s="11"/>
      <c r="E34" s="58"/>
    </row>
    <row r="35" spans="1:5">
      <c r="A35" s="1121">
        <v>12</v>
      </c>
      <c r="B35" s="1214" t="s">
        <v>1778</v>
      </c>
      <c r="C35" s="11"/>
      <c r="D35" s="11"/>
      <c r="E35" s="2768">
        <v>18029</v>
      </c>
    </row>
    <row r="36" spans="1:5">
      <c r="A36" s="1121">
        <v>13</v>
      </c>
      <c r="B36" s="1214" t="s">
        <v>3598</v>
      </c>
      <c r="C36" s="11"/>
      <c r="D36" s="11"/>
      <c r="E36" s="2768">
        <v>92089</v>
      </c>
    </row>
    <row r="37" spans="1:5">
      <c r="A37" s="1121">
        <v>14</v>
      </c>
      <c r="B37" s="1215" t="s">
        <v>3599</v>
      </c>
      <c r="C37" s="11"/>
      <c r="D37" s="11"/>
      <c r="E37" s="2768">
        <v>209461</v>
      </c>
    </row>
    <row r="38" spans="1:5">
      <c r="A38" s="1121">
        <v>15</v>
      </c>
      <c r="B38" s="1215"/>
      <c r="C38" s="11"/>
      <c r="D38" s="11"/>
      <c r="E38" s="1615"/>
    </row>
    <row r="39" spans="1:5">
      <c r="A39" s="173">
        <v>16</v>
      </c>
      <c r="B39" s="66"/>
      <c r="C39" s="11"/>
      <c r="D39" s="11"/>
      <c r="E39" s="176"/>
    </row>
    <row r="40" spans="1:5" ht="15.75" thickBot="1">
      <c r="A40" s="173">
        <v>17</v>
      </c>
      <c r="B40" s="66"/>
      <c r="C40" s="1100" t="s">
        <v>3520</v>
      </c>
      <c r="D40" s="11"/>
      <c r="E40" s="414">
        <f>SUM(E35:E39)</f>
        <v>319579</v>
      </c>
    </row>
    <row r="41" spans="1:5" ht="15.75" thickTop="1">
      <c r="A41" s="173">
        <v>18</v>
      </c>
      <c r="B41" s="182"/>
      <c r="C41" s="11"/>
      <c r="D41" s="11"/>
      <c r="E41" s="176"/>
    </row>
    <row r="42" spans="1:5">
      <c r="A42" s="173">
        <v>19</v>
      </c>
      <c r="B42" s="11"/>
      <c r="C42" s="11"/>
      <c r="D42" s="11"/>
      <c r="E42" s="176"/>
    </row>
    <row r="43" spans="1:5">
      <c r="A43" s="173">
        <v>20</v>
      </c>
      <c r="B43" s="11"/>
      <c r="C43" s="11"/>
      <c r="D43" s="11"/>
      <c r="E43" s="176"/>
    </row>
    <row r="44" spans="1:5">
      <c r="A44" s="173">
        <v>21</v>
      </c>
      <c r="B44" s="182" t="s">
        <v>3703</v>
      </c>
      <c r="C44" s="11"/>
      <c r="D44" s="11"/>
      <c r="E44" s="176"/>
    </row>
    <row r="45" spans="1:5">
      <c r="A45" s="173">
        <v>22</v>
      </c>
      <c r="B45" s="1216" t="s">
        <v>3600</v>
      </c>
      <c r="C45" s="11"/>
      <c r="D45" s="11"/>
      <c r="E45" s="175">
        <v>-3328</v>
      </c>
    </row>
    <row r="46" spans="1:5">
      <c r="A46" s="173">
        <v>23</v>
      </c>
      <c r="B46" s="11"/>
      <c r="C46" s="11"/>
      <c r="D46" s="11"/>
      <c r="E46" s="176"/>
    </row>
    <row r="47" spans="1:5">
      <c r="A47" s="173">
        <v>24</v>
      </c>
      <c r="B47" s="11"/>
      <c r="C47" s="11"/>
      <c r="D47" s="11"/>
      <c r="E47" s="176"/>
    </row>
    <row r="48" spans="1:5">
      <c r="A48" s="173">
        <v>25</v>
      </c>
      <c r="B48" s="11"/>
      <c r="C48" s="11"/>
      <c r="D48" s="11"/>
      <c r="E48" s="176"/>
    </row>
    <row r="49" spans="1:5">
      <c r="A49" s="173">
        <v>26</v>
      </c>
      <c r="B49" s="182" t="s">
        <v>3704</v>
      </c>
      <c r="C49" s="11"/>
      <c r="D49" s="11"/>
      <c r="E49" s="175"/>
    </row>
    <row r="50" spans="1:5">
      <c r="A50" s="173">
        <v>27</v>
      </c>
      <c r="B50" s="11" t="s">
        <v>4366</v>
      </c>
      <c r="C50" s="11"/>
      <c r="D50" s="11"/>
      <c r="E50" s="176">
        <v>885</v>
      </c>
    </row>
    <row r="51" spans="1:5">
      <c r="A51" s="173">
        <v>28</v>
      </c>
      <c r="B51" s="11"/>
      <c r="C51" s="11"/>
      <c r="D51" s="11"/>
      <c r="E51" s="176"/>
    </row>
    <row r="52" spans="1:5">
      <c r="A52" s="173">
        <v>29</v>
      </c>
      <c r="B52" s="11"/>
      <c r="C52" s="11"/>
      <c r="D52" s="11"/>
      <c r="E52" s="176"/>
    </row>
    <row r="53" spans="1:5">
      <c r="A53" s="173">
        <v>30</v>
      </c>
      <c r="B53" s="182" t="s">
        <v>3706</v>
      </c>
      <c r="C53" s="11"/>
      <c r="D53" s="11"/>
      <c r="E53" s="176"/>
    </row>
    <row r="54" spans="1:5">
      <c r="A54" s="173">
        <v>31</v>
      </c>
      <c r="B54" s="1618" t="s">
        <v>3601</v>
      </c>
      <c r="C54" s="1617"/>
      <c r="D54" s="1617"/>
      <c r="E54" s="1616">
        <v>35886</v>
      </c>
    </row>
    <row r="55" spans="1:5">
      <c r="A55" s="173">
        <v>32</v>
      </c>
      <c r="B55" s="1618"/>
      <c r="C55" s="1617"/>
      <c r="D55" s="1617"/>
      <c r="E55" s="1616"/>
    </row>
    <row r="56" spans="1:5" ht="15.75" thickBot="1">
      <c r="A56" s="173">
        <v>33</v>
      </c>
      <c r="B56" s="1217"/>
      <c r="C56" s="1100" t="s">
        <v>3520</v>
      </c>
      <c r="D56" s="11"/>
      <c r="E56" s="414">
        <f>SUM(E54:E55)</f>
        <v>35886</v>
      </c>
    </row>
    <row r="57" spans="1:5" ht="15.75" thickTop="1">
      <c r="A57" s="173">
        <v>34</v>
      </c>
      <c r="B57" s="11"/>
      <c r="C57" s="11"/>
      <c r="D57" s="11"/>
      <c r="E57" s="176"/>
    </row>
    <row r="58" spans="1:5">
      <c r="A58" s="173">
        <v>35</v>
      </c>
      <c r="B58" s="11"/>
      <c r="C58" s="11"/>
      <c r="D58" s="11"/>
      <c r="E58" s="176"/>
    </row>
    <row r="59" spans="1:5">
      <c r="A59" s="173">
        <v>36</v>
      </c>
      <c r="B59" s="11"/>
      <c r="C59" s="11"/>
      <c r="D59" s="11"/>
      <c r="E59" s="176"/>
    </row>
    <row r="60" spans="1:5">
      <c r="A60" s="173">
        <v>37</v>
      </c>
      <c r="B60" s="11"/>
      <c r="C60" s="11"/>
      <c r="D60" s="11"/>
      <c r="E60" s="176"/>
    </row>
    <row r="61" spans="1:5">
      <c r="A61" s="173">
        <v>38</v>
      </c>
      <c r="B61" s="11"/>
      <c r="C61" s="11"/>
      <c r="D61" s="11"/>
      <c r="E61" s="176"/>
    </row>
    <row r="62" spans="1:5">
      <c r="A62" s="173">
        <v>39</v>
      </c>
      <c r="B62" s="11"/>
      <c r="C62" s="11"/>
      <c r="D62" s="11"/>
      <c r="E62" s="176"/>
    </row>
    <row r="63" spans="1:5">
      <c r="A63" s="173">
        <v>40</v>
      </c>
      <c r="B63" s="11"/>
      <c r="C63" s="11"/>
      <c r="D63" s="11"/>
      <c r="E63" s="176"/>
    </row>
    <row r="64" spans="1:5" ht="15.75" thickBot="1">
      <c r="A64" s="178">
        <v>41</v>
      </c>
      <c r="B64" s="73"/>
      <c r="C64" s="842" t="s">
        <v>3520</v>
      </c>
      <c r="D64" s="73"/>
      <c r="E64" s="167">
        <f>E27+E40+E45+E50+E56</f>
        <v>353022</v>
      </c>
    </row>
    <row r="65" spans="1:5">
      <c r="A65" s="11" t="s">
        <v>3701</v>
      </c>
      <c r="B65" s="11"/>
      <c r="C65" s="11"/>
      <c r="D65" s="11"/>
      <c r="E65" s="172"/>
    </row>
    <row r="66" spans="1:5">
      <c r="A66" s="44" t="s">
        <v>3702</v>
      </c>
      <c r="B66" s="44"/>
      <c r="C66" s="44"/>
      <c r="D66" s="44"/>
      <c r="E66" s="44"/>
    </row>
    <row r="68" spans="1:5" ht="18">
      <c r="A68" s="277" t="s">
        <v>2391</v>
      </c>
      <c r="B68" s="44"/>
      <c r="C68" s="44"/>
      <c r="D68" s="44"/>
      <c r="E68" s="44"/>
    </row>
    <row r="70" spans="1:5" ht="16.5" thickBot="1">
      <c r="A70" s="542"/>
      <c r="B70" s="11"/>
      <c r="C70" s="11"/>
      <c r="D70" s="448"/>
      <c r="E70" s="1093"/>
    </row>
    <row r="71" spans="1:5">
      <c r="A71" s="13"/>
      <c r="B71" s="41"/>
      <c r="C71" s="41"/>
      <c r="D71" s="41"/>
      <c r="E71" s="42"/>
    </row>
    <row r="72" spans="1:5" ht="15.75">
      <c r="A72" s="43" t="s">
        <v>2021</v>
      </c>
      <c r="B72" s="46"/>
      <c r="C72" s="44"/>
      <c r="D72" s="44"/>
      <c r="E72" s="45"/>
    </row>
    <row r="73" spans="1:5">
      <c r="A73" s="47"/>
      <c r="B73" s="11"/>
      <c r="C73" s="11"/>
      <c r="D73" s="11"/>
      <c r="E73" s="48"/>
    </row>
    <row r="74" spans="1:5">
      <c r="A74" s="225" t="s">
        <v>3686</v>
      </c>
      <c r="B74" s="227" t="s">
        <v>3247</v>
      </c>
      <c r="C74" s="227"/>
      <c r="D74" s="227"/>
      <c r="E74" s="218" t="s">
        <v>2645</v>
      </c>
    </row>
    <row r="75" spans="1:5">
      <c r="A75" s="174" t="s">
        <v>3689</v>
      </c>
      <c r="B75" s="50" t="s">
        <v>58</v>
      </c>
      <c r="C75" s="50"/>
      <c r="D75" s="50"/>
      <c r="E75" s="138" t="s">
        <v>1827</v>
      </c>
    </row>
    <row r="76" spans="1:5">
      <c r="A76" s="173">
        <v>1</v>
      </c>
      <c r="B76" s="1218" t="s">
        <v>1843</v>
      </c>
      <c r="C76" s="11"/>
      <c r="D76" s="11"/>
      <c r="E76" s="58"/>
    </row>
    <row r="77" spans="1:5">
      <c r="A77" s="173">
        <v>2</v>
      </c>
      <c r="B77" s="1457" t="s">
        <v>4199</v>
      </c>
      <c r="C77" s="11"/>
      <c r="D77" s="11"/>
      <c r="E77" s="769">
        <v>327993</v>
      </c>
    </row>
    <row r="78" spans="1:5">
      <c r="A78" s="173">
        <v>3</v>
      </c>
      <c r="B78" s="1458" t="s">
        <v>3602</v>
      </c>
      <c r="C78" s="11"/>
      <c r="D78" s="11"/>
      <c r="E78" s="769">
        <v>405689</v>
      </c>
    </row>
    <row r="79" spans="1:5">
      <c r="A79" s="173">
        <v>4</v>
      </c>
      <c r="B79" s="1457" t="s">
        <v>4024</v>
      </c>
      <c r="C79" s="11"/>
      <c r="D79" s="11"/>
      <c r="E79" s="769">
        <v>271633</v>
      </c>
    </row>
    <row r="80" spans="1:5">
      <c r="A80" s="173">
        <v>5</v>
      </c>
      <c r="B80" s="1457" t="s">
        <v>4456</v>
      </c>
      <c r="C80" s="11"/>
      <c r="D80" s="11"/>
      <c r="E80" s="769">
        <v>138039</v>
      </c>
    </row>
    <row r="81" spans="1:5" s="1399" customFormat="1">
      <c r="A81" s="173">
        <v>6</v>
      </c>
      <c r="B81" s="1457" t="s">
        <v>4457</v>
      </c>
      <c r="C81" s="11"/>
      <c r="D81" s="11"/>
      <c r="E81" s="769">
        <v>101249</v>
      </c>
    </row>
    <row r="82" spans="1:5" s="1399" customFormat="1">
      <c r="A82" s="173">
        <v>7</v>
      </c>
      <c r="B82" s="1458" t="s">
        <v>4458</v>
      </c>
      <c r="C82" s="1400"/>
      <c r="D82" s="11"/>
      <c r="E82" s="769">
        <v>100045</v>
      </c>
    </row>
    <row r="83" spans="1:5" s="1399" customFormat="1">
      <c r="A83" s="173">
        <v>8</v>
      </c>
      <c r="B83" s="1458" t="s">
        <v>4459</v>
      </c>
      <c r="C83" s="11"/>
      <c r="D83" s="11"/>
      <c r="E83" s="769">
        <v>662127</v>
      </c>
    </row>
    <row r="84" spans="1:5" s="1399" customFormat="1">
      <c r="A84" s="173">
        <v>9</v>
      </c>
      <c r="B84" s="1458" t="s">
        <v>4460</v>
      </c>
      <c r="C84" s="11"/>
      <c r="D84" s="11"/>
      <c r="E84" s="176">
        <v>47960</v>
      </c>
    </row>
    <row r="85" spans="1:5" s="1399" customFormat="1">
      <c r="A85" s="173">
        <v>10</v>
      </c>
      <c r="B85" s="1219" t="s">
        <v>3089</v>
      </c>
      <c r="C85" s="11"/>
      <c r="D85" s="11"/>
      <c r="E85" s="176">
        <v>19576</v>
      </c>
    </row>
    <row r="86" spans="1:5">
      <c r="A86" s="173">
        <v>11</v>
      </c>
      <c r="B86" s="1219"/>
      <c r="C86" s="11"/>
      <c r="D86" s="11"/>
      <c r="E86" s="176"/>
    </row>
    <row r="87" spans="1:5">
      <c r="A87" s="173">
        <v>12</v>
      </c>
      <c r="B87" s="1219"/>
      <c r="C87" s="1403"/>
      <c r="D87" s="1403"/>
      <c r="E87" s="176"/>
    </row>
    <row r="88" spans="1:5" ht="15.75" thickBot="1">
      <c r="A88" s="173">
        <v>13</v>
      </c>
      <c r="B88" s="11"/>
      <c r="C88" s="1100" t="s">
        <v>3520</v>
      </c>
      <c r="D88" s="11"/>
      <c r="E88" s="414">
        <f>SUM(E77:E87)</f>
        <v>2074311</v>
      </c>
    </row>
    <row r="89" spans="1:5" ht="15.75" thickTop="1">
      <c r="A89" s="173">
        <v>14</v>
      </c>
      <c r="B89" s="11"/>
      <c r="C89" s="11"/>
      <c r="D89" s="11"/>
      <c r="E89" s="176"/>
    </row>
    <row r="90" spans="1:5">
      <c r="A90" s="173">
        <v>15</v>
      </c>
      <c r="B90" s="11"/>
      <c r="C90" s="11"/>
      <c r="D90" s="11"/>
      <c r="E90" s="176"/>
    </row>
    <row r="91" spans="1:5">
      <c r="A91" s="173">
        <v>16</v>
      </c>
      <c r="B91" s="11"/>
      <c r="C91" s="1100"/>
      <c r="D91" s="11"/>
      <c r="E91" s="176"/>
    </row>
    <row r="92" spans="1:5">
      <c r="A92" s="173">
        <v>17</v>
      </c>
      <c r="B92" s="11"/>
      <c r="D92" s="11"/>
      <c r="E92" s="175"/>
    </row>
    <row r="93" spans="1:5">
      <c r="A93" s="173">
        <v>18</v>
      </c>
      <c r="B93" s="182"/>
      <c r="C93" s="11"/>
      <c r="D93" s="11"/>
      <c r="E93" s="58"/>
    </row>
    <row r="94" spans="1:5">
      <c r="A94" s="173">
        <v>19</v>
      </c>
      <c r="B94" s="11"/>
      <c r="C94" s="11"/>
      <c r="D94" s="11"/>
      <c r="E94" s="175"/>
    </row>
    <row r="95" spans="1:5">
      <c r="A95" s="173">
        <v>20</v>
      </c>
      <c r="B95" s="11"/>
      <c r="C95" s="11"/>
      <c r="D95" s="11"/>
      <c r="E95" s="176"/>
    </row>
    <row r="96" spans="1:5">
      <c r="A96" s="173">
        <v>21</v>
      </c>
      <c r="B96" s="11"/>
      <c r="C96" s="11"/>
      <c r="D96" s="11"/>
      <c r="E96" s="176"/>
    </row>
    <row r="97" spans="1:5">
      <c r="A97" s="173">
        <v>22</v>
      </c>
      <c r="B97" s="11"/>
      <c r="C97" s="11"/>
      <c r="D97" s="11"/>
      <c r="E97" s="176"/>
    </row>
    <row r="98" spans="1:5">
      <c r="A98" s="173">
        <v>23</v>
      </c>
      <c r="B98" s="11"/>
      <c r="C98" s="11"/>
      <c r="D98" s="11"/>
      <c r="E98" s="176"/>
    </row>
    <row r="99" spans="1:5">
      <c r="A99" s="173">
        <v>24</v>
      </c>
      <c r="B99" s="11"/>
      <c r="C99" s="11"/>
      <c r="D99" s="11"/>
      <c r="E99" s="176"/>
    </row>
    <row r="100" spans="1:5">
      <c r="A100" s="173">
        <v>25</v>
      </c>
      <c r="B100" s="11"/>
      <c r="C100" s="11"/>
      <c r="D100" s="11"/>
      <c r="E100" s="176"/>
    </row>
    <row r="101" spans="1:5">
      <c r="A101" s="173">
        <v>26</v>
      </c>
      <c r="B101" s="11"/>
      <c r="C101" s="11"/>
      <c r="D101" s="11"/>
      <c r="E101" s="176"/>
    </row>
    <row r="102" spans="1:5">
      <c r="A102" s="173">
        <v>27</v>
      </c>
      <c r="B102" s="11"/>
      <c r="C102" s="11"/>
      <c r="D102" s="11"/>
      <c r="E102" s="176"/>
    </row>
    <row r="103" spans="1:5">
      <c r="A103" s="173">
        <v>28</v>
      </c>
      <c r="B103" s="11"/>
      <c r="C103" s="11"/>
      <c r="D103" s="11"/>
      <c r="E103" s="176"/>
    </row>
    <row r="104" spans="1:5">
      <c r="A104" s="173">
        <v>29</v>
      </c>
      <c r="B104" s="11"/>
      <c r="C104" s="11"/>
      <c r="D104" s="11"/>
      <c r="E104" s="176"/>
    </row>
    <row r="105" spans="1:5">
      <c r="A105" s="173">
        <v>30</v>
      </c>
      <c r="B105" s="11"/>
      <c r="C105" s="11"/>
      <c r="D105" s="11"/>
      <c r="E105" s="176"/>
    </row>
    <row r="106" spans="1:5">
      <c r="A106" s="173">
        <v>31</v>
      </c>
      <c r="B106" s="11"/>
      <c r="C106" s="11"/>
      <c r="D106" s="11"/>
      <c r="E106" s="176"/>
    </row>
    <row r="107" spans="1:5">
      <c r="A107" s="173">
        <v>32</v>
      </c>
      <c r="B107" s="11"/>
      <c r="C107" s="11"/>
      <c r="D107" s="11"/>
      <c r="E107" s="176"/>
    </row>
    <row r="108" spans="1:5">
      <c r="A108" s="173">
        <v>33</v>
      </c>
      <c r="B108" s="11"/>
      <c r="C108" s="11"/>
      <c r="D108" s="11"/>
      <c r="E108" s="176"/>
    </row>
    <row r="109" spans="1:5">
      <c r="A109" s="173">
        <v>34</v>
      </c>
      <c r="B109" s="11"/>
      <c r="C109" s="11"/>
      <c r="D109" s="11"/>
      <c r="E109" s="176"/>
    </row>
    <row r="110" spans="1:5">
      <c r="A110" s="173">
        <v>35</v>
      </c>
      <c r="B110" s="11"/>
      <c r="C110" s="11"/>
      <c r="D110" s="11"/>
      <c r="E110" s="176"/>
    </row>
    <row r="111" spans="1:5">
      <c r="A111" s="173">
        <v>36</v>
      </c>
      <c r="B111" s="11"/>
      <c r="C111" s="11"/>
      <c r="D111" s="11"/>
      <c r="E111" s="176"/>
    </row>
    <row r="112" spans="1:5">
      <c r="A112" s="173">
        <v>37</v>
      </c>
      <c r="B112" s="11"/>
      <c r="C112" s="11"/>
      <c r="D112" s="11"/>
      <c r="E112" s="176"/>
    </row>
    <row r="113" spans="1:5">
      <c r="A113" s="173">
        <v>38</v>
      </c>
      <c r="B113" s="11"/>
      <c r="C113" s="11"/>
      <c r="D113" s="11"/>
      <c r="E113" s="176"/>
    </row>
    <row r="114" spans="1:5">
      <c r="A114" s="173">
        <v>39</v>
      </c>
      <c r="B114" s="11"/>
      <c r="C114" s="11"/>
      <c r="D114" s="11"/>
      <c r="E114" s="176"/>
    </row>
    <row r="115" spans="1:5">
      <c r="A115" s="173">
        <v>40</v>
      </c>
      <c r="B115" s="11"/>
      <c r="C115" s="11"/>
      <c r="D115" s="11"/>
      <c r="E115" s="176"/>
    </row>
    <row r="116" spans="1:5">
      <c r="A116" s="173">
        <v>41</v>
      </c>
      <c r="B116" s="11"/>
      <c r="C116" s="11"/>
      <c r="D116" s="11"/>
      <c r="E116" s="176"/>
    </row>
    <row r="117" spans="1:5">
      <c r="A117" s="173">
        <v>42</v>
      </c>
      <c r="B117" s="11"/>
      <c r="C117" s="11"/>
      <c r="D117" s="11"/>
      <c r="E117" s="176"/>
    </row>
    <row r="118" spans="1:5">
      <c r="A118" s="173">
        <v>43</v>
      </c>
      <c r="B118" s="11"/>
      <c r="C118" s="11"/>
      <c r="D118" s="11"/>
      <c r="E118" s="176"/>
    </row>
    <row r="119" spans="1:5">
      <c r="A119" s="173">
        <v>44</v>
      </c>
      <c r="B119" s="11"/>
      <c r="C119" s="11"/>
      <c r="D119" s="11"/>
      <c r="E119" s="176"/>
    </row>
    <row r="120" spans="1:5">
      <c r="A120" s="173">
        <v>45</v>
      </c>
      <c r="B120" s="11"/>
      <c r="C120" s="11"/>
      <c r="D120" s="11"/>
      <c r="E120" s="176"/>
    </row>
    <row r="121" spans="1:5">
      <c r="A121" s="173">
        <v>46</v>
      </c>
      <c r="B121" s="11"/>
      <c r="C121" s="11"/>
      <c r="D121" s="11"/>
      <c r="E121" s="176"/>
    </row>
    <row r="122" spans="1:5">
      <c r="A122" s="173">
        <v>47</v>
      </c>
      <c r="B122" s="11"/>
      <c r="C122" s="11"/>
      <c r="D122" s="11"/>
      <c r="E122" s="176"/>
    </row>
    <row r="123" spans="1:5">
      <c r="A123" s="173">
        <v>48</v>
      </c>
      <c r="B123" s="11"/>
      <c r="C123" s="11"/>
      <c r="D123" s="11"/>
      <c r="E123" s="176"/>
    </row>
    <row r="124" spans="1:5">
      <c r="A124" s="173">
        <v>49</v>
      </c>
      <c r="B124" s="11"/>
      <c r="C124" s="11"/>
      <c r="D124" s="11"/>
      <c r="E124" s="176"/>
    </row>
    <row r="125" spans="1:5">
      <c r="A125" s="173">
        <v>50</v>
      </c>
      <c r="B125" s="11"/>
      <c r="C125" s="11"/>
      <c r="D125" s="11"/>
      <c r="E125" s="176"/>
    </row>
    <row r="126" spans="1:5">
      <c r="A126" s="173">
        <v>51</v>
      </c>
      <c r="B126" s="11"/>
      <c r="C126" s="11"/>
      <c r="D126" s="11"/>
      <c r="E126" s="176"/>
    </row>
    <row r="127" spans="1:5">
      <c r="A127" s="173">
        <v>52</v>
      </c>
      <c r="B127" s="11"/>
      <c r="C127" s="11"/>
      <c r="D127" s="11"/>
      <c r="E127" s="176"/>
    </row>
    <row r="128" spans="1:5">
      <c r="A128" s="173">
        <v>53</v>
      </c>
      <c r="B128" s="11"/>
      <c r="C128" s="11"/>
      <c r="D128" s="11"/>
      <c r="E128" s="176"/>
    </row>
    <row r="129" spans="1:5" ht="15.75" thickBot="1">
      <c r="A129" s="178">
        <v>54</v>
      </c>
      <c r="B129" s="73"/>
      <c r="C129" s="842" t="s">
        <v>3520</v>
      </c>
      <c r="D129" s="73"/>
      <c r="E129" s="167">
        <f>E88+E64</f>
        <v>2427333</v>
      </c>
    </row>
    <row r="130" spans="1:5">
      <c r="A130" s="4" t="str">
        <f>A65</f>
        <v>FERC FORM NO. 1 (ED. 12-87) NYPSC Modified-96</v>
      </c>
    </row>
    <row r="131" spans="1:5">
      <c r="A131" s="44" t="s">
        <v>3705</v>
      </c>
      <c r="B131" s="44"/>
      <c r="C131" s="44"/>
      <c r="D131" s="44"/>
      <c r="E131" s="44"/>
    </row>
    <row r="132" spans="1:5" ht="15.75">
      <c r="A132" s="827"/>
      <c r="B132" s="543"/>
      <c r="C132" s="543"/>
      <c r="D132" s="1016"/>
      <c r="E132" s="1083"/>
    </row>
    <row r="133" spans="1:5">
      <c r="A133" s="515"/>
      <c r="B133" s="515"/>
      <c r="C133" s="515"/>
      <c r="D133" s="515"/>
      <c r="E133" s="515"/>
    </row>
    <row r="134" spans="1:5" ht="15.75">
      <c r="A134" s="516"/>
      <c r="B134" s="516"/>
      <c r="C134" s="543"/>
      <c r="D134" s="543"/>
      <c r="E134" s="543"/>
    </row>
    <row r="135" spans="1:5">
      <c r="A135" s="515"/>
      <c r="B135" s="515"/>
      <c r="C135" s="515"/>
      <c r="D135" s="515"/>
      <c r="E135" s="515"/>
    </row>
    <row r="136" spans="1:5">
      <c r="A136" s="1123"/>
      <c r="B136" s="543"/>
      <c r="C136" s="543"/>
      <c r="D136" s="543"/>
      <c r="E136" s="1123"/>
    </row>
    <row r="137" spans="1:5">
      <c r="A137" s="1123"/>
      <c r="B137" s="543"/>
      <c r="C137" s="543"/>
      <c r="D137" s="543"/>
      <c r="E137" s="1123"/>
    </row>
    <row r="138" spans="1:5">
      <c r="A138" s="1123"/>
      <c r="B138" s="1018"/>
      <c r="C138" s="515"/>
      <c r="D138" s="515"/>
      <c r="E138" s="515"/>
    </row>
    <row r="139" spans="1:5">
      <c r="A139" s="1123"/>
      <c r="B139" s="515"/>
      <c r="C139" s="515"/>
      <c r="D139" s="515"/>
      <c r="E139" s="545"/>
    </row>
    <row r="140" spans="1:5">
      <c r="A140" s="1123"/>
      <c r="B140" s="515"/>
      <c r="C140" s="515"/>
      <c r="D140" s="515"/>
      <c r="E140" s="544"/>
    </row>
    <row r="141" spans="1:5">
      <c r="A141" s="1123"/>
      <c r="B141" s="515"/>
      <c r="C141" s="515"/>
      <c r="D141" s="515"/>
      <c r="E141" s="544"/>
    </row>
    <row r="142" spans="1:5">
      <c r="A142" s="1123"/>
      <c r="B142" s="515"/>
      <c r="C142" s="515"/>
      <c r="D142" s="515"/>
      <c r="E142" s="544"/>
    </row>
    <row r="143" spans="1:5">
      <c r="A143" s="1123"/>
      <c r="B143" s="515"/>
      <c r="C143" s="515"/>
      <c r="D143" s="515"/>
      <c r="E143" s="544"/>
    </row>
    <row r="144" spans="1:5">
      <c r="A144" s="1123"/>
      <c r="B144" s="515"/>
      <c r="C144" s="515"/>
      <c r="D144" s="515"/>
      <c r="E144" s="544"/>
    </row>
    <row r="145" spans="1:5">
      <c r="A145" s="1123"/>
      <c r="B145" s="1018"/>
      <c r="C145" s="515"/>
      <c r="D145" s="515"/>
      <c r="E145" s="544"/>
    </row>
    <row r="146" spans="1:5">
      <c r="A146" s="1123"/>
      <c r="B146" s="515"/>
      <c r="C146" s="515"/>
      <c r="D146" s="515"/>
      <c r="E146" s="544"/>
    </row>
    <row r="147" spans="1:5">
      <c r="A147" s="1123"/>
      <c r="B147" s="515"/>
      <c r="C147" s="515"/>
      <c r="D147" s="515"/>
      <c r="E147" s="544"/>
    </row>
    <row r="148" spans="1:5">
      <c r="A148" s="1123"/>
      <c r="B148" s="515"/>
      <c r="C148" s="515"/>
      <c r="D148" s="515"/>
      <c r="E148" s="544"/>
    </row>
    <row r="149" spans="1:5">
      <c r="A149" s="1123"/>
      <c r="B149" s="515"/>
      <c r="C149" s="515"/>
      <c r="D149" s="515"/>
      <c r="E149" s="544"/>
    </row>
    <row r="150" spans="1:5">
      <c r="A150" s="1123"/>
      <c r="B150" s="515"/>
      <c r="C150" s="515"/>
      <c r="D150" s="515"/>
      <c r="E150" s="544"/>
    </row>
    <row r="151" spans="1:5">
      <c r="A151" s="1123"/>
      <c r="B151" s="515"/>
      <c r="C151" s="515"/>
      <c r="D151" s="515"/>
      <c r="E151" s="544"/>
    </row>
    <row r="152" spans="1:5">
      <c r="A152" s="1123"/>
      <c r="B152" s="515"/>
      <c r="C152" s="1123"/>
      <c r="D152" s="515"/>
      <c r="E152" s="545"/>
    </row>
    <row r="153" spans="1:5">
      <c r="A153" s="1123"/>
      <c r="B153" s="1018"/>
      <c r="C153" s="515"/>
      <c r="D153" s="515"/>
      <c r="E153" s="515"/>
    </row>
    <row r="154" spans="1:5">
      <c r="A154" s="1123"/>
      <c r="B154" s="515"/>
      <c r="C154" s="515"/>
      <c r="D154" s="515"/>
      <c r="E154" s="545"/>
    </row>
    <row r="155" spans="1:5">
      <c r="A155" s="1123"/>
      <c r="B155" s="515"/>
      <c r="C155" s="515"/>
      <c r="D155" s="515"/>
      <c r="E155" s="544"/>
    </row>
    <row r="156" spans="1:5">
      <c r="A156" s="1123"/>
      <c r="B156" s="515"/>
      <c r="C156" s="515"/>
      <c r="D156" s="515"/>
      <c r="E156" s="544"/>
    </row>
    <row r="157" spans="1:5">
      <c r="A157" s="1123"/>
      <c r="B157" s="515"/>
      <c r="C157" s="515"/>
      <c r="D157" s="515"/>
      <c r="E157" s="544"/>
    </row>
    <row r="158" spans="1:5">
      <c r="A158" s="1123"/>
      <c r="B158" s="515"/>
      <c r="C158" s="515"/>
      <c r="D158" s="515"/>
      <c r="E158" s="544"/>
    </row>
    <row r="159" spans="1:5">
      <c r="A159" s="1123"/>
      <c r="B159" s="515"/>
      <c r="C159" s="515"/>
      <c r="D159" s="515"/>
      <c r="E159" s="544"/>
    </row>
    <row r="160" spans="1:5">
      <c r="A160" s="1123"/>
      <c r="B160" s="515"/>
      <c r="C160" s="515"/>
      <c r="D160" s="515"/>
      <c r="E160" s="544"/>
    </row>
    <row r="161" spans="1:5">
      <c r="A161" s="1123"/>
      <c r="B161" s="515"/>
      <c r="C161" s="515"/>
      <c r="D161" s="515"/>
      <c r="E161" s="544"/>
    </row>
    <row r="162" spans="1:5">
      <c r="A162" s="1123"/>
      <c r="B162" s="515"/>
      <c r="C162" s="515"/>
      <c r="D162" s="515"/>
      <c r="E162" s="544"/>
    </row>
    <row r="163" spans="1:5">
      <c r="A163" s="1123"/>
      <c r="B163" s="515"/>
      <c r="C163" s="1123"/>
      <c r="D163" s="515"/>
      <c r="E163" s="545"/>
    </row>
    <row r="164" spans="1:5">
      <c r="A164" s="1123"/>
      <c r="B164" s="1018"/>
      <c r="C164" s="515"/>
      <c r="D164" s="515"/>
      <c r="E164" s="515"/>
    </row>
    <row r="165" spans="1:5">
      <c r="A165" s="1123"/>
      <c r="B165" s="515"/>
      <c r="C165" s="515"/>
      <c r="D165" s="515"/>
      <c r="E165" s="545"/>
    </row>
    <row r="166" spans="1:5">
      <c r="A166" s="1123"/>
      <c r="B166" s="515"/>
      <c r="C166" s="515"/>
      <c r="D166" s="515"/>
      <c r="E166" s="544"/>
    </row>
    <row r="167" spans="1:5">
      <c r="A167" s="1123"/>
      <c r="B167" s="515"/>
      <c r="C167" s="515"/>
      <c r="D167" s="515"/>
      <c r="E167" s="544"/>
    </row>
    <row r="168" spans="1:5">
      <c r="A168" s="1123"/>
      <c r="B168" s="515"/>
      <c r="C168" s="515"/>
      <c r="D168" s="515"/>
      <c r="E168" s="544"/>
    </row>
    <row r="169" spans="1:5">
      <c r="A169" s="1123"/>
      <c r="B169" s="515"/>
      <c r="C169" s="515"/>
      <c r="D169" s="515"/>
      <c r="E169" s="544"/>
    </row>
    <row r="170" spans="1:5">
      <c r="A170" s="1123"/>
      <c r="B170" s="515"/>
      <c r="C170" s="515"/>
      <c r="D170" s="515"/>
      <c r="E170" s="544"/>
    </row>
    <row r="171" spans="1:5">
      <c r="A171" s="1123"/>
      <c r="B171" s="515"/>
      <c r="C171" s="515"/>
      <c r="D171" s="515"/>
      <c r="E171" s="544"/>
    </row>
    <row r="172" spans="1:5">
      <c r="A172" s="1123"/>
      <c r="B172" s="515"/>
      <c r="C172" s="1123"/>
      <c r="D172" s="515"/>
      <c r="E172" s="545"/>
    </row>
    <row r="173" spans="1:5">
      <c r="A173" s="1123"/>
      <c r="B173" s="515"/>
      <c r="C173" s="515"/>
      <c r="D173" s="515"/>
      <c r="E173" s="544"/>
    </row>
    <row r="174" spans="1:5">
      <c r="A174" s="1123"/>
      <c r="B174" s="515"/>
      <c r="C174" s="515"/>
      <c r="D174" s="515"/>
      <c r="E174" s="544"/>
    </row>
    <row r="175" spans="1:5">
      <c r="A175" s="1123"/>
      <c r="B175" s="515"/>
      <c r="C175" s="515"/>
      <c r="D175" s="515"/>
      <c r="E175" s="544"/>
    </row>
    <row r="176" spans="1:5">
      <c r="A176" s="1123"/>
      <c r="B176" s="515"/>
      <c r="C176" s="515"/>
      <c r="D176" s="515"/>
      <c r="E176" s="544"/>
    </row>
    <row r="177" spans="1:5">
      <c r="A177" s="1123"/>
      <c r="B177" s="515"/>
      <c r="C177" s="515"/>
      <c r="D177" s="515"/>
      <c r="E177" s="544"/>
    </row>
    <row r="178" spans="1:5">
      <c r="A178" s="1123"/>
      <c r="B178" s="515"/>
      <c r="C178" s="515"/>
      <c r="D178" s="515"/>
      <c r="E178" s="544"/>
    </row>
    <row r="179" spans="1:5">
      <c r="A179" s="1123"/>
      <c r="B179" s="515"/>
      <c r="C179" s="515"/>
      <c r="D179" s="515"/>
      <c r="E179" s="544"/>
    </row>
    <row r="180" spans="1:5">
      <c r="A180" s="1123"/>
      <c r="B180" s="515"/>
      <c r="C180" s="515"/>
      <c r="D180" s="515"/>
      <c r="E180" s="544"/>
    </row>
    <row r="181" spans="1:5">
      <c r="A181" s="1123"/>
      <c r="B181" s="515"/>
      <c r="C181" s="515"/>
      <c r="D181" s="515"/>
      <c r="E181" s="544"/>
    </row>
    <row r="182" spans="1:5">
      <c r="A182" s="1123"/>
      <c r="B182" s="515"/>
      <c r="C182" s="515"/>
      <c r="D182" s="515"/>
      <c r="E182" s="544"/>
    </row>
    <row r="183" spans="1:5">
      <c r="A183" s="1123"/>
      <c r="B183" s="515"/>
      <c r="C183" s="515"/>
      <c r="D183" s="515"/>
      <c r="E183" s="544"/>
    </row>
    <row r="184" spans="1:5">
      <c r="A184" s="1123"/>
      <c r="B184" s="515"/>
      <c r="C184" s="515"/>
      <c r="D184" s="515"/>
      <c r="E184" s="544"/>
    </row>
    <row r="185" spans="1:5">
      <c r="A185" s="1123"/>
      <c r="B185" s="515"/>
      <c r="C185" s="515"/>
      <c r="D185" s="515"/>
      <c r="E185" s="544"/>
    </row>
    <row r="186" spans="1:5">
      <c r="A186" s="1123"/>
      <c r="B186" s="515"/>
      <c r="C186" s="515"/>
      <c r="D186" s="515"/>
      <c r="E186" s="544"/>
    </row>
    <row r="187" spans="1:5">
      <c r="A187" s="1123"/>
      <c r="B187" s="515"/>
      <c r="C187" s="515"/>
      <c r="D187" s="515"/>
      <c r="E187" s="544"/>
    </row>
    <row r="188" spans="1:5">
      <c r="A188" s="1123"/>
      <c r="B188" s="515"/>
      <c r="C188" s="515"/>
      <c r="D188" s="515"/>
      <c r="E188" s="544"/>
    </row>
    <row r="189" spans="1:5" ht="15.75" thickBot="1">
      <c r="A189" s="178"/>
      <c r="B189" s="73"/>
      <c r="C189" s="73"/>
      <c r="D189" s="73"/>
      <c r="E189" s="183"/>
    </row>
    <row r="191" spans="1:5">
      <c r="A191" s="44"/>
      <c r="B191" s="44"/>
      <c r="C191" s="44"/>
      <c r="D191" s="44"/>
      <c r="E191" s="44"/>
    </row>
  </sheetData>
  <phoneticPr fontId="0" type="noConversion"/>
  <printOptions horizontalCentered="1" verticalCentered="1"/>
  <pageMargins left="0.25" right="0.25" top="0.25" bottom="0.25" header="0" footer="0"/>
  <pageSetup scale="72" fitToHeight="3" orientation="portrait" horizontalDpi="300" verticalDpi="300" r:id="rId1"/>
  <headerFooter alignWithMargins="0"/>
  <rowBreaks count="2" manualBreakCount="2">
    <brk id="67" max="4" man="1"/>
    <brk id="132"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4" enableFormatConditionsCalculation="0">
    <pageSetUpPr fitToPage="1"/>
  </sheetPr>
  <dimension ref="A1:N65"/>
  <sheetViews>
    <sheetView defaultGridColor="0" view="pageBreakPreview" colorId="22" zoomScale="60" zoomScaleNormal="85" workbookViewId="0">
      <selection activeCell="M31" sqref="M31"/>
    </sheetView>
  </sheetViews>
  <sheetFormatPr defaultColWidth="9.6640625" defaultRowHeight="15"/>
  <cols>
    <col min="1" max="1" width="4.6640625" style="4" customWidth="1"/>
    <col min="2" max="2" width="51.5546875" style="4" customWidth="1"/>
    <col min="3" max="5" width="12.6640625" style="4" customWidth="1"/>
    <col min="6" max="6" width="13.21875" style="4" customWidth="1"/>
    <col min="7" max="7" width="15.6640625" style="4" customWidth="1"/>
    <col min="8" max="8" width="8.6640625" style="4" customWidth="1"/>
    <col min="9" max="10" width="15.6640625" style="4" customWidth="1"/>
    <col min="11" max="11" width="8.6640625" style="4" customWidth="1"/>
    <col min="12" max="13" width="15.6640625" style="4" customWidth="1"/>
    <col min="14" max="14" width="4.6640625" style="4" customWidth="1"/>
    <col min="15" max="16384" width="9.6640625" style="4"/>
  </cols>
  <sheetData>
    <row r="1" spans="1:14">
      <c r="A1" s="1293" t="s">
        <v>2455</v>
      </c>
      <c r="B1" s="1294"/>
      <c r="C1" s="1295" t="s">
        <v>3412</v>
      </c>
      <c r="D1" s="1296"/>
      <c r="E1" s="1297" t="s">
        <v>2457</v>
      </c>
      <c r="F1" s="1298" t="s">
        <v>2458</v>
      </c>
      <c r="G1" s="41" t="s">
        <v>2455</v>
      </c>
      <c r="H1" s="41"/>
      <c r="I1" s="41"/>
      <c r="J1" s="422" t="s">
        <v>3412</v>
      </c>
      <c r="K1" s="41"/>
      <c r="L1" s="422" t="s">
        <v>2457</v>
      </c>
      <c r="M1" s="422" t="s">
        <v>2458</v>
      </c>
      <c r="N1" s="258"/>
    </row>
    <row r="2" spans="1:14">
      <c r="A2" s="1299" t="str">
        <f>'Data Sheet'!C25</f>
        <v>Orange and Rockland Utilities, Inc</v>
      </c>
      <c r="B2" s="515"/>
      <c r="C2" s="66" t="s">
        <v>431</v>
      </c>
      <c r="D2" s="515"/>
      <c r="E2" s="1283"/>
      <c r="F2" s="1300"/>
      <c r="G2" s="515" t="str">
        <f>A2</f>
        <v>Orange and Rockland Utilities, Inc</v>
      </c>
      <c r="H2" s="11"/>
      <c r="I2" s="11"/>
      <c r="J2" s="66" t="s">
        <v>431</v>
      </c>
      <c r="K2" s="11"/>
      <c r="L2" s="453"/>
      <c r="M2" s="66"/>
      <c r="N2" s="48"/>
    </row>
    <row r="3" spans="1:14" ht="15" customHeight="1">
      <c r="A3" s="1301"/>
      <c r="B3" s="515"/>
      <c r="C3" s="66" t="s">
        <v>230</v>
      </c>
      <c r="D3" s="515"/>
      <c r="E3" s="454" t="str">
        <f>'Data Sheet'!$C$40</f>
        <v>4/28/2016</v>
      </c>
      <c r="F3" s="1302" t="str">
        <f>'Data Sheet'!$C$38</f>
        <v>12/31/2015</v>
      </c>
      <c r="G3" s="1286"/>
      <c r="H3" s="11"/>
      <c r="I3" s="11"/>
      <c r="J3" s="66" t="s">
        <v>230</v>
      </c>
      <c r="K3" s="11"/>
      <c r="L3" s="454" t="str">
        <f>'Data Sheet'!$C$40</f>
        <v>4/28/2016</v>
      </c>
      <c r="M3" s="687" t="str">
        <f>'Data Sheet'!$C$38</f>
        <v>12/31/2015</v>
      </c>
      <c r="N3" s="48"/>
    </row>
    <row r="4" spans="1:14" ht="15" customHeight="1">
      <c r="A4" s="1303" t="s">
        <v>1844</v>
      </c>
      <c r="B4" s="416"/>
      <c r="C4" s="132"/>
      <c r="D4" s="132"/>
      <c r="E4" s="132"/>
      <c r="F4" s="1304"/>
      <c r="G4" s="1287" t="s">
        <v>246</v>
      </c>
      <c r="H4" s="416"/>
      <c r="I4" s="416"/>
      <c r="J4" s="132"/>
      <c r="K4" s="132"/>
      <c r="L4" s="132"/>
      <c r="M4" s="132"/>
      <c r="N4" s="159"/>
    </row>
    <row r="5" spans="1:14" ht="15.75">
      <c r="A5" s="1305"/>
      <c r="B5" s="516"/>
      <c r="C5" s="543"/>
      <c r="D5" s="543"/>
      <c r="E5" s="543"/>
      <c r="F5" s="1306"/>
      <c r="G5" s="1288"/>
      <c r="H5" s="46"/>
      <c r="I5" s="46"/>
      <c r="J5" s="44"/>
      <c r="K5" s="44"/>
      <c r="L5" s="44"/>
      <c r="M5" s="44"/>
      <c r="N5" s="48"/>
    </row>
    <row r="6" spans="1:14">
      <c r="A6" s="1301" t="s">
        <v>247</v>
      </c>
      <c r="B6" s="515"/>
      <c r="C6" s="515" t="s">
        <v>948</v>
      </c>
      <c r="D6" s="515"/>
      <c r="E6" s="515"/>
      <c r="F6" s="1307"/>
      <c r="G6" s="1286" t="s">
        <v>2074</v>
      </c>
      <c r="H6" s="11"/>
      <c r="I6" s="11"/>
      <c r="J6" s="11"/>
      <c r="K6" s="11" t="s">
        <v>934</v>
      </c>
      <c r="L6" s="11"/>
      <c r="M6" s="11"/>
      <c r="N6" s="48"/>
    </row>
    <row r="7" spans="1:14">
      <c r="A7" s="1301" t="s">
        <v>935</v>
      </c>
      <c r="B7" s="515"/>
      <c r="C7" s="515" t="s">
        <v>936</v>
      </c>
      <c r="D7" s="515"/>
      <c r="E7" s="515"/>
      <c r="F7" s="1307"/>
      <c r="G7" s="1286" t="s">
        <v>937</v>
      </c>
      <c r="H7" s="11"/>
      <c r="I7" s="11"/>
      <c r="J7" s="11"/>
      <c r="K7" s="11" t="s">
        <v>938</v>
      </c>
      <c r="L7" s="11"/>
      <c r="M7" s="11"/>
      <c r="N7" s="48"/>
    </row>
    <row r="8" spans="1:14">
      <c r="A8" s="1301" t="s">
        <v>939</v>
      </c>
      <c r="B8" s="515"/>
      <c r="C8" s="515" t="s">
        <v>1716</v>
      </c>
      <c r="D8" s="515"/>
      <c r="E8" s="515"/>
      <c r="F8" s="1307"/>
      <c r="G8" s="1286" t="s">
        <v>1717</v>
      </c>
      <c r="H8" s="11"/>
      <c r="I8" s="11"/>
      <c r="J8" s="11"/>
      <c r="K8" s="11" t="s">
        <v>1718</v>
      </c>
      <c r="L8" s="11"/>
      <c r="M8" s="11"/>
      <c r="N8" s="48"/>
    </row>
    <row r="9" spans="1:14">
      <c r="A9" s="1301" t="s">
        <v>2882</v>
      </c>
      <c r="B9" s="515"/>
      <c r="C9" s="515"/>
      <c r="D9" s="515"/>
      <c r="E9" s="515"/>
      <c r="F9" s="1307"/>
      <c r="G9" s="1286"/>
      <c r="H9" s="11"/>
      <c r="I9" s="11"/>
      <c r="J9" s="11"/>
      <c r="K9" s="11" t="s">
        <v>3449</v>
      </c>
      <c r="L9" s="11"/>
      <c r="M9" s="11"/>
      <c r="N9" s="48"/>
    </row>
    <row r="10" spans="1:14">
      <c r="A10" s="1301" t="s">
        <v>3450</v>
      </c>
      <c r="B10" s="515"/>
      <c r="C10" s="515"/>
      <c r="D10" s="515"/>
      <c r="E10" s="515"/>
      <c r="F10" s="1307"/>
      <c r="G10" s="1286"/>
      <c r="H10" s="11"/>
      <c r="I10" s="11"/>
      <c r="J10" s="11"/>
      <c r="K10" s="11"/>
      <c r="L10" s="11"/>
      <c r="M10" s="11"/>
      <c r="N10" s="48"/>
    </row>
    <row r="11" spans="1:14">
      <c r="A11" s="1301"/>
      <c r="B11" s="515"/>
      <c r="C11" s="515"/>
      <c r="D11" s="515"/>
      <c r="E11" s="515"/>
      <c r="F11" s="1307"/>
      <c r="G11" s="1286"/>
      <c r="H11" s="11"/>
      <c r="I11" s="11"/>
      <c r="J11" s="11"/>
      <c r="K11" s="11"/>
      <c r="L11" s="11"/>
      <c r="M11" s="11"/>
      <c r="N11" s="48"/>
    </row>
    <row r="12" spans="1:14">
      <c r="A12" s="1308"/>
      <c r="B12" s="427" t="s">
        <v>3248</v>
      </c>
      <c r="C12" s="427"/>
      <c r="D12" s="427"/>
      <c r="E12" s="427"/>
      <c r="F12" s="1309"/>
      <c r="G12" s="1289" t="s">
        <v>3451</v>
      </c>
      <c r="H12" s="132"/>
      <c r="I12" s="132"/>
      <c r="J12" s="371"/>
      <c r="K12" s="217" t="s">
        <v>3452</v>
      </c>
      <c r="L12" s="132"/>
      <c r="M12" s="371"/>
      <c r="N12" s="1208"/>
    </row>
    <row r="13" spans="1:14">
      <c r="A13" s="1310"/>
      <c r="B13" s="417" t="s">
        <v>3453</v>
      </c>
      <c r="C13" s="428" t="s">
        <v>3454</v>
      </c>
      <c r="D13" s="428" t="s">
        <v>3581</v>
      </c>
      <c r="E13" s="428" t="s">
        <v>3520</v>
      </c>
      <c r="F13" s="1311" t="s">
        <v>3882</v>
      </c>
      <c r="G13" s="1289" t="s">
        <v>3883</v>
      </c>
      <c r="H13" s="50"/>
      <c r="I13" s="418"/>
      <c r="J13" s="428"/>
      <c r="K13" s="428"/>
      <c r="L13" s="428"/>
      <c r="M13" s="1197"/>
      <c r="N13" s="1124"/>
    </row>
    <row r="14" spans="1:14">
      <c r="A14" s="1310" t="s">
        <v>3686</v>
      </c>
      <c r="B14" s="417" t="s">
        <v>3884</v>
      </c>
      <c r="C14" s="428" t="s">
        <v>3885</v>
      </c>
      <c r="D14" s="428" t="s">
        <v>1096</v>
      </c>
      <c r="E14" s="428" t="s">
        <v>3886</v>
      </c>
      <c r="F14" s="1311" t="s">
        <v>3887</v>
      </c>
      <c r="G14" s="1290"/>
      <c r="H14" s="428"/>
      <c r="I14" s="417"/>
      <c r="J14" s="428" t="s">
        <v>3888</v>
      </c>
      <c r="K14" s="428" t="s">
        <v>2643</v>
      </c>
      <c r="L14" s="428" t="s">
        <v>2645</v>
      </c>
      <c r="M14" s="1198" t="s">
        <v>3882</v>
      </c>
      <c r="N14" s="1124"/>
    </row>
    <row r="15" spans="1:14">
      <c r="A15" s="1310" t="s">
        <v>3689</v>
      </c>
      <c r="B15" s="417" t="s">
        <v>3889</v>
      </c>
      <c r="C15" s="428" t="s">
        <v>3618</v>
      </c>
      <c r="D15" s="428" t="s">
        <v>3890</v>
      </c>
      <c r="E15" s="428" t="s">
        <v>1530</v>
      </c>
      <c r="F15" s="1311" t="s">
        <v>2192</v>
      </c>
      <c r="G15" s="1290" t="s">
        <v>3891</v>
      </c>
      <c r="H15" s="428" t="s">
        <v>1529</v>
      </c>
      <c r="I15" s="428" t="s">
        <v>2645</v>
      </c>
      <c r="J15" s="1198" t="s">
        <v>3887</v>
      </c>
      <c r="K15" s="428" t="s">
        <v>1529</v>
      </c>
      <c r="L15" s="428"/>
      <c r="M15" s="1198" t="s">
        <v>3887</v>
      </c>
      <c r="N15" s="1124" t="s">
        <v>3686</v>
      </c>
    </row>
    <row r="16" spans="1:14">
      <c r="A16" s="1310"/>
      <c r="B16" s="53"/>
      <c r="C16" s="53"/>
      <c r="D16" s="53"/>
      <c r="E16" s="428" t="s">
        <v>3869</v>
      </c>
      <c r="F16" s="1311" t="s">
        <v>1128</v>
      </c>
      <c r="G16" s="1290"/>
      <c r="H16" s="428" t="s">
        <v>3689</v>
      </c>
      <c r="I16" s="428"/>
      <c r="J16" s="428"/>
      <c r="K16" s="428"/>
      <c r="L16" s="428"/>
      <c r="M16" s="428" t="s">
        <v>659</v>
      </c>
      <c r="N16" s="1124" t="s">
        <v>3689</v>
      </c>
    </row>
    <row r="17" spans="1:14">
      <c r="A17" s="1310"/>
      <c r="B17" s="434" t="s">
        <v>58</v>
      </c>
      <c r="C17" s="434" t="s">
        <v>1827</v>
      </c>
      <c r="D17" s="434" t="s">
        <v>1828</v>
      </c>
      <c r="E17" s="434" t="s">
        <v>1829</v>
      </c>
      <c r="F17" s="1312" t="s">
        <v>3535</v>
      </c>
      <c r="G17" s="1291" t="s">
        <v>3536</v>
      </c>
      <c r="H17" s="434" t="s">
        <v>3537</v>
      </c>
      <c r="I17" s="434" t="s">
        <v>3538</v>
      </c>
      <c r="J17" s="434" t="s">
        <v>3539</v>
      </c>
      <c r="K17" s="434" t="s">
        <v>3540</v>
      </c>
      <c r="L17" s="434" t="s">
        <v>3490</v>
      </c>
      <c r="M17" s="434" t="s">
        <v>3491</v>
      </c>
      <c r="N17" s="1127"/>
    </row>
    <row r="18" spans="1:14">
      <c r="A18" s="1313">
        <v>1</v>
      </c>
      <c r="B18" s="515" t="s">
        <v>818</v>
      </c>
      <c r="C18" s="1211">
        <v>2930050</v>
      </c>
      <c r="D18" s="195"/>
      <c r="E18" s="195">
        <v>2930050</v>
      </c>
      <c r="F18" s="1314"/>
      <c r="G18" s="1285" t="s">
        <v>284</v>
      </c>
      <c r="H18" s="1212">
        <v>9280</v>
      </c>
      <c r="I18" s="195">
        <v>1947901</v>
      </c>
      <c r="J18" s="195"/>
      <c r="K18" s="66"/>
      <c r="L18" s="195"/>
      <c r="M18" s="195"/>
      <c r="N18" s="137">
        <v>1</v>
      </c>
    </row>
    <row r="19" spans="1:14">
      <c r="A19" s="1315">
        <v>2</v>
      </c>
      <c r="B19" s="1199"/>
      <c r="C19" s="1211"/>
      <c r="D19" s="195"/>
      <c r="E19" s="195"/>
      <c r="F19" s="1314"/>
      <c r="G19" s="1284" t="s">
        <v>285</v>
      </c>
      <c r="H19" s="1212">
        <v>9280</v>
      </c>
      <c r="I19" s="195">
        <v>982149</v>
      </c>
      <c r="J19" s="195"/>
      <c r="K19" s="66"/>
      <c r="L19" s="195"/>
      <c r="M19" s="195"/>
      <c r="N19" s="137">
        <v>2</v>
      </c>
    </row>
    <row r="20" spans="1:14">
      <c r="A20" s="1315">
        <v>3</v>
      </c>
      <c r="B20" s="515"/>
      <c r="C20" s="1211"/>
      <c r="D20" s="195"/>
      <c r="E20" s="195"/>
      <c r="F20" s="1314"/>
      <c r="G20" s="1284"/>
      <c r="H20" s="1212"/>
      <c r="I20" s="195"/>
      <c r="J20" s="195"/>
      <c r="K20" s="66"/>
      <c r="L20" s="195"/>
      <c r="M20" s="195"/>
      <c r="N20" s="137">
        <v>3</v>
      </c>
    </row>
    <row r="21" spans="1:14">
      <c r="A21" s="1315">
        <v>4</v>
      </c>
      <c r="B21" s="515" t="s">
        <v>4257</v>
      </c>
      <c r="C21" s="1211"/>
      <c r="D21" s="195">
        <v>-36216</v>
      </c>
      <c r="E21" s="195">
        <v>-36216</v>
      </c>
      <c r="F21" s="1314"/>
      <c r="G21" s="1284" t="s">
        <v>284</v>
      </c>
      <c r="H21" s="1212">
        <v>9280</v>
      </c>
      <c r="I21" s="195">
        <v>-36216</v>
      </c>
      <c r="J21" s="195"/>
      <c r="K21" s="66"/>
      <c r="L21" s="1314"/>
      <c r="M21" s="195"/>
      <c r="N21" s="137">
        <v>4</v>
      </c>
    </row>
    <row r="22" spans="1:14">
      <c r="A22" s="1315">
        <v>5</v>
      </c>
      <c r="B22" s="515"/>
      <c r="C22" s="66"/>
      <c r="D22" s="195"/>
      <c r="E22" s="195"/>
      <c r="F22" s="1314"/>
      <c r="G22" s="1284"/>
      <c r="H22" s="1212"/>
      <c r="I22" s="195"/>
      <c r="J22" s="195"/>
      <c r="K22" s="66"/>
      <c r="L22" s="1314"/>
      <c r="M22" s="195"/>
      <c r="N22" s="137">
        <v>5</v>
      </c>
    </row>
    <row r="23" spans="1:14">
      <c r="A23" s="1315">
        <v>6</v>
      </c>
      <c r="B23" s="515" t="s">
        <v>819</v>
      </c>
      <c r="C23" s="1211">
        <v>11381191</v>
      </c>
      <c r="D23" s="195"/>
      <c r="E23" s="195">
        <f>C23+D23</f>
        <v>11381191</v>
      </c>
      <c r="F23" s="1314">
        <v>4664603</v>
      </c>
      <c r="G23" s="1667" t="s">
        <v>284</v>
      </c>
      <c r="H23" s="1212">
        <v>9280</v>
      </c>
      <c r="I23" s="195">
        <v>3014121</v>
      </c>
      <c r="J23" s="195">
        <v>3001157</v>
      </c>
      <c r="K23" s="66"/>
      <c r="L23" s="195">
        <v>4664603</v>
      </c>
      <c r="M23" s="195">
        <v>3001157</v>
      </c>
      <c r="N23" s="137">
        <v>6</v>
      </c>
    </row>
    <row r="24" spans="1:14">
      <c r="A24" s="1315">
        <v>7</v>
      </c>
      <c r="B24" s="515"/>
      <c r="C24" s="66"/>
      <c r="D24" s="195"/>
      <c r="E24" s="195"/>
      <c r="F24" s="1314">
        <v>2317954</v>
      </c>
      <c r="G24" s="1667" t="s">
        <v>285</v>
      </c>
      <c r="H24" s="1212">
        <v>9280</v>
      </c>
      <c r="I24" s="195">
        <v>1278801</v>
      </c>
      <c r="J24" s="195">
        <v>959429</v>
      </c>
      <c r="K24" s="66"/>
      <c r="L24" s="195">
        <v>2317954</v>
      </c>
      <c r="M24" s="195">
        <v>959429</v>
      </c>
      <c r="N24" s="137">
        <v>7</v>
      </c>
    </row>
    <row r="25" spans="1:14">
      <c r="A25" s="1315">
        <v>8</v>
      </c>
      <c r="B25" s="515"/>
      <c r="C25" s="66"/>
      <c r="D25" s="195"/>
      <c r="E25" s="195"/>
      <c r="F25" s="1314"/>
      <c r="G25" s="534"/>
      <c r="H25" s="1212"/>
      <c r="I25" s="195"/>
      <c r="J25" s="195"/>
      <c r="K25" s="66"/>
      <c r="L25" s="195"/>
      <c r="M25" s="195"/>
      <c r="N25" s="137">
        <v>8</v>
      </c>
    </row>
    <row r="26" spans="1:14">
      <c r="A26" s="1315">
        <v>9</v>
      </c>
      <c r="B26" s="515"/>
      <c r="C26" s="66"/>
      <c r="D26" s="195"/>
      <c r="E26" s="195"/>
      <c r="F26" s="1314"/>
      <c r="G26" s="534"/>
      <c r="H26" s="1212"/>
      <c r="I26" s="195"/>
      <c r="J26" s="195"/>
      <c r="K26" s="66"/>
      <c r="L26" s="195"/>
      <c r="M26" s="195"/>
      <c r="N26" s="137">
        <v>9</v>
      </c>
    </row>
    <row r="27" spans="1:14">
      <c r="A27" s="1315">
        <v>10</v>
      </c>
      <c r="B27" s="515"/>
      <c r="C27" s="66"/>
      <c r="D27" s="195"/>
      <c r="E27" s="195"/>
      <c r="F27" s="1314"/>
      <c r="G27" s="534"/>
      <c r="H27" s="1212"/>
      <c r="I27" s="195"/>
      <c r="J27" s="195"/>
      <c r="K27" s="66"/>
      <c r="L27" s="195"/>
      <c r="M27" s="195"/>
      <c r="N27" s="137">
        <v>10</v>
      </c>
    </row>
    <row r="28" spans="1:14">
      <c r="A28" s="1315">
        <v>11</v>
      </c>
      <c r="B28" s="515"/>
      <c r="C28" s="66"/>
      <c r="D28" s="195"/>
      <c r="E28" s="195"/>
      <c r="F28" s="1314"/>
      <c r="G28" s="534"/>
      <c r="H28" s="1212"/>
      <c r="I28" s="195"/>
      <c r="J28" s="195"/>
      <c r="K28" s="66"/>
      <c r="L28" s="195"/>
      <c r="M28" s="195"/>
      <c r="N28" s="137">
        <v>11</v>
      </c>
    </row>
    <row r="29" spans="1:14">
      <c r="A29" s="1315">
        <v>12</v>
      </c>
      <c r="B29" s="515"/>
      <c r="C29" s="66"/>
      <c r="D29" s="195"/>
      <c r="E29" s="195"/>
      <c r="F29" s="1314"/>
      <c r="G29" s="56"/>
      <c r="H29" s="66"/>
      <c r="I29" s="195"/>
      <c r="J29" s="195"/>
      <c r="K29" s="66"/>
      <c r="L29" s="195"/>
      <c r="M29" s="195"/>
      <c r="N29" s="137">
        <v>12</v>
      </c>
    </row>
    <row r="30" spans="1:14">
      <c r="A30" s="1315">
        <v>13</v>
      </c>
      <c r="B30" s="515"/>
      <c r="C30" s="66"/>
      <c r="D30" s="195"/>
      <c r="E30" s="195"/>
      <c r="F30" s="1314"/>
      <c r="G30" s="56"/>
      <c r="H30" s="66"/>
      <c r="I30" s="195"/>
      <c r="J30" s="195"/>
      <c r="K30" s="66"/>
      <c r="L30" s="195"/>
      <c r="M30" s="195"/>
      <c r="N30" s="137">
        <v>13</v>
      </c>
    </row>
    <row r="31" spans="1:14">
      <c r="A31" s="1315">
        <v>14</v>
      </c>
      <c r="B31" s="515"/>
      <c r="C31" s="66"/>
      <c r="D31" s="195"/>
      <c r="E31" s="195"/>
      <c r="F31" s="1314"/>
      <c r="G31" s="56"/>
      <c r="H31" s="66"/>
      <c r="I31" s="195"/>
      <c r="J31" s="195"/>
      <c r="K31" s="66"/>
      <c r="L31" s="195"/>
      <c r="M31" s="195"/>
      <c r="N31" s="137">
        <v>14</v>
      </c>
    </row>
    <row r="32" spans="1:14">
      <c r="A32" s="1315">
        <v>15</v>
      </c>
      <c r="B32" s="515"/>
      <c r="C32" s="66"/>
      <c r="D32" s="195"/>
      <c r="E32" s="195"/>
      <c r="F32" s="1314"/>
      <c r="G32" s="56"/>
      <c r="H32" s="66"/>
      <c r="I32" s="195"/>
      <c r="J32" s="195"/>
      <c r="K32" s="66"/>
      <c r="L32" s="195"/>
      <c r="M32" s="195"/>
      <c r="N32" s="137">
        <v>15</v>
      </c>
    </row>
    <row r="33" spans="1:14">
      <c r="A33" s="1315">
        <v>16</v>
      </c>
      <c r="B33" s="515"/>
      <c r="C33" s="66"/>
      <c r="D33" s="195"/>
      <c r="E33" s="195"/>
      <c r="F33" s="1314"/>
      <c r="G33" s="56"/>
      <c r="H33" s="66"/>
      <c r="I33" s="195"/>
      <c r="J33" s="195"/>
      <c r="K33" s="66"/>
      <c r="L33" s="195"/>
      <c r="M33" s="195"/>
      <c r="N33" s="137">
        <v>16</v>
      </c>
    </row>
    <row r="34" spans="1:14">
      <c r="A34" s="1315">
        <v>17</v>
      </c>
      <c r="B34" s="515"/>
      <c r="C34" s="66"/>
      <c r="D34" s="195"/>
      <c r="E34" s="195"/>
      <c r="F34" s="1314"/>
      <c r="G34" s="56"/>
      <c r="H34" s="66"/>
      <c r="I34" s="195"/>
      <c r="J34" s="195"/>
      <c r="K34" s="66"/>
      <c r="L34" s="195"/>
      <c r="M34" s="195"/>
      <c r="N34" s="137">
        <v>17</v>
      </c>
    </row>
    <row r="35" spans="1:14">
      <c r="A35" s="1315">
        <v>18</v>
      </c>
      <c r="B35" s="515"/>
      <c r="C35" s="66"/>
      <c r="D35" s="195"/>
      <c r="E35" s="195"/>
      <c r="F35" s="1314"/>
      <c r="G35" s="56"/>
      <c r="H35" s="66"/>
      <c r="I35" s="195"/>
      <c r="J35" s="195"/>
      <c r="K35" s="66"/>
      <c r="L35" s="195"/>
      <c r="M35" s="195"/>
      <c r="N35" s="137">
        <v>18</v>
      </c>
    </row>
    <row r="36" spans="1:14">
      <c r="A36" s="1315">
        <v>19</v>
      </c>
      <c r="B36" s="515"/>
      <c r="C36" s="291"/>
      <c r="D36" s="308"/>
      <c r="E36" s="308"/>
      <c r="F36" s="1316"/>
      <c r="G36" s="56"/>
      <c r="H36" s="66"/>
      <c r="I36" s="308"/>
      <c r="J36" s="308"/>
      <c r="K36" s="66"/>
      <c r="L36" s="308"/>
      <c r="M36" s="308"/>
      <c r="N36" s="137">
        <v>19</v>
      </c>
    </row>
    <row r="37" spans="1:14">
      <c r="A37" s="1315">
        <v>20</v>
      </c>
      <c r="B37" s="1018"/>
      <c r="C37" s="66"/>
      <c r="D37" s="195"/>
      <c r="E37" s="195"/>
      <c r="F37" s="1314"/>
      <c r="G37" s="56"/>
      <c r="H37" s="66"/>
      <c r="I37" s="195"/>
      <c r="J37" s="195"/>
      <c r="K37" s="66"/>
      <c r="L37" s="195"/>
      <c r="M37" s="195"/>
      <c r="N37" s="137">
        <v>20</v>
      </c>
    </row>
    <row r="38" spans="1:14">
      <c r="A38" s="1315">
        <v>21</v>
      </c>
      <c r="B38" s="515"/>
      <c r="C38" s="66"/>
      <c r="D38" s="195"/>
      <c r="E38" s="195"/>
      <c r="F38" s="1314"/>
      <c r="G38" s="56"/>
      <c r="H38" s="66"/>
      <c r="I38" s="195"/>
      <c r="J38" s="195"/>
      <c r="K38" s="66"/>
      <c r="L38" s="195"/>
      <c r="M38" s="195"/>
      <c r="N38" s="137">
        <v>21</v>
      </c>
    </row>
    <row r="39" spans="1:14">
      <c r="A39" s="1315">
        <v>22</v>
      </c>
      <c r="B39" s="515"/>
      <c r="C39" s="66"/>
      <c r="D39" s="195"/>
      <c r="E39" s="195"/>
      <c r="F39" s="1314"/>
      <c r="G39" s="56"/>
      <c r="H39" s="66"/>
      <c r="I39" s="195"/>
      <c r="J39" s="195"/>
      <c r="K39" s="66"/>
      <c r="L39" s="195"/>
      <c r="M39" s="195"/>
      <c r="N39" s="137">
        <v>22</v>
      </c>
    </row>
    <row r="40" spans="1:14">
      <c r="A40" s="1315">
        <v>23</v>
      </c>
      <c r="B40" s="515"/>
      <c r="C40" s="66"/>
      <c r="D40" s="195"/>
      <c r="E40" s="195"/>
      <c r="F40" s="1314"/>
      <c r="G40" s="56"/>
      <c r="H40" s="66"/>
      <c r="I40" s="195"/>
      <c r="J40" s="195"/>
      <c r="K40" s="66"/>
      <c r="L40" s="195"/>
      <c r="M40" s="195"/>
      <c r="N40" s="137">
        <v>23</v>
      </c>
    </row>
    <row r="41" spans="1:14">
      <c r="A41" s="1315">
        <v>24</v>
      </c>
      <c r="B41" s="515"/>
      <c r="C41" s="66"/>
      <c r="D41" s="195"/>
      <c r="E41" s="195"/>
      <c r="F41" s="1314"/>
      <c r="G41" s="56"/>
      <c r="H41" s="66"/>
      <c r="I41" s="195"/>
      <c r="J41" s="195"/>
      <c r="K41" s="66"/>
      <c r="L41" s="195"/>
      <c r="M41" s="195"/>
      <c r="N41" s="137">
        <v>24</v>
      </c>
    </row>
    <row r="42" spans="1:14">
      <c r="A42" s="1315">
        <v>25</v>
      </c>
      <c r="B42" s="515"/>
      <c r="C42" s="66"/>
      <c r="D42" s="195"/>
      <c r="E42" s="195"/>
      <c r="F42" s="1314"/>
      <c r="G42" s="56"/>
      <c r="H42" s="66"/>
      <c r="I42" s="195"/>
      <c r="J42" s="195"/>
      <c r="K42" s="66"/>
      <c r="L42" s="195"/>
      <c r="M42" s="195"/>
      <c r="N42" s="137">
        <v>25</v>
      </c>
    </row>
    <row r="43" spans="1:14">
      <c r="A43" s="1315">
        <v>26</v>
      </c>
      <c r="B43" s="515"/>
      <c r="C43" s="66"/>
      <c r="D43" s="195"/>
      <c r="E43" s="195"/>
      <c r="F43" s="1314"/>
      <c r="G43" s="56"/>
      <c r="H43" s="66"/>
      <c r="I43" s="195"/>
      <c r="J43" s="195"/>
      <c r="K43" s="66"/>
      <c r="L43" s="195"/>
      <c r="M43" s="195"/>
      <c r="N43" s="137">
        <v>26</v>
      </c>
    </row>
    <row r="44" spans="1:14">
      <c r="A44" s="1315">
        <v>27</v>
      </c>
      <c r="B44" s="515"/>
      <c r="C44" s="66"/>
      <c r="D44" s="195"/>
      <c r="E44" s="195"/>
      <c r="F44" s="1314"/>
      <c r="G44" s="56"/>
      <c r="H44" s="66"/>
      <c r="I44" s="195"/>
      <c r="J44" s="195"/>
      <c r="K44" s="66"/>
      <c r="L44" s="195"/>
      <c r="M44" s="195"/>
      <c r="N44" s="137">
        <v>27</v>
      </c>
    </row>
    <row r="45" spans="1:14">
      <c r="A45" s="1315">
        <v>28</v>
      </c>
      <c r="B45" s="515"/>
      <c r="C45" s="66"/>
      <c r="D45" s="195"/>
      <c r="E45" s="195"/>
      <c r="F45" s="1314"/>
      <c r="G45" s="56"/>
      <c r="H45" s="66"/>
      <c r="I45" s="195"/>
      <c r="J45" s="195"/>
      <c r="K45" s="66"/>
      <c r="L45" s="195"/>
      <c r="M45" s="195"/>
      <c r="N45" s="137">
        <v>28</v>
      </c>
    </row>
    <row r="46" spans="1:14">
      <c r="A46" s="1315">
        <v>29</v>
      </c>
      <c r="B46" s="515"/>
      <c r="C46" s="66"/>
      <c r="D46" s="195"/>
      <c r="E46" s="195"/>
      <c r="F46" s="1314"/>
      <c r="G46" s="56"/>
      <c r="H46" s="66"/>
      <c r="I46" s="195"/>
      <c r="J46" s="195"/>
      <c r="K46" s="66"/>
      <c r="L46" s="195"/>
      <c r="M46" s="195"/>
      <c r="N46" s="137">
        <v>29</v>
      </c>
    </row>
    <row r="47" spans="1:14">
      <c r="A47" s="1315">
        <v>30</v>
      </c>
      <c r="B47" s="515"/>
      <c r="C47" s="66"/>
      <c r="D47" s="195"/>
      <c r="E47" s="195"/>
      <c r="F47" s="1314"/>
      <c r="G47" s="56"/>
      <c r="H47" s="66"/>
      <c r="I47" s="195"/>
      <c r="J47" s="195"/>
      <c r="K47" s="66"/>
      <c r="L47" s="195"/>
      <c r="M47" s="195"/>
      <c r="N47" s="137">
        <v>30</v>
      </c>
    </row>
    <row r="48" spans="1:14">
      <c r="A48" s="1315">
        <v>31</v>
      </c>
      <c r="B48" s="515"/>
      <c r="C48" s="291"/>
      <c r="D48" s="308"/>
      <c r="E48" s="308"/>
      <c r="F48" s="1316"/>
      <c r="G48" s="56"/>
      <c r="H48" s="66"/>
      <c r="I48" s="308"/>
      <c r="J48" s="308"/>
      <c r="K48" s="66"/>
      <c r="L48" s="308"/>
      <c r="M48" s="308"/>
      <c r="N48" s="137">
        <v>31</v>
      </c>
    </row>
    <row r="49" spans="1:14">
      <c r="A49" s="1315">
        <v>32</v>
      </c>
      <c r="B49" s="1018"/>
      <c r="C49" s="66"/>
      <c r="D49" s="195"/>
      <c r="E49" s="195"/>
      <c r="F49" s="1314"/>
      <c r="G49" s="56"/>
      <c r="H49" s="66"/>
      <c r="I49" s="195"/>
      <c r="J49" s="195"/>
      <c r="K49" s="66"/>
      <c r="L49" s="195"/>
      <c r="M49" s="195"/>
      <c r="N49" s="137">
        <v>32</v>
      </c>
    </row>
    <row r="50" spans="1:14">
      <c r="A50" s="1315">
        <v>33</v>
      </c>
      <c r="B50" s="515"/>
      <c r="C50" s="66"/>
      <c r="D50" s="195"/>
      <c r="E50" s="195"/>
      <c r="F50" s="1314"/>
      <c r="G50" s="56"/>
      <c r="H50" s="66"/>
      <c r="I50" s="195"/>
      <c r="J50" s="195"/>
      <c r="K50" s="66"/>
      <c r="L50" s="195"/>
      <c r="M50" s="195"/>
      <c r="N50" s="137">
        <v>33</v>
      </c>
    </row>
    <row r="51" spans="1:14">
      <c r="A51" s="1315">
        <v>34</v>
      </c>
      <c r="B51" s="515"/>
      <c r="C51" s="66"/>
      <c r="D51" s="195"/>
      <c r="E51" s="195"/>
      <c r="F51" s="1314"/>
      <c r="G51" s="56"/>
      <c r="H51" s="66"/>
      <c r="I51" s="195"/>
      <c r="J51" s="195"/>
      <c r="K51" s="66"/>
      <c r="L51" s="195"/>
      <c r="M51" s="195"/>
      <c r="N51" s="137">
        <v>34</v>
      </c>
    </row>
    <row r="52" spans="1:14">
      <c r="A52" s="1315">
        <v>35</v>
      </c>
      <c r="B52" s="515"/>
      <c r="C52" s="66"/>
      <c r="D52" s="195"/>
      <c r="E52" s="195"/>
      <c r="F52" s="1314"/>
      <c r="G52" s="56"/>
      <c r="H52" s="66"/>
      <c r="I52" s="195"/>
      <c r="J52" s="195"/>
      <c r="K52" s="66"/>
      <c r="L52" s="195"/>
      <c r="M52" s="195"/>
      <c r="N52" s="137">
        <v>35</v>
      </c>
    </row>
    <row r="53" spans="1:14">
      <c r="A53" s="1315">
        <v>36</v>
      </c>
      <c r="B53" s="515"/>
      <c r="C53" s="66"/>
      <c r="D53" s="195"/>
      <c r="E53" s="195"/>
      <c r="F53" s="1314"/>
      <c r="G53" s="56"/>
      <c r="H53" s="66"/>
      <c r="I53" s="195"/>
      <c r="J53" s="195"/>
      <c r="K53" s="66"/>
      <c r="L53" s="195"/>
      <c r="M53" s="195"/>
      <c r="N53" s="137">
        <v>36</v>
      </c>
    </row>
    <row r="54" spans="1:14">
      <c r="A54" s="1315">
        <v>37</v>
      </c>
      <c r="B54" s="515"/>
      <c r="C54" s="66"/>
      <c r="D54" s="195"/>
      <c r="E54" s="195"/>
      <c r="F54" s="1314"/>
      <c r="G54" s="56"/>
      <c r="H54" s="66"/>
      <c r="I54" s="195"/>
      <c r="J54" s="195"/>
      <c r="K54" s="66"/>
      <c r="L54" s="195"/>
      <c r="M54" s="195"/>
      <c r="N54" s="137">
        <v>37</v>
      </c>
    </row>
    <row r="55" spans="1:14">
      <c r="A55" s="1315">
        <v>38</v>
      </c>
      <c r="B55" s="515"/>
      <c r="C55" s="66"/>
      <c r="D55" s="195"/>
      <c r="E55" s="195"/>
      <c r="F55" s="1314"/>
      <c r="G55" s="56"/>
      <c r="H55" s="66"/>
      <c r="I55" s="195"/>
      <c r="J55" s="195"/>
      <c r="K55" s="66"/>
      <c r="L55" s="195"/>
      <c r="M55" s="195"/>
      <c r="N55" s="137">
        <v>38</v>
      </c>
    </row>
    <row r="56" spans="1:14">
      <c r="A56" s="1315">
        <v>39</v>
      </c>
      <c r="B56" s="515"/>
      <c r="C56" s="66"/>
      <c r="D56" s="195"/>
      <c r="E56" s="195"/>
      <c r="F56" s="1314"/>
      <c r="G56" s="56"/>
      <c r="H56" s="66"/>
      <c r="I56" s="195"/>
      <c r="J56" s="195"/>
      <c r="K56" s="66"/>
      <c r="L56" s="195"/>
      <c r="M56" s="195"/>
      <c r="N56" s="137">
        <v>39</v>
      </c>
    </row>
    <row r="57" spans="1:14">
      <c r="A57" s="1315">
        <v>40</v>
      </c>
      <c r="B57" s="515"/>
      <c r="C57" s="66"/>
      <c r="D57" s="195"/>
      <c r="E57" s="195"/>
      <c r="F57" s="1314"/>
      <c r="G57" s="56"/>
      <c r="H57" s="66"/>
      <c r="I57" s="195"/>
      <c r="J57" s="195"/>
      <c r="K57" s="66"/>
      <c r="L57" s="195"/>
      <c r="M57" s="195"/>
      <c r="N57" s="137">
        <v>40</v>
      </c>
    </row>
    <row r="58" spans="1:14">
      <c r="A58" s="1315">
        <v>41</v>
      </c>
      <c r="B58" s="515"/>
      <c r="C58" s="66"/>
      <c r="D58" s="195"/>
      <c r="E58" s="195"/>
      <c r="F58" s="1314"/>
      <c r="G58" s="56"/>
      <c r="H58" s="66"/>
      <c r="I58" s="195"/>
      <c r="J58" s="195"/>
      <c r="K58" s="66"/>
      <c r="L58" s="195"/>
      <c r="M58" s="195"/>
      <c r="N58" s="137">
        <v>41</v>
      </c>
    </row>
    <row r="59" spans="1:14">
      <c r="A59" s="1315">
        <v>42</v>
      </c>
      <c r="B59" s="515"/>
      <c r="C59" s="66"/>
      <c r="D59" s="195"/>
      <c r="E59" s="195"/>
      <c r="F59" s="1314"/>
      <c r="G59" s="56"/>
      <c r="H59" s="66"/>
      <c r="I59" s="195"/>
      <c r="J59" s="195"/>
      <c r="K59" s="66"/>
      <c r="L59" s="195"/>
      <c r="M59" s="195"/>
      <c r="N59" s="137">
        <v>42</v>
      </c>
    </row>
    <row r="60" spans="1:14">
      <c r="A60" s="1315">
        <v>43</v>
      </c>
      <c r="B60" s="515"/>
      <c r="C60" s="66"/>
      <c r="D60" s="195"/>
      <c r="E60" s="195"/>
      <c r="F60" s="1314"/>
      <c r="G60" s="56"/>
      <c r="H60" s="66"/>
      <c r="I60" s="195"/>
      <c r="J60" s="195"/>
      <c r="K60" s="66"/>
      <c r="L60" s="195"/>
      <c r="M60" s="195"/>
      <c r="N60" s="137">
        <v>43</v>
      </c>
    </row>
    <row r="61" spans="1:14">
      <c r="A61" s="1315">
        <v>44</v>
      </c>
      <c r="B61" s="515"/>
      <c r="C61" s="66"/>
      <c r="D61" s="195"/>
      <c r="E61" s="195"/>
      <c r="F61" s="1314"/>
      <c r="G61" s="56"/>
      <c r="H61" s="66"/>
      <c r="I61" s="195"/>
      <c r="J61" s="195"/>
      <c r="K61" s="66"/>
      <c r="L61" s="195"/>
      <c r="M61" s="195"/>
      <c r="N61" s="137">
        <v>44</v>
      </c>
    </row>
    <row r="62" spans="1:14">
      <c r="A62" s="1317">
        <v>45</v>
      </c>
      <c r="B62" s="515"/>
      <c r="C62" s="1200"/>
      <c r="D62" s="1201"/>
      <c r="E62" s="1201"/>
      <c r="F62" s="1318"/>
      <c r="G62" s="56"/>
      <c r="H62" s="66"/>
      <c r="I62" s="1201"/>
      <c r="J62" s="1201"/>
      <c r="K62" s="66"/>
      <c r="L62" s="1201"/>
      <c r="M62" s="1201"/>
      <c r="N62" s="137">
        <v>45</v>
      </c>
    </row>
    <row r="63" spans="1:14" ht="15.75" thickBot="1">
      <c r="A63" s="1319">
        <v>46</v>
      </c>
      <c r="B63" s="1320" t="s">
        <v>1526</v>
      </c>
      <c r="C63" s="1321">
        <f>SUM(C18:C62)</f>
        <v>14311241</v>
      </c>
      <c r="D63" s="1321">
        <f>SUM(D18:D62)</f>
        <v>-36216</v>
      </c>
      <c r="E63" s="1321">
        <f>SUM(E18:E62)</f>
        <v>14275025</v>
      </c>
      <c r="F63" s="1322">
        <f>SUM(F18:F62)</f>
        <v>6982557</v>
      </c>
      <c r="G63" s="1292"/>
      <c r="H63" s="1213"/>
      <c r="I63" s="1202">
        <f>SUM(I18:I62)</f>
        <v>7186756</v>
      </c>
      <c r="J63" s="1202">
        <f>SUM(J18:J62)</f>
        <v>3960586</v>
      </c>
      <c r="K63" s="1213"/>
      <c r="L63" s="1202">
        <f>SUM(L18:L62)</f>
        <v>6982557</v>
      </c>
      <c r="M63" s="1202">
        <f>SUM(M18:M62)</f>
        <v>3960586</v>
      </c>
      <c r="N63" s="171">
        <v>46</v>
      </c>
    </row>
    <row r="64" spans="1:14" ht="15.75">
      <c r="A64" s="75" t="s">
        <v>3870</v>
      </c>
      <c r="B64" s="11"/>
      <c r="C64" s="75"/>
      <c r="D64" s="11"/>
      <c r="E64" s="11"/>
      <c r="F64" s="11"/>
      <c r="G64" s="75" t="str">
        <f>A64</f>
        <v>FERC FORM NO. 1 (ED. 12-96) NYPSC Modified-96</v>
      </c>
      <c r="H64" s="11"/>
      <c r="I64" s="75"/>
      <c r="J64" s="75"/>
    </row>
    <row r="65" spans="1:14">
      <c r="A65" s="44" t="s">
        <v>3871</v>
      </c>
      <c r="B65" s="44"/>
      <c r="C65" s="44"/>
      <c r="D65" s="44"/>
      <c r="E65" s="44"/>
      <c r="F65" s="44"/>
      <c r="G65" s="44" t="s">
        <v>3872</v>
      </c>
      <c r="H65" s="44"/>
      <c r="I65" s="44"/>
      <c r="J65" s="44"/>
      <c r="K65" s="44"/>
      <c r="L65" s="44"/>
      <c r="M65" s="44"/>
      <c r="N65" s="44"/>
    </row>
  </sheetData>
  <phoneticPr fontId="0" type="noConversion"/>
  <printOptions horizontalCentered="1" verticalCentered="1"/>
  <pageMargins left="0.25" right="0.25" top="0.25" bottom="0.25" header="0" footer="0"/>
  <pageSetup scale="78" fitToWidth="2" orientation="portrait" r:id="rId1"/>
  <headerFooter alignWithMargins="0"/>
  <colBreaks count="1" manualBreakCount="1">
    <brk id="6"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5" enableFormatConditionsCalculation="0"/>
  <dimension ref="A1:L194"/>
  <sheetViews>
    <sheetView defaultGridColor="0" view="pageBreakPreview" colorId="22" zoomScale="60" zoomScaleNormal="100" workbookViewId="0">
      <selection activeCell="M31" sqref="M31"/>
    </sheetView>
  </sheetViews>
  <sheetFormatPr defaultColWidth="9.6640625" defaultRowHeight="15"/>
  <cols>
    <col min="1" max="1" width="4.6640625" style="4" customWidth="1"/>
    <col min="2" max="2" width="25.6640625" style="4" customWidth="1"/>
    <col min="3" max="3" width="27.33203125" style="4" customWidth="1"/>
    <col min="4" max="4" width="24.6640625" style="4" customWidth="1"/>
    <col min="5" max="5" width="27.21875" style="4" customWidth="1"/>
    <col min="6" max="6" width="1.6640625" style="4" customWidth="1"/>
    <col min="7" max="7" width="27.77734375" style="4" customWidth="1"/>
    <col min="8" max="8" width="26.44140625" style="4" customWidth="1"/>
    <col min="9" max="9" width="9.6640625" style="4"/>
    <col min="10" max="10" width="25.6640625" style="4" customWidth="1"/>
    <col min="11" max="11" width="15.6640625" style="4" customWidth="1"/>
    <col min="12" max="12" width="4.6640625" style="4" customWidth="1"/>
    <col min="13" max="16384" width="9.6640625" style="4"/>
  </cols>
  <sheetData>
    <row r="1" spans="1:12">
      <c r="A1" s="13" t="s">
        <v>2455</v>
      </c>
      <c r="B1" s="41"/>
      <c r="C1" s="1153" t="s">
        <v>3412</v>
      </c>
      <c r="D1" s="424" t="s">
        <v>2457</v>
      </c>
      <c r="E1" s="871" t="s">
        <v>2458</v>
      </c>
      <c r="F1" s="13" t="s">
        <v>2455</v>
      </c>
      <c r="G1" s="41"/>
      <c r="H1" s="826" t="s">
        <v>3412</v>
      </c>
      <c r="I1" s="1159"/>
      <c r="J1" s="871" t="s">
        <v>2457</v>
      </c>
      <c r="K1" s="871" t="s">
        <v>2458</v>
      </c>
      <c r="L1" s="258"/>
    </row>
    <row r="2" spans="1:12">
      <c r="A2" s="47" t="str">
        <f>'350351'!A2</f>
        <v>Orange and Rockland Utilities, Inc</v>
      </c>
      <c r="B2" s="11"/>
      <c r="C2" s="872" t="s">
        <v>431</v>
      </c>
      <c r="D2" s="260"/>
      <c r="E2" s="48"/>
      <c r="F2" s="47" t="str">
        <f>'350351'!A2</f>
        <v>Orange and Rockland Utilities, Inc</v>
      </c>
      <c r="G2" s="11"/>
      <c r="H2" s="47" t="s">
        <v>431</v>
      </c>
      <c r="I2" s="48"/>
      <c r="J2" s="260"/>
      <c r="K2" s="872"/>
      <c r="L2" s="48"/>
    </row>
    <row r="3" spans="1:12" ht="15" customHeight="1" thickBot="1">
      <c r="A3" s="72"/>
      <c r="B3" s="73"/>
      <c r="C3" s="1150" t="s">
        <v>230</v>
      </c>
      <c r="D3" s="867" t="str">
        <f>'Data Sheet'!$C$40</f>
        <v>4/28/2016</v>
      </c>
      <c r="E3" s="840" t="str">
        <f>'Data Sheet'!$C$38</f>
        <v>12/31/2015</v>
      </c>
      <c r="F3" s="72"/>
      <c r="G3" s="73"/>
      <c r="H3" s="72" t="s">
        <v>230</v>
      </c>
      <c r="I3" s="74"/>
      <c r="J3" s="868" t="str">
        <f>'Data Sheet'!$C$40</f>
        <v>4/28/2016</v>
      </c>
      <c r="K3" s="869" t="str">
        <f>'Data Sheet'!$C$38</f>
        <v>12/31/2015</v>
      </c>
      <c r="L3" s="45"/>
    </row>
    <row r="4" spans="1:12" ht="15" customHeight="1" thickBot="1">
      <c r="A4" s="419" t="s">
        <v>3873</v>
      </c>
      <c r="B4" s="420"/>
      <c r="C4" s="396"/>
      <c r="D4" s="396"/>
      <c r="E4" s="873"/>
      <c r="F4" s="419" t="s">
        <v>3874</v>
      </c>
      <c r="G4" s="420"/>
      <c r="H4" s="420"/>
      <c r="I4" s="396"/>
      <c r="J4" s="396"/>
      <c r="K4" s="1152"/>
      <c r="L4" s="1190"/>
    </row>
    <row r="5" spans="1:12" ht="15.75">
      <c r="A5" s="43"/>
      <c r="B5" s="46"/>
      <c r="C5" s="44"/>
      <c r="D5" s="44"/>
      <c r="E5" s="45"/>
      <c r="F5" s="43"/>
      <c r="G5" s="46"/>
      <c r="H5" s="46"/>
      <c r="I5" s="44"/>
      <c r="J5" s="44"/>
      <c r="K5" s="44"/>
      <c r="L5" s="48"/>
    </row>
    <row r="6" spans="1:12">
      <c r="A6" s="47" t="s">
        <v>3875</v>
      </c>
      <c r="B6" s="11"/>
      <c r="C6" s="11"/>
      <c r="D6" s="11" t="s">
        <v>3876</v>
      </c>
      <c r="E6" s="48"/>
      <c r="F6" s="47" t="s">
        <v>3877</v>
      </c>
      <c r="G6" s="11"/>
      <c r="H6" s="11"/>
      <c r="I6" s="11" t="s">
        <v>3878</v>
      </c>
      <c r="J6" s="11"/>
      <c r="K6" s="11"/>
      <c r="L6" s="48"/>
    </row>
    <row r="7" spans="1:12">
      <c r="A7" s="47" t="s">
        <v>3879</v>
      </c>
      <c r="B7" s="11"/>
      <c r="C7" s="11"/>
      <c r="D7" s="11" t="s">
        <v>3880</v>
      </c>
      <c r="E7" s="48"/>
      <c r="F7" s="47" t="s">
        <v>3881</v>
      </c>
      <c r="G7" s="11"/>
      <c r="H7" s="11"/>
      <c r="I7" s="11" t="s">
        <v>259</v>
      </c>
      <c r="J7" s="11"/>
      <c r="K7" s="11"/>
      <c r="L7" s="48"/>
    </row>
    <row r="8" spans="1:12">
      <c r="A8" s="47" t="s">
        <v>260</v>
      </c>
      <c r="B8" s="11"/>
      <c r="C8" s="11"/>
      <c r="D8" s="11" t="s">
        <v>261</v>
      </c>
      <c r="E8" s="48"/>
      <c r="F8" s="47" t="s">
        <v>262</v>
      </c>
      <c r="G8" s="11"/>
      <c r="H8" s="11"/>
      <c r="I8" s="11" t="s">
        <v>263</v>
      </c>
      <c r="J8" s="11"/>
      <c r="K8" s="11"/>
      <c r="L8" s="48"/>
    </row>
    <row r="9" spans="1:12">
      <c r="A9" s="47" t="s">
        <v>264</v>
      </c>
      <c r="B9" s="11"/>
      <c r="C9" s="11"/>
      <c r="D9" s="11" t="s">
        <v>265</v>
      </c>
      <c r="E9" s="48"/>
      <c r="F9" s="47" t="s">
        <v>266</v>
      </c>
      <c r="G9" s="11"/>
      <c r="H9" s="11"/>
      <c r="I9" s="11" t="s">
        <v>267</v>
      </c>
      <c r="J9" s="11"/>
      <c r="K9" s="11"/>
      <c r="L9" s="48"/>
    </row>
    <row r="10" spans="1:12">
      <c r="A10" s="47" t="s">
        <v>3011</v>
      </c>
      <c r="B10" s="11"/>
      <c r="C10" s="11"/>
      <c r="D10" s="11" t="s">
        <v>3012</v>
      </c>
      <c r="E10" s="48"/>
      <c r="F10" s="47" t="s">
        <v>3013</v>
      </c>
      <c r="G10" s="11"/>
      <c r="H10" s="11"/>
      <c r="I10" s="11" t="s">
        <v>3014</v>
      </c>
      <c r="J10" s="11"/>
      <c r="K10" s="11"/>
      <c r="L10" s="48"/>
    </row>
    <row r="11" spans="1:12">
      <c r="A11" s="47" t="s">
        <v>3015</v>
      </c>
      <c r="B11" s="11"/>
      <c r="C11" s="11"/>
      <c r="D11" s="11" t="s">
        <v>3016</v>
      </c>
      <c r="E11" s="48"/>
      <c r="F11" s="47" t="s">
        <v>3017</v>
      </c>
      <c r="G11" s="11"/>
      <c r="H11" s="11"/>
      <c r="I11" s="11" t="s">
        <v>3018</v>
      </c>
      <c r="J11" s="11"/>
      <c r="K11" s="11"/>
      <c r="L11" s="48"/>
    </row>
    <row r="12" spans="1:12">
      <c r="A12" s="47" t="s">
        <v>3019</v>
      </c>
      <c r="B12" s="11"/>
      <c r="C12" s="11"/>
      <c r="D12" s="11" t="s">
        <v>3020</v>
      </c>
      <c r="E12" s="48"/>
      <c r="F12" s="47" t="s">
        <v>3021</v>
      </c>
      <c r="G12" s="11"/>
      <c r="H12" s="11"/>
      <c r="I12" s="11" t="s">
        <v>3022</v>
      </c>
      <c r="J12" s="11"/>
      <c r="K12" s="11"/>
      <c r="L12" s="48"/>
    </row>
    <row r="13" spans="1:12">
      <c r="A13" s="47" t="s">
        <v>892</v>
      </c>
      <c r="B13" s="11"/>
      <c r="C13" s="11"/>
      <c r="D13" s="11" t="s">
        <v>2315</v>
      </c>
      <c r="E13" s="48"/>
      <c r="F13" s="47" t="s">
        <v>1152</v>
      </c>
      <c r="G13" s="11"/>
      <c r="H13" s="11"/>
      <c r="I13" s="11" t="s">
        <v>1153</v>
      </c>
      <c r="J13" s="11"/>
      <c r="K13" s="11"/>
      <c r="L13" s="48"/>
    </row>
    <row r="14" spans="1:12">
      <c r="A14" s="47" t="s">
        <v>1786</v>
      </c>
      <c r="B14" s="11"/>
      <c r="C14" s="11"/>
      <c r="D14" s="11" t="s">
        <v>1787</v>
      </c>
      <c r="E14" s="48"/>
      <c r="F14" s="47" t="s">
        <v>1788</v>
      </c>
      <c r="G14" s="11"/>
      <c r="H14" s="11"/>
      <c r="I14" s="11" t="s">
        <v>140</v>
      </c>
      <c r="J14" s="11"/>
      <c r="K14" s="11"/>
      <c r="L14" s="48"/>
    </row>
    <row r="15" spans="1:12">
      <c r="A15" s="47" t="s">
        <v>141</v>
      </c>
      <c r="B15" s="11"/>
      <c r="C15" s="11"/>
      <c r="D15" s="11" t="s">
        <v>142</v>
      </c>
      <c r="E15" s="48"/>
      <c r="F15" s="47" t="s">
        <v>143</v>
      </c>
      <c r="G15" s="11"/>
      <c r="H15" s="11"/>
      <c r="I15" s="11" t="s">
        <v>144</v>
      </c>
      <c r="J15" s="11"/>
      <c r="K15" s="11"/>
      <c r="L15" s="48"/>
    </row>
    <row r="16" spans="1:12">
      <c r="A16" s="47" t="s">
        <v>145</v>
      </c>
      <c r="B16" s="11"/>
      <c r="C16" s="11"/>
      <c r="D16" s="11" t="s">
        <v>1221</v>
      </c>
      <c r="E16" s="48"/>
      <c r="F16" s="47" t="s">
        <v>1222</v>
      </c>
      <c r="G16" s="11"/>
      <c r="H16" s="11"/>
      <c r="I16" s="11" t="s">
        <v>1223</v>
      </c>
      <c r="J16" s="11"/>
      <c r="K16" s="11"/>
      <c r="L16" s="48"/>
    </row>
    <row r="17" spans="1:12">
      <c r="A17" s="47" t="s">
        <v>1224</v>
      </c>
      <c r="B17" s="11"/>
      <c r="C17" s="11"/>
      <c r="D17" s="11" t="s">
        <v>1225</v>
      </c>
      <c r="E17" s="48"/>
      <c r="F17" s="47" t="s">
        <v>1226</v>
      </c>
      <c r="G17" s="11"/>
      <c r="H17" s="11"/>
      <c r="I17" s="11" t="s">
        <v>1227</v>
      </c>
      <c r="J17" s="11"/>
      <c r="K17" s="11"/>
      <c r="L17" s="48"/>
    </row>
    <row r="18" spans="1:12">
      <c r="A18" s="47" t="s">
        <v>1228</v>
      </c>
      <c r="B18" s="11"/>
      <c r="C18" s="11"/>
      <c r="D18" s="11" t="s">
        <v>1229</v>
      </c>
      <c r="E18" s="48"/>
      <c r="F18" s="47" t="s">
        <v>3421</v>
      </c>
      <c r="G18" s="11"/>
      <c r="H18" s="11"/>
      <c r="I18" s="11" t="s">
        <v>3422</v>
      </c>
      <c r="J18" s="11"/>
      <c r="K18" s="11"/>
      <c r="L18" s="48"/>
    </row>
    <row r="19" spans="1:12">
      <c r="A19" s="47" t="s">
        <v>3423</v>
      </c>
      <c r="B19" s="11"/>
      <c r="C19" s="11"/>
      <c r="D19" s="11" t="s">
        <v>3424</v>
      </c>
      <c r="E19" s="48"/>
      <c r="F19" s="47" t="s">
        <v>3811</v>
      </c>
      <c r="G19" s="11"/>
      <c r="H19" s="11"/>
      <c r="I19" s="11" t="s">
        <v>3812</v>
      </c>
      <c r="J19" s="11"/>
      <c r="K19" s="11"/>
      <c r="L19" s="48"/>
    </row>
    <row r="20" spans="1:12">
      <c r="A20" s="47" t="s">
        <v>3813</v>
      </c>
      <c r="B20" s="11"/>
      <c r="C20" s="11"/>
      <c r="D20" s="11" t="s">
        <v>3814</v>
      </c>
      <c r="E20" s="48"/>
      <c r="F20" s="47" t="s">
        <v>3398</v>
      </c>
      <c r="G20" s="11"/>
      <c r="H20" s="11"/>
      <c r="I20" s="11"/>
      <c r="J20" s="11"/>
      <c r="K20" s="11"/>
      <c r="L20" s="48"/>
    </row>
    <row r="21" spans="1:12">
      <c r="A21" s="47" t="s">
        <v>3399</v>
      </c>
      <c r="B21" s="11"/>
      <c r="C21" s="11"/>
      <c r="D21" s="11" t="s">
        <v>3400</v>
      </c>
      <c r="E21" s="48"/>
      <c r="F21" s="47"/>
      <c r="G21" s="11"/>
      <c r="H21" s="11"/>
      <c r="I21" s="11"/>
      <c r="J21" s="11"/>
      <c r="K21" s="11"/>
      <c r="L21" s="48"/>
    </row>
    <row r="22" spans="1:12">
      <c r="A22" s="47" t="s">
        <v>3401</v>
      </c>
      <c r="B22" s="11"/>
      <c r="C22" s="11"/>
      <c r="D22" s="11" t="s">
        <v>3402</v>
      </c>
      <c r="E22" s="48"/>
      <c r="F22" s="47"/>
      <c r="G22" s="11"/>
      <c r="H22" s="11"/>
      <c r="I22" s="11"/>
      <c r="J22" s="11"/>
      <c r="K22" s="11"/>
      <c r="L22" s="48"/>
    </row>
    <row r="23" spans="1:12" ht="15.75" thickBot="1">
      <c r="A23" s="47"/>
      <c r="B23" s="11"/>
      <c r="C23" s="11"/>
      <c r="D23" s="11"/>
      <c r="E23" s="48"/>
      <c r="F23" s="47"/>
      <c r="G23" s="11"/>
      <c r="H23" s="11"/>
      <c r="I23" s="11"/>
      <c r="J23" s="11"/>
      <c r="K23" s="11"/>
      <c r="L23" s="48"/>
    </row>
    <row r="24" spans="1:12" ht="15.75" thickBot="1">
      <c r="A24" s="871"/>
      <c r="B24" s="449"/>
      <c r="C24" s="257"/>
      <c r="D24" s="257"/>
      <c r="E24" s="258"/>
      <c r="F24" s="256" t="s">
        <v>3403</v>
      </c>
      <c r="G24" s="258"/>
      <c r="H24" s="1155" t="s">
        <v>3404</v>
      </c>
      <c r="I24" s="1203" t="s">
        <v>3405</v>
      </c>
      <c r="J24" s="873"/>
      <c r="K24" s="258" t="s">
        <v>3406</v>
      </c>
      <c r="L24" s="871"/>
    </row>
    <row r="25" spans="1:12">
      <c r="A25" s="260" t="s">
        <v>3686</v>
      </c>
      <c r="B25" s="1124" t="s">
        <v>549</v>
      </c>
      <c r="C25" s="44" t="s">
        <v>3248</v>
      </c>
      <c r="D25" s="44"/>
      <c r="E25" s="45"/>
      <c r="F25" s="197" t="s">
        <v>1530</v>
      </c>
      <c r="G25" s="45"/>
      <c r="H25" s="1029" t="s">
        <v>1530</v>
      </c>
      <c r="I25" s="45" t="s">
        <v>1529</v>
      </c>
      <c r="J25" s="45" t="s">
        <v>2645</v>
      </c>
      <c r="K25" s="45" t="s">
        <v>3407</v>
      </c>
      <c r="L25" s="260" t="s">
        <v>3686</v>
      </c>
    </row>
    <row r="26" spans="1:12" ht="15.75" thickBot="1">
      <c r="A26" s="261" t="s">
        <v>3689</v>
      </c>
      <c r="B26" s="281" t="s">
        <v>58</v>
      </c>
      <c r="C26" s="396" t="s">
        <v>1827</v>
      </c>
      <c r="D26" s="396"/>
      <c r="E26" s="397"/>
      <c r="F26" s="395" t="s">
        <v>1828</v>
      </c>
      <c r="G26" s="397"/>
      <c r="H26" s="281" t="s">
        <v>1829</v>
      </c>
      <c r="I26" s="261" t="s">
        <v>3535</v>
      </c>
      <c r="J26" s="261" t="s">
        <v>3536</v>
      </c>
      <c r="K26" s="261" t="s">
        <v>3537</v>
      </c>
      <c r="L26" s="261" t="s">
        <v>3689</v>
      </c>
    </row>
    <row r="27" spans="1:12" ht="30">
      <c r="A27" s="1149">
        <v>1</v>
      </c>
      <c r="B27" s="1204" t="s">
        <v>1663</v>
      </c>
      <c r="C27" s="11" t="s">
        <v>1664</v>
      </c>
      <c r="D27" s="11"/>
      <c r="E27" s="48"/>
      <c r="F27" s="890"/>
      <c r="G27" s="1154">
        <v>287849</v>
      </c>
      <c r="H27" s="199"/>
      <c r="I27" s="48"/>
      <c r="J27" s="199">
        <f t="shared" ref="J27:J63" si="0">G27+H27</f>
        <v>287849</v>
      </c>
      <c r="K27" s="199"/>
      <c r="L27" s="260">
        <v>1</v>
      </c>
    </row>
    <row r="28" spans="1:12">
      <c r="A28" s="1149">
        <v>2</v>
      </c>
      <c r="B28" s="48"/>
      <c r="C28" s="11"/>
      <c r="D28" s="11"/>
      <c r="E28" s="48"/>
      <c r="F28" s="890"/>
      <c r="G28" s="1154"/>
      <c r="H28" s="199"/>
      <c r="I28" s="48"/>
      <c r="J28" s="199">
        <f t="shared" si="0"/>
        <v>0</v>
      </c>
      <c r="K28" s="199"/>
      <c r="L28" s="260">
        <v>2</v>
      </c>
    </row>
    <row r="29" spans="1:12">
      <c r="A29" s="1149">
        <v>3</v>
      </c>
      <c r="B29" s="48"/>
      <c r="C29" s="1205" t="s">
        <v>4025</v>
      </c>
      <c r="D29" s="11"/>
      <c r="E29" s="48"/>
      <c r="F29" s="890"/>
      <c r="G29" s="1154"/>
      <c r="H29" s="199"/>
      <c r="I29" s="48"/>
      <c r="J29" s="199">
        <f t="shared" si="0"/>
        <v>0</v>
      </c>
      <c r="K29" s="199">
        <v>586</v>
      </c>
      <c r="L29" s="260">
        <v>3</v>
      </c>
    </row>
    <row r="30" spans="1:12">
      <c r="A30" s="1149">
        <v>4</v>
      </c>
      <c r="B30" s="48"/>
      <c r="C30" s="11"/>
      <c r="D30" s="11"/>
      <c r="E30" s="48"/>
      <c r="F30" s="890"/>
      <c r="G30" s="1154"/>
      <c r="H30" s="199"/>
      <c r="I30" s="48"/>
      <c r="J30" s="199">
        <f t="shared" si="0"/>
        <v>0</v>
      </c>
      <c r="K30" s="199"/>
      <c r="L30" s="260">
        <v>4</v>
      </c>
    </row>
    <row r="31" spans="1:12" ht="30">
      <c r="A31" s="1149">
        <v>5</v>
      </c>
      <c r="B31" s="1204" t="s">
        <v>1665</v>
      </c>
      <c r="C31" s="11" t="s">
        <v>2802</v>
      </c>
      <c r="D31" s="11"/>
      <c r="E31" s="48"/>
      <c r="F31" s="890"/>
      <c r="G31" s="1154"/>
      <c r="H31" s="199">
        <v>302946</v>
      </c>
      <c r="I31" s="48"/>
      <c r="J31" s="199">
        <f>G31+H31</f>
        <v>302946</v>
      </c>
      <c r="K31" s="199"/>
      <c r="L31" s="260">
        <v>5</v>
      </c>
    </row>
    <row r="32" spans="1:12">
      <c r="A32" s="1149">
        <v>6</v>
      </c>
      <c r="B32" s="48"/>
      <c r="C32" s="11" t="s">
        <v>2803</v>
      </c>
      <c r="D32" s="11"/>
      <c r="E32" s="48"/>
      <c r="F32" s="890"/>
      <c r="G32" s="1154"/>
      <c r="H32" s="199"/>
      <c r="I32" s="48"/>
      <c r="J32" s="199">
        <f t="shared" si="0"/>
        <v>0</v>
      </c>
      <c r="K32" s="199"/>
      <c r="L32" s="260">
        <v>6</v>
      </c>
    </row>
    <row r="33" spans="1:12">
      <c r="A33" s="1149">
        <v>7</v>
      </c>
      <c r="B33" s="48"/>
      <c r="C33" s="11"/>
      <c r="D33" s="11"/>
      <c r="E33" s="48"/>
      <c r="F33" s="890"/>
      <c r="G33" s="1154"/>
      <c r="H33" s="199"/>
      <c r="I33" s="48"/>
      <c r="J33" s="199">
        <f t="shared" si="0"/>
        <v>0</v>
      </c>
      <c r="K33" s="199"/>
      <c r="L33" s="260">
        <v>7</v>
      </c>
    </row>
    <row r="34" spans="1:12" ht="30">
      <c r="A34" s="1149">
        <v>8</v>
      </c>
      <c r="B34" s="1204" t="s">
        <v>2804</v>
      </c>
      <c r="C34" s="11" t="s">
        <v>1664</v>
      </c>
      <c r="D34" s="11"/>
      <c r="E34" s="48"/>
      <c r="F34" s="890"/>
      <c r="G34" s="1154">
        <v>12086</v>
      </c>
      <c r="H34" s="199"/>
      <c r="I34" s="48"/>
      <c r="J34" s="199">
        <f t="shared" si="0"/>
        <v>12086</v>
      </c>
      <c r="K34" s="199"/>
      <c r="L34" s="260">
        <v>8</v>
      </c>
    </row>
    <row r="35" spans="1:12">
      <c r="A35" s="1149">
        <v>9</v>
      </c>
      <c r="B35" s="48"/>
      <c r="C35" s="11"/>
      <c r="D35" s="11"/>
      <c r="E35" s="48"/>
      <c r="F35" s="890"/>
      <c r="G35" s="1154"/>
      <c r="H35" s="199"/>
      <c r="I35" s="48"/>
      <c r="J35" s="199">
        <f t="shared" si="0"/>
        <v>0</v>
      </c>
      <c r="K35" s="199"/>
      <c r="L35" s="260">
        <v>9</v>
      </c>
    </row>
    <row r="36" spans="1:12">
      <c r="A36" s="1149">
        <v>10</v>
      </c>
      <c r="B36" s="48"/>
      <c r="C36" s="1205" t="s">
        <v>4025</v>
      </c>
      <c r="D36" s="11"/>
      <c r="E36" s="48"/>
      <c r="F36" s="890"/>
      <c r="G36" s="1154"/>
      <c r="H36" s="199"/>
      <c r="I36" s="48"/>
      <c r="J36" s="199">
        <f t="shared" si="0"/>
        <v>0</v>
      </c>
      <c r="K36" s="199">
        <v>-19878</v>
      </c>
      <c r="L36" s="260">
        <v>10</v>
      </c>
    </row>
    <row r="37" spans="1:12">
      <c r="A37" s="1149">
        <v>11</v>
      </c>
      <c r="B37" s="48"/>
      <c r="C37" s="11"/>
      <c r="D37" s="11"/>
      <c r="E37" s="48"/>
      <c r="F37" s="890"/>
      <c r="G37" s="1154"/>
      <c r="H37" s="199"/>
      <c r="I37" s="48"/>
      <c r="J37" s="199">
        <f t="shared" si="0"/>
        <v>0</v>
      </c>
      <c r="K37" s="199"/>
      <c r="L37" s="260">
        <v>11</v>
      </c>
    </row>
    <row r="38" spans="1:12">
      <c r="A38" s="872">
        <v>12</v>
      </c>
      <c r="B38" s="48"/>
      <c r="C38" s="11"/>
      <c r="D38" s="11"/>
      <c r="E38" s="48"/>
      <c r="F38" s="47"/>
      <c r="G38" s="199"/>
      <c r="H38" s="199"/>
      <c r="I38" s="48"/>
      <c r="J38" s="199">
        <f t="shared" si="0"/>
        <v>0</v>
      </c>
      <c r="K38" s="199"/>
      <c r="L38" s="260">
        <v>12</v>
      </c>
    </row>
    <row r="39" spans="1:12" ht="30">
      <c r="A39" s="872">
        <v>13</v>
      </c>
      <c r="B39" s="1204" t="s">
        <v>2805</v>
      </c>
      <c r="C39" s="11" t="s">
        <v>2802</v>
      </c>
      <c r="D39" s="11"/>
      <c r="E39" s="48"/>
      <c r="F39" s="47"/>
      <c r="G39" s="199"/>
      <c r="H39" s="199">
        <v>241982</v>
      </c>
      <c r="I39" s="48"/>
      <c r="J39" s="199">
        <f t="shared" ref="J39:J40" si="1">G39+H39</f>
        <v>241982</v>
      </c>
      <c r="K39" s="199"/>
      <c r="L39" s="260">
        <v>13</v>
      </c>
    </row>
    <row r="40" spans="1:12">
      <c r="A40" s="872">
        <v>14</v>
      </c>
      <c r="B40" s="48"/>
      <c r="C40" s="11" t="s">
        <v>2803</v>
      </c>
      <c r="D40" s="11"/>
      <c r="E40" s="48"/>
      <c r="F40" s="47"/>
      <c r="G40" s="199"/>
      <c r="H40" s="199"/>
      <c r="I40" s="48"/>
      <c r="J40" s="199">
        <f t="shared" si="1"/>
        <v>0</v>
      </c>
      <c r="K40" s="199"/>
      <c r="L40" s="260">
        <v>14</v>
      </c>
    </row>
    <row r="41" spans="1:12">
      <c r="A41" s="872">
        <v>15</v>
      </c>
      <c r="B41" s="48"/>
      <c r="C41" s="11"/>
      <c r="D41" s="11"/>
      <c r="E41" s="48"/>
      <c r="F41" s="47"/>
      <c r="G41" s="199"/>
      <c r="H41" s="199"/>
      <c r="I41" s="48"/>
      <c r="J41" s="199">
        <f t="shared" si="0"/>
        <v>0</v>
      </c>
      <c r="K41" s="199"/>
      <c r="L41" s="260">
        <v>15</v>
      </c>
    </row>
    <row r="42" spans="1:12">
      <c r="A42" s="872">
        <v>16</v>
      </c>
      <c r="B42" s="48"/>
      <c r="C42" s="11"/>
      <c r="D42" s="11"/>
      <c r="E42" s="48"/>
      <c r="F42" s="47"/>
      <c r="G42" s="199"/>
      <c r="H42" s="199"/>
      <c r="I42" s="48"/>
      <c r="J42" s="199">
        <f t="shared" si="0"/>
        <v>0</v>
      </c>
      <c r="K42" s="199"/>
      <c r="L42" s="260">
        <v>16</v>
      </c>
    </row>
    <row r="43" spans="1:12">
      <c r="A43" s="872">
        <v>17</v>
      </c>
      <c r="B43" s="48"/>
      <c r="C43" s="11"/>
      <c r="D43" s="11"/>
      <c r="E43" s="48"/>
      <c r="F43" s="47"/>
      <c r="G43" s="199"/>
      <c r="H43" s="199"/>
      <c r="I43" s="48"/>
      <c r="J43" s="199">
        <f t="shared" si="0"/>
        <v>0</v>
      </c>
      <c r="K43" s="199"/>
      <c r="L43" s="260">
        <v>17</v>
      </c>
    </row>
    <row r="44" spans="1:12">
      <c r="A44" s="872">
        <v>18</v>
      </c>
      <c r="B44" s="48" t="s">
        <v>4034</v>
      </c>
      <c r="C44" s="11"/>
      <c r="D44" s="11"/>
      <c r="E44" s="48"/>
      <c r="F44" s="47"/>
      <c r="G44" s="199"/>
      <c r="H44" s="199"/>
      <c r="I44" s="48"/>
      <c r="J44" s="199">
        <f t="shared" si="0"/>
        <v>0</v>
      </c>
      <c r="K44" s="199"/>
      <c r="L44" s="260">
        <v>18</v>
      </c>
    </row>
    <row r="45" spans="1:12">
      <c r="A45" s="872">
        <v>19</v>
      </c>
      <c r="B45" s="48" t="s">
        <v>284</v>
      </c>
      <c r="C45" s="11"/>
      <c r="D45" s="11"/>
      <c r="E45" s="48"/>
      <c r="F45" s="47"/>
      <c r="G45" s="199"/>
      <c r="H45" s="199"/>
      <c r="I45" s="48"/>
      <c r="J45" s="199">
        <f t="shared" si="0"/>
        <v>0</v>
      </c>
      <c r="K45" s="199">
        <f>-993897.83+51166.67</f>
        <v>-942731.15999999992</v>
      </c>
      <c r="L45" s="260">
        <v>19</v>
      </c>
    </row>
    <row r="46" spans="1:12">
      <c r="A46" s="872">
        <v>20</v>
      </c>
      <c r="B46" s="48" t="s">
        <v>285</v>
      </c>
      <c r="C46" s="11"/>
      <c r="D46" s="11"/>
      <c r="E46" s="48"/>
      <c r="F46" s="47"/>
      <c r="G46" s="199"/>
      <c r="H46" s="199"/>
      <c r="I46" s="48"/>
      <c r="J46" s="199">
        <f t="shared" si="0"/>
        <v>0</v>
      </c>
      <c r="K46" s="199">
        <f>-121673.16+8833.33</f>
        <v>-112839.83</v>
      </c>
      <c r="L46" s="260">
        <v>20</v>
      </c>
    </row>
    <row r="47" spans="1:12">
      <c r="A47" s="872">
        <v>21</v>
      </c>
      <c r="B47" s="48"/>
      <c r="C47" s="11"/>
      <c r="D47" s="11"/>
      <c r="E47" s="48"/>
      <c r="F47" s="47"/>
      <c r="G47" s="199"/>
      <c r="H47" s="199"/>
      <c r="I47" s="48"/>
      <c r="J47" s="199">
        <f t="shared" si="0"/>
        <v>0</v>
      </c>
      <c r="K47" s="199"/>
      <c r="L47" s="260">
        <v>21</v>
      </c>
    </row>
    <row r="48" spans="1:12">
      <c r="A48" s="872">
        <v>22</v>
      </c>
      <c r="B48" s="48"/>
      <c r="C48" s="11"/>
      <c r="D48" s="11"/>
      <c r="E48" s="48"/>
      <c r="F48" s="47"/>
      <c r="G48" s="199"/>
      <c r="H48" s="199"/>
      <c r="I48" s="48"/>
      <c r="J48" s="199">
        <f t="shared" si="0"/>
        <v>0</v>
      </c>
      <c r="K48" s="199"/>
      <c r="L48" s="260">
        <v>22</v>
      </c>
    </row>
    <row r="49" spans="1:12">
      <c r="A49" s="872">
        <v>23</v>
      </c>
      <c r="B49" s="48" t="s">
        <v>5136</v>
      </c>
      <c r="C49" s="11"/>
      <c r="D49" s="11"/>
      <c r="E49" s="48"/>
      <c r="F49" s="47"/>
      <c r="G49" s="199"/>
      <c r="H49" s="199"/>
      <c r="I49" s="48"/>
      <c r="J49" s="199">
        <f t="shared" si="0"/>
        <v>0</v>
      </c>
      <c r="K49" s="199">
        <v>1074863</v>
      </c>
      <c r="L49" s="260">
        <v>23</v>
      </c>
    </row>
    <row r="50" spans="1:12">
      <c r="A50" s="872">
        <v>24</v>
      </c>
      <c r="B50" s="48"/>
      <c r="C50" s="11"/>
      <c r="D50" s="11"/>
      <c r="E50" s="48"/>
      <c r="F50" s="47"/>
      <c r="G50" s="199"/>
      <c r="H50" s="199"/>
      <c r="I50" s="48"/>
      <c r="J50" s="199">
        <f t="shared" si="0"/>
        <v>0</v>
      </c>
      <c r="K50" s="199"/>
      <c r="L50" s="260">
        <v>24</v>
      </c>
    </row>
    <row r="51" spans="1:12">
      <c r="A51" s="872">
        <v>25</v>
      </c>
      <c r="B51" s="48"/>
      <c r="C51" s="11"/>
      <c r="D51" s="11"/>
      <c r="E51" s="48"/>
      <c r="F51" s="47"/>
      <c r="G51" s="199"/>
      <c r="H51" s="235"/>
      <c r="I51" s="48"/>
      <c r="J51" s="199">
        <f t="shared" si="0"/>
        <v>0</v>
      </c>
      <c r="K51" s="199"/>
      <c r="L51" s="260">
        <v>25</v>
      </c>
    </row>
    <row r="52" spans="1:12">
      <c r="A52" s="872">
        <v>26</v>
      </c>
      <c r="B52" s="48"/>
      <c r="C52" s="11"/>
      <c r="D52" s="11"/>
      <c r="E52" s="48"/>
      <c r="F52" s="47"/>
      <c r="G52" s="199"/>
      <c r="H52" s="199"/>
      <c r="I52" s="48"/>
      <c r="J52" s="199">
        <f t="shared" si="0"/>
        <v>0</v>
      </c>
      <c r="K52" s="199"/>
      <c r="L52" s="260">
        <v>26</v>
      </c>
    </row>
    <row r="53" spans="1:12">
      <c r="A53" s="872">
        <v>27</v>
      </c>
      <c r="B53" s="48"/>
      <c r="C53" s="11"/>
      <c r="D53" s="11"/>
      <c r="E53" s="48"/>
      <c r="F53" s="47"/>
      <c r="G53" s="199"/>
      <c r="H53" s="199"/>
      <c r="I53" s="48"/>
      <c r="J53" s="199">
        <f t="shared" si="0"/>
        <v>0</v>
      </c>
      <c r="K53" s="199"/>
      <c r="L53" s="260">
        <v>27</v>
      </c>
    </row>
    <row r="54" spans="1:12">
      <c r="A54" s="872">
        <v>28</v>
      </c>
      <c r="B54" s="48"/>
      <c r="C54" s="11"/>
      <c r="D54" s="11"/>
      <c r="E54" s="48"/>
      <c r="F54" s="47"/>
      <c r="G54" s="199"/>
      <c r="H54" s="199"/>
      <c r="I54" s="48"/>
      <c r="J54" s="199">
        <f t="shared" si="0"/>
        <v>0</v>
      </c>
      <c r="K54" s="199"/>
      <c r="L54" s="260">
        <v>28</v>
      </c>
    </row>
    <row r="55" spans="1:12">
      <c r="A55" s="872">
        <v>29</v>
      </c>
      <c r="B55" s="48"/>
      <c r="C55" s="11"/>
      <c r="D55" s="11"/>
      <c r="E55" s="48"/>
      <c r="F55" s="47"/>
      <c r="G55" s="199"/>
      <c r="H55" s="199"/>
      <c r="I55" s="48"/>
      <c r="J55" s="199">
        <f t="shared" si="0"/>
        <v>0</v>
      </c>
      <c r="K55" s="199"/>
      <c r="L55" s="260">
        <v>29</v>
      </c>
    </row>
    <row r="56" spans="1:12">
      <c r="A56" s="872">
        <v>30</v>
      </c>
      <c r="B56" s="48"/>
      <c r="C56" s="11"/>
      <c r="D56" s="11"/>
      <c r="E56" s="48"/>
      <c r="F56" s="47"/>
      <c r="G56" s="199"/>
      <c r="H56" s="199"/>
      <c r="I56" s="48"/>
      <c r="J56" s="199">
        <f t="shared" si="0"/>
        <v>0</v>
      </c>
      <c r="K56" s="199"/>
      <c r="L56" s="260">
        <v>30</v>
      </c>
    </row>
    <row r="57" spans="1:12">
      <c r="A57" s="872">
        <v>31</v>
      </c>
      <c r="B57" s="48"/>
      <c r="C57" s="11"/>
      <c r="D57" s="11"/>
      <c r="E57" s="48"/>
      <c r="F57" s="47"/>
      <c r="G57" s="199"/>
      <c r="H57" s="199"/>
      <c r="I57" s="48"/>
      <c r="J57" s="199">
        <f t="shared" si="0"/>
        <v>0</v>
      </c>
      <c r="K57" s="199"/>
      <c r="L57" s="260">
        <v>31</v>
      </c>
    </row>
    <row r="58" spans="1:12">
      <c r="A58" s="872">
        <v>32</v>
      </c>
      <c r="B58" s="48"/>
      <c r="C58" s="11"/>
      <c r="D58" s="11"/>
      <c r="E58" s="48"/>
      <c r="F58" s="47"/>
      <c r="G58" s="199"/>
      <c r="H58" s="199"/>
      <c r="I58" s="48"/>
      <c r="J58" s="199">
        <f t="shared" si="0"/>
        <v>0</v>
      </c>
      <c r="K58" s="199"/>
      <c r="L58" s="260">
        <v>32</v>
      </c>
    </row>
    <row r="59" spans="1:12">
      <c r="A59" s="872">
        <v>33</v>
      </c>
      <c r="B59" s="48"/>
      <c r="C59" s="11"/>
      <c r="D59" s="11"/>
      <c r="E59" s="48"/>
      <c r="F59" s="47"/>
      <c r="G59" s="199"/>
      <c r="H59" s="199"/>
      <c r="I59" s="48"/>
      <c r="J59" s="199">
        <f t="shared" si="0"/>
        <v>0</v>
      </c>
      <c r="K59" s="199"/>
      <c r="L59" s="260">
        <v>33</v>
      </c>
    </row>
    <row r="60" spans="1:12">
      <c r="A60" s="872">
        <v>34</v>
      </c>
      <c r="B60" s="48"/>
      <c r="C60" s="11"/>
      <c r="D60" s="11"/>
      <c r="E60" s="48"/>
      <c r="F60" s="47"/>
      <c r="G60" s="199"/>
      <c r="H60" s="199"/>
      <c r="I60" s="48"/>
      <c r="J60" s="199">
        <f t="shared" si="0"/>
        <v>0</v>
      </c>
      <c r="K60" s="199"/>
      <c r="L60" s="260">
        <v>34</v>
      </c>
    </row>
    <row r="61" spans="1:12">
      <c r="A61" s="872">
        <v>35</v>
      </c>
      <c r="B61" s="48"/>
      <c r="C61" s="11"/>
      <c r="D61" s="11"/>
      <c r="E61" s="48"/>
      <c r="F61" s="47"/>
      <c r="G61" s="199"/>
      <c r="H61" s="199"/>
      <c r="I61" s="48"/>
      <c r="J61" s="199">
        <f t="shared" si="0"/>
        <v>0</v>
      </c>
      <c r="K61" s="199"/>
      <c r="L61" s="260">
        <v>35</v>
      </c>
    </row>
    <row r="62" spans="1:12">
      <c r="A62" s="872">
        <v>36</v>
      </c>
      <c r="B62" s="48"/>
      <c r="C62" s="11"/>
      <c r="D62" s="11"/>
      <c r="E62" s="48"/>
      <c r="F62" s="47"/>
      <c r="G62" s="199"/>
      <c r="H62" s="199"/>
      <c r="I62" s="48"/>
      <c r="J62" s="199">
        <f t="shared" si="0"/>
        <v>0</v>
      </c>
      <c r="K62" s="199"/>
      <c r="L62" s="260">
        <v>36</v>
      </c>
    </row>
    <row r="63" spans="1:12">
      <c r="A63" s="872">
        <v>37</v>
      </c>
      <c r="B63" s="48"/>
      <c r="C63" s="11"/>
      <c r="D63" s="11"/>
      <c r="E63" s="48"/>
      <c r="F63" s="47"/>
      <c r="G63" s="199"/>
      <c r="H63" s="199"/>
      <c r="I63" s="48"/>
      <c r="J63" s="199">
        <f t="shared" si="0"/>
        <v>0</v>
      </c>
      <c r="K63" s="199"/>
      <c r="L63" s="260">
        <v>37</v>
      </c>
    </row>
    <row r="64" spans="1:12" ht="15.75" thickBot="1">
      <c r="A64" s="1150">
        <v>38</v>
      </c>
      <c r="B64" s="281" t="s">
        <v>3520</v>
      </c>
      <c r="C64" s="73"/>
      <c r="D64" s="73"/>
      <c r="E64" s="74"/>
      <c r="F64" s="185"/>
      <c r="G64" s="1206">
        <f>SUM(G27:G63)</f>
        <v>299935</v>
      </c>
      <c r="H64" s="1206">
        <f>SUM(H27:H63)</f>
        <v>544928</v>
      </c>
      <c r="I64" s="74"/>
      <c r="J64" s="1206">
        <f>SUM(J27:J63)</f>
        <v>844863</v>
      </c>
      <c r="K64" s="1206">
        <f>SUM(K27:K63)</f>
        <v>1.0000000009313226E-2</v>
      </c>
      <c r="L64" s="261">
        <v>38</v>
      </c>
    </row>
    <row r="65" spans="1:12">
      <c r="A65" s="2083" t="s">
        <v>5126</v>
      </c>
      <c r="B65" s="11"/>
      <c r="C65" s="11"/>
      <c r="D65" s="11"/>
      <c r="E65" s="11"/>
      <c r="F65" s="2083" t="s">
        <v>5126</v>
      </c>
      <c r="G65" s="11"/>
      <c r="H65" s="44"/>
    </row>
    <row r="66" spans="1:12">
      <c r="A66" s="44" t="s">
        <v>3323</v>
      </c>
      <c r="B66" s="44"/>
      <c r="C66" s="44"/>
      <c r="D66" s="44"/>
      <c r="E66" s="44"/>
      <c r="F66" s="44" t="s">
        <v>3324</v>
      </c>
      <c r="G66" s="44"/>
      <c r="H66" s="44"/>
      <c r="I66" s="44"/>
      <c r="J66" s="44"/>
      <c r="K66" s="44"/>
      <c r="L66" s="44"/>
    </row>
    <row r="67" spans="1:12" ht="15.75">
      <c r="A67" s="46" t="s">
        <v>2391</v>
      </c>
      <c r="B67" s="44"/>
      <c r="C67" s="44"/>
      <c r="D67" s="44"/>
      <c r="E67" s="44"/>
    </row>
    <row r="69" spans="1:12" ht="16.5" thickBot="1">
      <c r="A69" s="542" t="str">
        <f>'[31]Data Sheet'!$C$25</f>
        <v xml:space="preserve"> </v>
      </c>
      <c r="B69" s="11"/>
      <c r="C69" s="11"/>
      <c r="D69" s="450" t="str">
        <f>'[31]Data Sheet'!$C$40</f>
        <v xml:space="preserve"> </v>
      </c>
      <c r="E69" s="11" t="str">
        <f>'[31]Data Sheet'!$C$38</f>
        <v xml:space="preserve"> </v>
      </c>
      <c r="F69" s="542" t="str">
        <f>'[31]Data Sheet'!$C$25</f>
        <v xml:space="preserve"> </v>
      </c>
      <c r="G69" s="11"/>
      <c r="H69" s="11"/>
      <c r="I69" s="11"/>
      <c r="J69" s="450" t="str">
        <f>'[31]Data Sheet'!$C$40</f>
        <v xml:space="preserve"> </v>
      </c>
      <c r="K69" s="4" t="str">
        <f>'[31]Data Sheet'!$C$38</f>
        <v xml:space="preserve"> </v>
      </c>
    </row>
    <row r="70" spans="1:12" ht="15.75">
      <c r="A70" s="13"/>
      <c r="B70" s="421" t="s">
        <v>1848</v>
      </c>
      <c r="C70" s="421"/>
      <c r="D70" s="257"/>
      <c r="E70" s="258"/>
      <c r="F70" s="256"/>
      <c r="G70" s="421" t="s">
        <v>3874</v>
      </c>
      <c r="H70" s="421"/>
      <c r="I70" s="421"/>
      <c r="J70" s="257"/>
      <c r="K70" s="257"/>
      <c r="L70" s="258"/>
    </row>
    <row r="71" spans="1:12" ht="15.75" thickBot="1">
      <c r="A71" s="72"/>
      <c r="B71" s="73"/>
      <c r="C71" s="73"/>
      <c r="D71" s="550"/>
      <c r="E71" s="74"/>
      <c r="F71" s="72"/>
      <c r="G71" s="73"/>
      <c r="H71" s="73"/>
      <c r="I71" s="73"/>
      <c r="J71" s="73"/>
      <c r="K71" s="73"/>
      <c r="L71" s="74"/>
    </row>
    <row r="72" spans="1:12" ht="15.75" thickBot="1">
      <c r="A72" s="871"/>
      <c r="B72" s="449" t="s">
        <v>549</v>
      </c>
      <c r="C72" s="257" t="s">
        <v>3248</v>
      </c>
      <c r="D72" s="257"/>
      <c r="E72" s="258"/>
      <c r="F72" s="256" t="s">
        <v>3403</v>
      </c>
      <c r="G72" s="258"/>
      <c r="H72" s="1155" t="s">
        <v>3404</v>
      </c>
      <c r="I72" s="1203" t="s">
        <v>3405</v>
      </c>
      <c r="J72" s="1207"/>
      <c r="K72" s="258" t="s">
        <v>3406</v>
      </c>
      <c r="L72" s="871"/>
    </row>
    <row r="73" spans="1:12">
      <c r="A73" s="260" t="s">
        <v>3686</v>
      </c>
      <c r="B73" s="48"/>
      <c r="C73" s="11"/>
      <c r="D73" s="11"/>
      <c r="E73" s="48"/>
      <c r="F73" s="197" t="s">
        <v>1530</v>
      </c>
      <c r="G73" s="45"/>
      <c r="H73" s="1029" t="s">
        <v>1530</v>
      </c>
      <c r="I73" s="45" t="s">
        <v>1529</v>
      </c>
      <c r="J73" s="45" t="s">
        <v>2645</v>
      </c>
      <c r="K73" s="45" t="s">
        <v>3407</v>
      </c>
      <c r="L73" s="260" t="s">
        <v>3686</v>
      </c>
    </row>
    <row r="74" spans="1:12" ht="15.75" thickBot="1">
      <c r="A74" s="261" t="s">
        <v>3689</v>
      </c>
      <c r="B74" s="281" t="s">
        <v>58</v>
      </c>
      <c r="C74" s="396" t="s">
        <v>1827</v>
      </c>
      <c r="D74" s="396"/>
      <c r="E74" s="397"/>
      <c r="F74" s="395" t="s">
        <v>1828</v>
      </c>
      <c r="G74" s="397"/>
      <c r="H74" s="281" t="s">
        <v>1829</v>
      </c>
      <c r="I74" s="261" t="s">
        <v>3535</v>
      </c>
      <c r="J74" s="261" t="s">
        <v>3536</v>
      </c>
      <c r="K74" s="261" t="s">
        <v>3537</v>
      </c>
      <c r="L74" s="261" t="s">
        <v>3689</v>
      </c>
    </row>
    <row r="75" spans="1:12">
      <c r="A75" s="1149">
        <v>1</v>
      </c>
      <c r="B75" s="48"/>
      <c r="C75" s="11"/>
      <c r="D75" s="11"/>
      <c r="E75" s="48"/>
      <c r="F75" s="890"/>
      <c r="G75" s="1154"/>
      <c r="H75" s="199"/>
      <c r="I75" s="48"/>
      <c r="J75" s="199">
        <f t="shared" ref="J75:J128" si="2">G75+H75</f>
        <v>0</v>
      </c>
      <c r="K75" s="199"/>
      <c r="L75" s="1149">
        <v>1</v>
      </c>
    </row>
    <row r="76" spans="1:12">
      <c r="A76" s="1149">
        <v>2</v>
      </c>
      <c r="B76" s="48"/>
      <c r="C76" s="11"/>
      <c r="D76" s="11"/>
      <c r="E76" s="48"/>
      <c r="F76" s="890"/>
      <c r="G76" s="1154"/>
      <c r="H76" s="199"/>
      <c r="I76" s="48"/>
      <c r="J76" s="199">
        <f t="shared" si="2"/>
        <v>0</v>
      </c>
      <c r="K76" s="199"/>
      <c r="L76" s="1149">
        <v>2</v>
      </c>
    </row>
    <row r="77" spans="1:12">
      <c r="A77" s="1149">
        <v>3</v>
      </c>
      <c r="B77" s="48"/>
      <c r="C77" s="11"/>
      <c r="D77" s="11"/>
      <c r="E77" s="48"/>
      <c r="F77" s="890"/>
      <c r="G77" s="1154"/>
      <c r="H77" s="199"/>
      <c r="I77" s="48"/>
      <c r="J77" s="199">
        <f t="shared" si="2"/>
        <v>0</v>
      </c>
      <c r="K77" s="199"/>
      <c r="L77" s="1149">
        <v>3</v>
      </c>
    </row>
    <row r="78" spans="1:12">
      <c r="A78" s="1149">
        <v>4</v>
      </c>
      <c r="B78" s="48"/>
      <c r="C78" s="11"/>
      <c r="D78" s="11"/>
      <c r="E78" s="48"/>
      <c r="F78" s="890"/>
      <c r="G78" s="1154"/>
      <c r="H78" s="199"/>
      <c r="I78" s="48"/>
      <c r="J78" s="199">
        <f t="shared" si="2"/>
        <v>0</v>
      </c>
      <c r="K78" s="199"/>
      <c r="L78" s="1149">
        <v>4</v>
      </c>
    </row>
    <row r="79" spans="1:12">
      <c r="A79" s="1149">
        <v>5</v>
      </c>
      <c r="B79" s="48"/>
      <c r="C79" s="11"/>
      <c r="D79" s="11"/>
      <c r="E79" s="48"/>
      <c r="F79" s="890"/>
      <c r="G79" s="1154"/>
      <c r="H79" s="199"/>
      <c r="I79" s="48"/>
      <c r="J79" s="199">
        <f t="shared" si="2"/>
        <v>0</v>
      </c>
      <c r="K79" s="199"/>
      <c r="L79" s="1149">
        <v>5</v>
      </c>
    </row>
    <row r="80" spans="1:12">
      <c r="A80" s="1149">
        <v>6</v>
      </c>
      <c r="B80" s="48"/>
      <c r="C80" s="11"/>
      <c r="D80" s="11"/>
      <c r="E80" s="48"/>
      <c r="F80" s="890"/>
      <c r="G80" s="1154"/>
      <c r="H80" s="199"/>
      <c r="I80" s="48"/>
      <c r="J80" s="199">
        <f t="shared" si="2"/>
        <v>0</v>
      </c>
      <c r="K80" s="199"/>
      <c r="L80" s="1149">
        <v>6</v>
      </c>
    </row>
    <row r="81" spans="1:12">
      <c r="A81" s="1149">
        <v>7</v>
      </c>
      <c r="B81" s="48"/>
      <c r="C81" s="11"/>
      <c r="D81" s="11"/>
      <c r="E81" s="48"/>
      <c r="F81" s="890"/>
      <c r="G81" s="1154"/>
      <c r="H81" s="199"/>
      <c r="I81" s="48"/>
      <c r="J81" s="199">
        <f t="shared" si="2"/>
        <v>0</v>
      </c>
      <c r="K81" s="199"/>
      <c r="L81" s="1149">
        <v>7</v>
      </c>
    </row>
    <row r="82" spans="1:12">
      <c r="A82" s="1149">
        <v>8</v>
      </c>
      <c r="B82" s="48"/>
      <c r="C82" s="11"/>
      <c r="D82" s="11"/>
      <c r="E82" s="48"/>
      <c r="F82" s="890"/>
      <c r="G82" s="1154"/>
      <c r="H82" s="199"/>
      <c r="I82" s="48"/>
      <c r="J82" s="199">
        <f t="shared" si="2"/>
        <v>0</v>
      </c>
      <c r="K82" s="199"/>
      <c r="L82" s="1149">
        <v>8</v>
      </c>
    </row>
    <row r="83" spans="1:12">
      <c r="A83" s="1149">
        <v>9</v>
      </c>
      <c r="B83" s="48"/>
      <c r="C83" s="11"/>
      <c r="D83" s="11"/>
      <c r="E83" s="48"/>
      <c r="F83" s="890"/>
      <c r="G83" s="1154"/>
      <c r="H83" s="199"/>
      <c r="I83" s="48"/>
      <c r="J83" s="199">
        <f t="shared" si="2"/>
        <v>0</v>
      </c>
      <c r="K83" s="199"/>
      <c r="L83" s="1149">
        <v>9</v>
      </c>
    </row>
    <row r="84" spans="1:12">
      <c r="A84" s="1149">
        <v>10</v>
      </c>
      <c r="B84" s="48"/>
      <c r="C84" s="11"/>
      <c r="D84" s="11"/>
      <c r="E84" s="48"/>
      <c r="F84" s="890"/>
      <c r="G84" s="1154"/>
      <c r="H84" s="199"/>
      <c r="I84" s="48"/>
      <c r="J84" s="199">
        <f t="shared" si="2"/>
        <v>0</v>
      </c>
      <c r="K84" s="199"/>
      <c r="L84" s="1149">
        <v>10</v>
      </c>
    </row>
    <row r="85" spans="1:12">
      <c r="A85" s="1149">
        <v>11</v>
      </c>
      <c r="B85" s="48"/>
      <c r="C85" s="11"/>
      <c r="D85" s="11"/>
      <c r="E85" s="48"/>
      <c r="F85" s="890"/>
      <c r="G85" s="1154"/>
      <c r="H85" s="199"/>
      <c r="I85" s="48"/>
      <c r="J85" s="199">
        <f t="shared" si="2"/>
        <v>0</v>
      </c>
      <c r="K85" s="199"/>
      <c r="L85" s="1149">
        <v>11</v>
      </c>
    </row>
    <row r="86" spans="1:12">
      <c r="A86" s="872">
        <v>12</v>
      </c>
      <c r="B86" s="48"/>
      <c r="C86" s="11"/>
      <c r="D86" s="11"/>
      <c r="E86" s="48"/>
      <c r="F86" s="47"/>
      <c r="G86" s="199"/>
      <c r="H86" s="199"/>
      <c r="I86" s="48"/>
      <c r="J86" s="199">
        <f t="shared" si="2"/>
        <v>0</v>
      </c>
      <c r="K86" s="199"/>
      <c r="L86" s="872">
        <v>12</v>
      </c>
    </row>
    <row r="87" spans="1:12">
      <c r="A87" s="872">
        <v>13</v>
      </c>
      <c r="B87" s="48"/>
      <c r="C87" s="11"/>
      <c r="D87" s="11"/>
      <c r="E87" s="48"/>
      <c r="F87" s="47"/>
      <c r="G87" s="199"/>
      <c r="H87" s="199"/>
      <c r="I87" s="48"/>
      <c r="J87" s="199">
        <f t="shared" si="2"/>
        <v>0</v>
      </c>
      <c r="K87" s="199"/>
      <c r="L87" s="872">
        <v>13</v>
      </c>
    </row>
    <row r="88" spans="1:12">
      <c r="A88" s="872">
        <v>14</v>
      </c>
      <c r="B88" s="48"/>
      <c r="C88" s="11"/>
      <c r="D88" s="11"/>
      <c r="E88" s="48"/>
      <c r="F88" s="47"/>
      <c r="G88" s="199"/>
      <c r="H88" s="199"/>
      <c r="I88" s="48"/>
      <c r="J88" s="199">
        <f t="shared" si="2"/>
        <v>0</v>
      </c>
      <c r="K88" s="199"/>
      <c r="L88" s="872">
        <v>14</v>
      </c>
    </row>
    <row r="89" spans="1:12">
      <c r="A89" s="872">
        <v>15</v>
      </c>
      <c r="B89" s="48"/>
      <c r="C89" s="11"/>
      <c r="D89" s="11"/>
      <c r="E89" s="48"/>
      <c r="F89" s="47"/>
      <c r="G89" s="199"/>
      <c r="H89" s="199"/>
      <c r="I89" s="48"/>
      <c r="J89" s="199">
        <f t="shared" si="2"/>
        <v>0</v>
      </c>
      <c r="K89" s="199"/>
      <c r="L89" s="872">
        <v>15</v>
      </c>
    </row>
    <row r="90" spans="1:12">
      <c r="A90" s="872">
        <v>16</v>
      </c>
      <c r="B90" s="48"/>
      <c r="C90" s="11"/>
      <c r="D90" s="11"/>
      <c r="E90" s="48"/>
      <c r="F90" s="47"/>
      <c r="G90" s="199"/>
      <c r="H90" s="199"/>
      <c r="I90" s="48"/>
      <c r="J90" s="199">
        <f t="shared" si="2"/>
        <v>0</v>
      </c>
      <c r="K90" s="199"/>
      <c r="L90" s="872">
        <v>16</v>
      </c>
    </row>
    <row r="91" spans="1:12">
      <c r="A91" s="872">
        <v>17</v>
      </c>
      <c r="B91" s="48"/>
      <c r="C91" s="11"/>
      <c r="D91" s="11"/>
      <c r="E91" s="48"/>
      <c r="F91" s="47"/>
      <c r="G91" s="199"/>
      <c r="H91" s="199"/>
      <c r="I91" s="48"/>
      <c r="J91" s="199">
        <f t="shared" si="2"/>
        <v>0</v>
      </c>
      <c r="K91" s="199"/>
      <c r="L91" s="872">
        <v>17</v>
      </c>
    </row>
    <row r="92" spans="1:12">
      <c r="A92" s="872">
        <v>18</v>
      </c>
      <c r="B92" s="48"/>
      <c r="C92" s="11"/>
      <c r="D92" s="11"/>
      <c r="E92" s="48"/>
      <c r="F92" s="47"/>
      <c r="G92" s="199"/>
      <c r="H92" s="199"/>
      <c r="I92" s="48"/>
      <c r="J92" s="199">
        <f t="shared" si="2"/>
        <v>0</v>
      </c>
      <c r="K92" s="199"/>
      <c r="L92" s="872">
        <v>18</v>
      </c>
    </row>
    <row r="93" spans="1:12">
      <c r="A93" s="872">
        <v>19</v>
      </c>
      <c r="B93" s="48"/>
      <c r="C93" s="11"/>
      <c r="D93" s="11"/>
      <c r="E93" s="48"/>
      <c r="F93" s="47"/>
      <c r="G93" s="199"/>
      <c r="H93" s="199"/>
      <c r="I93" s="48"/>
      <c r="J93" s="199">
        <f t="shared" si="2"/>
        <v>0</v>
      </c>
      <c r="K93" s="199"/>
      <c r="L93" s="872">
        <v>19</v>
      </c>
    </row>
    <row r="94" spans="1:12">
      <c r="A94" s="872">
        <v>20</v>
      </c>
      <c r="B94" s="48"/>
      <c r="C94" s="11"/>
      <c r="D94" s="11"/>
      <c r="E94" s="48"/>
      <c r="F94" s="47"/>
      <c r="G94" s="199"/>
      <c r="H94" s="199"/>
      <c r="I94" s="48"/>
      <c r="J94" s="199">
        <f t="shared" si="2"/>
        <v>0</v>
      </c>
      <c r="K94" s="199"/>
      <c r="L94" s="872">
        <v>20</v>
      </c>
    </row>
    <row r="95" spans="1:12">
      <c r="A95" s="872">
        <v>21</v>
      </c>
      <c r="B95" s="48"/>
      <c r="C95" s="11"/>
      <c r="D95" s="11"/>
      <c r="E95" s="48"/>
      <c r="F95" s="47"/>
      <c r="G95" s="199"/>
      <c r="H95" s="199"/>
      <c r="I95" s="48"/>
      <c r="J95" s="199">
        <f t="shared" si="2"/>
        <v>0</v>
      </c>
      <c r="K95" s="199"/>
      <c r="L95" s="872">
        <v>21</v>
      </c>
    </row>
    <row r="96" spans="1:12">
      <c r="A96" s="872">
        <v>22</v>
      </c>
      <c r="B96" s="48"/>
      <c r="C96" s="11"/>
      <c r="D96" s="11"/>
      <c r="E96" s="48"/>
      <c r="F96" s="47"/>
      <c r="G96" s="199"/>
      <c r="H96" s="199"/>
      <c r="I96" s="48"/>
      <c r="J96" s="199">
        <f t="shared" si="2"/>
        <v>0</v>
      </c>
      <c r="K96" s="199"/>
      <c r="L96" s="872">
        <v>22</v>
      </c>
    </row>
    <row r="97" spans="1:12">
      <c r="A97" s="872">
        <v>23</v>
      </c>
      <c r="B97" s="48"/>
      <c r="C97" s="11"/>
      <c r="D97" s="11"/>
      <c r="E97" s="48"/>
      <c r="F97" s="47"/>
      <c r="G97" s="199"/>
      <c r="H97" s="199"/>
      <c r="I97" s="48"/>
      <c r="J97" s="199">
        <f t="shared" si="2"/>
        <v>0</v>
      </c>
      <c r="K97" s="199"/>
      <c r="L97" s="872">
        <v>23</v>
      </c>
    </row>
    <row r="98" spans="1:12">
      <c r="A98" s="872">
        <v>24</v>
      </c>
      <c r="B98" s="48"/>
      <c r="C98" s="11"/>
      <c r="D98" s="11"/>
      <c r="E98" s="48"/>
      <c r="F98" s="47"/>
      <c r="G98" s="199"/>
      <c r="H98" s="199"/>
      <c r="I98" s="48"/>
      <c r="J98" s="199">
        <f t="shared" si="2"/>
        <v>0</v>
      </c>
      <c r="K98" s="199"/>
      <c r="L98" s="872">
        <v>24</v>
      </c>
    </row>
    <row r="99" spans="1:12">
      <c r="A99" s="872">
        <v>25</v>
      </c>
      <c r="B99" s="48"/>
      <c r="C99" s="11"/>
      <c r="D99" s="11"/>
      <c r="E99" s="48"/>
      <c r="F99" s="47"/>
      <c r="G99" s="199"/>
      <c r="H99" s="199"/>
      <c r="I99" s="48"/>
      <c r="J99" s="199">
        <f t="shared" si="2"/>
        <v>0</v>
      </c>
      <c r="K99" s="199"/>
      <c r="L99" s="872">
        <v>25</v>
      </c>
    </row>
    <row r="100" spans="1:12">
      <c r="A100" s="872">
        <v>26</v>
      </c>
      <c r="B100" s="48"/>
      <c r="C100" s="11"/>
      <c r="D100" s="11"/>
      <c r="E100" s="48"/>
      <c r="F100" s="47"/>
      <c r="G100" s="199"/>
      <c r="H100" s="199"/>
      <c r="I100" s="48"/>
      <c r="J100" s="199">
        <f t="shared" si="2"/>
        <v>0</v>
      </c>
      <c r="K100" s="199"/>
      <c r="L100" s="872">
        <v>26</v>
      </c>
    </row>
    <row r="101" spans="1:12">
      <c r="A101" s="872">
        <v>27</v>
      </c>
      <c r="B101" s="48"/>
      <c r="C101" s="11"/>
      <c r="D101" s="11"/>
      <c r="E101" s="48"/>
      <c r="F101" s="47"/>
      <c r="G101" s="199"/>
      <c r="H101" s="199"/>
      <c r="I101" s="48"/>
      <c r="J101" s="199">
        <f t="shared" si="2"/>
        <v>0</v>
      </c>
      <c r="K101" s="199"/>
      <c r="L101" s="872">
        <v>27</v>
      </c>
    </row>
    <row r="102" spans="1:12">
      <c r="A102" s="872">
        <v>28</v>
      </c>
      <c r="B102" s="48"/>
      <c r="C102" s="11"/>
      <c r="D102" s="11"/>
      <c r="E102" s="48"/>
      <c r="F102" s="47"/>
      <c r="G102" s="199"/>
      <c r="H102" s="199"/>
      <c r="I102" s="48"/>
      <c r="J102" s="199">
        <f t="shared" si="2"/>
        <v>0</v>
      </c>
      <c r="K102" s="199"/>
      <c r="L102" s="872">
        <v>28</v>
      </c>
    </row>
    <row r="103" spans="1:12">
      <c r="A103" s="872">
        <v>29</v>
      </c>
      <c r="B103" s="48"/>
      <c r="C103" s="11"/>
      <c r="D103" s="11"/>
      <c r="E103" s="48"/>
      <c r="F103" s="47"/>
      <c r="G103" s="199"/>
      <c r="H103" s="199"/>
      <c r="I103" s="48"/>
      <c r="J103" s="199">
        <f t="shared" si="2"/>
        <v>0</v>
      </c>
      <c r="K103" s="199"/>
      <c r="L103" s="872">
        <v>29</v>
      </c>
    </row>
    <row r="104" spans="1:12">
      <c r="A104" s="872">
        <v>30</v>
      </c>
      <c r="B104" s="48"/>
      <c r="C104" s="11"/>
      <c r="D104" s="11"/>
      <c r="E104" s="48"/>
      <c r="F104" s="47"/>
      <c r="G104" s="199"/>
      <c r="H104" s="199"/>
      <c r="I104" s="48"/>
      <c r="J104" s="199">
        <f t="shared" si="2"/>
        <v>0</v>
      </c>
      <c r="K104" s="199"/>
      <c r="L104" s="872">
        <v>30</v>
      </c>
    </row>
    <row r="105" spans="1:12">
      <c r="A105" s="872">
        <v>31</v>
      </c>
      <c r="B105" s="48"/>
      <c r="C105" s="11"/>
      <c r="D105" s="11"/>
      <c r="E105" s="48"/>
      <c r="F105" s="47"/>
      <c r="G105" s="199"/>
      <c r="H105" s="199"/>
      <c r="I105" s="48"/>
      <c r="J105" s="199">
        <f t="shared" si="2"/>
        <v>0</v>
      </c>
      <c r="K105" s="199"/>
      <c r="L105" s="872">
        <v>31</v>
      </c>
    </row>
    <row r="106" spans="1:12">
      <c r="A106" s="872">
        <v>32</v>
      </c>
      <c r="B106" s="48"/>
      <c r="C106" s="11"/>
      <c r="D106" s="11"/>
      <c r="E106" s="48"/>
      <c r="F106" s="47"/>
      <c r="G106" s="199"/>
      <c r="H106" s="199"/>
      <c r="I106" s="48"/>
      <c r="J106" s="199">
        <f t="shared" si="2"/>
        <v>0</v>
      </c>
      <c r="K106" s="199"/>
      <c r="L106" s="872">
        <v>32</v>
      </c>
    </row>
    <row r="107" spans="1:12">
      <c r="A107" s="872">
        <v>33</v>
      </c>
      <c r="B107" s="48"/>
      <c r="C107" s="11"/>
      <c r="D107" s="11"/>
      <c r="E107" s="48"/>
      <c r="F107" s="47"/>
      <c r="G107" s="199"/>
      <c r="H107" s="199"/>
      <c r="I107" s="48"/>
      <c r="J107" s="199">
        <f t="shared" si="2"/>
        <v>0</v>
      </c>
      <c r="K107" s="199"/>
      <c r="L107" s="872">
        <v>33</v>
      </c>
    </row>
    <row r="108" spans="1:12">
      <c r="A108" s="872">
        <v>34</v>
      </c>
      <c r="B108" s="48"/>
      <c r="C108" s="11"/>
      <c r="D108" s="11"/>
      <c r="E108" s="48"/>
      <c r="F108" s="47"/>
      <c r="G108" s="199"/>
      <c r="H108" s="199"/>
      <c r="I108" s="48"/>
      <c r="J108" s="199">
        <f t="shared" si="2"/>
        <v>0</v>
      </c>
      <c r="K108" s="199"/>
      <c r="L108" s="872">
        <v>34</v>
      </c>
    </row>
    <row r="109" spans="1:12">
      <c r="A109" s="872">
        <v>35</v>
      </c>
      <c r="B109" s="48"/>
      <c r="C109" s="11"/>
      <c r="D109" s="11"/>
      <c r="E109" s="48"/>
      <c r="F109" s="47"/>
      <c r="G109" s="199"/>
      <c r="H109" s="199"/>
      <c r="I109" s="48"/>
      <c r="J109" s="199">
        <f t="shared" si="2"/>
        <v>0</v>
      </c>
      <c r="K109" s="199"/>
      <c r="L109" s="872">
        <v>35</v>
      </c>
    </row>
    <row r="110" spans="1:12">
      <c r="A110" s="872">
        <v>36</v>
      </c>
      <c r="B110" s="48"/>
      <c r="C110" s="11"/>
      <c r="D110" s="11"/>
      <c r="E110" s="48"/>
      <c r="F110" s="47"/>
      <c r="G110" s="199"/>
      <c r="H110" s="199"/>
      <c r="I110" s="48"/>
      <c r="J110" s="199">
        <f t="shared" si="2"/>
        <v>0</v>
      </c>
      <c r="K110" s="199"/>
      <c r="L110" s="872">
        <v>36</v>
      </c>
    </row>
    <row r="111" spans="1:12">
      <c r="A111" s="872">
        <v>37</v>
      </c>
      <c r="B111" s="48"/>
      <c r="C111" s="11"/>
      <c r="D111" s="11"/>
      <c r="E111" s="48"/>
      <c r="F111" s="47"/>
      <c r="G111" s="199"/>
      <c r="H111" s="199"/>
      <c r="I111" s="48"/>
      <c r="J111" s="199">
        <f t="shared" si="2"/>
        <v>0</v>
      </c>
      <c r="K111" s="199"/>
      <c r="L111" s="872">
        <v>37</v>
      </c>
    </row>
    <row r="112" spans="1:12">
      <c r="A112" s="872">
        <v>38</v>
      </c>
      <c r="B112" s="48"/>
      <c r="C112" s="11"/>
      <c r="D112" s="11"/>
      <c r="E112" s="48"/>
      <c r="F112" s="47"/>
      <c r="G112" s="199"/>
      <c r="H112" s="199"/>
      <c r="I112" s="48"/>
      <c r="J112" s="199">
        <f t="shared" si="2"/>
        <v>0</v>
      </c>
      <c r="K112" s="199"/>
      <c r="L112" s="872">
        <v>38</v>
      </c>
    </row>
    <row r="113" spans="1:12">
      <c r="A113" s="872">
        <v>39</v>
      </c>
      <c r="B113" s="48"/>
      <c r="C113" s="11"/>
      <c r="D113" s="11"/>
      <c r="E113" s="48"/>
      <c r="F113" s="47"/>
      <c r="G113" s="199"/>
      <c r="H113" s="199"/>
      <c r="I113" s="48"/>
      <c r="J113" s="199">
        <f t="shared" si="2"/>
        <v>0</v>
      </c>
      <c r="K113" s="199"/>
      <c r="L113" s="872">
        <v>39</v>
      </c>
    </row>
    <row r="114" spans="1:12">
      <c r="A114" s="872">
        <v>40</v>
      </c>
      <c r="B114" s="48"/>
      <c r="C114" s="11"/>
      <c r="D114" s="11"/>
      <c r="E114" s="48"/>
      <c r="F114" s="47"/>
      <c r="G114" s="199"/>
      <c r="H114" s="199"/>
      <c r="I114" s="48"/>
      <c r="J114" s="199">
        <f t="shared" si="2"/>
        <v>0</v>
      </c>
      <c r="K114" s="199"/>
      <c r="L114" s="872">
        <v>40</v>
      </c>
    </row>
    <row r="115" spans="1:12">
      <c r="A115" s="872">
        <v>41</v>
      </c>
      <c r="B115" s="48"/>
      <c r="C115" s="11"/>
      <c r="D115" s="11"/>
      <c r="E115" s="48"/>
      <c r="F115" s="47"/>
      <c r="G115" s="199"/>
      <c r="H115" s="199"/>
      <c r="I115" s="48"/>
      <c r="J115" s="199">
        <f t="shared" si="2"/>
        <v>0</v>
      </c>
      <c r="K115" s="199"/>
      <c r="L115" s="872">
        <v>41</v>
      </c>
    </row>
    <row r="116" spans="1:12">
      <c r="A116" s="872">
        <v>42</v>
      </c>
      <c r="B116" s="48"/>
      <c r="C116" s="11"/>
      <c r="D116" s="11"/>
      <c r="E116" s="48"/>
      <c r="F116" s="47"/>
      <c r="G116" s="199"/>
      <c r="H116" s="199"/>
      <c r="I116" s="48"/>
      <c r="J116" s="199">
        <f t="shared" si="2"/>
        <v>0</v>
      </c>
      <c r="K116" s="199"/>
      <c r="L116" s="872">
        <v>42</v>
      </c>
    </row>
    <row r="117" spans="1:12">
      <c r="A117" s="872">
        <v>43</v>
      </c>
      <c r="B117" s="48"/>
      <c r="C117" s="11"/>
      <c r="D117" s="11"/>
      <c r="E117" s="48"/>
      <c r="F117" s="47"/>
      <c r="G117" s="199"/>
      <c r="H117" s="199"/>
      <c r="I117" s="48"/>
      <c r="J117" s="199">
        <f t="shared" si="2"/>
        <v>0</v>
      </c>
      <c r="K117" s="199"/>
      <c r="L117" s="872">
        <v>43</v>
      </c>
    </row>
    <row r="118" spans="1:12">
      <c r="A118" s="872">
        <v>44</v>
      </c>
      <c r="B118" s="48"/>
      <c r="C118" s="11"/>
      <c r="D118" s="11"/>
      <c r="E118" s="48"/>
      <c r="F118" s="47"/>
      <c r="G118" s="199"/>
      <c r="H118" s="199"/>
      <c r="I118" s="48"/>
      <c r="J118" s="199">
        <f t="shared" si="2"/>
        <v>0</v>
      </c>
      <c r="K118" s="199"/>
      <c r="L118" s="872">
        <v>44</v>
      </c>
    </row>
    <row r="119" spans="1:12">
      <c r="A119" s="872">
        <v>45</v>
      </c>
      <c r="B119" s="48"/>
      <c r="C119" s="11"/>
      <c r="D119" s="11"/>
      <c r="E119" s="48"/>
      <c r="F119" s="47"/>
      <c r="G119" s="199"/>
      <c r="H119" s="199"/>
      <c r="I119" s="48"/>
      <c r="J119" s="199">
        <f t="shared" si="2"/>
        <v>0</v>
      </c>
      <c r="K119" s="199"/>
      <c r="L119" s="872">
        <v>45</v>
      </c>
    </row>
    <row r="120" spans="1:12">
      <c r="A120" s="872">
        <v>46</v>
      </c>
      <c r="B120" s="48"/>
      <c r="C120" s="11"/>
      <c r="D120" s="11"/>
      <c r="E120" s="48"/>
      <c r="F120" s="47"/>
      <c r="G120" s="199"/>
      <c r="H120" s="199"/>
      <c r="I120" s="48"/>
      <c r="J120" s="199">
        <f t="shared" si="2"/>
        <v>0</v>
      </c>
      <c r="K120" s="199"/>
      <c r="L120" s="872">
        <v>46</v>
      </c>
    </row>
    <row r="121" spans="1:12">
      <c r="A121" s="872">
        <v>47</v>
      </c>
      <c r="B121" s="48"/>
      <c r="C121" s="11"/>
      <c r="D121" s="11"/>
      <c r="E121" s="48"/>
      <c r="F121" s="47"/>
      <c r="G121" s="199"/>
      <c r="H121" s="199"/>
      <c r="I121" s="48"/>
      <c r="J121" s="199">
        <f t="shared" si="2"/>
        <v>0</v>
      </c>
      <c r="K121" s="199"/>
      <c r="L121" s="872">
        <v>47</v>
      </c>
    </row>
    <row r="122" spans="1:12">
      <c r="A122" s="872">
        <v>48</v>
      </c>
      <c r="B122" s="48"/>
      <c r="C122" s="11"/>
      <c r="D122" s="11"/>
      <c r="E122" s="48"/>
      <c r="F122" s="47"/>
      <c r="G122" s="199"/>
      <c r="H122" s="199"/>
      <c r="I122" s="48"/>
      <c r="J122" s="199">
        <f t="shared" si="2"/>
        <v>0</v>
      </c>
      <c r="K122" s="199"/>
      <c r="L122" s="872">
        <v>48</v>
      </c>
    </row>
    <row r="123" spans="1:12">
      <c r="A123" s="872">
        <v>49</v>
      </c>
      <c r="B123" s="48"/>
      <c r="C123" s="11"/>
      <c r="D123" s="11"/>
      <c r="E123" s="48"/>
      <c r="F123" s="47"/>
      <c r="G123" s="199"/>
      <c r="H123" s="199"/>
      <c r="I123" s="48"/>
      <c r="J123" s="199">
        <f t="shared" si="2"/>
        <v>0</v>
      </c>
      <c r="K123" s="199"/>
      <c r="L123" s="872">
        <v>49</v>
      </c>
    </row>
    <row r="124" spans="1:12">
      <c r="A124" s="872">
        <v>50</v>
      </c>
      <c r="B124" s="48"/>
      <c r="C124" s="11"/>
      <c r="D124" s="11"/>
      <c r="E124" s="48"/>
      <c r="F124" s="47"/>
      <c r="G124" s="199"/>
      <c r="H124" s="199"/>
      <c r="I124" s="48"/>
      <c r="J124" s="199">
        <f t="shared" si="2"/>
        <v>0</v>
      </c>
      <c r="K124" s="199"/>
      <c r="L124" s="872">
        <v>50</v>
      </c>
    </row>
    <row r="125" spans="1:12">
      <c r="A125" s="872">
        <v>51</v>
      </c>
      <c r="B125" s="48"/>
      <c r="C125" s="11"/>
      <c r="D125" s="11"/>
      <c r="E125" s="48"/>
      <c r="F125" s="47"/>
      <c r="G125" s="199"/>
      <c r="H125" s="199"/>
      <c r="I125" s="48"/>
      <c r="J125" s="199">
        <f t="shared" si="2"/>
        <v>0</v>
      </c>
      <c r="K125" s="199"/>
      <c r="L125" s="872">
        <v>51</v>
      </c>
    </row>
    <row r="126" spans="1:12">
      <c r="A126" s="872">
        <v>52</v>
      </c>
      <c r="B126" s="48"/>
      <c r="C126" s="11"/>
      <c r="D126" s="11"/>
      <c r="E126" s="48"/>
      <c r="F126" s="47"/>
      <c r="G126" s="199"/>
      <c r="H126" s="199"/>
      <c r="I126" s="48"/>
      <c r="J126" s="199">
        <f t="shared" si="2"/>
        <v>0</v>
      </c>
      <c r="K126" s="199"/>
      <c r="L126" s="872">
        <v>52</v>
      </c>
    </row>
    <row r="127" spans="1:12">
      <c r="A127" s="872">
        <v>53</v>
      </c>
      <c r="B127" s="48"/>
      <c r="C127" s="11"/>
      <c r="D127" s="11"/>
      <c r="E127" s="48"/>
      <c r="F127" s="47"/>
      <c r="G127" s="199"/>
      <c r="H127" s="199"/>
      <c r="I127" s="48"/>
      <c r="J127" s="199">
        <f t="shared" si="2"/>
        <v>0</v>
      </c>
      <c r="K127" s="199"/>
      <c r="L127" s="872">
        <v>53</v>
      </c>
    </row>
    <row r="128" spans="1:12">
      <c r="A128" s="872">
        <v>54</v>
      </c>
      <c r="B128" s="48"/>
      <c r="C128" s="11"/>
      <c r="D128" s="11"/>
      <c r="E128" s="48"/>
      <c r="F128" s="47"/>
      <c r="G128" s="199"/>
      <c r="H128" s="199"/>
      <c r="I128" s="48"/>
      <c r="J128" s="199">
        <f t="shared" si="2"/>
        <v>0</v>
      </c>
      <c r="K128" s="199"/>
      <c r="L128" s="872">
        <v>54</v>
      </c>
    </row>
    <row r="129" spans="1:12" ht="15.75" thickBot="1">
      <c r="A129" s="1150">
        <v>55</v>
      </c>
      <c r="B129" s="281" t="s">
        <v>3520</v>
      </c>
      <c r="C129" s="73"/>
      <c r="D129" s="73"/>
      <c r="E129" s="74"/>
      <c r="F129" s="185"/>
      <c r="G129" s="1206">
        <f>SUM(G75:G128)</f>
        <v>0</v>
      </c>
      <c r="H129" s="1206">
        <f>SUM(H75:H128)</f>
        <v>0</v>
      </c>
      <c r="I129" s="74"/>
      <c r="J129" s="1206">
        <f>SUM(J75:J128)</f>
        <v>0</v>
      </c>
      <c r="K129" s="1206">
        <f>SUM(K75:K128)</f>
        <v>0</v>
      </c>
      <c r="L129" s="1150">
        <v>55</v>
      </c>
    </row>
    <row r="130" spans="1:12" ht="15.75">
      <c r="A130" s="75" t="s">
        <v>3322</v>
      </c>
      <c r="B130" s="11"/>
      <c r="C130" s="11"/>
      <c r="D130" s="11"/>
      <c r="E130" s="11"/>
      <c r="F130" s="75" t="s">
        <v>3322</v>
      </c>
      <c r="G130" s="11"/>
      <c r="H130" s="44"/>
    </row>
    <row r="131" spans="1:12">
      <c r="A131" s="44" t="s">
        <v>1849</v>
      </c>
      <c r="B131" s="44"/>
      <c r="C131" s="44"/>
      <c r="D131" s="44"/>
      <c r="E131" s="44"/>
      <c r="F131" s="44" t="s">
        <v>1850</v>
      </c>
      <c r="G131" s="44"/>
      <c r="H131" s="44"/>
      <c r="I131" s="44"/>
      <c r="J131" s="44"/>
      <c r="K131" s="44"/>
      <c r="L131" s="44"/>
    </row>
    <row r="132" spans="1:12" ht="16.5" thickBot="1">
      <c r="A132" s="542" t="str">
        <f>'[31]Data Sheet'!$C$25</f>
        <v xml:space="preserve"> </v>
      </c>
      <c r="B132" s="11"/>
      <c r="C132" s="11"/>
      <c r="D132" s="450" t="str">
        <f>'[31]Data Sheet'!$C$40</f>
        <v xml:space="preserve"> </v>
      </c>
      <c r="E132" s="11" t="str">
        <f>'[31]Data Sheet'!$C$38</f>
        <v xml:space="preserve"> </v>
      </c>
      <c r="F132" s="542" t="str">
        <f>'[31]Data Sheet'!$C$25</f>
        <v xml:space="preserve"> </v>
      </c>
      <c r="G132" s="11"/>
      <c r="H132" s="11"/>
      <c r="I132" s="11"/>
      <c r="J132" s="450" t="str">
        <f>'[31]Data Sheet'!$C$40</f>
        <v xml:space="preserve"> </v>
      </c>
      <c r="K132" s="4" t="str">
        <f>'[31]Data Sheet'!$C$38</f>
        <v xml:space="preserve"> </v>
      </c>
    </row>
    <row r="133" spans="1:12" ht="15.75">
      <c r="A133" s="13"/>
      <c r="B133" s="421" t="s">
        <v>1848</v>
      </c>
      <c r="C133" s="421"/>
      <c r="D133" s="257"/>
      <c r="E133" s="258"/>
      <c r="F133" s="256"/>
      <c r="G133" s="421" t="s">
        <v>3874</v>
      </c>
      <c r="H133" s="421"/>
      <c r="I133" s="421"/>
      <c r="J133" s="257"/>
      <c r="K133" s="257"/>
      <c r="L133" s="258"/>
    </row>
    <row r="134" spans="1:12" ht="15.75" thickBot="1">
      <c r="A134" s="72"/>
      <c r="B134" s="73"/>
      <c r="C134" s="73"/>
      <c r="D134" s="550"/>
      <c r="E134" s="74"/>
      <c r="F134" s="72"/>
      <c r="G134" s="73"/>
      <c r="H134" s="73"/>
      <c r="I134" s="73"/>
      <c r="J134" s="73"/>
      <c r="K134" s="73"/>
      <c r="L134" s="74"/>
    </row>
    <row r="135" spans="1:12" ht="15.75" thickBot="1">
      <c r="A135" s="871"/>
      <c r="B135" s="449" t="s">
        <v>549</v>
      </c>
      <c r="C135" s="257" t="s">
        <v>3248</v>
      </c>
      <c r="D135" s="257"/>
      <c r="E135" s="258"/>
      <c r="F135" s="256" t="s">
        <v>3403</v>
      </c>
      <c r="G135" s="258"/>
      <c r="H135" s="1155" t="s">
        <v>3404</v>
      </c>
      <c r="I135" s="1203" t="s">
        <v>3405</v>
      </c>
      <c r="J135" s="1207"/>
      <c r="K135" s="258" t="s">
        <v>3406</v>
      </c>
      <c r="L135" s="871"/>
    </row>
    <row r="136" spans="1:12">
      <c r="A136" s="260" t="s">
        <v>3686</v>
      </c>
      <c r="B136" s="48"/>
      <c r="C136" s="11"/>
      <c r="D136" s="11"/>
      <c r="E136" s="48"/>
      <c r="F136" s="197" t="s">
        <v>1530</v>
      </c>
      <c r="G136" s="45"/>
      <c r="H136" s="1029" t="s">
        <v>1530</v>
      </c>
      <c r="I136" s="45" t="s">
        <v>1529</v>
      </c>
      <c r="J136" s="45" t="s">
        <v>2645</v>
      </c>
      <c r="K136" s="45" t="s">
        <v>3407</v>
      </c>
      <c r="L136" s="260" t="s">
        <v>3686</v>
      </c>
    </row>
    <row r="137" spans="1:12" ht="15.75" thickBot="1">
      <c r="A137" s="261" t="s">
        <v>3689</v>
      </c>
      <c r="B137" s="281" t="s">
        <v>58</v>
      </c>
      <c r="C137" s="396" t="s">
        <v>1827</v>
      </c>
      <c r="D137" s="396"/>
      <c r="E137" s="397"/>
      <c r="F137" s="395" t="s">
        <v>1828</v>
      </c>
      <c r="G137" s="397"/>
      <c r="H137" s="281" t="s">
        <v>1829</v>
      </c>
      <c r="I137" s="261" t="s">
        <v>3535</v>
      </c>
      <c r="J137" s="261" t="s">
        <v>3536</v>
      </c>
      <c r="K137" s="261" t="s">
        <v>3537</v>
      </c>
      <c r="L137" s="261" t="s">
        <v>3689</v>
      </c>
    </row>
    <row r="138" spans="1:12">
      <c r="A138" s="1149">
        <v>1</v>
      </c>
      <c r="B138" s="48"/>
      <c r="C138" s="11"/>
      <c r="D138" s="11"/>
      <c r="E138" s="48"/>
      <c r="F138" s="890"/>
      <c r="G138" s="1154"/>
      <c r="H138" s="199"/>
      <c r="I138" s="48"/>
      <c r="J138" s="199">
        <f t="shared" ref="J138:J191" si="3">G138+H138</f>
        <v>0</v>
      </c>
      <c r="K138" s="199"/>
      <c r="L138" s="1149">
        <v>1</v>
      </c>
    </row>
    <row r="139" spans="1:12">
      <c r="A139" s="1149">
        <v>2</v>
      </c>
      <c r="B139" s="48"/>
      <c r="C139" s="11"/>
      <c r="D139" s="11"/>
      <c r="E139" s="48"/>
      <c r="F139" s="890"/>
      <c r="G139" s="1154"/>
      <c r="H139" s="199"/>
      <c r="I139" s="48"/>
      <c r="J139" s="199">
        <f t="shared" si="3"/>
        <v>0</v>
      </c>
      <c r="K139" s="199"/>
      <c r="L139" s="1149">
        <v>2</v>
      </c>
    </row>
    <row r="140" spans="1:12">
      <c r="A140" s="1149">
        <v>3</v>
      </c>
      <c r="B140" s="48"/>
      <c r="C140" s="11"/>
      <c r="D140" s="11"/>
      <c r="E140" s="48"/>
      <c r="F140" s="890"/>
      <c r="G140" s="1154"/>
      <c r="H140" s="199"/>
      <c r="I140" s="48"/>
      <c r="J140" s="199">
        <f t="shared" si="3"/>
        <v>0</v>
      </c>
      <c r="K140" s="199"/>
      <c r="L140" s="1149">
        <v>3</v>
      </c>
    </row>
    <row r="141" spans="1:12">
      <c r="A141" s="1149">
        <v>4</v>
      </c>
      <c r="B141" s="48"/>
      <c r="C141" s="11"/>
      <c r="D141" s="11"/>
      <c r="E141" s="48"/>
      <c r="F141" s="890"/>
      <c r="G141" s="1154"/>
      <c r="H141" s="199"/>
      <c r="I141" s="48"/>
      <c r="J141" s="199">
        <f t="shared" si="3"/>
        <v>0</v>
      </c>
      <c r="K141" s="199"/>
      <c r="L141" s="1149">
        <v>4</v>
      </c>
    </row>
    <row r="142" spans="1:12">
      <c r="A142" s="1149">
        <v>5</v>
      </c>
      <c r="B142" s="48"/>
      <c r="C142" s="11"/>
      <c r="D142" s="11"/>
      <c r="E142" s="48"/>
      <c r="F142" s="890"/>
      <c r="G142" s="1154"/>
      <c r="H142" s="199"/>
      <c r="I142" s="48"/>
      <c r="J142" s="199">
        <f t="shared" si="3"/>
        <v>0</v>
      </c>
      <c r="K142" s="199"/>
      <c r="L142" s="1149">
        <v>5</v>
      </c>
    </row>
    <row r="143" spans="1:12">
      <c r="A143" s="1149">
        <v>6</v>
      </c>
      <c r="B143" s="48"/>
      <c r="C143" s="11"/>
      <c r="D143" s="11"/>
      <c r="E143" s="48"/>
      <c r="F143" s="890"/>
      <c r="G143" s="1154"/>
      <c r="H143" s="199"/>
      <c r="I143" s="48"/>
      <c r="J143" s="199">
        <f t="shared" si="3"/>
        <v>0</v>
      </c>
      <c r="K143" s="199"/>
      <c r="L143" s="1149">
        <v>6</v>
      </c>
    </row>
    <row r="144" spans="1:12">
      <c r="A144" s="1149">
        <v>7</v>
      </c>
      <c r="B144" s="48"/>
      <c r="C144" s="11"/>
      <c r="D144" s="11"/>
      <c r="E144" s="48"/>
      <c r="F144" s="890"/>
      <c r="G144" s="1154"/>
      <c r="H144" s="199"/>
      <c r="I144" s="48"/>
      <c r="J144" s="199">
        <f t="shared" si="3"/>
        <v>0</v>
      </c>
      <c r="K144" s="199"/>
      <c r="L144" s="1149">
        <v>7</v>
      </c>
    </row>
    <row r="145" spans="1:12">
      <c r="A145" s="1149">
        <v>8</v>
      </c>
      <c r="B145" s="48"/>
      <c r="C145" s="11"/>
      <c r="D145" s="11"/>
      <c r="E145" s="48"/>
      <c r="F145" s="890"/>
      <c r="G145" s="1154"/>
      <c r="H145" s="199"/>
      <c r="I145" s="48"/>
      <c r="J145" s="199">
        <f t="shared" si="3"/>
        <v>0</v>
      </c>
      <c r="K145" s="199"/>
      <c r="L145" s="1149">
        <v>8</v>
      </c>
    </row>
    <row r="146" spans="1:12">
      <c r="A146" s="1149">
        <v>9</v>
      </c>
      <c r="B146" s="48"/>
      <c r="C146" s="11"/>
      <c r="D146" s="11"/>
      <c r="E146" s="48"/>
      <c r="F146" s="890"/>
      <c r="G146" s="1154"/>
      <c r="H146" s="199"/>
      <c r="I146" s="48"/>
      <c r="J146" s="199">
        <f t="shared" si="3"/>
        <v>0</v>
      </c>
      <c r="K146" s="199"/>
      <c r="L146" s="1149">
        <v>9</v>
      </c>
    </row>
    <row r="147" spans="1:12">
      <c r="A147" s="1149">
        <v>10</v>
      </c>
      <c r="B147" s="48"/>
      <c r="C147" s="11"/>
      <c r="D147" s="11"/>
      <c r="E147" s="48"/>
      <c r="F147" s="890"/>
      <c r="G147" s="1154"/>
      <c r="H147" s="199"/>
      <c r="I147" s="48"/>
      <c r="J147" s="199">
        <f t="shared" si="3"/>
        <v>0</v>
      </c>
      <c r="K147" s="199"/>
      <c r="L147" s="1149">
        <v>10</v>
      </c>
    </row>
    <row r="148" spans="1:12">
      <c r="A148" s="1149">
        <v>11</v>
      </c>
      <c r="B148" s="48"/>
      <c r="C148" s="11"/>
      <c r="D148" s="11"/>
      <c r="E148" s="48"/>
      <c r="F148" s="890"/>
      <c r="G148" s="1154"/>
      <c r="H148" s="199"/>
      <c r="I148" s="48"/>
      <c r="J148" s="199">
        <f t="shared" si="3"/>
        <v>0</v>
      </c>
      <c r="K148" s="199"/>
      <c r="L148" s="1149">
        <v>11</v>
      </c>
    </row>
    <row r="149" spans="1:12">
      <c r="A149" s="872">
        <v>12</v>
      </c>
      <c r="B149" s="48"/>
      <c r="C149" s="11"/>
      <c r="D149" s="11"/>
      <c r="E149" s="48"/>
      <c r="F149" s="47"/>
      <c r="G149" s="199"/>
      <c r="H149" s="199"/>
      <c r="I149" s="48"/>
      <c r="J149" s="199">
        <f t="shared" si="3"/>
        <v>0</v>
      </c>
      <c r="K149" s="199"/>
      <c r="L149" s="872">
        <v>12</v>
      </c>
    </row>
    <row r="150" spans="1:12">
      <c r="A150" s="872">
        <v>13</v>
      </c>
      <c r="B150" s="48"/>
      <c r="C150" s="11"/>
      <c r="D150" s="11"/>
      <c r="E150" s="48"/>
      <c r="F150" s="47"/>
      <c r="G150" s="199"/>
      <c r="H150" s="199"/>
      <c r="I150" s="48"/>
      <c r="J150" s="199">
        <f t="shared" si="3"/>
        <v>0</v>
      </c>
      <c r="K150" s="199"/>
      <c r="L150" s="872">
        <v>13</v>
      </c>
    </row>
    <row r="151" spans="1:12">
      <c r="A151" s="872">
        <v>14</v>
      </c>
      <c r="B151" s="48"/>
      <c r="C151" s="11"/>
      <c r="D151" s="11"/>
      <c r="E151" s="48"/>
      <c r="F151" s="47"/>
      <c r="G151" s="199"/>
      <c r="H151" s="199"/>
      <c r="I151" s="48"/>
      <c r="J151" s="199">
        <f t="shared" si="3"/>
        <v>0</v>
      </c>
      <c r="K151" s="199"/>
      <c r="L151" s="872">
        <v>14</v>
      </c>
    </row>
    <row r="152" spans="1:12">
      <c r="A152" s="872">
        <v>15</v>
      </c>
      <c r="B152" s="48"/>
      <c r="C152" s="11"/>
      <c r="D152" s="11"/>
      <c r="E152" s="48"/>
      <c r="F152" s="47"/>
      <c r="G152" s="199"/>
      <c r="H152" s="199"/>
      <c r="I152" s="48"/>
      <c r="J152" s="199">
        <f t="shared" si="3"/>
        <v>0</v>
      </c>
      <c r="K152" s="199"/>
      <c r="L152" s="872">
        <v>15</v>
      </c>
    </row>
    <row r="153" spans="1:12">
      <c r="A153" s="872">
        <v>16</v>
      </c>
      <c r="B153" s="48"/>
      <c r="C153" s="11"/>
      <c r="D153" s="11"/>
      <c r="E153" s="48"/>
      <c r="F153" s="47"/>
      <c r="G153" s="199"/>
      <c r="H153" s="199"/>
      <c r="I153" s="48"/>
      <c r="J153" s="199">
        <f t="shared" si="3"/>
        <v>0</v>
      </c>
      <c r="K153" s="199"/>
      <c r="L153" s="872">
        <v>16</v>
      </c>
    </row>
    <row r="154" spans="1:12">
      <c r="A154" s="872">
        <v>17</v>
      </c>
      <c r="B154" s="48"/>
      <c r="C154" s="11"/>
      <c r="D154" s="11"/>
      <c r="E154" s="48"/>
      <c r="F154" s="47"/>
      <c r="G154" s="199"/>
      <c r="H154" s="199"/>
      <c r="I154" s="48"/>
      <c r="J154" s="199">
        <f t="shared" si="3"/>
        <v>0</v>
      </c>
      <c r="K154" s="199"/>
      <c r="L154" s="872">
        <v>17</v>
      </c>
    </row>
    <row r="155" spans="1:12">
      <c r="A155" s="872">
        <v>18</v>
      </c>
      <c r="B155" s="48"/>
      <c r="C155" s="11"/>
      <c r="D155" s="11"/>
      <c r="E155" s="48"/>
      <c r="F155" s="47"/>
      <c r="G155" s="199"/>
      <c r="H155" s="199"/>
      <c r="I155" s="48"/>
      <c r="J155" s="199">
        <f t="shared" si="3"/>
        <v>0</v>
      </c>
      <c r="K155" s="199"/>
      <c r="L155" s="872">
        <v>18</v>
      </c>
    </row>
    <row r="156" spans="1:12">
      <c r="A156" s="872">
        <v>19</v>
      </c>
      <c r="B156" s="48"/>
      <c r="C156" s="11"/>
      <c r="D156" s="11"/>
      <c r="E156" s="48"/>
      <c r="F156" s="47"/>
      <c r="G156" s="199"/>
      <c r="H156" s="199"/>
      <c r="I156" s="48"/>
      <c r="J156" s="199">
        <f t="shared" si="3"/>
        <v>0</v>
      </c>
      <c r="K156" s="199"/>
      <c r="L156" s="872">
        <v>19</v>
      </c>
    </row>
    <row r="157" spans="1:12">
      <c r="A157" s="872">
        <v>20</v>
      </c>
      <c r="B157" s="48"/>
      <c r="C157" s="11"/>
      <c r="D157" s="11"/>
      <c r="E157" s="48"/>
      <c r="F157" s="47"/>
      <c r="G157" s="199"/>
      <c r="H157" s="199"/>
      <c r="I157" s="48"/>
      <c r="J157" s="199">
        <f t="shared" si="3"/>
        <v>0</v>
      </c>
      <c r="K157" s="199"/>
      <c r="L157" s="872">
        <v>20</v>
      </c>
    </row>
    <row r="158" spans="1:12">
      <c r="A158" s="872">
        <v>21</v>
      </c>
      <c r="B158" s="48"/>
      <c r="C158" s="11"/>
      <c r="D158" s="11"/>
      <c r="E158" s="48"/>
      <c r="F158" s="47"/>
      <c r="G158" s="199"/>
      <c r="H158" s="199"/>
      <c r="I158" s="48"/>
      <c r="J158" s="199">
        <f t="shared" si="3"/>
        <v>0</v>
      </c>
      <c r="K158" s="199"/>
      <c r="L158" s="872">
        <v>21</v>
      </c>
    </row>
    <row r="159" spans="1:12">
      <c r="A159" s="872">
        <v>22</v>
      </c>
      <c r="B159" s="48"/>
      <c r="C159" s="11"/>
      <c r="D159" s="11"/>
      <c r="E159" s="48"/>
      <c r="F159" s="47"/>
      <c r="G159" s="199"/>
      <c r="H159" s="199"/>
      <c r="I159" s="48"/>
      <c r="J159" s="199">
        <f t="shared" si="3"/>
        <v>0</v>
      </c>
      <c r="K159" s="199"/>
      <c r="L159" s="872">
        <v>22</v>
      </c>
    </row>
    <row r="160" spans="1:12">
      <c r="A160" s="872">
        <v>23</v>
      </c>
      <c r="B160" s="48"/>
      <c r="C160" s="11"/>
      <c r="D160" s="11"/>
      <c r="E160" s="48"/>
      <c r="F160" s="47"/>
      <c r="G160" s="199"/>
      <c r="H160" s="199"/>
      <c r="I160" s="48"/>
      <c r="J160" s="199">
        <f t="shared" si="3"/>
        <v>0</v>
      </c>
      <c r="K160" s="199"/>
      <c r="L160" s="872">
        <v>23</v>
      </c>
    </row>
    <row r="161" spans="1:12">
      <c r="A161" s="872">
        <v>24</v>
      </c>
      <c r="B161" s="48"/>
      <c r="C161" s="11"/>
      <c r="D161" s="11"/>
      <c r="E161" s="48"/>
      <c r="F161" s="47"/>
      <c r="G161" s="199"/>
      <c r="H161" s="199"/>
      <c r="I161" s="48"/>
      <c r="J161" s="199">
        <f t="shared" si="3"/>
        <v>0</v>
      </c>
      <c r="K161" s="199"/>
      <c r="L161" s="872">
        <v>24</v>
      </c>
    </row>
    <row r="162" spans="1:12">
      <c r="A162" s="872">
        <v>25</v>
      </c>
      <c r="B162" s="48"/>
      <c r="C162" s="11"/>
      <c r="D162" s="11"/>
      <c r="E162" s="48"/>
      <c r="F162" s="47"/>
      <c r="G162" s="199"/>
      <c r="H162" s="199"/>
      <c r="I162" s="48"/>
      <c r="J162" s="199">
        <f t="shared" si="3"/>
        <v>0</v>
      </c>
      <c r="K162" s="199"/>
      <c r="L162" s="872">
        <v>25</v>
      </c>
    </row>
    <row r="163" spans="1:12">
      <c r="A163" s="872">
        <v>26</v>
      </c>
      <c r="B163" s="48"/>
      <c r="C163" s="11"/>
      <c r="D163" s="11"/>
      <c r="E163" s="48"/>
      <c r="F163" s="47"/>
      <c r="G163" s="199"/>
      <c r="H163" s="199"/>
      <c r="I163" s="48"/>
      <c r="J163" s="199">
        <f t="shared" si="3"/>
        <v>0</v>
      </c>
      <c r="K163" s="199"/>
      <c r="L163" s="872">
        <v>26</v>
      </c>
    </row>
    <row r="164" spans="1:12">
      <c r="A164" s="872">
        <v>27</v>
      </c>
      <c r="B164" s="48"/>
      <c r="C164" s="11"/>
      <c r="D164" s="11"/>
      <c r="E164" s="48"/>
      <c r="F164" s="47"/>
      <c r="G164" s="199"/>
      <c r="H164" s="199"/>
      <c r="I164" s="48"/>
      <c r="J164" s="199">
        <f t="shared" si="3"/>
        <v>0</v>
      </c>
      <c r="K164" s="199"/>
      <c r="L164" s="872">
        <v>27</v>
      </c>
    </row>
    <row r="165" spans="1:12">
      <c r="A165" s="872">
        <v>28</v>
      </c>
      <c r="B165" s="48"/>
      <c r="C165" s="11"/>
      <c r="D165" s="11"/>
      <c r="E165" s="48"/>
      <c r="F165" s="47"/>
      <c r="G165" s="199"/>
      <c r="H165" s="199"/>
      <c r="I165" s="48"/>
      <c r="J165" s="199">
        <f t="shared" si="3"/>
        <v>0</v>
      </c>
      <c r="K165" s="199"/>
      <c r="L165" s="872">
        <v>28</v>
      </c>
    </row>
    <row r="166" spans="1:12">
      <c r="A166" s="872">
        <v>29</v>
      </c>
      <c r="B166" s="48"/>
      <c r="C166" s="11"/>
      <c r="D166" s="11"/>
      <c r="E166" s="48"/>
      <c r="F166" s="47"/>
      <c r="G166" s="199"/>
      <c r="H166" s="199"/>
      <c r="I166" s="48"/>
      <c r="J166" s="199">
        <f t="shared" si="3"/>
        <v>0</v>
      </c>
      <c r="K166" s="199"/>
      <c r="L166" s="872">
        <v>29</v>
      </c>
    </row>
    <row r="167" spans="1:12">
      <c r="A167" s="872">
        <v>30</v>
      </c>
      <c r="B167" s="48"/>
      <c r="C167" s="11"/>
      <c r="D167" s="11"/>
      <c r="E167" s="48"/>
      <c r="F167" s="47"/>
      <c r="G167" s="199"/>
      <c r="H167" s="199"/>
      <c r="I167" s="48"/>
      <c r="J167" s="199">
        <f t="shared" si="3"/>
        <v>0</v>
      </c>
      <c r="K167" s="199"/>
      <c r="L167" s="872">
        <v>30</v>
      </c>
    </row>
    <row r="168" spans="1:12">
      <c r="A168" s="872">
        <v>31</v>
      </c>
      <c r="B168" s="48"/>
      <c r="C168" s="11"/>
      <c r="D168" s="11"/>
      <c r="E168" s="48"/>
      <c r="F168" s="47"/>
      <c r="G168" s="199"/>
      <c r="H168" s="199"/>
      <c r="I168" s="48"/>
      <c r="J168" s="199">
        <f t="shared" si="3"/>
        <v>0</v>
      </c>
      <c r="K168" s="199"/>
      <c r="L168" s="872">
        <v>31</v>
      </c>
    </row>
    <row r="169" spans="1:12">
      <c r="A169" s="872">
        <v>32</v>
      </c>
      <c r="B169" s="48"/>
      <c r="C169" s="11"/>
      <c r="D169" s="11"/>
      <c r="E169" s="48"/>
      <c r="F169" s="47"/>
      <c r="G169" s="199"/>
      <c r="H169" s="199"/>
      <c r="I169" s="48"/>
      <c r="J169" s="199">
        <f t="shared" si="3"/>
        <v>0</v>
      </c>
      <c r="K169" s="199"/>
      <c r="L169" s="872">
        <v>32</v>
      </c>
    </row>
    <row r="170" spans="1:12">
      <c r="A170" s="872">
        <v>33</v>
      </c>
      <c r="B170" s="48"/>
      <c r="C170" s="11"/>
      <c r="D170" s="11"/>
      <c r="E170" s="48"/>
      <c r="F170" s="47"/>
      <c r="G170" s="199"/>
      <c r="H170" s="199"/>
      <c r="I170" s="48"/>
      <c r="J170" s="199">
        <f t="shared" si="3"/>
        <v>0</v>
      </c>
      <c r="K170" s="199"/>
      <c r="L170" s="872">
        <v>33</v>
      </c>
    </row>
    <row r="171" spans="1:12">
      <c r="A171" s="872">
        <v>34</v>
      </c>
      <c r="B171" s="48"/>
      <c r="C171" s="11"/>
      <c r="D171" s="11"/>
      <c r="E171" s="48"/>
      <c r="F171" s="47"/>
      <c r="G171" s="199"/>
      <c r="H171" s="199"/>
      <c r="I171" s="48"/>
      <c r="J171" s="199">
        <f t="shared" si="3"/>
        <v>0</v>
      </c>
      <c r="K171" s="199"/>
      <c r="L171" s="872">
        <v>34</v>
      </c>
    </row>
    <row r="172" spans="1:12">
      <c r="A172" s="872">
        <v>35</v>
      </c>
      <c r="B172" s="48"/>
      <c r="C172" s="11"/>
      <c r="D172" s="11"/>
      <c r="E172" s="48"/>
      <c r="F172" s="47"/>
      <c r="G172" s="199"/>
      <c r="H172" s="199"/>
      <c r="I172" s="48"/>
      <c r="J172" s="199">
        <f t="shared" si="3"/>
        <v>0</v>
      </c>
      <c r="K172" s="199"/>
      <c r="L172" s="872">
        <v>35</v>
      </c>
    </row>
    <row r="173" spans="1:12">
      <c r="A173" s="872">
        <v>36</v>
      </c>
      <c r="B173" s="48"/>
      <c r="C173" s="11"/>
      <c r="D173" s="11"/>
      <c r="E173" s="48"/>
      <c r="F173" s="47"/>
      <c r="G173" s="199"/>
      <c r="H173" s="199"/>
      <c r="I173" s="48"/>
      <c r="J173" s="199">
        <f t="shared" si="3"/>
        <v>0</v>
      </c>
      <c r="K173" s="199"/>
      <c r="L173" s="872">
        <v>36</v>
      </c>
    </row>
    <row r="174" spans="1:12">
      <c r="A174" s="872">
        <v>37</v>
      </c>
      <c r="B174" s="48"/>
      <c r="C174" s="11"/>
      <c r="D174" s="11"/>
      <c r="E174" s="48"/>
      <c r="F174" s="47"/>
      <c r="G174" s="199"/>
      <c r="H174" s="199"/>
      <c r="I174" s="48"/>
      <c r="J174" s="199">
        <f t="shared" si="3"/>
        <v>0</v>
      </c>
      <c r="K174" s="199"/>
      <c r="L174" s="872">
        <v>37</v>
      </c>
    </row>
    <row r="175" spans="1:12">
      <c r="A175" s="872">
        <v>38</v>
      </c>
      <c r="B175" s="48"/>
      <c r="C175" s="11"/>
      <c r="D175" s="11"/>
      <c r="E175" s="48"/>
      <c r="F175" s="47"/>
      <c r="G175" s="199"/>
      <c r="H175" s="199"/>
      <c r="I175" s="48"/>
      <c r="J175" s="199">
        <f t="shared" si="3"/>
        <v>0</v>
      </c>
      <c r="K175" s="199"/>
      <c r="L175" s="872">
        <v>38</v>
      </c>
    </row>
    <row r="176" spans="1:12">
      <c r="A176" s="872">
        <v>39</v>
      </c>
      <c r="B176" s="48"/>
      <c r="C176" s="11"/>
      <c r="D176" s="11"/>
      <c r="E176" s="48"/>
      <c r="F176" s="47"/>
      <c r="G176" s="199"/>
      <c r="H176" s="199"/>
      <c r="I176" s="48"/>
      <c r="J176" s="199">
        <f t="shared" si="3"/>
        <v>0</v>
      </c>
      <c r="K176" s="199"/>
      <c r="L176" s="872">
        <v>39</v>
      </c>
    </row>
    <row r="177" spans="1:12">
      <c r="A177" s="872">
        <v>40</v>
      </c>
      <c r="B177" s="48"/>
      <c r="C177" s="11"/>
      <c r="D177" s="11"/>
      <c r="E177" s="48"/>
      <c r="F177" s="47"/>
      <c r="G177" s="199"/>
      <c r="H177" s="199"/>
      <c r="I177" s="48"/>
      <c r="J177" s="199">
        <f t="shared" si="3"/>
        <v>0</v>
      </c>
      <c r="K177" s="199"/>
      <c r="L177" s="872">
        <v>40</v>
      </c>
    </row>
    <row r="178" spans="1:12">
      <c r="A178" s="872">
        <v>41</v>
      </c>
      <c r="B178" s="48"/>
      <c r="C178" s="11"/>
      <c r="D178" s="11"/>
      <c r="E178" s="48"/>
      <c r="F178" s="47"/>
      <c r="G178" s="199"/>
      <c r="H178" s="199"/>
      <c r="I178" s="48"/>
      <c r="J178" s="199">
        <f t="shared" si="3"/>
        <v>0</v>
      </c>
      <c r="K178" s="199"/>
      <c r="L178" s="872">
        <v>41</v>
      </c>
    </row>
    <row r="179" spans="1:12">
      <c r="A179" s="872">
        <v>42</v>
      </c>
      <c r="B179" s="48"/>
      <c r="C179" s="11"/>
      <c r="D179" s="11"/>
      <c r="E179" s="48"/>
      <c r="F179" s="47"/>
      <c r="G179" s="199"/>
      <c r="H179" s="199"/>
      <c r="I179" s="48"/>
      <c r="J179" s="199">
        <f t="shared" si="3"/>
        <v>0</v>
      </c>
      <c r="K179" s="199"/>
      <c r="L179" s="872">
        <v>42</v>
      </c>
    </row>
    <row r="180" spans="1:12">
      <c r="A180" s="872">
        <v>43</v>
      </c>
      <c r="B180" s="48"/>
      <c r="C180" s="11"/>
      <c r="D180" s="11"/>
      <c r="E180" s="48"/>
      <c r="F180" s="47"/>
      <c r="G180" s="199"/>
      <c r="H180" s="199"/>
      <c r="I180" s="48"/>
      <c r="J180" s="199">
        <f t="shared" si="3"/>
        <v>0</v>
      </c>
      <c r="K180" s="199"/>
      <c r="L180" s="872">
        <v>43</v>
      </c>
    </row>
    <row r="181" spans="1:12">
      <c r="A181" s="872">
        <v>44</v>
      </c>
      <c r="B181" s="48"/>
      <c r="C181" s="11"/>
      <c r="D181" s="11"/>
      <c r="E181" s="48"/>
      <c r="F181" s="47"/>
      <c r="G181" s="199"/>
      <c r="H181" s="199"/>
      <c r="I181" s="48"/>
      <c r="J181" s="199">
        <f t="shared" si="3"/>
        <v>0</v>
      </c>
      <c r="K181" s="199"/>
      <c r="L181" s="872">
        <v>44</v>
      </c>
    </row>
    <row r="182" spans="1:12">
      <c r="A182" s="872">
        <v>45</v>
      </c>
      <c r="B182" s="48"/>
      <c r="C182" s="11"/>
      <c r="D182" s="11"/>
      <c r="E182" s="48"/>
      <c r="F182" s="47"/>
      <c r="G182" s="199"/>
      <c r="H182" s="199"/>
      <c r="I182" s="48"/>
      <c r="J182" s="199">
        <f t="shared" si="3"/>
        <v>0</v>
      </c>
      <c r="K182" s="199"/>
      <c r="L182" s="872">
        <v>45</v>
      </c>
    </row>
    <row r="183" spans="1:12">
      <c r="A183" s="872">
        <v>46</v>
      </c>
      <c r="B183" s="48"/>
      <c r="C183" s="11"/>
      <c r="D183" s="11"/>
      <c r="E183" s="48"/>
      <c r="F183" s="47"/>
      <c r="G183" s="199"/>
      <c r="H183" s="199"/>
      <c r="I183" s="48"/>
      <c r="J183" s="199">
        <f t="shared" si="3"/>
        <v>0</v>
      </c>
      <c r="K183" s="199"/>
      <c r="L183" s="872">
        <v>46</v>
      </c>
    </row>
    <row r="184" spans="1:12">
      <c r="A184" s="872">
        <v>47</v>
      </c>
      <c r="B184" s="48"/>
      <c r="C184" s="11"/>
      <c r="D184" s="11"/>
      <c r="E184" s="48"/>
      <c r="F184" s="47"/>
      <c r="G184" s="199"/>
      <c r="H184" s="199"/>
      <c r="I184" s="48"/>
      <c r="J184" s="199">
        <f t="shared" si="3"/>
        <v>0</v>
      </c>
      <c r="K184" s="199"/>
      <c r="L184" s="872">
        <v>47</v>
      </c>
    </row>
    <row r="185" spans="1:12">
      <c r="A185" s="872">
        <v>48</v>
      </c>
      <c r="B185" s="48"/>
      <c r="C185" s="11"/>
      <c r="D185" s="11"/>
      <c r="E185" s="48"/>
      <c r="F185" s="47"/>
      <c r="G185" s="199"/>
      <c r="H185" s="199"/>
      <c r="I185" s="48"/>
      <c r="J185" s="199">
        <f t="shared" si="3"/>
        <v>0</v>
      </c>
      <c r="K185" s="199"/>
      <c r="L185" s="872">
        <v>48</v>
      </c>
    </row>
    <row r="186" spans="1:12">
      <c r="A186" s="872">
        <v>49</v>
      </c>
      <c r="B186" s="48"/>
      <c r="C186" s="11"/>
      <c r="D186" s="11"/>
      <c r="E186" s="48"/>
      <c r="F186" s="47"/>
      <c r="G186" s="199"/>
      <c r="H186" s="199"/>
      <c r="I186" s="48"/>
      <c r="J186" s="199">
        <f t="shared" si="3"/>
        <v>0</v>
      </c>
      <c r="K186" s="199"/>
      <c r="L186" s="872">
        <v>49</v>
      </c>
    </row>
    <row r="187" spans="1:12">
      <c r="A187" s="872">
        <v>50</v>
      </c>
      <c r="B187" s="48"/>
      <c r="C187" s="11"/>
      <c r="D187" s="11"/>
      <c r="E187" s="48"/>
      <c r="F187" s="47"/>
      <c r="G187" s="199"/>
      <c r="H187" s="199"/>
      <c r="I187" s="48"/>
      <c r="J187" s="199">
        <f t="shared" si="3"/>
        <v>0</v>
      </c>
      <c r="K187" s="199"/>
      <c r="L187" s="872">
        <v>50</v>
      </c>
    </row>
    <row r="188" spans="1:12">
      <c r="A188" s="872">
        <v>51</v>
      </c>
      <c r="B188" s="48"/>
      <c r="C188" s="11"/>
      <c r="D188" s="11"/>
      <c r="E188" s="48"/>
      <c r="F188" s="47"/>
      <c r="G188" s="199"/>
      <c r="H188" s="199"/>
      <c r="I188" s="48"/>
      <c r="J188" s="199">
        <f t="shared" si="3"/>
        <v>0</v>
      </c>
      <c r="K188" s="199"/>
      <c r="L188" s="872">
        <v>51</v>
      </c>
    </row>
    <row r="189" spans="1:12">
      <c r="A189" s="872">
        <v>52</v>
      </c>
      <c r="B189" s="48"/>
      <c r="C189" s="11"/>
      <c r="D189" s="11"/>
      <c r="E189" s="48"/>
      <c r="F189" s="47"/>
      <c r="G189" s="199"/>
      <c r="H189" s="199"/>
      <c r="I189" s="48"/>
      <c r="J189" s="199">
        <f t="shared" si="3"/>
        <v>0</v>
      </c>
      <c r="K189" s="199"/>
      <c r="L189" s="872">
        <v>52</v>
      </c>
    </row>
    <row r="190" spans="1:12">
      <c r="A190" s="872">
        <v>53</v>
      </c>
      <c r="B190" s="48"/>
      <c r="C190" s="11"/>
      <c r="D190" s="11"/>
      <c r="E190" s="48"/>
      <c r="F190" s="47"/>
      <c r="G190" s="199"/>
      <c r="H190" s="199"/>
      <c r="I190" s="48"/>
      <c r="J190" s="199">
        <f t="shared" si="3"/>
        <v>0</v>
      </c>
      <c r="K190" s="199"/>
      <c r="L190" s="872">
        <v>53</v>
      </c>
    </row>
    <row r="191" spans="1:12">
      <c r="A191" s="872">
        <v>54</v>
      </c>
      <c r="B191" s="48"/>
      <c r="C191" s="11"/>
      <c r="D191" s="11"/>
      <c r="E191" s="48"/>
      <c r="F191" s="47"/>
      <c r="G191" s="199"/>
      <c r="H191" s="199"/>
      <c r="I191" s="48"/>
      <c r="J191" s="199">
        <f t="shared" si="3"/>
        <v>0</v>
      </c>
      <c r="K191" s="199"/>
      <c r="L191" s="872">
        <v>54</v>
      </c>
    </row>
    <row r="192" spans="1:12" ht="15.75" thickBot="1">
      <c r="A192" s="1150">
        <v>55</v>
      </c>
      <c r="B192" s="281" t="s">
        <v>3520</v>
      </c>
      <c r="C192" s="73"/>
      <c r="D192" s="73"/>
      <c r="E192" s="74"/>
      <c r="F192" s="185"/>
      <c r="G192" s="1206">
        <f>SUM(G138:G191)</f>
        <v>0</v>
      </c>
      <c r="H192" s="1206">
        <f>SUM(H138:H191)</f>
        <v>0</v>
      </c>
      <c r="I192" s="74"/>
      <c r="J192" s="1206">
        <f>SUM(J138:J191)</f>
        <v>0</v>
      </c>
      <c r="K192" s="1206">
        <f>SUM(K138:K191)</f>
        <v>0</v>
      </c>
      <c r="L192" s="1150">
        <v>55</v>
      </c>
    </row>
    <row r="193" spans="1:12" ht="15.75">
      <c r="A193" s="75" t="s">
        <v>3322</v>
      </c>
      <c r="B193" s="11"/>
      <c r="C193" s="11"/>
      <c r="D193" s="11"/>
      <c r="E193" s="11"/>
      <c r="F193" s="75" t="s">
        <v>3322</v>
      </c>
      <c r="G193" s="11"/>
      <c r="H193" s="44"/>
    </row>
    <row r="194" spans="1:12">
      <c r="A194" s="44" t="s">
        <v>1851</v>
      </c>
      <c r="B194" s="44"/>
      <c r="C194" s="44"/>
      <c r="D194" s="44"/>
      <c r="E194" s="44"/>
      <c r="F194" s="44" t="s">
        <v>1852</v>
      </c>
      <c r="G194" s="44"/>
      <c r="H194" s="44"/>
      <c r="I194" s="44"/>
      <c r="J194" s="44"/>
      <c r="K194" s="44"/>
      <c r="L194" s="44"/>
    </row>
  </sheetData>
  <phoneticPr fontId="0" type="noConversion"/>
  <printOptions horizontalCentered="1" verticalCentered="1"/>
  <pageMargins left="0.25" right="0.25" top="0.25" bottom="0.25" header="0" footer="0"/>
  <pageSetup scale="70" fitToWidth="2" fitToHeight="3" pageOrder="overThenDown" orientation="portrait" r:id="rId1"/>
  <headerFooter alignWithMargins="0"/>
  <rowBreaks count="1" manualBreakCount="1">
    <brk id="131" max="16383" man="1"/>
  </rowBreaks>
  <colBreaks count="1" manualBreakCount="1">
    <brk id="5"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93"/>
  <dimension ref="A1:G128"/>
  <sheetViews>
    <sheetView defaultGridColor="0" topLeftCell="A66" colorId="22" zoomScale="80" zoomScaleNormal="80" zoomScaleSheetLayoutView="80" workbookViewId="0">
      <selection activeCell="M31" sqref="M31"/>
    </sheetView>
  </sheetViews>
  <sheetFormatPr defaultColWidth="9.6640625" defaultRowHeight="15"/>
  <cols>
    <col min="1" max="1" width="4.6640625" style="2124" customWidth="1"/>
    <col min="2" max="2" width="49" style="2124" customWidth="1"/>
    <col min="3" max="3" width="4.6640625" style="2124" customWidth="1"/>
    <col min="4" max="4" width="21.33203125" style="2124" customWidth="1"/>
    <col min="5" max="6" width="16.6640625" style="2124" customWidth="1"/>
    <col min="7" max="16384" width="9.6640625" style="2124"/>
  </cols>
  <sheetData>
    <row r="1" spans="1:6">
      <c r="A1" s="2702" t="s">
        <v>2455</v>
      </c>
      <c r="B1" s="2703"/>
      <c r="C1" s="2769" t="s">
        <v>3412</v>
      </c>
      <c r="D1" s="1477"/>
      <c r="E1" s="2770" t="s">
        <v>2457</v>
      </c>
      <c r="F1" s="2771" t="s">
        <v>2458</v>
      </c>
    </row>
    <row r="2" spans="1:6">
      <c r="A2" s="1479" t="str">
        <f>+'Data Sheet'!C25</f>
        <v>Orange and Rockland Utilities, Inc</v>
      </c>
      <c r="B2" s="2772"/>
      <c r="C2" s="2773" t="s">
        <v>5327</v>
      </c>
      <c r="D2" s="1617"/>
      <c r="E2" s="2774" t="s">
        <v>2459</v>
      </c>
      <c r="F2" s="2775"/>
    </row>
    <row r="3" spans="1:6" ht="15" customHeight="1" thickBot="1">
      <c r="A3" s="2776"/>
      <c r="B3" s="2777"/>
      <c r="C3" s="2778" t="s">
        <v>230</v>
      </c>
      <c r="D3" s="1528"/>
      <c r="E3" s="2779" t="str">
        <f>+'Data Sheet'!C40</f>
        <v>4/28/2016</v>
      </c>
      <c r="F3" s="3320" t="str">
        <f>+'Data Sheet'!C38</f>
        <v>12/31/2015</v>
      </c>
    </row>
    <row r="4" spans="1:6" ht="15" customHeight="1" thickBot="1">
      <c r="A4" s="2781" t="s">
        <v>1853</v>
      </c>
      <c r="B4" s="2782"/>
      <c r="C4" s="2783"/>
      <c r="D4" s="2783"/>
      <c r="E4" s="2783"/>
      <c r="F4" s="2784"/>
    </row>
    <row r="5" spans="1:6" ht="15.75">
      <c r="A5" s="2785"/>
      <c r="B5" s="2786"/>
      <c r="C5" s="2700"/>
      <c r="D5" s="2700"/>
      <c r="E5" s="2700"/>
      <c r="F5" s="2787"/>
    </row>
    <row r="6" spans="1:6">
      <c r="A6" s="2696" t="s">
        <v>1854</v>
      </c>
      <c r="B6" s="2701"/>
      <c r="C6" s="2701"/>
      <c r="D6" s="2701" t="s">
        <v>3897</v>
      </c>
      <c r="E6" s="2701"/>
      <c r="F6" s="2788"/>
    </row>
    <row r="7" spans="1:6">
      <c r="A7" s="2696" t="s">
        <v>3898</v>
      </c>
      <c r="B7" s="2701"/>
      <c r="C7" s="2701"/>
      <c r="D7" s="2701" t="s">
        <v>587</v>
      </c>
      <c r="E7" s="2701"/>
      <c r="F7" s="2788"/>
    </row>
    <row r="8" spans="1:6">
      <c r="A8" s="2696" t="s">
        <v>588</v>
      </c>
      <c r="B8" s="2701"/>
      <c r="C8" s="2701"/>
      <c r="D8" s="2701" t="s">
        <v>589</v>
      </c>
      <c r="E8" s="2701"/>
      <c r="F8" s="2788"/>
    </row>
    <row r="9" spans="1:6">
      <c r="A9" s="2696" t="s">
        <v>590</v>
      </c>
      <c r="B9" s="2701"/>
      <c r="C9" s="2701"/>
      <c r="D9" s="2701" t="s">
        <v>591</v>
      </c>
      <c r="E9" s="2701"/>
      <c r="F9" s="2788"/>
    </row>
    <row r="10" spans="1:6" ht="15.75" thickBot="1">
      <c r="A10" s="2696"/>
      <c r="B10" s="2701"/>
      <c r="C10" s="2701"/>
      <c r="D10" s="2701"/>
      <c r="E10" s="2701"/>
      <c r="F10" s="2788"/>
    </row>
    <row r="11" spans="1:6">
      <c r="A11" s="2771"/>
      <c r="B11" s="2789"/>
      <c r="C11" s="2790"/>
      <c r="D11" s="2790"/>
      <c r="E11" s="2790" t="s">
        <v>592</v>
      </c>
      <c r="F11" s="2790"/>
    </row>
    <row r="12" spans="1:6">
      <c r="A12" s="2791" t="s">
        <v>3686</v>
      </c>
      <c r="B12" s="2700" t="s">
        <v>549</v>
      </c>
      <c r="C12" s="2792"/>
      <c r="D12" s="2793" t="s">
        <v>593</v>
      </c>
      <c r="E12" s="2793" t="s">
        <v>321</v>
      </c>
      <c r="F12" s="2793" t="s">
        <v>3520</v>
      </c>
    </row>
    <row r="13" spans="1:6">
      <c r="A13" s="2791" t="s">
        <v>3689</v>
      </c>
      <c r="B13" s="2794"/>
      <c r="C13" s="2788"/>
      <c r="D13" s="2793" t="s">
        <v>410</v>
      </c>
      <c r="E13" s="2793" t="s">
        <v>322</v>
      </c>
      <c r="F13" s="2793"/>
    </row>
    <row r="14" spans="1:6" ht="15.75" thickBot="1">
      <c r="A14" s="2795"/>
      <c r="B14" s="2783" t="s">
        <v>58</v>
      </c>
      <c r="C14" s="2796"/>
      <c r="D14" s="2797" t="s">
        <v>1827</v>
      </c>
      <c r="E14" s="2797" t="s">
        <v>1828</v>
      </c>
      <c r="F14" s="2797" t="s">
        <v>1829</v>
      </c>
    </row>
    <row r="15" spans="1:6">
      <c r="A15" s="2798">
        <v>1</v>
      </c>
      <c r="B15" s="2799" t="s">
        <v>284</v>
      </c>
      <c r="C15" s="2705"/>
      <c r="D15" s="2800"/>
      <c r="E15" s="2801"/>
      <c r="F15" s="2802"/>
    </row>
    <row r="16" spans="1:6" ht="15.75" thickBot="1">
      <c r="A16" s="2798">
        <v>2</v>
      </c>
      <c r="B16" s="2704" t="s">
        <v>567</v>
      </c>
      <c r="C16" s="2705"/>
      <c r="D16" s="2803"/>
      <c r="E16" s="2804"/>
      <c r="F16" s="2805"/>
    </row>
    <row r="17" spans="1:7">
      <c r="A17" s="2798">
        <v>3</v>
      </c>
      <c r="B17" s="2704" t="s">
        <v>323</v>
      </c>
      <c r="C17" s="2705"/>
      <c r="D17" s="2845">
        <v>500</v>
      </c>
      <c r="E17" s="2821"/>
      <c r="F17" s="2822"/>
    </row>
    <row r="18" spans="1:7">
      <c r="A18" s="2798">
        <v>4</v>
      </c>
      <c r="B18" s="2704" t="s">
        <v>324</v>
      </c>
      <c r="C18" s="2705"/>
      <c r="D18" s="2845">
        <v>6749447</v>
      </c>
      <c r="E18" s="2821"/>
      <c r="F18" s="2822"/>
    </row>
    <row r="19" spans="1:7">
      <c r="A19" s="2806">
        <v>5</v>
      </c>
      <c r="B19" s="918" t="s">
        <v>5137</v>
      </c>
      <c r="C19" s="2478"/>
      <c r="D19" s="2846">
        <v>13997279</v>
      </c>
      <c r="E19" s="2821"/>
      <c r="F19" s="2822"/>
      <c r="G19" s="904"/>
    </row>
    <row r="20" spans="1:7">
      <c r="A20" s="2798">
        <v>6</v>
      </c>
      <c r="B20" s="2704" t="s">
        <v>325</v>
      </c>
      <c r="C20" s="2705"/>
      <c r="D20" s="2845">
        <v>8482697</v>
      </c>
      <c r="E20" s="2821"/>
      <c r="F20" s="2822"/>
    </row>
    <row r="21" spans="1:7">
      <c r="A21" s="2798">
        <v>7</v>
      </c>
      <c r="B21" s="2704" t="s">
        <v>326</v>
      </c>
      <c r="C21" s="2705"/>
      <c r="D21" s="2845">
        <v>2270953</v>
      </c>
      <c r="E21" s="2821"/>
      <c r="F21" s="2822"/>
    </row>
    <row r="22" spans="1:7">
      <c r="A22" s="2798">
        <v>8</v>
      </c>
      <c r="B22" s="2704" t="s">
        <v>327</v>
      </c>
      <c r="C22" s="2705"/>
      <c r="D22" s="2845"/>
      <c r="E22" s="2821"/>
      <c r="F22" s="2822"/>
    </row>
    <row r="23" spans="1:7">
      <c r="A23" s="2798">
        <v>9</v>
      </c>
      <c r="B23" s="2704" t="s">
        <v>328</v>
      </c>
      <c r="C23" s="2705"/>
      <c r="D23" s="2845"/>
      <c r="E23" s="2821"/>
      <c r="F23" s="2822"/>
    </row>
    <row r="24" spans="1:7">
      <c r="A24" s="2798">
        <v>10</v>
      </c>
      <c r="B24" s="2704" t="s">
        <v>569</v>
      </c>
      <c r="C24" s="2705"/>
      <c r="D24" s="2845">
        <v>5791520</v>
      </c>
      <c r="E24" s="2821"/>
      <c r="F24" s="2822"/>
    </row>
    <row r="25" spans="1:7" ht="15.75" thickBot="1">
      <c r="A25" s="2798">
        <v>11</v>
      </c>
      <c r="B25" s="2704" t="s">
        <v>2306</v>
      </c>
      <c r="C25" s="2705"/>
      <c r="D25" s="2823">
        <f>SUM(D17:D24)</f>
        <v>37292396</v>
      </c>
      <c r="E25" s="2821"/>
      <c r="F25" s="2822"/>
    </row>
    <row r="26" spans="1:7" ht="15.75" thickBot="1">
      <c r="A26" s="2798">
        <v>12</v>
      </c>
      <c r="B26" s="2704" t="s">
        <v>565</v>
      </c>
      <c r="C26" s="2705"/>
      <c r="D26" s="2824"/>
      <c r="E26" s="2825"/>
      <c r="F26" s="2822"/>
    </row>
    <row r="27" spans="1:7">
      <c r="A27" s="2798">
        <v>13</v>
      </c>
      <c r="B27" s="2704" t="s">
        <v>323</v>
      </c>
      <c r="C27" s="2705"/>
      <c r="D27" s="2845"/>
      <c r="E27" s="2821"/>
      <c r="F27" s="2822"/>
    </row>
    <row r="28" spans="1:7">
      <c r="A28" s="2798">
        <v>14</v>
      </c>
      <c r="B28" s="2704" t="s">
        <v>324</v>
      </c>
      <c r="C28" s="2705"/>
      <c r="D28" s="2845">
        <v>522428</v>
      </c>
      <c r="E28" s="2821"/>
      <c r="F28" s="2822"/>
    </row>
    <row r="29" spans="1:7">
      <c r="A29" s="2806">
        <v>15</v>
      </c>
      <c r="B29" s="918" t="s">
        <v>5137</v>
      </c>
      <c r="C29" s="2478"/>
      <c r="D29" s="2846"/>
      <c r="E29" s="2821"/>
      <c r="F29" s="2822"/>
      <c r="G29" s="904"/>
    </row>
    <row r="30" spans="1:7">
      <c r="A30" s="2798">
        <v>16</v>
      </c>
      <c r="B30" s="2704" t="s">
        <v>325</v>
      </c>
      <c r="C30" s="2705"/>
      <c r="D30" s="2845">
        <v>13274214</v>
      </c>
      <c r="E30" s="2821"/>
      <c r="F30" s="2822"/>
    </row>
    <row r="31" spans="1:7">
      <c r="A31" s="2798">
        <v>17</v>
      </c>
      <c r="B31" s="2704" t="s">
        <v>569</v>
      </c>
      <c r="C31" s="2705"/>
      <c r="D31" s="2845"/>
      <c r="E31" s="2821"/>
      <c r="F31" s="2822"/>
    </row>
    <row r="32" spans="1:7" ht="15.75" thickBot="1">
      <c r="A32" s="2798">
        <v>18</v>
      </c>
      <c r="B32" s="2704" t="s">
        <v>2307</v>
      </c>
      <c r="C32" s="2705"/>
      <c r="D32" s="2823">
        <f>SUM(D27:D31)</f>
        <v>13796642</v>
      </c>
      <c r="E32" s="2821"/>
      <c r="F32" s="2822"/>
    </row>
    <row r="33" spans="1:6" ht="15.75" thickBot="1">
      <c r="A33" s="2798">
        <v>19</v>
      </c>
      <c r="B33" s="2704" t="s">
        <v>2308</v>
      </c>
      <c r="C33" s="2705"/>
      <c r="D33" s="2824"/>
      <c r="E33" s="2825"/>
      <c r="F33" s="2822"/>
    </row>
    <row r="34" spans="1:6">
      <c r="A34" s="2798">
        <v>20</v>
      </c>
      <c r="B34" s="2704" t="s">
        <v>2309</v>
      </c>
      <c r="C34" s="2705"/>
      <c r="D34" s="2823">
        <f>D17+D27</f>
        <v>500</v>
      </c>
      <c r="E34" s="2821"/>
      <c r="F34" s="2822"/>
    </row>
    <row r="35" spans="1:6">
      <c r="A35" s="2798">
        <v>21</v>
      </c>
      <c r="B35" s="916" t="s">
        <v>5138</v>
      </c>
      <c r="C35" s="2705"/>
      <c r="D35" s="2823">
        <f>D18+D28</f>
        <v>7271875</v>
      </c>
      <c r="E35" s="2821"/>
      <c r="F35" s="2822"/>
    </row>
    <row r="36" spans="1:6">
      <c r="A36" s="2806">
        <v>22</v>
      </c>
      <c r="B36" s="918" t="s">
        <v>5139</v>
      </c>
      <c r="C36" s="2478"/>
      <c r="D36" s="2807">
        <f>D19+D29</f>
        <v>13997279</v>
      </c>
      <c r="E36" s="2821"/>
      <c r="F36" s="2822"/>
    </row>
    <row r="37" spans="1:6">
      <c r="A37" s="2798">
        <v>23</v>
      </c>
      <c r="B37" s="916" t="s">
        <v>5140</v>
      </c>
      <c r="C37" s="2705"/>
      <c r="D37" s="2823">
        <f>D20+D30</f>
        <v>21756911</v>
      </c>
      <c r="E37" s="2821"/>
      <c r="F37" s="2822"/>
    </row>
    <row r="38" spans="1:6">
      <c r="A38" s="2798">
        <v>24</v>
      </c>
      <c r="B38" s="916" t="s">
        <v>5141</v>
      </c>
      <c r="C38" s="2705"/>
      <c r="D38" s="2823">
        <f>D21</f>
        <v>2270953</v>
      </c>
      <c r="E38" s="2821"/>
      <c r="F38" s="2822"/>
    </row>
    <row r="39" spans="1:6">
      <c r="A39" s="2798">
        <v>25</v>
      </c>
      <c r="B39" s="916" t="s">
        <v>5142</v>
      </c>
      <c r="C39" s="2705"/>
      <c r="D39" s="2823">
        <f>D22</f>
        <v>0</v>
      </c>
      <c r="E39" s="2821"/>
      <c r="F39" s="2822"/>
    </row>
    <row r="40" spans="1:6">
      <c r="A40" s="2798">
        <v>26</v>
      </c>
      <c r="B40" s="916" t="s">
        <v>5143</v>
      </c>
      <c r="C40" s="2705"/>
      <c r="D40" s="2823">
        <f>D23</f>
        <v>0</v>
      </c>
      <c r="E40" s="2821"/>
      <c r="F40" s="2822"/>
    </row>
    <row r="41" spans="1:6" ht="15.75" thickBot="1">
      <c r="A41" s="2798">
        <v>27</v>
      </c>
      <c r="B41" s="916" t="s">
        <v>5144</v>
      </c>
      <c r="C41" s="2705"/>
      <c r="D41" s="2823">
        <f>D24+D31</f>
        <v>5791520</v>
      </c>
      <c r="E41" s="2826"/>
      <c r="F41" s="2827"/>
    </row>
    <row r="42" spans="1:6" ht="15.75" thickBot="1">
      <c r="A42" s="2798">
        <v>28</v>
      </c>
      <c r="B42" s="916" t="s">
        <v>5145</v>
      </c>
      <c r="C42" s="2705"/>
      <c r="D42" s="2823">
        <f>SUM(D34:D41)</f>
        <v>51089038</v>
      </c>
      <c r="E42" s="2845"/>
      <c r="F42" s="2823">
        <f>D42+E42</f>
        <v>51089038</v>
      </c>
    </row>
    <row r="43" spans="1:6">
      <c r="A43" s="2798">
        <v>29</v>
      </c>
      <c r="B43" s="2799" t="s">
        <v>285</v>
      </c>
      <c r="C43" s="2705"/>
      <c r="D43" s="2828"/>
      <c r="E43" s="2829"/>
      <c r="F43" s="2830"/>
    </row>
    <row r="44" spans="1:6" ht="15.75" thickBot="1">
      <c r="A44" s="2798">
        <v>30</v>
      </c>
      <c r="B44" s="2704" t="s">
        <v>567</v>
      </c>
      <c r="C44" s="2705"/>
      <c r="D44" s="2831"/>
      <c r="E44" s="2825"/>
      <c r="F44" s="2822"/>
    </row>
    <row r="45" spans="1:6">
      <c r="A45" s="2798">
        <v>31</v>
      </c>
      <c r="B45" s="2704" t="s">
        <v>1501</v>
      </c>
      <c r="C45" s="2705"/>
      <c r="D45" s="2845"/>
      <c r="E45" s="2821"/>
      <c r="F45" s="2822"/>
    </row>
    <row r="46" spans="1:6">
      <c r="A46" s="2798">
        <v>32</v>
      </c>
      <c r="B46" s="2704" t="s">
        <v>1502</v>
      </c>
      <c r="C46" s="2705"/>
      <c r="D46" s="2845"/>
      <c r="E46" s="2821"/>
      <c r="F46" s="2822"/>
    </row>
    <row r="47" spans="1:6">
      <c r="A47" s="2798">
        <v>33</v>
      </c>
      <c r="B47" s="2704" t="s">
        <v>1503</v>
      </c>
      <c r="C47" s="2705"/>
      <c r="D47" s="2845"/>
      <c r="E47" s="2821"/>
      <c r="F47" s="2822"/>
    </row>
    <row r="48" spans="1:6">
      <c r="A48" s="2798">
        <v>34</v>
      </c>
      <c r="B48" s="2704" t="s">
        <v>1504</v>
      </c>
      <c r="C48" s="2705"/>
      <c r="D48" s="2845">
        <v>41</v>
      </c>
      <c r="E48" s="2821"/>
      <c r="F48" s="2822"/>
    </row>
    <row r="49" spans="1:6">
      <c r="A49" s="2798">
        <v>35</v>
      </c>
      <c r="B49" s="2704" t="s">
        <v>324</v>
      </c>
      <c r="C49" s="2705"/>
      <c r="D49" s="2845"/>
      <c r="E49" s="2821"/>
      <c r="F49" s="2822"/>
    </row>
    <row r="50" spans="1:6">
      <c r="A50" s="2798">
        <v>36</v>
      </c>
      <c r="B50" s="2704" t="s">
        <v>325</v>
      </c>
      <c r="C50" s="2705"/>
      <c r="D50" s="2845">
        <v>10726377</v>
      </c>
      <c r="E50" s="2821"/>
      <c r="F50" s="2822"/>
    </row>
    <row r="51" spans="1:6">
      <c r="A51" s="2798">
        <v>37</v>
      </c>
      <c r="B51" s="2704" t="s">
        <v>326</v>
      </c>
      <c r="C51" s="2705"/>
      <c r="D51" s="2845">
        <v>3546668</v>
      </c>
      <c r="E51" s="2821"/>
      <c r="F51" s="2822"/>
    </row>
    <row r="52" spans="1:6">
      <c r="A52" s="2798">
        <v>38</v>
      </c>
      <c r="B52" s="2704" t="s">
        <v>327</v>
      </c>
      <c r="C52" s="2705"/>
      <c r="D52" s="2845">
        <v>940539</v>
      </c>
      <c r="E52" s="2821"/>
      <c r="F52" s="2822"/>
    </row>
    <row r="53" spans="1:6">
      <c r="A53" s="2798">
        <v>39</v>
      </c>
      <c r="B53" s="2704" t="s">
        <v>328</v>
      </c>
      <c r="C53" s="2705"/>
      <c r="D53" s="2845"/>
      <c r="E53" s="2821"/>
      <c r="F53" s="2822"/>
    </row>
    <row r="54" spans="1:6">
      <c r="A54" s="2798">
        <v>40</v>
      </c>
      <c r="B54" s="2704" t="s">
        <v>569</v>
      </c>
      <c r="C54" s="2705"/>
      <c r="D54" s="2845">
        <v>2378421</v>
      </c>
      <c r="E54" s="2821"/>
      <c r="F54" s="2822"/>
    </row>
    <row r="55" spans="1:6" ht="15.75" thickBot="1">
      <c r="A55" s="2798">
        <v>41</v>
      </c>
      <c r="B55" s="2704" t="s">
        <v>1505</v>
      </c>
      <c r="C55" s="2705"/>
      <c r="D55" s="2823">
        <f>SUM(D45:D54)</f>
        <v>17592046</v>
      </c>
      <c r="E55" s="2821"/>
      <c r="F55" s="2822"/>
    </row>
    <row r="56" spans="1:6" ht="15.75" thickBot="1">
      <c r="A56" s="2798">
        <v>42</v>
      </c>
      <c r="B56" s="2704" t="s">
        <v>565</v>
      </c>
      <c r="C56" s="2705"/>
      <c r="D56" s="2824"/>
      <c r="E56" s="2825"/>
      <c r="F56" s="2822"/>
    </row>
    <row r="57" spans="1:6">
      <c r="A57" s="2798">
        <v>43</v>
      </c>
      <c r="B57" s="2704" t="s">
        <v>1501</v>
      </c>
      <c r="C57" s="2705"/>
      <c r="D57" s="2845"/>
      <c r="E57" s="2821"/>
      <c r="F57" s="2822"/>
    </row>
    <row r="58" spans="1:6">
      <c r="A58" s="2798">
        <v>44</v>
      </c>
      <c r="B58" s="2704" t="s">
        <v>1506</v>
      </c>
      <c r="C58" s="2705"/>
      <c r="D58" s="2845"/>
      <c r="E58" s="2821"/>
      <c r="F58" s="2822"/>
    </row>
    <row r="59" spans="1:6">
      <c r="A59" s="2798">
        <v>45</v>
      </c>
      <c r="B59" s="2704" t="s">
        <v>1503</v>
      </c>
      <c r="C59" s="2705"/>
      <c r="D59" s="2845"/>
      <c r="E59" s="2821"/>
      <c r="F59" s="2822"/>
    </row>
    <row r="60" spans="1:6">
      <c r="A60" s="2798">
        <v>46</v>
      </c>
      <c r="B60" s="2704" t="s">
        <v>1504</v>
      </c>
      <c r="C60" s="2705"/>
      <c r="D60" s="2845"/>
      <c r="E60" s="2821"/>
      <c r="F60" s="2822"/>
    </row>
    <row r="61" spans="1:6">
      <c r="A61" s="2798">
        <v>47</v>
      </c>
      <c r="B61" s="2704" t="s">
        <v>324</v>
      </c>
      <c r="C61" s="2705"/>
      <c r="D61" s="2845">
        <v>213</v>
      </c>
      <c r="E61" s="2821"/>
      <c r="F61" s="2822"/>
    </row>
    <row r="62" spans="1:6">
      <c r="A62" s="2798">
        <v>48</v>
      </c>
      <c r="B62" s="2704" t="s">
        <v>325</v>
      </c>
      <c r="C62" s="2705"/>
      <c r="D62" s="2845">
        <v>5302975</v>
      </c>
      <c r="E62" s="2821"/>
      <c r="F62" s="2822"/>
    </row>
    <row r="63" spans="1:6">
      <c r="A63" s="2798">
        <v>49</v>
      </c>
      <c r="B63" s="2704" t="s">
        <v>569</v>
      </c>
      <c r="C63" s="2705"/>
      <c r="D63" s="2845"/>
      <c r="E63" s="2821"/>
      <c r="F63" s="2822"/>
    </row>
    <row r="64" spans="1:6" ht="15.75" thickBot="1">
      <c r="A64" s="2795">
        <v>50</v>
      </c>
      <c r="B64" s="2808" t="s">
        <v>3243</v>
      </c>
      <c r="C64" s="2809"/>
      <c r="D64" s="2832">
        <f>SUM(D57:D63)</f>
        <v>5303188</v>
      </c>
      <c r="E64" s="2826"/>
      <c r="F64" s="2827"/>
    </row>
    <row r="65" spans="1:6">
      <c r="A65" s="2348" t="s">
        <v>5126</v>
      </c>
      <c r="B65" s="1013"/>
      <c r="D65" s="904"/>
      <c r="E65" s="904"/>
      <c r="F65" s="904"/>
    </row>
    <row r="66" spans="1:6" ht="15.75" thickBot="1">
      <c r="A66" s="2700" t="s">
        <v>3244</v>
      </c>
      <c r="B66" s="2700"/>
      <c r="C66" s="2700"/>
      <c r="D66" s="813"/>
      <c r="E66" s="813"/>
      <c r="F66" s="813"/>
    </row>
    <row r="67" spans="1:6">
      <c r="A67" s="2702" t="s">
        <v>2455</v>
      </c>
      <c r="B67" s="2703"/>
      <c r="C67" s="2811" t="s">
        <v>3412</v>
      </c>
      <c r="D67" s="1477"/>
      <c r="E67" s="2833" t="s">
        <v>2457</v>
      </c>
      <c r="F67" s="2834" t="s">
        <v>2458</v>
      </c>
    </row>
    <row r="68" spans="1:6">
      <c r="A68" s="1479" t="str">
        <f>+A2</f>
        <v>Orange and Rockland Utilities, Inc</v>
      </c>
      <c r="B68" s="2701"/>
      <c r="C68" s="2696" t="s">
        <v>4975</v>
      </c>
      <c r="D68" s="1617"/>
      <c r="E68" s="2021" t="s">
        <v>2459</v>
      </c>
      <c r="F68" s="2835"/>
    </row>
    <row r="69" spans="1:6" ht="15.75" thickBot="1">
      <c r="A69" s="2812"/>
      <c r="B69" s="2808"/>
      <c r="C69" s="2812" t="s">
        <v>230</v>
      </c>
      <c r="D69" s="1528"/>
      <c r="E69" s="2836" t="str">
        <f>+E3</f>
        <v>4/28/2016</v>
      </c>
      <c r="F69" s="1607" t="str">
        <f>+F3</f>
        <v>12/31/2015</v>
      </c>
    </row>
    <row r="70" spans="1:6" ht="16.5" thickBot="1">
      <c r="A70" s="2813" t="s">
        <v>2117</v>
      </c>
      <c r="B70" s="2814"/>
      <c r="C70" s="2783"/>
      <c r="D70" s="2837"/>
      <c r="E70" s="2837"/>
      <c r="F70" s="2838"/>
    </row>
    <row r="71" spans="1:6">
      <c r="A71" s="2771"/>
      <c r="B71" s="2789"/>
      <c r="C71" s="2790"/>
      <c r="D71" s="2839"/>
      <c r="E71" s="2839" t="s">
        <v>592</v>
      </c>
      <c r="F71" s="2839"/>
    </row>
    <row r="72" spans="1:6">
      <c r="A72" s="2791" t="s">
        <v>3686</v>
      </c>
      <c r="B72" s="2700" t="s">
        <v>549</v>
      </c>
      <c r="C72" s="2792"/>
      <c r="D72" s="2022" t="s">
        <v>593</v>
      </c>
      <c r="E72" s="2022" t="s">
        <v>321</v>
      </c>
      <c r="F72" s="2022" t="s">
        <v>3520</v>
      </c>
    </row>
    <row r="73" spans="1:6">
      <c r="A73" s="2791" t="s">
        <v>3689</v>
      </c>
      <c r="B73" s="2815"/>
      <c r="C73" s="2788"/>
      <c r="D73" s="2022" t="s">
        <v>410</v>
      </c>
      <c r="E73" s="2022" t="s">
        <v>322</v>
      </c>
      <c r="F73" s="2022"/>
    </row>
    <row r="74" spans="1:6" ht="15.75" thickBot="1">
      <c r="A74" s="2795"/>
      <c r="B74" s="2783" t="s">
        <v>58</v>
      </c>
      <c r="C74" s="2796"/>
      <c r="D74" s="2840" t="s">
        <v>1827</v>
      </c>
      <c r="E74" s="2840" t="s">
        <v>1828</v>
      </c>
      <c r="F74" s="2840" t="s">
        <v>1829</v>
      </c>
    </row>
    <row r="75" spans="1:6">
      <c r="A75" s="2798"/>
      <c r="B75" s="2799" t="s">
        <v>2118</v>
      </c>
      <c r="C75" s="2705"/>
      <c r="D75" s="2841"/>
      <c r="E75" s="2828"/>
      <c r="F75" s="2842"/>
    </row>
    <row r="76" spans="1:6" ht="15.75" thickBot="1">
      <c r="A76" s="2798">
        <v>51</v>
      </c>
      <c r="B76" s="2704" t="s">
        <v>2308</v>
      </c>
      <c r="C76" s="2705"/>
      <c r="D76" s="2826"/>
      <c r="E76" s="2825"/>
      <c r="F76" s="2822"/>
    </row>
    <row r="77" spans="1:6">
      <c r="A77" s="2798">
        <v>52</v>
      </c>
      <c r="B77" s="2704" t="s">
        <v>2119</v>
      </c>
      <c r="C77" s="2705"/>
      <c r="D77" s="2823">
        <f>D45+D57</f>
        <v>0</v>
      </c>
      <c r="E77" s="2821"/>
      <c r="F77" s="2822"/>
    </row>
    <row r="78" spans="1:6">
      <c r="A78" s="2791">
        <v>53</v>
      </c>
      <c r="B78" s="2701" t="s">
        <v>1499</v>
      </c>
      <c r="C78" s="2788"/>
      <c r="D78" s="2421"/>
      <c r="E78" s="2821"/>
      <c r="F78" s="2822"/>
    </row>
    <row r="79" spans="1:6">
      <c r="A79" s="2798"/>
      <c r="B79" s="2704" t="s">
        <v>1500</v>
      </c>
      <c r="C79" s="2705"/>
      <c r="D79" s="2823">
        <f>D46+D58</f>
        <v>0</v>
      </c>
      <c r="E79" s="2821"/>
      <c r="F79" s="2822"/>
    </row>
    <row r="80" spans="1:6">
      <c r="A80" s="2798">
        <v>54</v>
      </c>
      <c r="B80" s="2704" t="s">
        <v>2148</v>
      </c>
      <c r="C80" s="2705"/>
      <c r="D80" s="2823">
        <f>D47+D59</f>
        <v>0</v>
      </c>
      <c r="E80" s="2821"/>
      <c r="F80" s="2822"/>
    </row>
    <row r="81" spans="1:6">
      <c r="A81" s="2791">
        <v>55</v>
      </c>
      <c r="B81" s="2701" t="s">
        <v>1504</v>
      </c>
      <c r="C81" s="2788"/>
      <c r="D81" s="2421"/>
      <c r="E81" s="2821"/>
      <c r="F81" s="2822"/>
    </row>
    <row r="82" spans="1:6">
      <c r="A82" s="2798"/>
      <c r="B82" s="2704" t="s">
        <v>2149</v>
      </c>
      <c r="C82" s="2705"/>
      <c r="D82" s="2823">
        <f>D48+D60</f>
        <v>41</v>
      </c>
      <c r="E82" s="2821"/>
      <c r="F82" s="2822"/>
    </row>
    <row r="83" spans="1:6">
      <c r="A83" s="2798">
        <v>56</v>
      </c>
      <c r="B83" s="2704" t="s">
        <v>2150</v>
      </c>
      <c r="C83" s="2705"/>
      <c r="D83" s="2823">
        <f>D49+D61</f>
        <v>213</v>
      </c>
      <c r="E83" s="2821"/>
      <c r="F83" s="2822"/>
    </row>
    <row r="84" spans="1:6">
      <c r="A84" s="2798">
        <v>57</v>
      </c>
      <c r="B84" s="2704" t="s">
        <v>2151</v>
      </c>
      <c r="C84" s="2705"/>
      <c r="D84" s="2823">
        <f>D50+D62</f>
        <v>16029352</v>
      </c>
      <c r="E84" s="2821"/>
      <c r="F84" s="2822"/>
    </row>
    <row r="85" spans="1:6">
      <c r="A85" s="2798">
        <v>58</v>
      </c>
      <c r="B85" s="2704" t="s">
        <v>2152</v>
      </c>
      <c r="C85" s="2705"/>
      <c r="D85" s="2823">
        <f>D51</f>
        <v>3546668</v>
      </c>
      <c r="E85" s="2821"/>
      <c r="F85" s="2822"/>
    </row>
    <row r="86" spans="1:6">
      <c r="A86" s="2798">
        <v>59</v>
      </c>
      <c r="B86" s="2704" t="s">
        <v>2153</v>
      </c>
      <c r="C86" s="2705"/>
      <c r="D86" s="2823">
        <f>D52</f>
        <v>940539</v>
      </c>
      <c r="E86" s="2821"/>
      <c r="F86" s="2822"/>
    </row>
    <row r="87" spans="1:6">
      <c r="A87" s="2798">
        <v>60</v>
      </c>
      <c r="B87" s="2704" t="s">
        <v>2154</v>
      </c>
      <c r="C87" s="2705"/>
      <c r="D87" s="2823">
        <f>D53</f>
        <v>0</v>
      </c>
      <c r="E87" s="2821"/>
      <c r="F87" s="2822"/>
    </row>
    <row r="88" spans="1:6" ht="15.75" thickBot="1">
      <c r="A88" s="2798">
        <v>61</v>
      </c>
      <c r="B88" s="2704" t="s">
        <v>2155</v>
      </c>
      <c r="C88" s="2705"/>
      <c r="D88" s="2823">
        <f>D54+D63</f>
        <v>2378421</v>
      </c>
      <c r="E88" s="2826"/>
      <c r="F88" s="2827"/>
    </row>
    <row r="89" spans="1:6">
      <c r="A89" s="2798">
        <v>62</v>
      </c>
      <c r="B89" s="2704" t="s">
        <v>2156</v>
      </c>
      <c r="C89" s="2705"/>
      <c r="D89" s="2823">
        <f>SUM(D77:D88)</f>
        <v>22895234</v>
      </c>
      <c r="E89" s="2845"/>
      <c r="F89" s="2823">
        <f>D89+E89</f>
        <v>22895234</v>
      </c>
    </row>
    <row r="90" spans="1:6">
      <c r="A90" s="2798">
        <v>63</v>
      </c>
      <c r="B90" s="2799" t="s">
        <v>2157</v>
      </c>
      <c r="C90" s="2705"/>
      <c r="D90" s="2823"/>
      <c r="E90" s="2823"/>
      <c r="F90" s="2823">
        <f>D90+E90</f>
        <v>0</v>
      </c>
    </row>
    <row r="91" spans="1:6">
      <c r="A91" s="2798">
        <v>64</v>
      </c>
      <c r="B91" s="2704" t="s">
        <v>2158</v>
      </c>
      <c r="C91" s="2705"/>
      <c r="D91" s="2845"/>
      <c r="E91" s="2845"/>
      <c r="F91" s="2823">
        <f>D91+E91</f>
        <v>0</v>
      </c>
    </row>
    <row r="92" spans="1:6" ht="15.75" thickBot="1">
      <c r="A92" s="2798">
        <v>65</v>
      </c>
      <c r="B92" s="2704" t="s">
        <v>2159</v>
      </c>
      <c r="C92" s="2705"/>
      <c r="D92" s="2823">
        <f>D42+D89+D91</f>
        <v>73984272</v>
      </c>
      <c r="E92" s="2823">
        <f>E42+E89+E91</f>
        <v>0</v>
      </c>
      <c r="F92" s="2823">
        <f>F42+F89+F91</f>
        <v>73984272</v>
      </c>
    </row>
    <row r="93" spans="1:6">
      <c r="A93" s="2798">
        <v>66</v>
      </c>
      <c r="B93" s="2799" t="s">
        <v>2160</v>
      </c>
      <c r="C93" s="2705"/>
      <c r="D93" s="2841"/>
      <c r="E93" s="2828"/>
      <c r="F93" s="2842"/>
    </row>
    <row r="94" spans="1:6" ht="15.75" thickBot="1">
      <c r="A94" s="2798">
        <v>67</v>
      </c>
      <c r="B94" s="2704" t="s">
        <v>2161</v>
      </c>
      <c r="C94" s="2705"/>
      <c r="D94" s="2826"/>
      <c r="E94" s="2831"/>
      <c r="F94" s="2827"/>
    </row>
    <row r="95" spans="1:6">
      <c r="A95" s="2798">
        <v>68</v>
      </c>
      <c r="B95" s="2704" t="s">
        <v>3233</v>
      </c>
      <c r="C95" s="2705"/>
      <c r="D95" s="2845">
        <v>15092332</v>
      </c>
      <c r="E95" s="2845"/>
      <c r="F95" s="2823">
        <f>D95+E95</f>
        <v>15092332</v>
      </c>
    </row>
    <row r="96" spans="1:6">
      <c r="A96" s="2798">
        <v>69</v>
      </c>
      <c r="B96" s="2704" t="s">
        <v>3234</v>
      </c>
      <c r="C96" s="2705"/>
      <c r="D96" s="2845">
        <v>8463159</v>
      </c>
      <c r="E96" s="2845"/>
      <c r="F96" s="2823">
        <f>D96+E96</f>
        <v>8463159</v>
      </c>
    </row>
    <row r="97" spans="1:6">
      <c r="A97" s="2798">
        <v>70</v>
      </c>
      <c r="B97" s="2704" t="s">
        <v>3235</v>
      </c>
      <c r="C97" s="2705"/>
      <c r="D97" s="2845">
        <v>1515071</v>
      </c>
      <c r="E97" s="2845"/>
      <c r="F97" s="2823">
        <f>D97+E97</f>
        <v>1515071</v>
      </c>
    </row>
    <row r="98" spans="1:6" ht="15.75" thickBot="1">
      <c r="A98" s="2798">
        <v>71</v>
      </c>
      <c r="B98" s="2704" t="s">
        <v>3236</v>
      </c>
      <c r="C98" s="2705"/>
      <c r="D98" s="2823">
        <f>SUM(D95:D97)</f>
        <v>25070562</v>
      </c>
      <c r="E98" s="2823">
        <f>SUM(E95:E97)</f>
        <v>0</v>
      </c>
      <c r="F98" s="2823">
        <f>SUM(F95:F97)</f>
        <v>25070562</v>
      </c>
    </row>
    <row r="99" spans="1:6" ht="15.75" thickBot="1">
      <c r="A99" s="2798">
        <v>72</v>
      </c>
      <c r="B99" s="2704" t="s">
        <v>3237</v>
      </c>
      <c r="C99" s="2705"/>
      <c r="D99" s="2843"/>
      <c r="E99" s="2824"/>
      <c r="F99" s="2844"/>
    </row>
    <row r="100" spans="1:6">
      <c r="A100" s="2798">
        <v>73</v>
      </c>
      <c r="B100" s="2704" t="s">
        <v>3233</v>
      </c>
      <c r="C100" s="2705"/>
      <c r="D100" s="2845">
        <v>1693331</v>
      </c>
      <c r="E100" s="2845"/>
      <c r="F100" s="2823">
        <f>D100+E100</f>
        <v>1693331</v>
      </c>
    </row>
    <row r="101" spans="1:6">
      <c r="A101" s="2798">
        <v>74</v>
      </c>
      <c r="B101" s="2704" t="s">
        <v>3234</v>
      </c>
      <c r="C101" s="2705"/>
      <c r="D101" s="2845">
        <v>322826</v>
      </c>
      <c r="E101" s="2845"/>
      <c r="F101" s="2823">
        <f>D101+E101</f>
        <v>322826</v>
      </c>
    </row>
    <row r="102" spans="1:6">
      <c r="A102" s="2798">
        <v>75</v>
      </c>
      <c r="B102" s="2704" t="s">
        <v>3235</v>
      </c>
      <c r="C102" s="2705"/>
      <c r="D102" s="2845">
        <v>8217</v>
      </c>
      <c r="E102" s="2845"/>
      <c r="F102" s="2823">
        <f>D102+E102</f>
        <v>8217</v>
      </c>
    </row>
    <row r="103" spans="1:6">
      <c r="A103" s="2798">
        <v>76</v>
      </c>
      <c r="B103" s="2704" t="s">
        <v>329</v>
      </c>
      <c r="C103" s="2705"/>
      <c r="D103" s="2823">
        <f>SUM(D100:D102)</f>
        <v>2024374</v>
      </c>
      <c r="E103" s="2823">
        <f>SUM(E100:E102)</f>
        <v>0</v>
      </c>
      <c r="F103" s="2823">
        <f>SUM(F100:F102)</f>
        <v>2024374</v>
      </c>
    </row>
    <row r="104" spans="1:6">
      <c r="A104" s="2791">
        <v>77</v>
      </c>
      <c r="B104" s="2701" t="s">
        <v>5146</v>
      </c>
      <c r="C104" s="2788"/>
      <c r="D104" s="2421"/>
      <c r="E104" s="2421"/>
      <c r="F104" s="2421"/>
    </row>
    <row r="105" spans="1:6">
      <c r="A105" s="2791">
        <v>78</v>
      </c>
      <c r="B105" s="2384" t="s">
        <v>4200</v>
      </c>
      <c r="C105" s="2817"/>
      <c r="D105" s="2818"/>
      <c r="E105" s="2847">
        <v>17574391</v>
      </c>
      <c r="F105" s="2816">
        <f t="shared" ref="F105:F124" si="0">D105+E105</f>
        <v>17574391</v>
      </c>
    </row>
    <row r="106" spans="1:6">
      <c r="A106" s="2791">
        <v>79</v>
      </c>
      <c r="B106" s="2384" t="s">
        <v>4201</v>
      </c>
      <c r="C106" s="2817"/>
      <c r="D106" s="2818"/>
      <c r="E106" s="2847">
        <v>4567694</v>
      </c>
      <c r="F106" s="2816">
        <f t="shared" si="0"/>
        <v>4567694</v>
      </c>
    </row>
    <row r="107" spans="1:6">
      <c r="A107" s="2791">
        <v>80</v>
      </c>
      <c r="B107" s="2384"/>
      <c r="C107" s="2817"/>
      <c r="D107" s="2818"/>
      <c r="E107" s="2847"/>
      <c r="F107" s="2816">
        <f t="shared" si="0"/>
        <v>0</v>
      </c>
    </row>
    <row r="108" spans="1:6">
      <c r="A108" s="2791">
        <v>81</v>
      </c>
      <c r="B108" s="2384" t="s">
        <v>4202</v>
      </c>
      <c r="C108" s="2817"/>
      <c r="D108" s="2818"/>
      <c r="E108" s="2847">
        <v>7660001</v>
      </c>
      <c r="F108" s="2816">
        <f t="shared" si="0"/>
        <v>7660001</v>
      </c>
    </row>
    <row r="109" spans="1:6">
      <c r="A109" s="2791">
        <v>82</v>
      </c>
      <c r="B109" s="2384" t="s">
        <v>1113</v>
      </c>
      <c r="C109" s="2817"/>
      <c r="D109" s="2818"/>
      <c r="E109" s="2847"/>
      <c r="F109" s="2816">
        <f t="shared" si="0"/>
        <v>0</v>
      </c>
    </row>
    <row r="110" spans="1:6">
      <c r="A110" s="2791">
        <v>83</v>
      </c>
      <c r="B110" s="2384" t="s">
        <v>3321</v>
      </c>
      <c r="C110" s="2817"/>
      <c r="D110" s="2818"/>
      <c r="E110" s="2847">
        <v>986150</v>
      </c>
      <c r="F110" s="2816">
        <f t="shared" si="0"/>
        <v>986150</v>
      </c>
    </row>
    <row r="111" spans="1:6">
      <c r="A111" s="2791">
        <v>84</v>
      </c>
      <c r="B111" s="2772"/>
      <c r="C111" s="2817"/>
      <c r="D111" s="2818"/>
      <c r="E111" s="2847"/>
      <c r="F111" s="2816">
        <f t="shared" si="0"/>
        <v>0</v>
      </c>
    </row>
    <row r="112" spans="1:6">
      <c r="A112" s="2791">
        <v>85</v>
      </c>
      <c r="B112" s="2772"/>
      <c r="C112" s="2817"/>
      <c r="D112" s="2818"/>
      <c r="E112" s="2847"/>
      <c r="F112" s="2816">
        <f t="shared" si="0"/>
        <v>0</v>
      </c>
    </row>
    <row r="113" spans="1:6">
      <c r="A113" s="2791">
        <v>86</v>
      </c>
      <c r="B113" s="2772"/>
      <c r="C113" s="2817"/>
      <c r="D113" s="2818"/>
      <c r="E113" s="2847"/>
      <c r="F113" s="2816">
        <f t="shared" si="0"/>
        <v>0</v>
      </c>
    </row>
    <row r="114" spans="1:6">
      <c r="A114" s="2791">
        <v>87</v>
      </c>
      <c r="B114" s="2772"/>
      <c r="C114" s="2817"/>
      <c r="D114" s="2818"/>
      <c r="E114" s="2847"/>
      <c r="F114" s="2816">
        <f t="shared" si="0"/>
        <v>0</v>
      </c>
    </row>
    <row r="115" spans="1:6">
      <c r="A115" s="2791">
        <v>88</v>
      </c>
      <c r="B115" s="2772"/>
      <c r="C115" s="2817"/>
      <c r="D115" s="2818"/>
      <c r="E115" s="2847"/>
      <c r="F115" s="2816">
        <f t="shared" si="0"/>
        <v>0</v>
      </c>
    </row>
    <row r="116" spans="1:6">
      <c r="A116" s="2791">
        <v>89</v>
      </c>
      <c r="B116" s="2772"/>
      <c r="C116" s="2817"/>
      <c r="D116" s="2818"/>
      <c r="E116" s="2847"/>
      <c r="F116" s="2816">
        <f t="shared" si="0"/>
        <v>0</v>
      </c>
    </row>
    <row r="117" spans="1:6">
      <c r="A117" s="2791">
        <v>90</v>
      </c>
      <c r="B117" s="2772"/>
      <c r="C117" s="2817"/>
      <c r="D117" s="2818"/>
      <c r="E117" s="2847"/>
      <c r="F117" s="2816">
        <f t="shared" si="0"/>
        <v>0</v>
      </c>
    </row>
    <row r="118" spans="1:6">
      <c r="A118" s="2791">
        <v>91</v>
      </c>
      <c r="B118" s="2772"/>
      <c r="C118" s="2817"/>
      <c r="D118" s="2818"/>
      <c r="E118" s="2847"/>
      <c r="F118" s="2816">
        <f t="shared" si="0"/>
        <v>0</v>
      </c>
    </row>
    <row r="119" spans="1:6">
      <c r="A119" s="2791">
        <v>92</v>
      </c>
      <c r="B119" s="2772"/>
      <c r="C119" s="2817"/>
      <c r="D119" s="2818"/>
      <c r="E119" s="2847"/>
      <c r="F119" s="2816">
        <f t="shared" si="0"/>
        <v>0</v>
      </c>
    </row>
    <row r="120" spans="1:6">
      <c r="A120" s="2791">
        <v>93</v>
      </c>
      <c r="B120" s="2772"/>
      <c r="C120" s="2817"/>
      <c r="D120" s="2818"/>
      <c r="E120" s="2847"/>
      <c r="F120" s="2816">
        <f t="shared" si="0"/>
        <v>0</v>
      </c>
    </row>
    <row r="121" spans="1:6">
      <c r="A121" s="2791">
        <v>94</v>
      </c>
      <c r="B121" s="2772"/>
      <c r="C121" s="2817"/>
      <c r="D121" s="2818"/>
      <c r="E121" s="2847"/>
      <c r="F121" s="2816">
        <f t="shared" si="0"/>
        <v>0</v>
      </c>
    </row>
    <row r="122" spans="1:6">
      <c r="A122" s="2791">
        <v>95</v>
      </c>
      <c r="B122" s="2772"/>
      <c r="C122" s="2817"/>
      <c r="D122" s="2818"/>
      <c r="E122" s="2847"/>
      <c r="F122" s="2816">
        <f t="shared" si="0"/>
        <v>0</v>
      </c>
    </row>
    <row r="123" spans="1:6">
      <c r="A123" s="2791">
        <v>96</v>
      </c>
      <c r="B123" s="2772"/>
      <c r="C123" s="2817"/>
      <c r="D123" s="2818"/>
      <c r="E123" s="2847"/>
      <c r="F123" s="2816">
        <f t="shared" si="0"/>
        <v>0</v>
      </c>
    </row>
    <row r="124" spans="1:6" ht="15.75" thickBot="1">
      <c r="A124" s="2795">
        <v>97</v>
      </c>
      <c r="B124" s="2777"/>
      <c r="C124" s="2819"/>
      <c r="D124" s="2820"/>
      <c r="E124" s="2820"/>
      <c r="F124" s="2810">
        <f t="shared" si="0"/>
        <v>0</v>
      </c>
    </row>
    <row r="125" spans="1:6" ht="15.75" thickBot="1">
      <c r="A125" s="2795">
        <v>98</v>
      </c>
      <c r="B125" s="2808" t="s">
        <v>330</v>
      </c>
      <c r="C125" s="2809"/>
      <c r="D125" s="2810">
        <f>SUM(D105:D124)</f>
        <v>0</v>
      </c>
      <c r="E125" s="2810">
        <f>SUM(E105:E124)</f>
        <v>30788236</v>
      </c>
      <c r="F125" s="2810">
        <f>SUM(F104:F124)</f>
        <v>30788236</v>
      </c>
    </row>
    <row r="126" spans="1:6" ht="15.75" thickBot="1">
      <c r="A126" s="2795">
        <v>99</v>
      </c>
      <c r="B126" s="2808" t="s">
        <v>331</v>
      </c>
      <c r="C126" s="2809"/>
      <c r="D126" s="2810">
        <f>D92+D98+D103+D125</f>
        <v>101079208</v>
      </c>
      <c r="E126" s="2810">
        <f>E92+E98+E103+E125</f>
        <v>30788236</v>
      </c>
      <c r="F126" s="2810">
        <f>F92+F98+F103+F125</f>
        <v>131867444</v>
      </c>
    </row>
    <row r="127" spans="1:6">
      <c r="A127" s="2348" t="s">
        <v>5126</v>
      </c>
      <c r="B127" s="1013"/>
    </row>
    <row r="128" spans="1:6">
      <c r="A128" s="2700" t="s">
        <v>332</v>
      </c>
      <c r="B128" s="2700"/>
      <c r="C128" s="2700"/>
      <c r="D128" s="2700"/>
      <c r="E128" s="2700"/>
      <c r="F128" s="2700"/>
    </row>
  </sheetData>
  <printOptions horizontalCentered="1" verticalCentered="1"/>
  <pageMargins left="0.5" right="0.5" top="0.25" bottom="0.25" header="0" footer="0"/>
  <pageSetup scale="70" fitToHeight="2" orientation="portrait" horizontalDpi="300" verticalDpi="300" r:id="rId1"/>
  <headerFooter alignWithMargins="0"/>
  <rowBreaks count="1" manualBreakCount="1">
    <brk id="66" max="16383"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6"/>
  <dimension ref="A1:H129"/>
  <sheetViews>
    <sheetView defaultGridColor="0" colorId="22" zoomScaleNormal="100" zoomScaleSheetLayoutView="80" workbookViewId="0">
      <selection activeCell="M31" sqref="M31"/>
    </sheetView>
  </sheetViews>
  <sheetFormatPr defaultColWidth="9.6640625" defaultRowHeight="15"/>
  <cols>
    <col min="1" max="1" width="4.6640625" style="1895" customWidth="1"/>
    <col min="2" max="2" width="33.88671875" style="1895" customWidth="1"/>
    <col min="3" max="7" width="14.6640625" style="1895" customWidth="1"/>
    <col min="8" max="8" width="4.6640625" style="1895" customWidth="1"/>
    <col min="9" max="16384" width="9.6640625" style="1895"/>
  </cols>
  <sheetData>
    <row r="1" spans="1:8">
      <c r="A1" s="2510" t="s">
        <v>2455</v>
      </c>
      <c r="B1" s="2509"/>
      <c r="C1" s="2509"/>
      <c r="D1" s="2848" t="s">
        <v>3412</v>
      </c>
      <c r="E1" s="2509"/>
      <c r="F1" s="2565" t="s">
        <v>2457</v>
      </c>
      <c r="G1" s="2565" t="s">
        <v>2458</v>
      </c>
      <c r="H1" s="2849"/>
    </row>
    <row r="2" spans="1:8">
      <c r="A2" s="1901" t="str">
        <f>+'Data Sheet'!C25</f>
        <v>Orange and Rockland Utilities, Inc</v>
      </c>
      <c r="B2" s="2850"/>
      <c r="C2" s="2850"/>
      <c r="D2" s="2887" t="s">
        <v>5201</v>
      </c>
      <c r="E2" s="2886"/>
      <c r="F2" s="2562" t="s">
        <v>2459</v>
      </c>
      <c r="G2" s="2851"/>
      <c r="H2" s="2852"/>
    </row>
    <row r="3" spans="1:8" ht="15" customHeight="1" thickBot="1">
      <c r="A3" s="2853"/>
      <c r="B3" s="2854"/>
      <c r="C3" s="2854"/>
      <c r="D3" s="2888" t="s">
        <v>230</v>
      </c>
      <c r="E3" s="2889"/>
      <c r="F3" s="2855" t="str">
        <f>+'Data Sheet'!C40</f>
        <v>4/28/2016</v>
      </c>
      <c r="G3" s="2890" t="str">
        <f>+'Data Sheet'!C38</f>
        <v>12/31/2015</v>
      </c>
      <c r="H3" s="2505"/>
    </row>
    <row r="4" spans="1:8" ht="15" customHeight="1" thickBot="1">
      <c r="A4" s="2856" t="s">
        <v>5147</v>
      </c>
      <c r="B4" s="2857"/>
      <c r="C4" s="2857"/>
      <c r="D4" s="2857"/>
      <c r="E4" s="2857"/>
      <c r="F4" s="2858"/>
      <c r="G4" s="2858"/>
      <c r="H4" s="2859"/>
    </row>
    <row r="5" spans="1:8" ht="15.75">
      <c r="A5" s="2860"/>
      <c r="B5" s="1997"/>
      <c r="C5" s="1997"/>
      <c r="D5" s="1997"/>
      <c r="E5" s="1997"/>
      <c r="F5" s="1994"/>
      <c r="G5" s="1994"/>
      <c r="H5" s="2861"/>
    </row>
    <row r="6" spans="1:8">
      <c r="A6" s="1901" t="s">
        <v>5148</v>
      </c>
      <c r="B6" s="1997"/>
      <c r="C6" s="1997"/>
      <c r="D6" s="1997"/>
      <c r="E6" s="1997" t="s">
        <v>5149</v>
      </c>
      <c r="F6" s="1997"/>
      <c r="G6" s="1994"/>
      <c r="H6" s="2507"/>
    </row>
    <row r="7" spans="1:8">
      <c r="A7" s="1901" t="s">
        <v>5150</v>
      </c>
      <c r="B7" s="1997"/>
      <c r="C7" s="1997"/>
      <c r="D7" s="1997"/>
      <c r="E7" s="1997" t="s">
        <v>5151</v>
      </c>
      <c r="F7" s="1997"/>
      <c r="G7" s="1997"/>
      <c r="H7" s="2515"/>
    </row>
    <row r="8" spans="1:8">
      <c r="A8" s="1901" t="s">
        <v>5152</v>
      </c>
      <c r="B8" s="1997"/>
      <c r="C8" s="1997"/>
      <c r="D8" s="1997"/>
      <c r="E8" s="1997" t="s">
        <v>5153</v>
      </c>
      <c r="F8" s="1997"/>
      <c r="G8" s="1997"/>
      <c r="H8" s="2515"/>
    </row>
    <row r="9" spans="1:8">
      <c r="A9" s="1901" t="s">
        <v>5154</v>
      </c>
      <c r="B9" s="1997"/>
      <c r="C9" s="1997"/>
      <c r="D9" s="1997"/>
      <c r="E9" s="1997" t="s">
        <v>5155</v>
      </c>
      <c r="F9" s="1997"/>
      <c r="G9" s="1997"/>
      <c r="H9" s="2515"/>
    </row>
    <row r="10" spans="1:8">
      <c r="A10" s="1901" t="s">
        <v>5156</v>
      </c>
      <c r="B10" s="1997"/>
      <c r="C10" s="1997"/>
      <c r="D10" s="1997"/>
      <c r="E10" s="1997" t="s">
        <v>5157</v>
      </c>
      <c r="F10" s="1997"/>
      <c r="G10" s="1997"/>
      <c r="H10" s="2515"/>
    </row>
    <row r="11" spans="1:8">
      <c r="A11" s="1901" t="s">
        <v>5158</v>
      </c>
      <c r="B11" s="1997"/>
      <c r="C11" s="1997"/>
      <c r="D11" s="1997"/>
      <c r="E11" s="1997" t="s">
        <v>5159</v>
      </c>
      <c r="F11" s="1997"/>
      <c r="G11" s="1997"/>
      <c r="H11" s="2515"/>
    </row>
    <row r="12" spans="1:8">
      <c r="A12" s="1901" t="s">
        <v>5160</v>
      </c>
      <c r="B12" s="1997"/>
      <c r="C12" s="1997"/>
      <c r="D12" s="1997"/>
      <c r="E12" s="1997" t="s">
        <v>5161</v>
      </c>
      <c r="F12" s="1997"/>
      <c r="G12" s="1997"/>
      <c r="H12" s="2515"/>
    </row>
    <row r="13" spans="1:8">
      <c r="A13" s="1901" t="s">
        <v>5162</v>
      </c>
      <c r="B13" s="1997"/>
      <c r="C13" s="1997"/>
      <c r="D13" s="1997"/>
      <c r="E13" s="1997" t="s">
        <v>5163</v>
      </c>
      <c r="F13" s="1997"/>
      <c r="G13" s="1997"/>
      <c r="H13" s="2515"/>
    </row>
    <row r="14" spans="1:8">
      <c r="A14" s="1901" t="s">
        <v>5164</v>
      </c>
      <c r="B14" s="1997"/>
      <c r="C14" s="1997"/>
      <c r="D14" s="1997"/>
      <c r="E14" s="1997" t="s">
        <v>5165</v>
      </c>
      <c r="F14" s="1997"/>
      <c r="G14" s="1997"/>
      <c r="H14" s="2515"/>
    </row>
    <row r="15" spans="1:8">
      <c r="A15" s="1901" t="s">
        <v>5166</v>
      </c>
      <c r="B15" s="1997"/>
      <c r="C15" s="1997"/>
      <c r="D15" s="1997"/>
      <c r="E15" s="1997" t="s">
        <v>5167</v>
      </c>
      <c r="F15" s="1997"/>
      <c r="G15" s="1997"/>
      <c r="H15" s="2515"/>
    </row>
    <row r="16" spans="1:8">
      <c r="A16" s="1901" t="s">
        <v>5168</v>
      </c>
      <c r="B16" s="1997"/>
      <c r="C16" s="1997"/>
      <c r="D16" s="1997"/>
      <c r="E16" s="1997" t="s">
        <v>5169</v>
      </c>
      <c r="F16" s="1997"/>
      <c r="G16" s="1997"/>
      <c r="H16" s="2515"/>
    </row>
    <row r="17" spans="1:8">
      <c r="A17" s="1901" t="s">
        <v>5170</v>
      </c>
      <c r="B17" s="1997"/>
      <c r="C17" s="1997"/>
      <c r="D17" s="1997"/>
      <c r="E17" s="1997" t="s">
        <v>5171</v>
      </c>
      <c r="F17" s="1997"/>
      <c r="G17" s="1997"/>
      <c r="H17" s="2515"/>
    </row>
    <row r="18" spans="1:8" ht="15.75" thickBot="1">
      <c r="A18" s="1901"/>
      <c r="B18" s="1997"/>
      <c r="C18" s="1997"/>
      <c r="D18" s="1997"/>
      <c r="E18" s="1997"/>
      <c r="F18" s="1997"/>
      <c r="G18" s="1997"/>
      <c r="H18" s="2515"/>
    </row>
    <row r="19" spans="1:8">
      <c r="A19" s="2881" t="s">
        <v>1728</v>
      </c>
      <c r="B19" s="2862"/>
      <c r="C19" s="2882" t="s">
        <v>2192</v>
      </c>
      <c r="D19" s="2882"/>
      <c r="E19" s="2882"/>
      <c r="F19" s="2882"/>
      <c r="G19" s="2882" t="s">
        <v>5172</v>
      </c>
      <c r="H19" s="2863"/>
    </row>
    <row r="20" spans="1:8">
      <c r="A20" s="2883" t="s">
        <v>3689</v>
      </c>
      <c r="B20" s="2884" t="s">
        <v>5173</v>
      </c>
      <c r="C20" s="2885" t="s">
        <v>2239</v>
      </c>
      <c r="D20" s="2884" t="s">
        <v>5174</v>
      </c>
      <c r="E20" s="2884" t="s">
        <v>5175</v>
      </c>
      <c r="F20" s="2884" t="s">
        <v>5176</v>
      </c>
      <c r="G20" s="2884" t="s">
        <v>2239</v>
      </c>
      <c r="H20" s="2852"/>
    </row>
    <row r="21" spans="1:8">
      <c r="A21" s="2871">
        <v>301</v>
      </c>
      <c r="B21" s="2872" t="s">
        <v>5177</v>
      </c>
      <c r="C21" s="2873">
        <v>20916.39</v>
      </c>
      <c r="D21" s="2873">
        <v>0</v>
      </c>
      <c r="E21" s="2873">
        <v>0</v>
      </c>
      <c r="F21" s="2873">
        <v>0</v>
      </c>
      <c r="G21" s="2873">
        <f>SUM(B21:E21)</f>
        <v>20916.39</v>
      </c>
      <c r="H21" s="2852"/>
    </row>
    <row r="22" spans="1:8">
      <c r="A22" s="2871">
        <v>302</v>
      </c>
      <c r="B22" s="2872" t="s">
        <v>5178</v>
      </c>
      <c r="C22" s="2874">
        <v>0</v>
      </c>
      <c r="D22" s="2874">
        <v>0</v>
      </c>
      <c r="E22" s="2874">
        <v>0</v>
      </c>
      <c r="F22" s="2874">
        <v>0</v>
      </c>
      <c r="G22" s="2874">
        <f>SUM(B22:E22)</f>
        <v>0</v>
      </c>
      <c r="H22" s="2852"/>
    </row>
    <row r="23" spans="1:8">
      <c r="A23" s="2871">
        <v>303</v>
      </c>
      <c r="B23" s="2872" t="s">
        <v>5179</v>
      </c>
      <c r="C23" s="2875">
        <v>74845680.040000007</v>
      </c>
      <c r="D23" s="2875">
        <v>3710927.36</v>
      </c>
      <c r="E23" s="2875">
        <v>0</v>
      </c>
      <c r="F23" s="2875">
        <v>0</v>
      </c>
      <c r="G23" s="2875">
        <f>SUM(B23:E23)</f>
        <v>78556607.400000006</v>
      </c>
      <c r="H23" s="2852"/>
    </row>
    <row r="24" spans="1:8">
      <c r="A24" s="2876"/>
      <c r="B24" s="2511" t="s">
        <v>5180</v>
      </c>
      <c r="C24" s="2877">
        <f>SUM(C21:C23)</f>
        <v>74866596.430000007</v>
      </c>
      <c r="D24" s="2877">
        <f>SUM(D21:D23)</f>
        <v>3710927.36</v>
      </c>
      <c r="E24" s="2877">
        <f>SUM(E21:E23)</f>
        <v>0</v>
      </c>
      <c r="F24" s="2877">
        <f>SUM(F21:F23)</f>
        <v>0</v>
      </c>
      <c r="G24" s="2877">
        <f>SUM(G21:G23)</f>
        <v>78577523.790000007</v>
      </c>
      <c r="H24" s="2852"/>
    </row>
    <row r="25" spans="1:8">
      <c r="A25" s="2876"/>
      <c r="B25" s="2511"/>
      <c r="C25" s="2511"/>
      <c r="D25" s="2511"/>
      <c r="E25" s="2511"/>
      <c r="F25" s="2511"/>
      <c r="G25" s="2511"/>
      <c r="H25" s="2852"/>
    </row>
    <row r="26" spans="1:8">
      <c r="A26" s="2876"/>
      <c r="B26" s="2511" t="s">
        <v>283</v>
      </c>
      <c r="C26" s="2878"/>
      <c r="D26" s="2878"/>
      <c r="E26" s="2878"/>
      <c r="F26" s="2878"/>
      <c r="G26" s="2878"/>
      <c r="H26" s="2852"/>
    </row>
    <row r="27" spans="1:8">
      <c r="A27" s="2876"/>
      <c r="B27" s="2511" t="s">
        <v>5181</v>
      </c>
      <c r="C27" s="2878">
        <v>0</v>
      </c>
      <c r="D27" s="2878">
        <v>0</v>
      </c>
      <c r="E27" s="2878">
        <v>0</v>
      </c>
      <c r="F27" s="2878">
        <v>0</v>
      </c>
      <c r="G27" s="2878">
        <v>0</v>
      </c>
      <c r="H27" s="2852"/>
    </row>
    <row r="28" spans="1:8">
      <c r="A28" s="2876"/>
      <c r="B28" s="2511"/>
      <c r="C28" s="2511"/>
      <c r="D28" s="2511"/>
      <c r="E28" s="2511"/>
      <c r="F28" s="2511"/>
      <c r="G28" s="2511"/>
      <c r="H28" s="2852"/>
    </row>
    <row r="29" spans="1:8">
      <c r="A29" s="2871">
        <v>389</v>
      </c>
      <c r="B29" s="2872" t="s">
        <v>5182</v>
      </c>
      <c r="C29" s="2874">
        <v>849397.07000000007</v>
      </c>
      <c r="D29" s="2874">
        <v>0</v>
      </c>
      <c r="E29" s="2874">
        <v>0</v>
      </c>
      <c r="F29" s="2874">
        <v>0</v>
      </c>
      <c r="G29" s="2874">
        <f>+SUM(C29:F29)</f>
        <v>849397.07000000007</v>
      </c>
      <c r="H29" s="2852"/>
    </row>
    <row r="30" spans="1:8">
      <c r="A30" s="2871">
        <v>390</v>
      </c>
      <c r="B30" s="2872" t="s">
        <v>5183</v>
      </c>
      <c r="C30" s="2874">
        <v>64939152.700000003</v>
      </c>
      <c r="D30" s="2874">
        <v>8173656.29</v>
      </c>
      <c r="E30" s="2874">
        <v>-1269453.72</v>
      </c>
      <c r="F30" s="2874">
        <v>2489564.14</v>
      </c>
      <c r="G30" s="2874">
        <f t="shared" ref="G30:G38" si="0">+SUM(C30:F30)</f>
        <v>74332919.410000011</v>
      </c>
      <c r="H30" s="2852"/>
    </row>
    <row r="31" spans="1:8">
      <c r="A31" s="2879">
        <v>391</v>
      </c>
      <c r="B31" s="2872" t="s">
        <v>5184</v>
      </c>
      <c r="C31" s="2874">
        <v>19865214.789999999</v>
      </c>
      <c r="D31" s="2874">
        <v>4185160.82</v>
      </c>
      <c r="E31" s="2874">
        <v>-5665283.8199999994</v>
      </c>
      <c r="F31" s="2874">
        <v>0</v>
      </c>
      <c r="G31" s="2874">
        <f t="shared" si="0"/>
        <v>18385091.789999999</v>
      </c>
      <c r="H31" s="2852"/>
    </row>
    <row r="32" spans="1:8">
      <c r="A32" s="2879">
        <v>392</v>
      </c>
      <c r="B32" s="2872" t="s">
        <v>5185</v>
      </c>
      <c r="C32" s="2874">
        <v>8513689.589999998</v>
      </c>
      <c r="D32" s="2874">
        <v>1829218.74</v>
      </c>
      <c r="E32" s="2874">
        <v>-390905.23000000004</v>
      </c>
      <c r="F32" s="2874">
        <v>0</v>
      </c>
      <c r="G32" s="2874">
        <f t="shared" si="0"/>
        <v>9952003.0999999978</v>
      </c>
      <c r="H32" s="2852"/>
    </row>
    <row r="33" spans="1:8">
      <c r="A33" s="2879">
        <v>393</v>
      </c>
      <c r="B33" s="2872" t="s">
        <v>5186</v>
      </c>
      <c r="C33" s="2874">
        <v>432630.14999999997</v>
      </c>
      <c r="D33" s="2874">
        <v>6467.05</v>
      </c>
      <c r="E33" s="2874">
        <v>-167401.49</v>
      </c>
      <c r="F33" s="2874">
        <v>0</v>
      </c>
      <c r="G33" s="2874">
        <f t="shared" si="0"/>
        <v>271695.70999999996</v>
      </c>
      <c r="H33" s="2852"/>
    </row>
    <row r="34" spans="1:8">
      <c r="A34" s="2879">
        <v>394</v>
      </c>
      <c r="B34" s="2872" t="s">
        <v>5187</v>
      </c>
      <c r="C34" s="2874">
        <v>4745236.1899999995</v>
      </c>
      <c r="D34" s="2874">
        <v>-156829.29999999999</v>
      </c>
      <c r="E34" s="2874">
        <v>-740593.6</v>
      </c>
      <c r="F34" s="2874">
        <v>0</v>
      </c>
      <c r="G34" s="2874">
        <f t="shared" si="0"/>
        <v>3847813.2899999996</v>
      </c>
      <c r="H34" s="2852"/>
    </row>
    <row r="35" spans="1:8">
      <c r="A35" s="2879">
        <v>395</v>
      </c>
      <c r="B35" s="2872" t="s">
        <v>5188</v>
      </c>
      <c r="C35" s="2874">
        <v>1320670.8600000001</v>
      </c>
      <c r="D35" s="2874">
        <v>90214.2</v>
      </c>
      <c r="E35" s="2874">
        <v>-116791.47</v>
      </c>
      <c r="F35" s="2874">
        <v>0</v>
      </c>
      <c r="G35" s="2874">
        <f t="shared" si="0"/>
        <v>1294093.5900000001</v>
      </c>
      <c r="H35" s="2852"/>
    </row>
    <row r="36" spans="1:8">
      <c r="A36" s="2879">
        <v>396</v>
      </c>
      <c r="B36" s="2872" t="s">
        <v>5189</v>
      </c>
      <c r="C36" s="2874">
        <v>2611314</v>
      </c>
      <c r="D36" s="2874">
        <v>94209.600000000006</v>
      </c>
      <c r="E36" s="2874">
        <v>0</v>
      </c>
      <c r="F36" s="2874">
        <v>0</v>
      </c>
      <c r="G36" s="2874">
        <f t="shared" si="0"/>
        <v>2705523.6</v>
      </c>
      <c r="H36" s="2852"/>
    </row>
    <row r="37" spans="1:8">
      <c r="A37" s="2879">
        <v>397</v>
      </c>
      <c r="B37" s="2872" t="s">
        <v>5190</v>
      </c>
      <c r="C37" s="2874">
        <v>18677113.419999994</v>
      </c>
      <c r="D37" s="2874">
        <v>1864753.98</v>
      </c>
      <c r="E37" s="2874">
        <v>-2350498.2600000002</v>
      </c>
      <c r="F37" s="2874">
        <v>-140728.79999999999</v>
      </c>
      <c r="G37" s="2874">
        <f t="shared" si="0"/>
        <v>18050640.339999992</v>
      </c>
      <c r="H37" s="2852"/>
    </row>
    <row r="38" spans="1:8">
      <c r="A38" s="2879">
        <v>398</v>
      </c>
      <c r="B38" s="2872" t="s">
        <v>5191</v>
      </c>
      <c r="C38" s="2874">
        <v>2909259.72</v>
      </c>
      <c r="D38" s="2874">
        <v>477649.2</v>
      </c>
      <c r="E38" s="2874">
        <v>-658533.52</v>
      </c>
      <c r="F38" s="2874">
        <v>0</v>
      </c>
      <c r="G38" s="2874">
        <f t="shared" si="0"/>
        <v>2728375.4000000004</v>
      </c>
      <c r="H38" s="2852"/>
    </row>
    <row r="39" spans="1:8">
      <c r="A39" s="2879">
        <v>399</v>
      </c>
      <c r="B39" s="2872" t="s">
        <v>5192</v>
      </c>
      <c r="C39" s="2875"/>
      <c r="D39" s="2875"/>
      <c r="E39" s="2875"/>
      <c r="F39" s="2875"/>
      <c r="G39" s="2875"/>
      <c r="H39" s="2852"/>
    </row>
    <row r="40" spans="1:8">
      <c r="A40" s="2879"/>
      <c r="B40" s="2511" t="s">
        <v>5193</v>
      </c>
      <c r="C40" s="2877">
        <f>SUM(C29:C38)</f>
        <v>124863678.49000001</v>
      </c>
      <c r="D40" s="2877">
        <f>SUM(D29:D38)</f>
        <v>16564500.579999998</v>
      </c>
      <c r="E40" s="2877">
        <f>SUM(E29:E38)</f>
        <v>-11359461.109999999</v>
      </c>
      <c r="F40" s="2877">
        <f>SUM(F29:F38)</f>
        <v>2348835.3400000003</v>
      </c>
      <c r="G40" s="2877">
        <f>SUM(G29:G38)</f>
        <v>132417553.3</v>
      </c>
      <c r="H40" s="2852"/>
    </row>
    <row r="41" spans="1:8">
      <c r="A41" s="2876"/>
      <c r="B41" s="2511"/>
      <c r="C41" s="2874"/>
      <c r="D41" s="2874"/>
      <c r="E41" s="2874"/>
      <c r="F41" s="2874"/>
      <c r="G41" s="2874"/>
      <c r="H41" s="2852"/>
    </row>
    <row r="42" spans="1:8" ht="15.75" thickBot="1">
      <c r="A42" s="2879"/>
      <c r="B42" s="2511" t="s">
        <v>5194</v>
      </c>
      <c r="C42" s="2880">
        <f>(C24+C40)</f>
        <v>199730274.92000002</v>
      </c>
      <c r="D42" s="2880">
        <f>(D24+D40)</f>
        <v>20275427.939999998</v>
      </c>
      <c r="E42" s="2880">
        <f>(E24+E40)</f>
        <v>-11359461.109999999</v>
      </c>
      <c r="F42" s="2880">
        <f>(F24+F40)</f>
        <v>2348835.3400000003</v>
      </c>
      <c r="G42" s="2880">
        <f>(G24+G40)</f>
        <v>210995077.09</v>
      </c>
      <c r="H42" s="2852"/>
    </row>
    <row r="43" spans="1:8" ht="15.75" thickTop="1">
      <c r="A43" s="2887"/>
      <c r="B43" s="2886"/>
      <c r="C43" s="2886"/>
      <c r="D43" s="2886"/>
      <c r="E43" s="2886"/>
      <c r="F43" s="2886"/>
      <c r="G43" s="2886"/>
      <c r="H43" s="2852"/>
    </row>
    <row r="44" spans="1:8">
      <c r="A44" s="2887"/>
      <c r="B44" s="1997"/>
      <c r="C44" s="1997"/>
      <c r="D44" s="1997"/>
      <c r="E44" s="1997"/>
      <c r="F44" s="1997"/>
      <c r="G44" s="1997"/>
      <c r="H44" s="2852"/>
    </row>
    <row r="45" spans="1:8">
      <c r="A45" s="2887"/>
      <c r="B45" s="2886"/>
      <c r="C45" s="2886"/>
      <c r="D45" s="2886"/>
      <c r="E45" s="2886"/>
      <c r="F45" s="2886"/>
      <c r="G45" s="2886"/>
      <c r="H45" s="2852"/>
    </row>
    <row r="46" spans="1:8">
      <c r="A46" s="2851"/>
      <c r="B46" s="2850"/>
      <c r="C46" s="2850"/>
      <c r="D46" s="2850"/>
      <c r="E46" s="2850"/>
      <c r="F46" s="2850"/>
      <c r="G46" s="2850"/>
      <c r="H46" s="2852"/>
    </row>
    <row r="47" spans="1:8">
      <c r="A47" s="2851"/>
      <c r="B47" s="2850"/>
      <c r="C47" s="2850"/>
      <c r="D47" s="2850"/>
      <c r="E47" s="2850"/>
      <c r="F47" s="2850"/>
      <c r="G47" s="2850"/>
      <c r="H47" s="2852"/>
    </row>
    <row r="48" spans="1:8">
      <c r="A48" s="2851"/>
      <c r="B48" s="2850"/>
      <c r="C48" s="2850"/>
      <c r="D48" s="2850"/>
      <c r="E48" s="2850"/>
      <c r="F48" s="2850"/>
      <c r="G48" s="2850"/>
      <c r="H48" s="2852"/>
    </row>
    <row r="49" spans="1:8" ht="15.75">
      <c r="A49" s="2851"/>
      <c r="B49" s="2865"/>
      <c r="C49" s="2866"/>
      <c r="D49" s="2866"/>
      <c r="E49" s="2866"/>
      <c r="F49" s="1994"/>
      <c r="G49" s="1994"/>
      <c r="H49" s="2852"/>
    </row>
    <row r="50" spans="1:8">
      <c r="A50" s="2851"/>
      <c r="B50" s="2850"/>
      <c r="C50" s="2850"/>
      <c r="D50" s="2850"/>
      <c r="E50" s="2850"/>
      <c r="F50" s="2850"/>
      <c r="G50" s="2850"/>
      <c r="H50" s="2852"/>
    </row>
    <row r="51" spans="1:8">
      <c r="A51" s="2851"/>
      <c r="B51" s="2850"/>
      <c r="C51" s="2850"/>
      <c r="D51" s="2850"/>
      <c r="E51" s="2850"/>
      <c r="F51" s="2850"/>
      <c r="G51" s="2850"/>
      <c r="H51" s="2852"/>
    </row>
    <row r="52" spans="1:8">
      <c r="A52" s="2851"/>
      <c r="B52" s="2850"/>
      <c r="C52" s="2850"/>
      <c r="D52" s="2850"/>
      <c r="E52" s="2850"/>
      <c r="F52" s="2850"/>
      <c r="G52" s="2850"/>
      <c r="H52" s="2852"/>
    </row>
    <row r="53" spans="1:8">
      <c r="A53" s="2851"/>
      <c r="B53" s="2850"/>
      <c r="C53" s="2850"/>
      <c r="D53" s="2850"/>
      <c r="E53" s="2850"/>
      <c r="F53" s="2850"/>
      <c r="G53" s="2850"/>
      <c r="H53" s="2852"/>
    </row>
    <row r="54" spans="1:8">
      <c r="A54" s="2851"/>
      <c r="B54" s="2850"/>
      <c r="C54" s="2850"/>
      <c r="D54" s="2850"/>
      <c r="E54" s="2850"/>
      <c r="F54" s="2850"/>
      <c r="G54" s="2850"/>
      <c r="H54" s="2852"/>
    </row>
    <row r="55" spans="1:8">
      <c r="A55" s="2851"/>
      <c r="B55" s="2850"/>
      <c r="C55" s="2850"/>
      <c r="D55" s="2850"/>
      <c r="E55" s="2850"/>
      <c r="F55" s="2850"/>
      <c r="G55" s="2850"/>
      <c r="H55" s="2852"/>
    </row>
    <row r="56" spans="1:8">
      <c r="A56" s="2851"/>
      <c r="B56" s="2850"/>
      <c r="C56" s="2850"/>
      <c r="D56" s="2850"/>
      <c r="E56" s="2850"/>
      <c r="F56" s="2850"/>
      <c r="G56" s="2850"/>
      <c r="H56" s="2852"/>
    </row>
    <row r="57" spans="1:8">
      <c r="A57" s="2851"/>
      <c r="B57" s="2850"/>
      <c r="C57" s="2850"/>
      <c r="D57" s="2850"/>
      <c r="E57" s="2850"/>
      <c r="F57" s="2850"/>
      <c r="G57" s="2850"/>
      <c r="H57" s="2852"/>
    </row>
    <row r="58" spans="1:8">
      <c r="A58" s="2851"/>
      <c r="B58" s="2850"/>
      <c r="C58" s="2850"/>
      <c r="D58" s="2850"/>
      <c r="E58" s="2850"/>
      <c r="F58" s="2850"/>
      <c r="G58" s="2850"/>
      <c r="H58" s="2852"/>
    </row>
    <row r="59" spans="1:8">
      <c r="A59" s="2851"/>
      <c r="B59" s="2850"/>
      <c r="C59" s="2850"/>
      <c r="D59" s="2850"/>
      <c r="E59" s="2850"/>
      <c r="F59" s="2850"/>
      <c r="G59" s="2850"/>
      <c r="H59" s="2852"/>
    </row>
    <row r="60" spans="1:8" ht="15.75" thickBot="1">
      <c r="A60" s="2853"/>
      <c r="B60" s="2854"/>
      <c r="C60" s="2854"/>
      <c r="D60" s="2854"/>
      <c r="E60" s="2854"/>
      <c r="F60" s="2854"/>
      <c r="G60" s="2854"/>
      <c r="H60" s="2867"/>
    </row>
    <row r="61" spans="1:8" ht="15.75">
      <c r="A61" s="2540" t="s">
        <v>5195</v>
      </c>
      <c r="B61" s="1997"/>
      <c r="C61" s="1997"/>
      <c r="D61" s="1997"/>
      <c r="E61" s="1997"/>
      <c r="F61" s="1997"/>
      <c r="G61" s="1997"/>
      <c r="H61" s="2868" t="s">
        <v>5196</v>
      </c>
    </row>
    <row r="62" spans="1:8">
      <c r="A62" s="1994" t="s">
        <v>383</v>
      </c>
      <c r="B62" s="1994"/>
      <c r="C62" s="1994"/>
      <c r="D62" s="1994"/>
      <c r="E62" s="1994"/>
      <c r="F62" s="1994"/>
      <c r="G62" s="1994"/>
      <c r="H62" s="1994"/>
    </row>
    <row r="66" spans="1:8" ht="15.75" thickBot="1"/>
    <row r="67" spans="1:8">
      <c r="A67" s="2510" t="s">
        <v>2455</v>
      </c>
      <c r="B67" s="2509"/>
      <c r="C67" s="2509"/>
      <c r="D67" s="2848" t="s">
        <v>3412</v>
      </c>
      <c r="E67" s="2509"/>
      <c r="F67" s="2565" t="s">
        <v>2457</v>
      </c>
      <c r="G67" s="2565" t="s">
        <v>2458</v>
      </c>
      <c r="H67" s="2849"/>
    </row>
    <row r="68" spans="1:8" ht="15.75">
      <c r="A68" s="2869" t="str">
        <f>'[8]Data Sheet'!$C$25</f>
        <v xml:space="preserve"> </v>
      </c>
      <c r="B68" s="2850"/>
      <c r="C68" s="2850"/>
      <c r="D68" s="2851" t="s">
        <v>583</v>
      </c>
      <c r="E68" s="2850"/>
      <c r="F68" s="2562" t="s">
        <v>2459</v>
      </c>
      <c r="G68" s="2851"/>
      <c r="H68" s="2852"/>
    </row>
    <row r="69" spans="1:8" ht="15.75" thickBot="1">
      <c r="A69" s="2853"/>
      <c r="B69" s="2854"/>
      <c r="C69" s="2854"/>
      <c r="D69" s="2853" t="s">
        <v>230</v>
      </c>
      <c r="E69" s="2854"/>
      <c r="F69" s="2855" t="str">
        <f>'[8]Data Sheet'!$C$40</f>
        <v xml:space="preserve"> </v>
      </c>
      <c r="G69" s="2487" t="str">
        <f>'[8]Data Sheet'!$C$38</f>
        <v xml:space="preserve"> </v>
      </c>
      <c r="H69" s="2505"/>
    </row>
    <row r="70" spans="1:8" ht="16.5" thickBot="1">
      <c r="A70" s="2856" t="s">
        <v>3550</v>
      </c>
      <c r="B70" s="2857"/>
      <c r="C70" s="2857"/>
      <c r="D70" s="2857"/>
      <c r="E70" s="2857"/>
      <c r="F70" s="2858"/>
      <c r="G70" s="2858"/>
      <c r="H70" s="2859"/>
    </row>
    <row r="71" spans="1:8" ht="15.75">
      <c r="A71" s="2860"/>
      <c r="B71" s="2513"/>
      <c r="C71" s="2513"/>
      <c r="D71" s="2513"/>
      <c r="E71" s="2513"/>
      <c r="F71" s="1994"/>
      <c r="G71" s="1994"/>
      <c r="H71" s="2861"/>
    </row>
    <row r="72" spans="1:8" ht="15.75">
      <c r="A72" s="2864"/>
      <c r="B72" s="2865" t="s">
        <v>3776</v>
      </c>
      <c r="C72" s="2866"/>
      <c r="D72" s="2866"/>
      <c r="E72" s="2866"/>
      <c r="F72" s="1994"/>
      <c r="G72" s="1994"/>
      <c r="H72" s="2515"/>
    </row>
    <row r="73" spans="1:8">
      <c r="A73" s="2864"/>
      <c r="B73" s="2850"/>
      <c r="C73" s="2850"/>
      <c r="D73" s="2850"/>
      <c r="E73" s="2850"/>
      <c r="F73" s="1997"/>
      <c r="G73" s="1997"/>
      <c r="H73" s="2515"/>
    </row>
    <row r="74" spans="1:8">
      <c r="A74" s="2864"/>
      <c r="B74" s="2872" t="s">
        <v>5199</v>
      </c>
      <c r="C74" s="2511"/>
      <c r="D74" s="2511"/>
      <c r="E74" s="2891">
        <v>95599544</v>
      </c>
      <c r="F74" s="2873"/>
      <c r="G74" s="1997"/>
      <c r="H74" s="2515"/>
    </row>
    <row r="75" spans="1:8">
      <c r="A75" s="2864"/>
      <c r="B75" s="2872" t="s">
        <v>3777</v>
      </c>
      <c r="C75" s="2511"/>
      <c r="D75" s="2511"/>
      <c r="E75" s="2892"/>
      <c r="F75" s="2511"/>
      <c r="G75" s="1997"/>
      <c r="H75" s="2515"/>
    </row>
    <row r="76" spans="1:8">
      <c r="A76" s="2864"/>
      <c r="B76" s="2872" t="s">
        <v>3778</v>
      </c>
      <c r="C76" s="2511"/>
      <c r="D76" s="2511"/>
      <c r="E76" s="2892">
        <v>4218297</v>
      </c>
      <c r="F76" s="2511"/>
      <c r="G76" s="1997"/>
      <c r="H76" s="2515"/>
    </row>
    <row r="77" spans="1:8">
      <c r="A77" s="2864"/>
      <c r="B77" s="2872" t="s">
        <v>3779</v>
      </c>
      <c r="C77" s="2511"/>
      <c r="D77" s="2511"/>
      <c r="E77" s="2892">
        <v>1743960</v>
      </c>
      <c r="F77" s="2511"/>
      <c r="G77" s="1997"/>
      <c r="H77" s="2515"/>
    </row>
    <row r="78" spans="1:8">
      <c r="A78" s="2864"/>
      <c r="B78" s="2872" t="s">
        <v>3780</v>
      </c>
      <c r="C78" s="2511"/>
      <c r="D78" s="2511"/>
      <c r="E78" s="2892">
        <v>1666742</v>
      </c>
      <c r="F78" s="2511"/>
      <c r="G78" s="1997"/>
      <c r="H78" s="2515"/>
    </row>
    <row r="79" spans="1:8">
      <c r="A79" s="2864"/>
      <c r="B79" s="2872" t="s">
        <v>2883</v>
      </c>
      <c r="C79" s="2511"/>
      <c r="D79" s="2511"/>
      <c r="E79" s="2892">
        <v>539978</v>
      </c>
      <c r="F79" s="2511"/>
      <c r="G79" s="1997"/>
      <c r="H79" s="2515"/>
    </row>
    <row r="80" spans="1:8">
      <c r="A80" s="2864"/>
      <c r="B80" s="2872" t="s">
        <v>2806</v>
      </c>
      <c r="C80" s="2511"/>
      <c r="D80" s="2511"/>
      <c r="E80" s="2896">
        <v>0</v>
      </c>
      <c r="F80" s="2511"/>
      <c r="G80" s="1997"/>
      <c r="H80" s="2515"/>
    </row>
    <row r="81" spans="1:8">
      <c r="A81" s="2864"/>
      <c r="B81" s="2872" t="s">
        <v>2884</v>
      </c>
      <c r="C81" s="2511"/>
      <c r="D81" s="2511"/>
      <c r="E81" s="2893">
        <v>1117445</v>
      </c>
      <c r="F81" s="2511"/>
      <c r="G81" s="1997"/>
      <c r="H81" s="2515"/>
    </row>
    <row r="82" spans="1:8">
      <c r="A82" s="2864"/>
      <c r="B82" s="2872" t="s">
        <v>2885</v>
      </c>
      <c r="C82" s="2511"/>
      <c r="D82" s="2511"/>
      <c r="E82" s="2893">
        <f>SUM(E76:E81)</f>
        <v>9286422</v>
      </c>
      <c r="F82" s="2511"/>
      <c r="G82" s="1997"/>
      <c r="H82" s="2515"/>
    </row>
    <row r="83" spans="1:8">
      <c r="A83" s="2851"/>
      <c r="B83" s="2872"/>
      <c r="C83" s="2511"/>
      <c r="D83" s="2511"/>
      <c r="E83" s="2892"/>
      <c r="F83" s="2511"/>
      <c r="G83" s="1997"/>
      <c r="H83" s="2515"/>
    </row>
    <row r="84" spans="1:8">
      <c r="A84" s="2851"/>
      <c r="B84" s="2872" t="s">
        <v>2998</v>
      </c>
      <c r="C84" s="2511"/>
      <c r="D84" s="2511"/>
      <c r="E84" s="2892"/>
      <c r="F84" s="2511"/>
      <c r="G84" s="1997"/>
      <c r="H84" s="2515"/>
    </row>
    <row r="85" spans="1:8">
      <c r="A85" s="2851"/>
      <c r="B85" s="2872" t="s">
        <v>2999</v>
      </c>
      <c r="C85" s="2511"/>
      <c r="D85" s="2511"/>
      <c r="E85" s="2892">
        <v>11371145</v>
      </c>
      <c r="F85" s="2511"/>
      <c r="G85" s="1997"/>
      <c r="H85" s="2515"/>
    </row>
    <row r="86" spans="1:8">
      <c r="A86" s="2851"/>
      <c r="B86" s="2872" t="s">
        <v>3000</v>
      </c>
      <c r="C86" s="2511"/>
      <c r="D86" s="2511"/>
      <c r="E86" s="2891">
        <v>84209</v>
      </c>
      <c r="F86" s="2511"/>
      <c r="G86" s="1997"/>
      <c r="H86" s="2515"/>
    </row>
    <row r="87" spans="1:8">
      <c r="A87" s="2851"/>
      <c r="B87" s="2872" t="s">
        <v>3001</v>
      </c>
      <c r="C87" s="2511"/>
      <c r="D87" s="2511"/>
      <c r="E87" s="2893">
        <v>-166898</v>
      </c>
      <c r="F87" s="2511"/>
      <c r="G87" s="1997"/>
      <c r="H87" s="2515"/>
    </row>
    <row r="88" spans="1:8">
      <c r="A88" s="2851"/>
      <c r="B88" s="2872"/>
      <c r="C88" s="2511"/>
      <c r="D88" s="2511"/>
      <c r="E88" s="2892"/>
      <c r="F88" s="2511"/>
      <c r="G88" s="1997"/>
      <c r="H88" s="2515"/>
    </row>
    <row r="89" spans="1:8">
      <c r="A89" s="2851"/>
      <c r="B89" s="2872" t="s">
        <v>2886</v>
      </c>
      <c r="C89" s="2511"/>
      <c r="D89" s="2511"/>
      <c r="E89" s="2894">
        <f>SUM(E85:E87)</f>
        <v>11288456</v>
      </c>
      <c r="F89" s="2511"/>
      <c r="G89" s="1997"/>
      <c r="H89" s="2515"/>
    </row>
    <row r="90" spans="1:8">
      <c r="A90" s="2851"/>
      <c r="B90" s="2872"/>
      <c r="C90" s="2511"/>
      <c r="D90" s="2511"/>
      <c r="E90" s="2891"/>
      <c r="F90" s="2511"/>
      <c r="G90" s="1997"/>
      <c r="H90" s="2515"/>
    </row>
    <row r="91" spans="1:8">
      <c r="A91" s="2851"/>
      <c r="B91" s="2872" t="s">
        <v>2887</v>
      </c>
      <c r="C91" s="2511"/>
      <c r="D91" s="2511"/>
      <c r="E91" s="2891"/>
      <c r="F91" s="2511"/>
      <c r="G91" s="1997"/>
      <c r="H91" s="2515"/>
    </row>
    <row r="92" spans="1:8">
      <c r="A92" s="2851"/>
      <c r="B92" s="2872" t="s">
        <v>5202</v>
      </c>
      <c r="C92" s="2511"/>
      <c r="D92" s="2511"/>
      <c r="E92" s="2892">
        <v>-5811</v>
      </c>
      <c r="F92" s="2511"/>
      <c r="G92" s="1997"/>
      <c r="H92" s="2515"/>
    </row>
    <row r="93" spans="1:8">
      <c r="A93" s="2851"/>
      <c r="B93" s="2872" t="s">
        <v>5203</v>
      </c>
      <c r="C93" s="2511"/>
      <c r="D93" s="2511"/>
      <c r="E93" s="2892"/>
      <c r="F93" s="2511"/>
      <c r="G93" s="1997"/>
      <c r="H93" s="2515"/>
    </row>
    <row r="94" spans="1:8">
      <c r="A94" s="2851"/>
      <c r="B94" s="2872" t="s">
        <v>5204</v>
      </c>
      <c r="C94" s="2511"/>
      <c r="D94" s="2511"/>
      <c r="E94" s="2893">
        <v>-331</v>
      </c>
      <c r="F94" s="2511"/>
      <c r="G94" s="1997"/>
      <c r="H94" s="2515"/>
    </row>
    <row r="95" spans="1:8">
      <c r="A95" s="2851"/>
      <c r="B95" s="2872"/>
      <c r="C95" s="2511"/>
      <c r="D95" s="2511"/>
      <c r="E95" s="2892"/>
      <c r="F95" s="2511"/>
      <c r="G95" s="1997"/>
      <c r="H95" s="2515"/>
    </row>
    <row r="96" spans="1:8" ht="15.75" thickBot="1">
      <c r="A96" s="2851"/>
      <c r="B96" s="2872" t="s">
        <v>5200</v>
      </c>
      <c r="C96" s="2511"/>
      <c r="D96" s="2511"/>
      <c r="E96" s="2895">
        <f>+E74+E82-E89+E92+E94</f>
        <v>93591368</v>
      </c>
      <c r="F96" s="2511"/>
      <c r="G96" s="1997"/>
      <c r="H96" s="2515"/>
    </row>
    <row r="97" spans="1:8" ht="15.75" thickTop="1">
      <c r="A97" s="2851"/>
      <c r="B97" s="2850"/>
      <c r="C97" s="1997"/>
      <c r="D97" s="2850"/>
      <c r="E97" s="2423"/>
      <c r="F97" s="1997"/>
      <c r="G97" s="1997"/>
      <c r="H97" s="2515"/>
    </row>
    <row r="98" spans="1:8">
      <c r="A98" s="2851"/>
      <c r="B98" s="1997"/>
      <c r="C98" s="1997"/>
      <c r="D98" s="1997"/>
      <c r="E98" s="1997"/>
      <c r="F98" s="1997"/>
      <c r="G98" s="1997"/>
      <c r="H98" s="2515"/>
    </row>
    <row r="99" spans="1:8" ht="15.75">
      <c r="A99" s="2851"/>
      <c r="B99" s="2865"/>
      <c r="C99" s="2866"/>
      <c r="D99" s="2866"/>
      <c r="E99" s="2866"/>
      <c r="F99" s="1994"/>
      <c r="G99" s="1994"/>
      <c r="H99" s="2515"/>
    </row>
    <row r="100" spans="1:8">
      <c r="A100" s="2851"/>
      <c r="B100" s="2850"/>
      <c r="C100" s="2850"/>
      <c r="D100" s="2850"/>
      <c r="E100" s="2850"/>
      <c r="F100" s="1997"/>
      <c r="G100" s="1997"/>
      <c r="H100" s="2515"/>
    </row>
    <row r="101" spans="1:8">
      <c r="A101" s="2851"/>
      <c r="B101" s="2850"/>
      <c r="C101" s="2850"/>
      <c r="D101" s="2850"/>
      <c r="E101" s="2850"/>
      <c r="F101" s="1997"/>
      <c r="G101" s="1997"/>
      <c r="H101" s="2515"/>
    </row>
    <row r="102" spans="1:8">
      <c r="A102" s="2851"/>
      <c r="B102" s="2850"/>
      <c r="C102" s="2850"/>
      <c r="D102" s="2850"/>
      <c r="E102" s="2850"/>
      <c r="F102" s="1997"/>
      <c r="G102" s="1997"/>
      <c r="H102" s="2515"/>
    </row>
    <row r="103" spans="1:8">
      <c r="A103" s="2851"/>
      <c r="B103" s="2850"/>
      <c r="C103" s="2850"/>
      <c r="D103" s="2850"/>
      <c r="E103" s="2850"/>
      <c r="F103" s="1997"/>
      <c r="G103" s="1997"/>
      <c r="H103" s="2515"/>
    </row>
    <row r="104" spans="1:8">
      <c r="A104" s="2851"/>
      <c r="B104" s="2850"/>
      <c r="C104" s="2850"/>
      <c r="D104" s="2850"/>
      <c r="E104" s="2850"/>
      <c r="F104" s="1997"/>
      <c r="G104" s="1997"/>
      <c r="H104" s="2515"/>
    </row>
    <row r="105" spans="1:8">
      <c r="A105" s="2851"/>
      <c r="B105" s="1997"/>
      <c r="C105" s="2850"/>
      <c r="D105" s="2850"/>
      <c r="E105" s="2850"/>
      <c r="F105" s="1997"/>
      <c r="G105" s="1997"/>
      <c r="H105" s="2515"/>
    </row>
    <row r="106" spans="1:8">
      <c r="A106" s="2851"/>
      <c r="B106" s="2850"/>
      <c r="C106" s="2850"/>
      <c r="D106" s="2850"/>
      <c r="E106" s="2850"/>
      <c r="F106" s="1997"/>
      <c r="G106" s="1997"/>
      <c r="H106" s="2515"/>
    </row>
    <row r="107" spans="1:8">
      <c r="A107" s="2851"/>
      <c r="B107" s="2850"/>
      <c r="C107" s="2850"/>
      <c r="D107" s="2850"/>
      <c r="E107" s="2850"/>
      <c r="F107" s="1997"/>
      <c r="G107" s="1997"/>
      <c r="H107" s="2515"/>
    </row>
    <row r="108" spans="1:8">
      <c r="A108" s="2851"/>
      <c r="B108" s="1997"/>
      <c r="C108" s="2850"/>
      <c r="D108" s="2850"/>
      <c r="E108" s="2850"/>
      <c r="F108" s="1997"/>
      <c r="G108" s="1997"/>
      <c r="H108" s="2515"/>
    </row>
    <row r="109" spans="1:8">
      <c r="A109" s="2851"/>
      <c r="B109" s="1997"/>
      <c r="C109" s="2850"/>
      <c r="D109" s="2850"/>
      <c r="E109" s="2850"/>
      <c r="F109" s="1997"/>
      <c r="G109" s="1997"/>
      <c r="H109" s="2515"/>
    </row>
    <row r="110" spans="1:8">
      <c r="A110" s="2851"/>
      <c r="B110" s="1997"/>
      <c r="C110" s="2850"/>
      <c r="D110" s="2850"/>
      <c r="E110" s="2850"/>
      <c r="F110" s="1997"/>
      <c r="G110" s="1997"/>
      <c r="H110" s="2515"/>
    </row>
    <row r="111" spans="1:8">
      <c r="A111" s="2851"/>
      <c r="B111" s="1997"/>
      <c r="C111" s="2850"/>
      <c r="D111" s="2850"/>
      <c r="E111" s="2850"/>
      <c r="F111" s="1997"/>
      <c r="G111" s="1997"/>
      <c r="H111" s="2515"/>
    </row>
    <row r="112" spans="1:8">
      <c r="A112" s="2851"/>
      <c r="B112" s="1997"/>
      <c r="C112" s="2850"/>
      <c r="D112" s="2850"/>
      <c r="E112" s="2850"/>
      <c r="F112" s="1997"/>
      <c r="G112" s="1997"/>
      <c r="H112" s="2515"/>
    </row>
    <row r="113" spans="1:8">
      <c r="A113" s="2851"/>
      <c r="B113" s="1997"/>
      <c r="C113" s="2850"/>
      <c r="D113" s="2850"/>
      <c r="E113" s="2850"/>
      <c r="F113" s="1997"/>
      <c r="G113" s="1997"/>
      <c r="H113" s="2515"/>
    </row>
    <row r="114" spans="1:8">
      <c r="A114" s="2851"/>
      <c r="B114" s="1997"/>
      <c r="C114" s="2850"/>
      <c r="D114" s="2850"/>
      <c r="E114" s="2850"/>
      <c r="F114" s="1997"/>
      <c r="G114" s="1997"/>
      <c r="H114" s="2515"/>
    </row>
    <row r="115" spans="1:8">
      <c r="A115" s="2851"/>
      <c r="B115" s="1997"/>
      <c r="C115" s="2850"/>
      <c r="D115" s="2850"/>
      <c r="E115" s="2850"/>
      <c r="F115" s="1997"/>
      <c r="G115" s="1997"/>
      <c r="H115" s="2515"/>
    </row>
    <row r="116" spans="1:8">
      <c r="A116" s="2851"/>
      <c r="B116" s="1997"/>
      <c r="C116" s="2850"/>
      <c r="D116" s="2850"/>
      <c r="E116" s="2850"/>
      <c r="F116" s="1997"/>
      <c r="G116" s="1997"/>
      <c r="H116" s="2515"/>
    </row>
    <row r="117" spans="1:8">
      <c r="A117" s="2851"/>
      <c r="B117" s="1997"/>
      <c r="C117" s="2850"/>
      <c r="D117" s="2850"/>
      <c r="E117" s="2850"/>
      <c r="F117" s="1997"/>
      <c r="G117" s="1997"/>
      <c r="H117" s="2515"/>
    </row>
    <row r="118" spans="1:8">
      <c r="A118" s="2851"/>
      <c r="B118" s="1997"/>
      <c r="C118" s="2850"/>
      <c r="D118" s="2850"/>
      <c r="E118" s="2850"/>
      <c r="F118" s="1997"/>
      <c r="G118" s="1997"/>
      <c r="H118" s="2515"/>
    </row>
    <row r="119" spans="1:8">
      <c r="A119" s="2851"/>
      <c r="B119" s="1997"/>
      <c r="C119" s="2850"/>
      <c r="D119" s="2850"/>
      <c r="E119" s="2850"/>
      <c r="F119" s="1997"/>
      <c r="G119" s="1997"/>
      <c r="H119" s="2515"/>
    </row>
    <row r="120" spans="1:8">
      <c r="A120" s="2851"/>
      <c r="B120" s="1997"/>
      <c r="C120" s="2850"/>
      <c r="D120" s="2850"/>
      <c r="E120" s="2850"/>
      <c r="F120" s="1997"/>
      <c r="G120" s="1997"/>
      <c r="H120" s="2515"/>
    </row>
    <row r="121" spans="1:8">
      <c r="A121" s="2851"/>
      <c r="B121" s="1997"/>
      <c r="C121" s="2850"/>
      <c r="D121" s="2850"/>
      <c r="E121" s="2850"/>
      <c r="F121" s="1997"/>
      <c r="G121" s="1997"/>
      <c r="H121" s="2515"/>
    </row>
    <row r="122" spans="1:8">
      <c r="A122" s="2851"/>
      <c r="B122" s="1997"/>
      <c r="C122" s="2850"/>
      <c r="D122" s="2850"/>
      <c r="E122" s="2850"/>
      <c r="F122" s="1997"/>
      <c r="G122" s="1997"/>
      <c r="H122" s="2515"/>
    </row>
    <row r="123" spans="1:8">
      <c r="A123" s="2851"/>
      <c r="B123" s="1997"/>
      <c r="C123" s="2850"/>
      <c r="D123" s="2850"/>
      <c r="E123" s="2850"/>
      <c r="F123" s="1997"/>
      <c r="G123" s="1997"/>
      <c r="H123" s="2515"/>
    </row>
    <row r="124" spans="1:8">
      <c r="A124" s="2851"/>
      <c r="B124" s="1997"/>
      <c r="C124" s="2850"/>
      <c r="D124" s="2850"/>
      <c r="E124" s="2850"/>
      <c r="F124" s="1997"/>
      <c r="G124" s="1997"/>
      <c r="H124" s="2515"/>
    </row>
    <row r="125" spans="1:8">
      <c r="A125" s="2851"/>
      <c r="B125" s="1997"/>
      <c r="C125" s="2850"/>
      <c r="D125" s="2850"/>
      <c r="E125" s="2850"/>
      <c r="F125" s="1997"/>
      <c r="G125" s="1997"/>
      <c r="H125" s="2515"/>
    </row>
    <row r="126" spans="1:8">
      <c r="A126" s="2851"/>
      <c r="B126" s="1997"/>
      <c r="C126" s="2850"/>
      <c r="D126" s="2850"/>
      <c r="E126" s="2850"/>
      <c r="F126" s="1997"/>
      <c r="G126" s="1997"/>
      <c r="H126" s="2515"/>
    </row>
    <row r="127" spans="1:8" ht="15.75" thickBot="1">
      <c r="A127" s="2853"/>
      <c r="B127" s="2486"/>
      <c r="C127" s="2486"/>
      <c r="D127" s="2486"/>
      <c r="E127" s="2854"/>
      <c r="F127" s="2486"/>
      <c r="G127" s="2486"/>
      <c r="H127" s="2514"/>
    </row>
    <row r="128" spans="1:8" ht="15.75">
      <c r="A128" s="2540" t="s">
        <v>5197</v>
      </c>
      <c r="B128" s="1997"/>
      <c r="C128" s="1997"/>
      <c r="D128" s="1997"/>
      <c r="E128" s="2868"/>
      <c r="F128" s="1997"/>
      <c r="G128" s="2868" t="s">
        <v>5196</v>
      </c>
    </row>
    <row r="129" spans="1:8">
      <c r="A129" s="1994" t="s">
        <v>5198</v>
      </c>
      <c r="B129" s="1994"/>
      <c r="C129" s="1994"/>
      <c r="D129" s="1994"/>
      <c r="E129" s="1994"/>
      <c r="F129" s="1994"/>
      <c r="G129" s="1994"/>
      <c r="H129" s="1994"/>
    </row>
  </sheetData>
  <printOptions horizontalCentered="1" verticalCentered="1"/>
  <pageMargins left="0.25" right="0.25" top="0" bottom="0" header="0.25" footer="0.25"/>
  <pageSetup scale="73" fitToHeight="2" orientation="portrait" horizontalDpi="300" verticalDpi="300" r:id="rId1"/>
  <headerFooter alignWithMargins="0"/>
  <rowBreaks count="1" manualBreakCount="1">
    <brk id="63" max="16383"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dimension ref="A1:F67"/>
  <sheetViews>
    <sheetView view="pageBreakPreview" zoomScale="80" zoomScaleNormal="100" zoomScaleSheetLayoutView="80" workbookViewId="0">
      <selection activeCell="M31" sqref="M31"/>
    </sheetView>
  </sheetViews>
  <sheetFormatPr defaultRowHeight="15"/>
  <cols>
    <col min="1" max="1" width="4" style="1996" customWidth="1"/>
    <col min="2" max="2" width="44.88671875" style="1996" customWidth="1"/>
    <col min="3" max="3" width="20.44140625" style="1996" bestFit="1" customWidth="1"/>
    <col min="4" max="6" width="16.109375" style="1996" customWidth="1"/>
    <col min="7" max="16384" width="8.88671875" style="1996"/>
  </cols>
  <sheetData>
    <row r="1" spans="1:6" ht="15.75" thickBot="1"/>
    <row r="2" spans="1:6" ht="15.75" thickTop="1">
      <c r="A2" s="2897" t="s">
        <v>4529</v>
      </c>
      <c r="B2" s="2898"/>
      <c r="C2" s="2899" t="s">
        <v>2368</v>
      </c>
      <c r="D2" s="2900" t="s">
        <v>2457</v>
      </c>
      <c r="E2" s="2901" t="s">
        <v>2458</v>
      </c>
      <c r="F2" s="2902"/>
    </row>
    <row r="3" spans="1:6">
      <c r="A3" s="2903" t="str">
        <f>+'Data Sheet'!C25</f>
        <v>Orange and Rockland Utilities, Inc</v>
      </c>
      <c r="B3" s="1897"/>
      <c r="C3" s="2568" t="s">
        <v>4781</v>
      </c>
      <c r="D3" s="2535" t="s">
        <v>2331</v>
      </c>
      <c r="E3" s="2491"/>
      <c r="F3" s="2904"/>
    </row>
    <row r="4" spans="1:6">
      <c r="A4" s="2905" t="s">
        <v>4530</v>
      </c>
      <c r="B4" s="1897"/>
      <c r="C4" s="2568" t="s">
        <v>4531</v>
      </c>
      <c r="D4" s="2533" t="str">
        <f>+'Data Sheet'!C40</f>
        <v>4/28/2016</v>
      </c>
      <c r="E4" s="2001" t="str">
        <f>+'Data Sheet'!C38</f>
        <v>12/31/2015</v>
      </c>
      <c r="F4" s="2906"/>
    </row>
    <row r="5" spans="1:6">
      <c r="A5" s="2907" t="s">
        <v>5205</v>
      </c>
      <c r="B5" s="2531"/>
      <c r="C5" s="2531"/>
      <c r="D5" s="2531"/>
      <c r="E5" s="2531"/>
      <c r="F5" s="2908"/>
    </row>
    <row r="6" spans="1:6">
      <c r="A6" s="2909" t="s">
        <v>5206</v>
      </c>
      <c r="B6" s="2910"/>
      <c r="C6" s="2568"/>
      <c r="D6" s="2568"/>
      <c r="E6" s="2503"/>
      <c r="F6" s="2904"/>
    </row>
    <row r="7" spans="1:6">
      <c r="A7" s="2909" t="s">
        <v>5207</v>
      </c>
      <c r="B7" s="2910"/>
      <c r="C7" s="2568"/>
      <c r="D7" s="2568"/>
      <c r="E7" s="2568"/>
      <c r="F7" s="2904"/>
    </row>
    <row r="8" spans="1:6">
      <c r="A8" s="2909" t="s">
        <v>5208</v>
      </c>
      <c r="B8" s="2910"/>
      <c r="C8" s="2910"/>
      <c r="D8" s="2910"/>
      <c r="E8" s="2910"/>
      <c r="F8" s="2911"/>
    </row>
    <row r="9" spans="1:6">
      <c r="A9" s="2909" t="s">
        <v>5209</v>
      </c>
      <c r="B9" s="2910"/>
      <c r="C9" s="2910"/>
      <c r="D9" s="2910"/>
      <c r="E9" s="2910"/>
      <c r="F9" s="2911"/>
    </row>
    <row r="10" spans="1:6">
      <c r="A10" s="2909" t="s">
        <v>5210</v>
      </c>
      <c r="B10" s="2910"/>
      <c r="C10" s="2910"/>
      <c r="D10" s="2910"/>
      <c r="E10" s="2910"/>
      <c r="F10" s="2911"/>
    </row>
    <row r="11" spans="1:6">
      <c r="A11" s="2909"/>
      <c r="B11" s="2910"/>
      <c r="C11" s="2910"/>
      <c r="D11" s="2910"/>
      <c r="E11" s="2910"/>
      <c r="F11" s="2911"/>
    </row>
    <row r="12" spans="1:6">
      <c r="A12" s="2909"/>
      <c r="B12" s="2910"/>
      <c r="C12" s="2910"/>
      <c r="D12" s="2910"/>
      <c r="E12" s="2910"/>
      <c r="F12" s="2911"/>
    </row>
    <row r="13" spans="1:6">
      <c r="A13" s="2909"/>
      <c r="B13" s="2910"/>
      <c r="C13" s="2910"/>
      <c r="D13" s="2910"/>
      <c r="E13" s="2910"/>
      <c r="F13" s="2911"/>
    </row>
    <row r="14" spans="1:6">
      <c r="A14" s="2912" t="s">
        <v>3686</v>
      </c>
      <c r="B14" s="2913"/>
      <c r="C14" s="2914"/>
      <c r="D14" s="2914"/>
      <c r="E14" s="2914"/>
      <c r="F14" s="2915"/>
    </row>
    <row r="15" spans="1:6">
      <c r="A15" s="2916" t="s">
        <v>3689</v>
      </c>
      <c r="B15" s="2917" t="s">
        <v>5211</v>
      </c>
      <c r="C15" s="2918" t="s">
        <v>5212</v>
      </c>
      <c r="D15" s="2918" t="s">
        <v>5212</v>
      </c>
      <c r="E15" s="2918" t="s">
        <v>5212</v>
      </c>
      <c r="F15" s="2919" t="s">
        <v>5212</v>
      </c>
    </row>
    <row r="16" spans="1:6">
      <c r="A16" s="2916"/>
      <c r="B16" s="2917"/>
      <c r="C16" s="2918" t="s">
        <v>5213</v>
      </c>
      <c r="D16" s="2918" t="s">
        <v>5214</v>
      </c>
      <c r="E16" s="2918" t="s">
        <v>5215</v>
      </c>
      <c r="F16" s="2919" t="s">
        <v>3525</v>
      </c>
    </row>
    <row r="17" spans="1:6">
      <c r="A17" s="2920"/>
      <c r="B17" s="2921" t="s">
        <v>58</v>
      </c>
      <c r="C17" s="2918" t="s">
        <v>1827</v>
      </c>
      <c r="D17" s="2918" t="s">
        <v>1828</v>
      </c>
      <c r="E17" s="2918" t="s">
        <v>1829</v>
      </c>
      <c r="F17" s="2919" t="s">
        <v>3535</v>
      </c>
    </row>
    <row r="18" spans="1:6">
      <c r="A18" s="2922">
        <v>1</v>
      </c>
      <c r="B18" s="2923" t="s">
        <v>606</v>
      </c>
      <c r="C18" s="2924"/>
      <c r="D18" s="2924"/>
      <c r="E18" s="2924"/>
      <c r="F18" s="2925"/>
    </row>
    <row r="19" spans="1:6">
      <c r="A19" s="2922">
        <v>2</v>
      </c>
      <c r="B19" s="2923" t="s">
        <v>5216</v>
      </c>
      <c r="C19" s="2927">
        <v>41406363</v>
      </c>
      <c r="D19" s="2927">
        <v>54054493</v>
      </c>
      <c r="E19" s="2927">
        <v>72942786</v>
      </c>
      <c r="F19" s="2928">
        <v>81058486</v>
      </c>
    </row>
    <row r="20" spans="1:6" s="2668" customFormat="1">
      <c r="A20" s="2929">
        <v>3</v>
      </c>
      <c r="B20" s="2930" t="s">
        <v>5217</v>
      </c>
      <c r="C20" s="2931"/>
      <c r="D20" s="2931"/>
      <c r="E20" s="2931"/>
      <c r="F20" s="2932"/>
    </row>
    <row r="21" spans="1:6">
      <c r="A21" s="2922">
        <v>4</v>
      </c>
      <c r="B21" s="2923" t="s">
        <v>5218</v>
      </c>
      <c r="C21" s="2927">
        <v>-5145956</v>
      </c>
      <c r="D21" s="2927">
        <v>-6401827</v>
      </c>
      <c r="E21" s="2933">
        <v>-8630973</v>
      </c>
      <c r="F21" s="2934">
        <v>-8776105</v>
      </c>
    </row>
    <row r="22" spans="1:6">
      <c r="A22" s="2922">
        <v>5</v>
      </c>
      <c r="B22" s="2923" t="s">
        <v>3824</v>
      </c>
      <c r="C22" s="2933"/>
      <c r="D22" s="2933"/>
      <c r="E22" s="2933"/>
      <c r="F22" s="2934"/>
    </row>
    <row r="23" spans="1:6">
      <c r="A23" s="2922">
        <v>6</v>
      </c>
      <c r="B23" s="2923" t="s">
        <v>3825</v>
      </c>
      <c r="C23" s="2933">
        <v>321906</v>
      </c>
      <c r="D23" s="2933">
        <v>1020862</v>
      </c>
      <c r="E23" s="2933">
        <v>1782841</v>
      </c>
      <c r="F23" s="2934">
        <v>2526312</v>
      </c>
    </row>
    <row r="24" spans="1:6">
      <c r="A24" s="2922">
        <v>7</v>
      </c>
      <c r="B24" s="2923" t="s">
        <v>5219</v>
      </c>
      <c r="C24" s="2935"/>
      <c r="D24" s="2935"/>
      <c r="E24" s="2935"/>
      <c r="F24" s="2936"/>
    </row>
    <row r="25" spans="1:6">
      <c r="A25" s="2922">
        <v>8</v>
      </c>
      <c r="B25" s="2923" t="s">
        <v>5221</v>
      </c>
      <c r="C25" s="2937">
        <v>181734</v>
      </c>
      <c r="D25" s="2937">
        <v>433897</v>
      </c>
      <c r="E25" s="2937">
        <v>722280</v>
      </c>
      <c r="F25" s="2938">
        <v>1016454</v>
      </c>
    </row>
    <row r="26" spans="1:6">
      <c r="A26" s="2922">
        <v>9</v>
      </c>
      <c r="B26" s="2923" t="s">
        <v>5222</v>
      </c>
      <c r="C26" s="2933">
        <v>8108394</v>
      </c>
      <c r="D26" s="2933">
        <v>21750282</v>
      </c>
      <c r="E26" s="2927">
        <v>36462910</v>
      </c>
      <c r="F26" s="2928">
        <v>45405897</v>
      </c>
    </row>
    <row r="27" spans="1:6">
      <c r="A27" s="2922">
        <v>10</v>
      </c>
      <c r="B27" s="2923"/>
      <c r="C27" s="2926"/>
      <c r="D27" s="2933"/>
      <c r="E27" s="2933"/>
      <c r="F27" s="2934"/>
    </row>
    <row r="28" spans="1:6">
      <c r="A28" s="2922">
        <v>11</v>
      </c>
      <c r="B28" s="2923"/>
      <c r="C28" s="2926"/>
      <c r="D28" s="2933"/>
      <c r="E28" s="2933"/>
      <c r="F28" s="2934"/>
    </row>
    <row r="29" spans="1:6">
      <c r="A29" s="2922">
        <v>12</v>
      </c>
      <c r="B29" s="2923"/>
      <c r="C29" s="2926"/>
      <c r="D29" s="2933"/>
      <c r="E29" s="2933"/>
      <c r="F29" s="2934"/>
    </row>
    <row r="30" spans="1:6">
      <c r="A30" s="2922">
        <v>13</v>
      </c>
      <c r="B30" s="2923"/>
      <c r="C30" s="2926"/>
      <c r="D30" s="2933"/>
      <c r="E30" s="2933"/>
      <c r="F30" s="2934"/>
    </row>
    <row r="31" spans="1:6">
      <c r="A31" s="2922">
        <v>14</v>
      </c>
      <c r="B31" s="2923"/>
      <c r="C31" s="2926"/>
      <c r="D31" s="2933"/>
      <c r="E31" s="2933"/>
      <c r="F31" s="2934"/>
    </row>
    <row r="32" spans="1:6">
      <c r="A32" s="2922">
        <v>15</v>
      </c>
      <c r="B32" s="2923"/>
      <c r="C32" s="2926"/>
      <c r="D32" s="2933"/>
      <c r="E32" s="2933"/>
      <c r="F32" s="2934"/>
    </row>
    <row r="33" spans="1:6">
      <c r="A33" s="2922">
        <v>16</v>
      </c>
      <c r="B33" s="2923"/>
      <c r="C33" s="2926"/>
      <c r="D33" s="2933"/>
      <c r="E33" s="2933"/>
      <c r="F33" s="2934"/>
    </row>
    <row r="34" spans="1:6">
      <c r="A34" s="2922">
        <v>17</v>
      </c>
      <c r="B34" s="2923"/>
      <c r="C34" s="2926"/>
      <c r="D34" s="2939"/>
      <c r="E34" s="2939"/>
      <c r="F34" s="2940"/>
    </row>
    <row r="35" spans="1:6">
      <c r="A35" s="2922">
        <v>18</v>
      </c>
      <c r="B35" s="2923"/>
      <c r="C35" s="2926"/>
      <c r="D35" s="2939"/>
      <c r="E35" s="2939"/>
      <c r="F35" s="2940"/>
    </row>
    <row r="36" spans="1:6">
      <c r="A36" s="2922">
        <v>19</v>
      </c>
      <c r="B36" s="2923"/>
      <c r="C36" s="2926"/>
      <c r="D36" s="2933"/>
      <c r="E36" s="2933"/>
      <c r="F36" s="2934"/>
    </row>
    <row r="37" spans="1:6">
      <c r="A37" s="2922">
        <v>20</v>
      </c>
      <c r="B37" s="2923"/>
      <c r="C37" s="2926"/>
      <c r="D37" s="2933"/>
      <c r="E37" s="2933"/>
      <c r="F37" s="2934"/>
    </row>
    <row r="38" spans="1:6">
      <c r="A38" s="2922">
        <v>21</v>
      </c>
      <c r="B38" s="2923"/>
      <c r="C38" s="2926"/>
      <c r="D38" s="2933"/>
      <c r="E38" s="2933"/>
      <c r="F38" s="2934"/>
    </row>
    <row r="39" spans="1:6">
      <c r="A39" s="2922">
        <v>22</v>
      </c>
      <c r="B39" s="2923"/>
      <c r="C39" s="2924"/>
      <c r="D39" s="2939"/>
      <c r="E39" s="2939"/>
      <c r="F39" s="2940"/>
    </row>
    <row r="40" spans="1:6">
      <c r="A40" s="2922">
        <v>23</v>
      </c>
      <c r="B40" s="2923"/>
      <c r="C40" s="2926"/>
      <c r="D40" s="2933"/>
      <c r="E40" s="2933"/>
      <c r="F40" s="2934"/>
    </row>
    <row r="41" spans="1:6">
      <c r="A41" s="2922">
        <v>24</v>
      </c>
      <c r="B41" s="2923"/>
      <c r="C41" s="2926"/>
      <c r="D41" s="2933"/>
      <c r="E41" s="2933"/>
      <c r="F41" s="2934"/>
    </row>
    <row r="42" spans="1:6">
      <c r="A42" s="2922">
        <v>25</v>
      </c>
      <c r="B42" s="2923"/>
      <c r="C42" s="2926"/>
      <c r="D42" s="2939"/>
      <c r="E42" s="2939"/>
      <c r="F42" s="2940"/>
    </row>
    <row r="43" spans="1:6">
      <c r="A43" s="2922">
        <v>26</v>
      </c>
      <c r="B43" s="2923"/>
      <c r="C43" s="2926"/>
      <c r="D43" s="2933"/>
      <c r="E43" s="2933"/>
      <c r="F43" s="2934"/>
    </row>
    <row r="44" spans="1:6">
      <c r="A44" s="2922">
        <v>27</v>
      </c>
      <c r="B44" s="2923"/>
      <c r="C44" s="2926"/>
      <c r="D44" s="2933"/>
      <c r="E44" s="2933"/>
      <c r="F44" s="2934"/>
    </row>
    <row r="45" spans="1:6">
      <c r="A45" s="2922">
        <v>28</v>
      </c>
      <c r="B45" s="2923"/>
      <c r="C45" s="2926"/>
      <c r="D45" s="2933"/>
      <c r="E45" s="2933"/>
      <c r="F45" s="2934"/>
    </row>
    <row r="46" spans="1:6">
      <c r="A46" s="2922">
        <v>29</v>
      </c>
      <c r="B46" s="2923"/>
      <c r="C46" s="2926"/>
      <c r="D46" s="2933"/>
      <c r="E46" s="2933"/>
      <c r="F46" s="2934"/>
    </row>
    <row r="47" spans="1:6">
      <c r="A47" s="2922">
        <v>30</v>
      </c>
      <c r="B47" s="2923"/>
      <c r="C47" s="2926"/>
      <c r="D47" s="2933"/>
      <c r="E47" s="2933"/>
      <c r="F47" s="2934"/>
    </row>
    <row r="48" spans="1:6">
      <c r="A48" s="2922">
        <v>31</v>
      </c>
      <c r="B48" s="2923"/>
      <c r="C48" s="2926"/>
      <c r="D48" s="2933"/>
      <c r="E48" s="2933"/>
      <c r="F48" s="2934"/>
    </row>
    <row r="49" spans="1:6">
      <c r="A49" s="2922">
        <v>32</v>
      </c>
      <c r="B49" s="2923"/>
      <c r="C49" s="2926"/>
      <c r="D49" s="2933"/>
      <c r="E49" s="2933"/>
      <c r="F49" s="2934"/>
    </row>
    <row r="50" spans="1:6">
      <c r="A50" s="2922">
        <v>33</v>
      </c>
      <c r="B50" s="2923"/>
      <c r="C50" s="2926"/>
      <c r="D50" s="2933"/>
      <c r="E50" s="2933"/>
      <c r="F50" s="2934"/>
    </row>
    <row r="51" spans="1:6">
      <c r="A51" s="2922">
        <v>34</v>
      </c>
      <c r="B51" s="2923"/>
      <c r="C51" s="2926"/>
      <c r="D51" s="2939"/>
      <c r="E51" s="2939"/>
      <c r="F51" s="2940"/>
    </row>
    <row r="52" spans="1:6">
      <c r="A52" s="2922">
        <v>35</v>
      </c>
      <c r="B52" s="2923"/>
      <c r="C52" s="2926"/>
      <c r="D52" s="2933"/>
      <c r="E52" s="2933"/>
      <c r="F52" s="2934"/>
    </row>
    <row r="53" spans="1:6">
      <c r="A53" s="2922">
        <v>36</v>
      </c>
      <c r="B53" s="2923"/>
      <c r="C53" s="2926"/>
      <c r="D53" s="2933"/>
      <c r="E53" s="2933"/>
      <c r="F53" s="2934"/>
    </row>
    <row r="54" spans="1:6">
      <c r="A54" s="2922">
        <v>37</v>
      </c>
      <c r="B54" s="2923"/>
      <c r="C54" s="2926"/>
      <c r="D54" s="2933"/>
      <c r="E54" s="2933"/>
      <c r="F54" s="2934"/>
    </row>
    <row r="55" spans="1:6">
      <c r="A55" s="2922">
        <v>38</v>
      </c>
      <c r="B55" s="2923"/>
      <c r="C55" s="2926"/>
      <c r="D55" s="2933"/>
      <c r="E55" s="2933"/>
      <c r="F55" s="2934"/>
    </row>
    <row r="56" spans="1:6">
      <c r="A56" s="2922">
        <v>39</v>
      </c>
      <c r="B56" s="2923"/>
      <c r="C56" s="2926"/>
      <c r="D56" s="2933"/>
      <c r="E56" s="2933"/>
      <c r="F56" s="2934"/>
    </row>
    <row r="57" spans="1:6">
      <c r="A57" s="2922">
        <v>40</v>
      </c>
      <c r="B57" s="2923"/>
      <c r="C57" s="2926"/>
      <c r="D57" s="2933"/>
      <c r="E57" s="2933"/>
      <c r="F57" s="2934"/>
    </row>
    <row r="58" spans="1:6">
      <c r="A58" s="2922">
        <v>41</v>
      </c>
      <c r="B58" s="2923"/>
      <c r="C58" s="2926"/>
      <c r="D58" s="2933"/>
      <c r="E58" s="2933"/>
      <c r="F58" s="2934"/>
    </row>
    <row r="59" spans="1:6">
      <c r="A59" s="2922">
        <v>42</v>
      </c>
      <c r="B59" s="2923"/>
      <c r="C59" s="2926"/>
      <c r="D59" s="2933"/>
      <c r="E59" s="2933"/>
      <c r="F59" s="2934"/>
    </row>
    <row r="60" spans="1:6">
      <c r="A60" s="2922">
        <v>43</v>
      </c>
      <c r="B60" s="2923"/>
      <c r="C60" s="2926"/>
      <c r="D60" s="2933"/>
      <c r="E60" s="2933"/>
      <c r="F60" s="2934"/>
    </row>
    <row r="61" spans="1:6">
      <c r="A61" s="2922">
        <v>44</v>
      </c>
      <c r="B61" s="2923"/>
      <c r="C61" s="2926"/>
      <c r="D61" s="2933"/>
      <c r="E61" s="2933"/>
      <c r="F61" s="2934"/>
    </row>
    <row r="62" spans="1:6">
      <c r="A62" s="2922">
        <v>45</v>
      </c>
      <c r="B62" s="2923"/>
      <c r="C62" s="2926"/>
      <c r="D62" s="2933"/>
      <c r="E62" s="2933"/>
      <c r="F62" s="2934"/>
    </row>
    <row r="63" spans="1:6">
      <c r="A63" s="2922">
        <v>46</v>
      </c>
      <c r="B63" s="2923"/>
      <c r="C63" s="2926"/>
      <c r="D63" s="2933"/>
      <c r="E63" s="2933"/>
      <c r="F63" s="2934"/>
    </row>
    <row r="64" spans="1:6" ht="15.75" thickBot="1">
      <c r="A64" s="2941">
        <v>47</v>
      </c>
      <c r="B64" s="2942" t="s">
        <v>1526</v>
      </c>
      <c r="C64" s="2946">
        <f>SUM(C18:C63)</f>
        <v>44872441</v>
      </c>
      <c r="D64" s="2946">
        <f>SUM(D18:D63)</f>
        <v>70857707</v>
      </c>
      <c r="E64" s="2946">
        <f>SUM(E18:E63)</f>
        <v>103279844</v>
      </c>
      <c r="F64" s="2947">
        <f>SUM(F18:F63)</f>
        <v>121231044</v>
      </c>
    </row>
    <row r="65" spans="1:6" ht="15.75" thickTop="1">
      <c r="A65" s="2568"/>
      <c r="B65" s="2568"/>
      <c r="C65" s="2568"/>
      <c r="D65" s="2944"/>
      <c r="E65" s="2944"/>
      <c r="F65" s="2944"/>
    </row>
    <row r="66" spans="1:6">
      <c r="A66" s="2945" t="s">
        <v>5220</v>
      </c>
      <c r="B66" s="2945"/>
      <c r="C66" s="1997"/>
      <c r="D66" s="1997"/>
      <c r="E66" s="1997"/>
      <c r="F66" s="1997"/>
    </row>
    <row r="67" spans="1:6">
      <c r="A67" s="1994" t="s">
        <v>3823</v>
      </c>
      <c r="B67" s="1994"/>
      <c r="C67" s="1994"/>
      <c r="D67" s="1994"/>
      <c r="E67" s="1994"/>
      <c r="F67" s="1994"/>
    </row>
  </sheetData>
  <pageMargins left="0.7" right="0.7" top="0.75" bottom="0.75" header="0.3" footer="0.3"/>
  <pageSetup scale="64" orientation="portrait" r:id="rId1"/>
  <colBreaks count="1" manualBreakCount="1">
    <brk id="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 enableFormatConditionsCalculation="0"/>
  <dimension ref="A1:H58"/>
  <sheetViews>
    <sheetView defaultGridColor="0" colorId="22" zoomScale="85" zoomScaleNormal="85" workbookViewId="0">
      <selection activeCell="M31" sqref="M31"/>
    </sheetView>
  </sheetViews>
  <sheetFormatPr defaultColWidth="9.6640625" defaultRowHeight="15"/>
  <cols>
    <col min="1" max="1" width="2.6640625" style="4" customWidth="1"/>
    <col min="2" max="2" width="33.6640625" style="4" customWidth="1"/>
    <col min="3" max="3" width="3.6640625" style="4" customWidth="1"/>
    <col min="4" max="4" width="2.6640625" style="4" customWidth="1"/>
    <col min="5" max="5" width="1.6640625" style="4" customWidth="1"/>
    <col min="6" max="6" width="13.6640625" style="4" customWidth="1"/>
    <col min="7" max="7" width="15.6640625" style="4" customWidth="1"/>
    <col min="8" max="8" width="16.44140625" style="4" customWidth="1"/>
    <col min="9" max="16384" width="9.6640625" style="4"/>
  </cols>
  <sheetData>
    <row r="1" spans="1:8">
      <c r="A1" s="517"/>
      <c r="B1" s="518" t="s">
        <v>2455</v>
      </c>
      <c r="C1" s="519" t="s">
        <v>3412</v>
      </c>
      <c r="D1" s="520"/>
      <c r="E1" s="520"/>
      <c r="F1" s="518"/>
      <c r="G1" s="520" t="s">
        <v>2457</v>
      </c>
      <c r="H1" s="521" t="s">
        <v>2458</v>
      </c>
    </row>
    <row r="2" spans="1:8">
      <c r="A2" s="1084"/>
      <c r="B2" s="522" t="str">
        <f>'Data Sheet'!$C$25</f>
        <v>Orange and Rockland Utilities, Inc</v>
      </c>
      <c r="C2" s="301" t="s">
        <v>3413</v>
      </c>
      <c r="D2" s="4" t="s">
        <v>1008</v>
      </c>
      <c r="F2" s="522" t="s">
        <v>3415</v>
      </c>
      <c r="G2" s="4" t="s">
        <v>2459</v>
      </c>
      <c r="H2" s="523"/>
    </row>
    <row r="3" spans="1:8" ht="15" customHeight="1">
      <c r="A3" s="1085"/>
      <c r="B3" s="1086"/>
      <c r="C3" s="355" t="s">
        <v>3416</v>
      </c>
      <c r="D3" s="1086" t="s">
        <v>3414</v>
      </c>
      <c r="E3" s="1086"/>
      <c r="F3" s="524" t="s">
        <v>3417</v>
      </c>
      <c r="G3" s="448" t="str">
        <f>'Data Sheet'!$C$40</f>
        <v>4/28/2016</v>
      </c>
      <c r="H3" s="681" t="str">
        <f>'Data Sheet'!$C$38</f>
        <v>12/31/2015</v>
      </c>
    </row>
    <row r="4" spans="1:8" ht="15" customHeight="1">
      <c r="A4" s="525" t="s">
        <v>3418</v>
      </c>
      <c r="B4" s="526"/>
      <c r="C4" s="526"/>
      <c r="D4" s="526"/>
      <c r="E4" s="526"/>
      <c r="F4" s="526"/>
      <c r="G4" s="526"/>
      <c r="H4" s="527"/>
    </row>
    <row r="5" spans="1:8">
      <c r="A5" s="1084"/>
      <c r="B5" s="3506" t="s">
        <v>1274</v>
      </c>
      <c r="C5" s="3510"/>
      <c r="D5" s="3510"/>
      <c r="E5" s="3510"/>
      <c r="F5" s="3510"/>
      <c r="G5" s="3510"/>
      <c r="H5" s="3511"/>
    </row>
    <row r="6" spans="1:8">
      <c r="A6" s="1084"/>
      <c r="B6" s="3512"/>
      <c r="C6" s="3512"/>
      <c r="D6" s="3512"/>
      <c r="E6" s="3512"/>
      <c r="F6" s="3512"/>
      <c r="G6" s="3512"/>
      <c r="H6" s="3513"/>
    </row>
    <row r="7" spans="1:8" ht="33.75" customHeight="1">
      <c r="A7" s="1084"/>
      <c r="B7" s="3512"/>
      <c r="C7" s="3512"/>
      <c r="D7" s="3512"/>
      <c r="E7" s="3512"/>
      <c r="F7" s="3512"/>
      <c r="G7" s="3512"/>
      <c r="H7" s="3513"/>
    </row>
    <row r="8" spans="1:8">
      <c r="A8" s="1084"/>
      <c r="B8" s="1081"/>
      <c r="C8" s="1081"/>
      <c r="D8" s="1081"/>
      <c r="E8" s="1081"/>
      <c r="F8" s="1081"/>
      <c r="G8" s="1081"/>
      <c r="H8" s="1082"/>
    </row>
    <row r="9" spans="1:8">
      <c r="A9" s="1084"/>
      <c r="B9" s="1081" t="s">
        <v>4351</v>
      </c>
      <c r="C9" s="1081"/>
      <c r="D9" s="1081"/>
      <c r="E9" s="1081"/>
      <c r="F9" s="1081"/>
      <c r="G9" s="1081"/>
      <c r="H9" s="1082"/>
    </row>
    <row r="10" spans="1:8">
      <c r="A10" s="1084"/>
      <c r="B10" s="830" t="s">
        <v>1494</v>
      </c>
      <c r="C10" s="7"/>
      <c r="D10" s="7"/>
      <c r="E10" s="7" t="s">
        <v>3253</v>
      </c>
      <c r="F10" s="7"/>
      <c r="G10" s="7"/>
      <c r="H10" s="528"/>
    </row>
    <row r="11" spans="1:8">
      <c r="A11" s="1084"/>
      <c r="B11" s="1132" t="s">
        <v>1495</v>
      </c>
      <c r="C11" s="7"/>
      <c r="D11" s="7"/>
      <c r="E11" s="7"/>
      <c r="F11" s="7"/>
      <c r="G11" s="7"/>
      <c r="H11" s="528"/>
    </row>
    <row r="12" spans="1:8">
      <c r="A12" s="1084"/>
      <c r="B12" s="7" t="s">
        <v>3253</v>
      </c>
      <c r="C12" s="7"/>
      <c r="D12" s="7"/>
      <c r="E12" s="7"/>
      <c r="F12" s="7"/>
      <c r="G12" s="7"/>
      <c r="H12" s="528"/>
    </row>
    <row r="13" spans="1:8">
      <c r="A13" s="1084"/>
      <c r="B13" s="7"/>
      <c r="C13" s="7"/>
      <c r="D13" s="7"/>
      <c r="E13" s="7"/>
      <c r="F13" s="7"/>
      <c r="G13" s="7"/>
      <c r="H13" s="528"/>
    </row>
    <row r="14" spans="1:8">
      <c r="A14" s="1084"/>
      <c r="B14" s="7"/>
      <c r="C14" s="7"/>
      <c r="D14" s="7"/>
      <c r="E14" s="7"/>
      <c r="F14" s="7"/>
      <c r="G14" s="7"/>
      <c r="H14" s="528"/>
    </row>
    <row r="15" spans="1:8">
      <c r="A15" s="1085"/>
      <c r="B15" s="526"/>
      <c r="C15" s="526"/>
      <c r="D15" s="526"/>
      <c r="E15" s="526"/>
      <c r="F15" s="526"/>
      <c r="G15" s="526"/>
      <c r="H15" s="527"/>
    </row>
    <row r="16" spans="1:8">
      <c r="A16" s="1084"/>
      <c r="B16" s="3506" t="s">
        <v>156</v>
      </c>
      <c r="C16" s="3514"/>
      <c r="D16" s="3514"/>
      <c r="E16" s="3514"/>
      <c r="F16" s="3514"/>
      <c r="G16" s="3514"/>
      <c r="H16" s="3507"/>
    </row>
    <row r="17" spans="1:8">
      <c r="A17" s="1084"/>
      <c r="B17" s="3515"/>
      <c r="C17" s="3515"/>
      <c r="D17" s="3515"/>
      <c r="E17" s="3515"/>
      <c r="F17" s="3515"/>
      <c r="G17" s="3515"/>
      <c r="H17" s="3509"/>
    </row>
    <row r="18" spans="1:8" ht="15.75" customHeight="1">
      <c r="A18" s="1084"/>
      <c r="B18" s="3515"/>
      <c r="C18" s="3515"/>
      <c r="D18" s="3515"/>
      <c r="E18" s="3515"/>
      <c r="F18" s="3515"/>
      <c r="G18" s="3515"/>
      <c r="H18" s="3509"/>
    </row>
    <row r="19" spans="1:8">
      <c r="A19" s="1084"/>
      <c r="B19" s="1089"/>
      <c r="C19" s="1089"/>
      <c r="D19" s="1089"/>
      <c r="E19" s="1089"/>
      <c r="F19" s="1089"/>
      <c r="G19" s="1089"/>
      <c r="H19" s="528"/>
    </row>
    <row r="20" spans="1:8">
      <c r="A20" s="1084"/>
      <c r="B20" s="1132" t="s">
        <v>81</v>
      </c>
      <c r="C20" s="7"/>
      <c r="D20" s="7"/>
      <c r="E20" s="7"/>
      <c r="F20" s="7"/>
      <c r="G20" s="7"/>
      <c r="H20" s="528"/>
    </row>
    <row r="21" spans="1:8">
      <c r="A21" s="1084"/>
      <c r="B21" s="1132" t="s">
        <v>3253</v>
      </c>
      <c r="C21" s="7"/>
      <c r="D21" s="7"/>
      <c r="E21" s="7"/>
      <c r="F21" s="7"/>
      <c r="G21" s="7"/>
      <c r="H21" s="528"/>
    </row>
    <row r="22" spans="1:8">
      <c r="A22" s="1084"/>
      <c r="B22" s="7"/>
      <c r="C22" s="7"/>
      <c r="D22" s="7"/>
      <c r="E22" s="7"/>
      <c r="F22" s="7"/>
      <c r="G22" s="7"/>
      <c r="H22" s="528"/>
    </row>
    <row r="23" spans="1:8">
      <c r="A23" s="1084"/>
      <c r="B23" s="7"/>
      <c r="C23" s="7"/>
      <c r="D23" s="7"/>
      <c r="E23" s="7"/>
      <c r="F23" s="7"/>
      <c r="G23" s="7"/>
      <c r="H23" s="528"/>
    </row>
    <row r="24" spans="1:8">
      <c r="A24" s="1084"/>
      <c r="B24" s="7"/>
      <c r="C24" s="7"/>
      <c r="D24" s="7"/>
      <c r="E24" s="7"/>
      <c r="F24" s="7"/>
      <c r="G24" s="7"/>
      <c r="H24" s="528"/>
    </row>
    <row r="25" spans="1:8">
      <c r="A25" s="1085"/>
      <c r="B25" s="526"/>
      <c r="C25" s="526"/>
      <c r="D25" s="526"/>
      <c r="E25" s="526"/>
      <c r="F25" s="526"/>
      <c r="G25" s="526"/>
      <c r="H25" s="527"/>
    </row>
    <row r="26" spans="1:8">
      <c r="A26" s="1084"/>
      <c r="B26" s="3506" t="s">
        <v>2469</v>
      </c>
      <c r="C26" s="3514"/>
      <c r="D26" s="3514"/>
      <c r="E26" s="3514"/>
      <c r="F26" s="3514"/>
      <c r="G26" s="3514"/>
      <c r="H26" s="3507"/>
    </row>
    <row r="27" spans="1:8">
      <c r="A27" s="1084"/>
      <c r="B27" s="3515"/>
      <c r="C27" s="3515"/>
      <c r="D27" s="3515"/>
      <c r="E27" s="3515"/>
      <c r="F27" s="3515"/>
      <c r="G27" s="3515"/>
      <c r="H27" s="3509"/>
    </row>
    <row r="28" spans="1:8" ht="31.5" customHeight="1">
      <c r="A28" s="1084"/>
      <c r="B28" s="3515"/>
      <c r="C28" s="3515"/>
      <c r="D28" s="3515"/>
      <c r="E28" s="3515"/>
      <c r="F28" s="3515"/>
      <c r="G28" s="3515"/>
      <c r="H28" s="3509"/>
    </row>
    <row r="29" spans="1:8">
      <c r="A29" s="1084"/>
      <c r="B29" s="1081"/>
      <c r="C29" s="1081"/>
      <c r="D29" s="1081"/>
      <c r="E29" s="1081"/>
      <c r="F29" s="1081"/>
      <c r="G29" s="1081"/>
      <c r="H29" s="1015"/>
    </row>
    <row r="30" spans="1:8">
      <c r="A30" s="1084"/>
      <c r="B30" s="1132" t="s">
        <v>1496</v>
      </c>
      <c r="C30" s="7"/>
      <c r="D30" s="7"/>
      <c r="E30" s="7"/>
      <c r="F30" s="7"/>
      <c r="G30" s="7"/>
      <c r="H30" s="528"/>
    </row>
    <row r="31" spans="1:8">
      <c r="A31" s="1084"/>
      <c r="B31" s="7"/>
      <c r="C31" s="7"/>
      <c r="D31" s="7"/>
      <c r="E31" s="7"/>
      <c r="F31" s="7"/>
      <c r="G31" s="7"/>
      <c r="H31" s="528"/>
    </row>
    <row r="32" spans="1:8">
      <c r="A32" s="1084"/>
      <c r="B32" s="7"/>
      <c r="C32" s="7"/>
      <c r="D32" s="7"/>
      <c r="E32" s="7"/>
      <c r="F32" s="7"/>
      <c r="G32" s="7"/>
      <c r="H32" s="528"/>
    </row>
    <row r="33" spans="1:8">
      <c r="A33" s="1084"/>
      <c r="B33" s="7"/>
      <c r="C33" s="7"/>
      <c r="D33" s="7"/>
      <c r="E33" s="7"/>
      <c r="F33" s="7"/>
      <c r="G33" s="7"/>
      <c r="H33" s="528"/>
    </row>
    <row r="34" spans="1:8">
      <c r="A34" s="1084"/>
      <c r="B34" s="7"/>
      <c r="C34" s="7"/>
      <c r="D34" s="7"/>
      <c r="E34" s="7"/>
      <c r="F34" s="7"/>
      <c r="G34" s="7"/>
      <c r="H34" s="528"/>
    </row>
    <row r="35" spans="1:8">
      <c r="A35" s="1084"/>
      <c r="B35" s="7"/>
      <c r="C35" s="7"/>
      <c r="D35" s="7"/>
      <c r="E35" s="7"/>
      <c r="F35" s="7"/>
      <c r="G35" s="7"/>
      <c r="H35" s="528"/>
    </row>
    <row r="36" spans="1:8">
      <c r="A36" s="1084"/>
      <c r="B36" s="7"/>
      <c r="C36" s="7"/>
      <c r="D36" s="7"/>
      <c r="E36" s="7"/>
      <c r="F36" s="7"/>
      <c r="G36" s="7"/>
      <c r="H36" s="528"/>
    </row>
    <row r="37" spans="1:8">
      <c r="A37" s="1084"/>
      <c r="B37" s="7"/>
      <c r="C37" s="7"/>
      <c r="D37" s="7"/>
      <c r="E37" s="7"/>
      <c r="F37" s="7"/>
      <c r="G37" s="7"/>
      <c r="H37" s="528"/>
    </row>
    <row r="38" spans="1:8">
      <c r="A38" s="1085"/>
      <c r="B38" s="526"/>
      <c r="C38" s="526"/>
      <c r="D38" s="526"/>
      <c r="E38" s="526"/>
      <c r="F38" s="526"/>
      <c r="G38" s="526"/>
      <c r="H38" s="527"/>
    </row>
    <row r="39" spans="1:8">
      <c r="A39" s="1084"/>
      <c r="B39" s="3506" t="s">
        <v>2470</v>
      </c>
      <c r="C39" s="3506"/>
      <c r="D39" s="3506"/>
      <c r="E39" s="3506"/>
      <c r="F39" s="3506"/>
      <c r="G39" s="3506"/>
      <c r="H39" s="3507"/>
    </row>
    <row r="40" spans="1:8">
      <c r="A40" s="1084"/>
      <c r="B40" s="3508"/>
      <c r="C40" s="3508"/>
      <c r="D40" s="3508"/>
      <c r="E40" s="3508"/>
      <c r="F40" s="3508"/>
      <c r="G40" s="3508"/>
      <c r="H40" s="3509"/>
    </row>
    <row r="41" spans="1:8">
      <c r="A41" s="1084"/>
      <c r="B41" s="7"/>
      <c r="C41" s="7"/>
      <c r="D41" s="7"/>
      <c r="E41" s="7"/>
      <c r="F41" s="7"/>
      <c r="G41" s="7"/>
      <c r="H41" s="528"/>
    </row>
    <row r="42" spans="1:8">
      <c r="A42" s="1084"/>
      <c r="B42" s="1132" t="s">
        <v>82</v>
      </c>
      <c r="C42" s="7"/>
      <c r="D42" s="7"/>
      <c r="E42" s="7"/>
      <c r="F42" s="7"/>
      <c r="G42" s="7"/>
      <c r="H42" s="528"/>
    </row>
    <row r="43" spans="1:8">
      <c r="A43" s="1084"/>
      <c r="B43" s="1132" t="s">
        <v>83</v>
      </c>
      <c r="C43" s="7"/>
      <c r="D43" s="7"/>
      <c r="E43" s="7"/>
      <c r="F43" s="7"/>
      <c r="G43" s="7"/>
      <c r="H43" s="528"/>
    </row>
    <row r="44" spans="1:8">
      <c r="A44" s="1084"/>
      <c r="B44" s="7"/>
      <c r="C44" s="7"/>
      <c r="D44" s="7"/>
      <c r="E44" s="7"/>
      <c r="F44" s="7"/>
      <c r="G44" s="7"/>
      <c r="H44" s="528"/>
    </row>
    <row r="45" spans="1:8">
      <c r="A45" s="1084"/>
      <c r="B45" s="7"/>
      <c r="C45" s="7"/>
      <c r="D45" s="7"/>
      <c r="E45" s="7"/>
      <c r="F45" s="7"/>
      <c r="G45" s="7"/>
      <c r="H45" s="528"/>
    </row>
    <row r="46" spans="1:8">
      <c r="A46" s="1084"/>
      <c r="B46" s="7"/>
      <c r="C46" s="7"/>
      <c r="D46" s="7"/>
      <c r="E46" s="7"/>
      <c r="F46" s="7"/>
      <c r="G46" s="7"/>
      <c r="H46" s="528"/>
    </row>
    <row r="47" spans="1:8">
      <c r="A47" s="1084"/>
      <c r="B47" s="7"/>
      <c r="C47" s="7"/>
      <c r="D47" s="7"/>
      <c r="E47" s="7"/>
      <c r="F47" s="7"/>
      <c r="G47" s="7"/>
      <c r="H47" s="528"/>
    </row>
    <row r="48" spans="1:8">
      <c r="A48" s="1085"/>
      <c r="B48" s="526"/>
      <c r="C48" s="526"/>
      <c r="D48" s="526"/>
      <c r="E48" s="526"/>
      <c r="F48" s="526"/>
      <c r="G48" s="526"/>
      <c r="H48" s="527"/>
    </row>
    <row r="49" spans="1:8">
      <c r="A49" s="1084"/>
      <c r="B49" s="3506" t="s">
        <v>2471</v>
      </c>
      <c r="C49" s="3506"/>
      <c r="D49" s="3506"/>
      <c r="E49" s="3506"/>
      <c r="F49" s="3506"/>
      <c r="G49" s="3506"/>
      <c r="H49" s="3507"/>
    </row>
    <row r="50" spans="1:8">
      <c r="A50" s="1084"/>
      <c r="B50" s="3508"/>
      <c r="C50" s="3508"/>
      <c r="D50" s="3508"/>
      <c r="E50" s="3508"/>
      <c r="F50" s="3508"/>
      <c r="G50" s="3508"/>
      <c r="H50" s="3509"/>
    </row>
    <row r="51" spans="1:8">
      <c r="A51" s="1084"/>
      <c r="B51" s="7"/>
      <c r="C51" s="7"/>
      <c r="D51" s="7"/>
      <c r="E51" s="7"/>
      <c r="F51" s="7"/>
      <c r="G51" s="7"/>
      <c r="H51" s="528"/>
    </row>
    <row r="52" spans="1:8">
      <c r="A52" s="1084"/>
      <c r="B52" s="1132" t="s">
        <v>2472</v>
      </c>
      <c r="C52" s="7"/>
      <c r="D52" s="7"/>
      <c r="E52" s="7"/>
      <c r="F52" s="7"/>
      <c r="G52" s="7"/>
      <c r="H52" s="528"/>
    </row>
    <row r="53" spans="1:8">
      <c r="A53" s="1084"/>
      <c r="B53" s="1132" t="s">
        <v>1497</v>
      </c>
      <c r="C53" s="7"/>
      <c r="D53" s="7"/>
      <c r="E53" s="7"/>
      <c r="F53" s="7"/>
      <c r="G53" s="7"/>
      <c r="H53" s="528"/>
    </row>
    <row r="54" spans="1:8">
      <c r="A54" s="1084"/>
      <c r="C54" s="7"/>
      <c r="D54" s="7"/>
      <c r="E54" s="7"/>
      <c r="F54" s="7"/>
      <c r="G54" s="7"/>
      <c r="H54" s="528"/>
    </row>
    <row r="55" spans="1:8">
      <c r="A55" s="1084"/>
      <c r="C55" s="7"/>
      <c r="D55" s="7"/>
      <c r="E55" s="7"/>
      <c r="F55" s="7"/>
      <c r="G55" s="7"/>
      <c r="H55" s="528"/>
    </row>
    <row r="56" spans="1:8" ht="15.75" thickBot="1">
      <c r="A56" s="529"/>
      <c r="B56" s="530"/>
      <c r="C56" s="531"/>
      <c r="D56" s="531"/>
      <c r="E56" s="531"/>
      <c r="F56" s="531"/>
      <c r="G56" s="531"/>
      <c r="H56" s="532"/>
    </row>
    <row r="57" spans="1:8">
      <c r="A57" s="1132" t="s">
        <v>2597</v>
      </c>
      <c r="C57" s="7"/>
      <c r="D57" s="7"/>
      <c r="E57" s="7"/>
      <c r="F57" s="7"/>
      <c r="G57" s="7"/>
      <c r="H57" s="7"/>
    </row>
    <row r="58" spans="1:8" ht="15.75" customHeight="1">
      <c r="A58" s="831" t="s">
        <v>2598</v>
      </c>
      <c r="B58" s="7"/>
      <c r="C58" s="7"/>
      <c r="D58" s="7"/>
      <c r="E58" s="7"/>
      <c r="F58" s="7"/>
      <c r="G58" s="7"/>
      <c r="H58" s="7"/>
    </row>
  </sheetData>
  <mergeCells count="5">
    <mergeCell ref="B49:H50"/>
    <mergeCell ref="B5:H7"/>
    <mergeCell ref="B16:H18"/>
    <mergeCell ref="B26:H28"/>
    <mergeCell ref="B39:H40"/>
  </mergeCells>
  <phoneticPr fontId="0" type="noConversion"/>
  <printOptions horizontalCentered="1" verticalCentered="1"/>
  <pageMargins left="0.5" right="0.5" top="0.5" bottom="0.5" header="0" footer="0"/>
  <pageSetup scale="80" orientation="portrait" horizontalDpi="300" verticalDpi="300"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94">
    <pageSetUpPr fitToPage="1"/>
  </sheetPr>
  <dimension ref="A1:H65"/>
  <sheetViews>
    <sheetView defaultGridColor="0" colorId="22" zoomScaleNormal="100" zoomScaleSheetLayoutView="80" workbookViewId="0">
      <selection activeCell="M31" sqref="M31"/>
    </sheetView>
  </sheetViews>
  <sheetFormatPr defaultColWidth="9.6640625" defaultRowHeight="15"/>
  <cols>
    <col min="1" max="1" width="4.6640625" style="1996" customWidth="1"/>
    <col min="2" max="2" width="14.6640625" style="1996" customWidth="1"/>
    <col min="3" max="4" width="16.6640625" style="1996" customWidth="1"/>
    <col min="5" max="5" width="4.6640625" style="1996" customWidth="1"/>
    <col min="6" max="6" width="17.6640625" style="1996" customWidth="1"/>
    <col min="7" max="7" width="12.6640625" style="1996" customWidth="1"/>
    <col min="8" max="8" width="16.6640625" style="1996" customWidth="1"/>
    <col min="9" max="16384" width="9.6640625" style="1996"/>
  </cols>
  <sheetData>
    <row r="1" spans="1:8">
      <c r="A1" s="2510" t="s">
        <v>2455</v>
      </c>
      <c r="B1" s="2509"/>
      <c r="C1" s="2509"/>
      <c r="D1" s="2948" t="s">
        <v>3412</v>
      </c>
      <c r="E1" s="2949"/>
      <c r="F1" s="2950"/>
      <c r="G1" s="2951" t="s">
        <v>2457</v>
      </c>
      <c r="H1" s="2952" t="s">
        <v>2458</v>
      </c>
    </row>
    <row r="2" spans="1:8">
      <c r="A2" s="1901" t="str">
        <f>+'Data Sheet'!C25</f>
        <v>Orange and Rockland Utilities, Inc</v>
      </c>
      <c r="B2" s="2953"/>
      <c r="C2" s="2953"/>
      <c r="D2" s="2954" t="s">
        <v>4975</v>
      </c>
      <c r="E2" s="1997"/>
      <c r="F2" s="2529"/>
      <c r="G2" s="2499" t="s">
        <v>2459</v>
      </c>
      <c r="H2" s="2955"/>
    </row>
    <row r="3" spans="1:8" ht="15" customHeight="1">
      <c r="A3" s="2956"/>
      <c r="B3" s="2953"/>
      <c r="C3" s="2953"/>
      <c r="D3" s="2954" t="s">
        <v>230</v>
      </c>
      <c r="E3" s="1997"/>
      <c r="F3" s="1997"/>
      <c r="G3" s="2957" t="str">
        <f>+'Data Sheet'!C40</f>
        <v>4/28/2016</v>
      </c>
      <c r="H3" s="3028" t="str">
        <f>+'Data Sheet'!C38</f>
        <v>12/31/2015</v>
      </c>
    </row>
    <row r="4" spans="1:8" ht="15" customHeight="1">
      <c r="A4" s="2958" t="s">
        <v>2888</v>
      </c>
      <c r="B4" s="2959"/>
      <c r="C4" s="2959"/>
      <c r="D4" s="2531"/>
      <c r="E4" s="2531"/>
      <c r="F4" s="2531"/>
      <c r="G4" s="2531"/>
      <c r="H4" s="2530"/>
    </row>
    <row r="5" spans="1:8">
      <c r="A5" s="2960"/>
      <c r="B5" s="2961"/>
      <c r="C5" s="2961"/>
      <c r="D5" s="2962"/>
      <c r="E5" s="2962"/>
      <c r="F5" s="2962"/>
      <c r="G5" s="2962"/>
      <c r="H5" s="2963"/>
    </row>
    <row r="6" spans="1:8">
      <c r="A6" s="2964" t="s">
        <v>2889</v>
      </c>
      <c r="B6" s="2961"/>
      <c r="C6" s="2961"/>
      <c r="D6" s="2961"/>
      <c r="E6" s="2961"/>
      <c r="F6" s="2962"/>
      <c r="G6" s="2962"/>
      <c r="H6" s="2963"/>
    </row>
    <row r="7" spans="1:8">
      <c r="A7" s="2964" t="s">
        <v>2890</v>
      </c>
      <c r="B7" s="2961"/>
      <c r="C7" s="2961"/>
      <c r="D7" s="2961"/>
      <c r="E7" s="2961"/>
      <c r="F7" s="2961"/>
      <c r="G7" s="2961"/>
      <c r="H7" s="2965"/>
    </row>
    <row r="8" spans="1:8">
      <c r="A8" s="2964"/>
      <c r="B8" s="2961"/>
      <c r="C8" s="2961"/>
      <c r="D8" s="2961"/>
      <c r="E8" s="2961"/>
      <c r="F8" s="2961"/>
      <c r="G8" s="2961"/>
      <c r="H8" s="2965"/>
    </row>
    <row r="9" spans="1:8">
      <c r="A9" s="2966" t="s">
        <v>3686</v>
      </c>
      <c r="B9" s="2967" t="s">
        <v>3247</v>
      </c>
      <c r="C9" s="2968"/>
      <c r="D9" s="2969" t="s">
        <v>543</v>
      </c>
      <c r="E9" s="2969" t="s">
        <v>3686</v>
      </c>
      <c r="F9" s="2969" t="s">
        <v>3247</v>
      </c>
      <c r="G9" s="2970"/>
      <c r="H9" s="2971" t="s">
        <v>543</v>
      </c>
    </row>
    <row r="10" spans="1:8">
      <c r="A10" s="2972" t="s">
        <v>3689</v>
      </c>
      <c r="B10" s="2973" t="s">
        <v>58</v>
      </c>
      <c r="C10" s="2974"/>
      <c r="D10" s="2975" t="s">
        <v>1827</v>
      </c>
      <c r="E10" s="2975" t="s">
        <v>3689</v>
      </c>
      <c r="F10" s="2975" t="s">
        <v>58</v>
      </c>
      <c r="G10" s="2976"/>
      <c r="H10" s="2977" t="s">
        <v>1827</v>
      </c>
    </row>
    <row r="11" spans="1:8">
      <c r="A11" s="2972">
        <v>1</v>
      </c>
      <c r="B11" s="2973" t="s">
        <v>2891</v>
      </c>
      <c r="C11" s="2974"/>
      <c r="D11" s="2978"/>
      <c r="E11" s="2975">
        <v>22</v>
      </c>
      <c r="F11" s="2973" t="s">
        <v>2892</v>
      </c>
      <c r="G11" s="2974"/>
      <c r="H11" s="2979"/>
    </row>
    <row r="12" spans="1:8">
      <c r="A12" s="2972">
        <v>2</v>
      </c>
      <c r="B12" s="2980" t="s">
        <v>2893</v>
      </c>
      <c r="C12" s="2981"/>
      <c r="D12" s="2982"/>
      <c r="E12" s="2983">
        <v>23</v>
      </c>
      <c r="F12" s="2984" t="s">
        <v>2894</v>
      </c>
      <c r="G12" s="2961"/>
      <c r="H12" s="2985">
        <v>4028328</v>
      </c>
    </row>
    <row r="13" spans="1:8">
      <c r="A13" s="2972">
        <v>3</v>
      </c>
      <c r="B13" s="2980" t="s">
        <v>2895</v>
      </c>
      <c r="C13" s="2981"/>
      <c r="D13" s="2986"/>
      <c r="E13" s="2975"/>
      <c r="F13" s="2980" t="s">
        <v>2896</v>
      </c>
      <c r="G13" s="2981"/>
      <c r="H13" s="2987"/>
    </row>
    <row r="14" spans="1:8">
      <c r="A14" s="2972">
        <v>4</v>
      </c>
      <c r="B14" s="2980" t="s">
        <v>2897</v>
      </c>
      <c r="C14" s="2981"/>
      <c r="D14" s="2986"/>
      <c r="E14" s="2983">
        <v>24</v>
      </c>
      <c r="F14" s="2984" t="s">
        <v>1757</v>
      </c>
      <c r="G14" s="2961"/>
      <c r="H14" s="2985">
        <v>258083</v>
      </c>
    </row>
    <row r="15" spans="1:8">
      <c r="A15" s="2972">
        <v>5</v>
      </c>
      <c r="B15" s="2980" t="s">
        <v>1758</v>
      </c>
      <c r="C15" s="2981"/>
      <c r="D15" s="2986"/>
      <c r="E15" s="2975"/>
      <c r="F15" s="2980" t="s">
        <v>1759</v>
      </c>
      <c r="G15" s="2981"/>
      <c r="H15" s="2987"/>
    </row>
    <row r="16" spans="1:8">
      <c r="A16" s="2972">
        <v>6</v>
      </c>
      <c r="B16" s="2980" t="s">
        <v>1760</v>
      </c>
      <c r="C16" s="2981"/>
      <c r="D16" s="2986"/>
      <c r="E16" s="2983">
        <v>25</v>
      </c>
      <c r="F16" s="2984" t="s">
        <v>1761</v>
      </c>
      <c r="G16" s="2961"/>
      <c r="H16" s="2985">
        <v>129429</v>
      </c>
    </row>
    <row r="17" spans="1:8">
      <c r="A17" s="2972">
        <v>7</v>
      </c>
      <c r="B17" s="2980" t="s">
        <v>3239</v>
      </c>
      <c r="C17" s="2981"/>
      <c r="D17" s="2986"/>
      <c r="E17" s="2975"/>
      <c r="F17" s="2980" t="s">
        <v>1759</v>
      </c>
      <c r="G17" s="2981"/>
      <c r="H17" s="2987"/>
    </row>
    <row r="18" spans="1:8">
      <c r="A18" s="2972">
        <v>8</v>
      </c>
      <c r="B18" s="2980" t="s">
        <v>1762</v>
      </c>
      <c r="C18" s="2981"/>
      <c r="D18" s="2986"/>
      <c r="E18" s="2975">
        <v>26</v>
      </c>
      <c r="F18" s="2980" t="s">
        <v>1763</v>
      </c>
      <c r="G18" s="2981"/>
      <c r="H18" s="2988"/>
    </row>
    <row r="19" spans="1:8">
      <c r="A19" s="2989">
        <v>9</v>
      </c>
      <c r="B19" s="2984" t="s">
        <v>1764</v>
      </c>
      <c r="C19" s="2961"/>
      <c r="D19" s="2990"/>
      <c r="E19" s="2983">
        <v>27</v>
      </c>
      <c r="F19" s="2991" t="s">
        <v>1765</v>
      </c>
      <c r="G19" s="2992"/>
      <c r="H19" s="3029">
        <v>13394</v>
      </c>
    </row>
    <row r="20" spans="1:8">
      <c r="A20" s="2972"/>
      <c r="B20" s="2980" t="s">
        <v>1766</v>
      </c>
      <c r="C20" s="2981"/>
      <c r="D20" s="2993">
        <f>SUM(D13:D17)-D18</f>
        <v>0</v>
      </c>
      <c r="E20" s="2975"/>
      <c r="F20" s="2980" t="s">
        <v>1767</v>
      </c>
      <c r="G20" s="2981"/>
      <c r="H20" s="2987"/>
    </row>
    <row r="21" spans="1:8">
      <c r="A21" s="2972">
        <v>10</v>
      </c>
      <c r="B21" s="2980" t="s">
        <v>1768</v>
      </c>
      <c r="C21" s="2981"/>
      <c r="D21" s="2986">
        <v>1751472</v>
      </c>
      <c r="E21" s="2975">
        <v>28</v>
      </c>
      <c r="F21" s="2980" t="s">
        <v>1769</v>
      </c>
      <c r="G21" s="2981"/>
      <c r="H21" s="2988">
        <v>23239</v>
      </c>
    </row>
    <row r="22" spans="1:8">
      <c r="A22" s="2994">
        <v>11</v>
      </c>
      <c r="B22" s="2995" t="s">
        <v>5223</v>
      </c>
      <c r="C22" s="2996"/>
      <c r="D22" s="2997"/>
      <c r="E22" s="2998">
        <v>29</v>
      </c>
      <c r="F22" s="2999" t="s">
        <v>5224</v>
      </c>
      <c r="G22" s="3000"/>
      <c r="H22" s="3001"/>
    </row>
    <row r="23" spans="1:8">
      <c r="A23" s="2994">
        <v>12</v>
      </c>
      <c r="B23" s="2995" t="s">
        <v>5225</v>
      </c>
      <c r="C23" s="2996"/>
      <c r="D23" s="3002"/>
      <c r="E23" s="2983">
        <v>30</v>
      </c>
      <c r="F23" s="3003" t="s">
        <v>1770</v>
      </c>
      <c r="G23" s="2962"/>
      <c r="H23" s="3004"/>
    </row>
    <row r="24" spans="1:8">
      <c r="A24" s="2972">
        <v>13</v>
      </c>
      <c r="B24" s="2980" t="s">
        <v>954</v>
      </c>
      <c r="C24" s="2981"/>
      <c r="D24" s="2986">
        <v>2701001</v>
      </c>
      <c r="E24" s="2975"/>
      <c r="F24" s="2973" t="s">
        <v>5226</v>
      </c>
      <c r="G24" s="2974"/>
      <c r="H24" s="2987">
        <f>SUM(H12:H22)</f>
        <v>4452473</v>
      </c>
    </row>
    <row r="25" spans="1:8">
      <c r="A25" s="2972">
        <v>14</v>
      </c>
      <c r="B25" s="2980" t="s">
        <v>1771</v>
      </c>
      <c r="C25" s="2981"/>
      <c r="D25" s="2986"/>
      <c r="E25" s="2978"/>
      <c r="F25" s="3005"/>
      <c r="G25" s="3005"/>
      <c r="H25" s="3006"/>
    </row>
    <row r="26" spans="1:8">
      <c r="A26" s="2972">
        <v>15</v>
      </c>
      <c r="B26" s="2980" t="s">
        <v>1772</v>
      </c>
      <c r="C26" s="2981"/>
      <c r="D26" s="2993">
        <f>D24-D25</f>
        <v>2701001</v>
      </c>
      <c r="E26" s="2978"/>
      <c r="F26" s="3005"/>
      <c r="G26" s="3005"/>
      <c r="H26" s="3006"/>
    </row>
    <row r="27" spans="1:8">
      <c r="A27" s="2972">
        <v>16</v>
      </c>
      <c r="B27" s="2980" t="s">
        <v>1773</v>
      </c>
      <c r="C27" s="2981"/>
      <c r="D27" s="3002"/>
      <c r="E27" s="3005"/>
      <c r="F27" s="3005"/>
      <c r="G27" s="3005"/>
      <c r="H27" s="3006"/>
    </row>
    <row r="28" spans="1:8">
      <c r="A28" s="2972">
        <v>17</v>
      </c>
      <c r="B28" s="2980" t="s">
        <v>954</v>
      </c>
      <c r="C28" s="2981"/>
      <c r="D28" s="2986"/>
      <c r="E28" s="2978"/>
      <c r="F28" s="3005"/>
      <c r="G28" s="3005"/>
      <c r="H28" s="3006"/>
    </row>
    <row r="29" spans="1:8">
      <c r="A29" s="2972">
        <v>18</v>
      </c>
      <c r="B29" s="2980" t="s">
        <v>1771</v>
      </c>
      <c r="C29" s="2981"/>
      <c r="D29" s="2986"/>
      <c r="E29" s="2978"/>
      <c r="F29" s="3005"/>
      <c r="G29" s="3005"/>
      <c r="H29" s="3006"/>
    </row>
    <row r="30" spans="1:8">
      <c r="A30" s="2989">
        <v>19</v>
      </c>
      <c r="B30" s="2984" t="s">
        <v>1774</v>
      </c>
      <c r="C30" s="2961"/>
      <c r="D30" s="3007"/>
      <c r="E30" s="2978"/>
      <c r="F30" s="3005"/>
      <c r="G30" s="3005"/>
      <c r="H30" s="3006"/>
    </row>
    <row r="31" spans="1:8">
      <c r="A31" s="2972"/>
      <c r="B31" s="2980" t="s">
        <v>1559</v>
      </c>
      <c r="C31" s="2981"/>
      <c r="D31" s="2993">
        <f>D28-D29</f>
        <v>0</v>
      </c>
      <c r="E31" s="2978"/>
      <c r="F31" s="3005"/>
      <c r="G31" s="3005"/>
      <c r="H31" s="3006"/>
    </row>
    <row r="32" spans="1:8">
      <c r="A32" s="2972">
        <v>20</v>
      </c>
      <c r="B32" s="2980" t="s">
        <v>1560</v>
      </c>
      <c r="C32" s="2981"/>
      <c r="D32" s="2986"/>
      <c r="E32" s="2978"/>
      <c r="F32" s="3005"/>
      <c r="G32" s="3005"/>
      <c r="H32" s="3006"/>
    </row>
    <row r="33" spans="1:8">
      <c r="A33" s="2989">
        <v>21</v>
      </c>
      <c r="B33" s="3003" t="s">
        <v>2316</v>
      </c>
      <c r="C33" s="2962"/>
      <c r="D33" s="3007"/>
      <c r="E33" s="2978"/>
      <c r="F33" s="3005"/>
      <c r="G33" s="3005"/>
      <c r="H33" s="3006"/>
    </row>
    <row r="34" spans="1:8">
      <c r="A34" s="2989"/>
      <c r="B34" s="3003" t="s">
        <v>2317</v>
      </c>
      <c r="C34" s="2962"/>
      <c r="D34" s="3007">
        <f>D20+D21+D26+D31+D32</f>
        <v>4452473</v>
      </c>
      <c r="E34" s="2978"/>
      <c r="F34" s="3005"/>
      <c r="G34" s="3005"/>
      <c r="H34" s="3006"/>
    </row>
    <row r="35" spans="1:8">
      <c r="A35" s="3008" t="s">
        <v>2318</v>
      </c>
      <c r="B35" s="3009"/>
      <c r="C35" s="3009"/>
      <c r="D35" s="3009"/>
      <c r="E35" s="3009"/>
      <c r="F35" s="3009"/>
      <c r="G35" s="3009"/>
      <c r="H35" s="3010"/>
    </row>
    <row r="36" spans="1:8">
      <c r="A36" s="2964"/>
      <c r="B36" s="2961"/>
      <c r="C36" s="2961"/>
      <c r="D36" s="2961"/>
      <c r="E36" s="2961"/>
      <c r="F36" s="2961"/>
      <c r="G36" s="2961"/>
      <c r="H36" s="2965"/>
    </row>
    <row r="37" spans="1:8">
      <c r="A37" s="2964" t="s">
        <v>2319</v>
      </c>
      <c r="B37" s="2961"/>
      <c r="C37" s="2961"/>
      <c r="D37" s="2961"/>
      <c r="E37" s="2961" t="s">
        <v>2320</v>
      </c>
      <c r="F37" s="2961"/>
      <c r="G37" s="2961"/>
      <c r="H37" s="2965"/>
    </row>
    <row r="38" spans="1:8">
      <c r="A38" s="2964" t="s">
        <v>2321</v>
      </c>
      <c r="B38" s="2961"/>
      <c r="C38" s="2961"/>
      <c r="D38" s="2961"/>
      <c r="E38" s="2961" t="s">
        <v>2322</v>
      </c>
      <c r="F38" s="2961"/>
      <c r="G38" s="2961"/>
      <c r="H38" s="2965"/>
    </row>
    <row r="39" spans="1:8">
      <c r="A39" s="2964" t="s">
        <v>2323</v>
      </c>
      <c r="B39" s="2961"/>
      <c r="C39" s="2961"/>
      <c r="D39" s="2961"/>
      <c r="E39" s="2961" t="s">
        <v>2324</v>
      </c>
      <c r="F39" s="2961"/>
      <c r="G39" s="2961"/>
      <c r="H39" s="2965"/>
    </row>
    <row r="40" spans="1:8">
      <c r="A40" s="2964" t="s">
        <v>1203</v>
      </c>
      <c r="B40" s="2961"/>
      <c r="C40" s="2961"/>
      <c r="D40" s="2961"/>
      <c r="E40" s="2961" t="s">
        <v>1204</v>
      </c>
      <c r="F40" s="2961"/>
      <c r="G40" s="2961"/>
      <c r="H40" s="2965"/>
    </row>
    <row r="41" spans="1:8">
      <c r="A41" s="2964" t="s">
        <v>1205</v>
      </c>
      <c r="B41" s="2961"/>
      <c r="C41" s="2961"/>
      <c r="D41" s="2961"/>
      <c r="E41" s="2961" t="s">
        <v>2328</v>
      </c>
      <c r="F41" s="2961"/>
      <c r="G41" s="2961"/>
      <c r="H41" s="2965"/>
    </row>
    <row r="42" spans="1:8">
      <c r="A42" s="2964" t="s">
        <v>2104</v>
      </c>
      <c r="B42" s="2961"/>
      <c r="C42" s="2961"/>
      <c r="D42" s="2961"/>
      <c r="E42" s="2961" t="s">
        <v>3609</v>
      </c>
      <c r="F42" s="2961"/>
      <c r="G42" s="2961"/>
      <c r="H42" s="2965"/>
    </row>
    <row r="43" spans="1:8">
      <c r="A43" s="2964" t="s">
        <v>3610</v>
      </c>
      <c r="B43" s="2961"/>
      <c r="C43" s="2961"/>
      <c r="D43" s="2961"/>
      <c r="E43" s="2961" t="s">
        <v>3611</v>
      </c>
      <c r="F43" s="2961"/>
      <c r="G43" s="2961"/>
      <c r="H43" s="2965"/>
    </row>
    <row r="44" spans="1:8">
      <c r="A44" s="2964" t="s">
        <v>2698</v>
      </c>
      <c r="B44" s="2961"/>
      <c r="C44" s="2961"/>
      <c r="D44" s="2961"/>
      <c r="E44" s="2961" t="s">
        <v>2699</v>
      </c>
      <c r="F44" s="2961"/>
      <c r="G44" s="2961"/>
      <c r="H44" s="2965"/>
    </row>
    <row r="45" spans="1:8">
      <c r="A45" s="2964"/>
      <c r="B45" s="2961"/>
      <c r="C45" s="2961"/>
      <c r="D45" s="2961"/>
      <c r="E45" s="2961"/>
      <c r="F45" s="2961"/>
      <c r="G45" s="2961"/>
      <c r="H45" s="2965"/>
    </row>
    <row r="46" spans="1:8">
      <c r="A46" s="3011" t="s">
        <v>2700</v>
      </c>
      <c r="B46" s="3012"/>
      <c r="C46" s="3012"/>
      <c r="D46" s="3012"/>
      <c r="E46" s="3012"/>
      <c r="F46" s="3012"/>
      <c r="G46" s="3012"/>
      <c r="H46" s="3013"/>
    </row>
    <row r="47" spans="1:8">
      <c r="A47" s="2964"/>
      <c r="B47" s="2984"/>
      <c r="C47" s="2984"/>
      <c r="D47" s="3003" t="s">
        <v>2701</v>
      </c>
      <c r="E47" s="2962"/>
      <c r="F47" s="2973" t="s">
        <v>2702</v>
      </c>
      <c r="G47" s="2974"/>
      <c r="H47" s="3014"/>
    </row>
    <row r="48" spans="1:8">
      <c r="A48" s="2989" t="s">
        <v>3686</v>
      </c>
      <c r="B48" s="2983" t="s">
        <v>2703</v>
      </c>
      <c r="C48" s="2983" t="s">
        <v>2704</v>
      </c>
      <c r="D48" s="3003" t="s">
        <v>865</v>
      </c>
      <c r="E48" s="2962"/>
      <c r="F48" s="2983" t="s">
        <v>2705</v>
      </c>
      <c r="G48" s="2983" t="s">
        <v>2706</v>
      </c>
      <c r="H48" s="3015" t="s">
        <v>2707</v>
      </c>
    </row>
    <row r="49" spans="1:8">
      <c r="A49" s="2989" t="s">
        <v>3689</v>
      </c>
      <c r="B49" s="2984"/>
      <c r="C49" s="2984"/>
      <c r="D49" s="3003" t="s">
        <v>2708</v>
      </c>
      <c r="E49" s="2962"/>
      <c r="F49" s="2983" t="s">
        <v>2709</v>
      </c>
      <c r="G49" s="2983"/>
      <c r="H49" s="3015"/>
    </row>
    <row r="50" spans="1:8">
      <c r="A50" s="3016"/>
      <c r="B50" s="2975" t="s">
        <v>58</v>
      </c>
      <c r="C50" s="2975" t="s">
        <v>1827</v>
      </c>
      <c r="D50" s="2973" t="s">
        <v>1828</v>
      </c>
      <c r="E50" s="2974"/>
      <c r="F50" s="2975" t="s">
        <v>1829</v>
      </c>
      <c r="G50" s="2975" t="s">
        <v>3535</v>
      </c>
      <c r="H50" s="2977" t="s">
        <v>3536</v>
      </c>
    </row>
    <row r="51" spans="1:8">
      <c r="A51" s="2964">
        <v>31</v>
      </c>
      <c r="B51" s="2980" t="s">
        <v>2710</v>
      </c>
      <c r="C51" s="2986">
        <v>379745</v>
      </c>
      <c r="D51" s="2986">
        <v>32390</v>
      </c>
      <c r="E51" s="3017"/>
      <c r="F51" s="2986">
        <v>911</v>
      </c>
      <c r="G51" s="3018">
        <v>7</v>
      </c>
      <c r="H51" s="3019">
        <v>1900</v>
      </c>
    </row>
    <row r="52" spans="1:8">
      <c r="A52" s="2964">
        <v>32</v>
      </c>
      <c r="B52" s="2980" t="s">
        <v>2711</v>
      </c>
      <c r="C52" s="2986">
        <v>358069</v>
      </c>
      <c r="D52" s="2986">
        <v>26752</v>
      </c>
      <c r="E52" s="3017"/>
      <c r="F52" s="2986">
        <v>891</v>
      </c>
      <c r="G52" s="3018">
        <v>19</v>
      </c>
      <c r="H52" s="3019">
        <v>1900</v>
      </c>
    </row>
    <row r="53" spans="1:8">
      <c r="A53" s="2964">
        <v>33</v>
      </c>
      <c r="B53" s="2980" t="s">
        <v>2712</v>
      </c>
      <c r="C53" s="2986">
        <v>355950</v>
      </c>
      <c r="D53" s="2986">
        <v>15727</v>
      </c>
      <c r="E53" s="3017"/>
      <c r="F53" s="2986">
        <v>828</v>
      </c>
      <c r="G53" s="3018">
        <v>5</v>
      </c>
      <c r="H53" s="3019">
        <v>1900</v>
      </c>
    </row>
    <row r="54" spans="1:8">
      <c r="A54" s="2964">
        <v>34</v>
      </c>
      <c r="B54" s="2980" t="s">
        <v>2713</v>
      </c>
      <c r="C54" s="2986">
        <v>306343</v>
      </c>
      <c r="D54" s="2986">
        <v>12014</v>
      </c>
      <c r="E54" s="3017"/>
      <c r="F54" s="2986">
        <v>705</v>
      </c>
      <c r="G54" s="3018">
        <v>1</v>
      </c>
      <c r="H54" s="3019">
        <v>2100</v>
      </c>
    </row>
    <row r="55" spans="1:8">
      <c r="A55" s="2964">
        <v>35</v>
      </c>
      <c r="B55" s="2980" t="s">
        <v>2714</v>
      </c>
      <c r="C55" s="2986">
        <v>362356</v>
      </c>
      <c r="D55" s="2986">
        <v>10466</v>
      </c>
      <c r="E55" s="3017"/>
      <c r="F55" s="2986">
        <v>1153</v>
      </c>
      <c r="G55" s="3018">
        <v>28</v>
      </c>
      <c r="H55" s="3019">
        <v>1700</v>
      </c>
    </row>
    <row r="56" spans="1:8">
      <c r="A56" s="2964">
        <v>36</v>
      </c>
      <c r="B56" s="2980" t="s">
        <v>2715</v>
      </c>
      <c r="C56" s="2986">
        <v>392333</v>
      </c>
      <c r="D56" s="2986">
        <v>8607</v>
      </c>
      <c r="E56" s="3017"/>
      <c r="F56" s="2986">
        <v>1270</v>
      </c>
      <c r="G56" s="3018">
        <v>12</v>
      </c>
      <c r="H56" s="3019">
        <v>1700</v>
      </c>
    </row>
    <row r="57" spans="1:8">
      <c r="A57" s="2964">
        <v>37</v>
      </c>
      <c r="B57" s="2980" t="s">
        <v>2716</v>
      </c>
      <c r="C57" s="2986">
        <v>461755</v>
      </c>
      <c r="D57" s="2986">
        <v>12058</v>
      </c>
      <c r="E57" s="3017"/>
      <c r="F57" s="2986">
        <v>1405</v>
      </c>
      <c r="G57" s="3018">
        <v>20</v>
      </c>
      <c r="H57" s="3019">
        <v>1700</v>
      </c>
    </row>
    <row r="58" spans="1:8">
      <c r="A58" s="2964">
        <v>38</v>
      </c>
      <c r="B58" s="2980" t="s">
        <v>2717</v>
      </c>
      <c r="C58" s="2986">
        <v>451596</v>
      </c>
      <c r="D58" s="2986">
        <v>8274</v>
      </c>
      <c r="E58" s="3017"/>
      <c r="F58" s="2986">
        <v>1376</v>
      </c>
      <c r="G58" s="3018">
        <v>17</v>
      </c>
      <c r="H58" s="3019">
        <v>1700</v>
      </c>
    </row>
    <row r="59" spans="1:8">
      <c r="A59" s="2964">
        <v>39</v>
      </c>
      <c r="B59" s="2980" t="s">
        <v>1327</v>
      </c>
      <c r="C59" s="2986">
        <v>391431</v>
      </c>
      <c r="D59" s="2986">
        <v>342</v>
      </c>
      <c r="E59" s="3017"/>
      <c r="F59" s="2986">
        <v>1398</v>
      </c>
      <c r="G59" s="3018">
        <v>8</v>
      </c>
      <c r="H59" s="3019">
        <v>1700</v>
      </c>
    </row>
    <row r="60" spans="1:8">
      <c r="A60" s="2964">
        <v>40</v>
      </c>
      <c r="B60" s="2980" t="s">
        <v>1328</v>
      </c>
      <c r="C60" s="2986">
        <v>322789</v>
      </c>
      <c r="D60" s="2986">
        <v>248</v>
      </c>
      <c r="E60" s="3017"/>
      <c r="F60" s="2986">
        <v>741</v>
      </c>
      <c r="G60" s="3018">
        <v>28</v>
      </c>
      <c r="H60" s="3019">
        <v>1900</v>
      </c>
    </row>
    <row r="61" spans="1:8">
      <c r="A61" s="2964">
        <v>41</v>
      </c>
      <c r="B61" s="2980" t="s">
        <v>1329</v>
      </c>
      <c r="C61" s="2986">
        <v>325493</v>
      </c>
      <c r="D61" s="2986">
        <v>959</v>
      </c>
      <c r="E61" s="3017"/>
      <c r="F61" s="2986">
        <v>786</v>
      </c>
      <c r="G61" s="3018">
        <v>30</v>
      </c>
      <c r="H61" s="3019">
        <v>1900</v>
      </c>
    </row>
    <row r="62" spans="1:8">
      <c r="A62" s="2964">
        <v>42</v>
      </c>
      <c r="B62" s="2980" t="s">
        <v>1330</v>
      </c>
      <c r="C62" s="2986">
        <v>344613</v>
      </c>
      <c r="D62" s="2986">
        <v>1592</v>
      </c>
      <c r="E62" s="3017"/>
      <c r="F62" s="2986">
        <v>816</v>
      </c>
      <c r="G62" s="3018">
        <v>21</v>
      </c>
      <c r="H62" s="3019">
        <v>1900</v>
      </c>
    </row>
    <row r="63" spans="1:8" ht="15.75" thickBot="1">
      <c r="A63" s="3020">
        <v>43</v>
      </c>
      <c r="B63" s="3021" t="s">
        <v>1526</v>
      </c>
      <c r="C63" s="3022">
        <f>SUM(C51:C62)</f>
        <v>4452473</v>
      </c>
      <c r="D63" s="3022">
        <f>SUM(D51:D62)</f>
        <v>129429</v>
      </c>
      <c r="E63" s="3023"/>
      <c r="F63" s="3024"/>
      <c r="G63" s="3025"/>
      <c r="H63" s="3026"/>
    </row>
    <row r="64" spans="1:8">
      <c r="A64" s="2945" t="s">
        <v>5227</v>
      </c>
      <c r="B64" s="3027"/>
      <c r="C64" s="3027"/>
      <c r="D64" s="2674"/>
      <c r="E64" s="2678"/>
      <c r="F64" s="2678"/>
    </row>
    <row r="65" spans="1:8">
      <c r="A65" s="2678" t="s">
        <v>1331</v>
      </c>
      <c r="B65" s="2678"/>
      <c r="C65" s="2678"/>
      <c r="D65" s="2678"/>
      <c r="E65" s="2678"/>
      <c r="F65" s="2678"/>
      <c r="G65" s="2678"/>
      <c r="H65" s="2678"/>
    </row>
  </sheetData>
  <printOptions horizontalCentered="1" verticalCentered="1"/>
  <pageMargins left="0.5" right="0.5" top="0.5" bottom="0.5" header="0" footer="0"/>
  <pageSetup scale="75" orientation="portrait" horizontalDpi="300" verticalDpi="300"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0"/>
  <dimension ref="A1:R131"/>
  <sheetViews>
    <sheetView defaultGridColor="0" view="pageBreakPreview" colorId="22" zoomScale="60" zoomScaleNormal="85" workbookViewId="0">
      <selection activeCell="M31" sqref="M31"/>
    </sheetView>
  </sheetViews>
  <sheetFormatPr defaultColWidth="9.6640625" defaultRowHeight="15"/>
  <cols>
    <col min="1" max="1" width="4.6640625" style="4" customWidth="1"/>
    <col min="2" max="2" width="44.109375" style="4" customWidth="1"/>
    <col min="3" max="3" width="12.88671875" style="4" customWidth="1"/>
    <col min="4" max="8" width="10.6640625" style="4" customWidth="1"/>
    <col min="9" max="17" width="11.6640625" style="4" customWidth="1"/>
    <col min="18" max="18" width="4.6640625" style="4" customWidth="1"/>
    <col min="19" max="16384" width="9.6640625" style="4"/>
  </cols>
  <sheetData>
    <row r="1" spans="1:18">
      <c r="A1" s="13" t="s">
        <v>2455</v>
      </c>
      <c r="B1" s="41"/>
      <c r="C1" s="826" t="s">
        <v>3412</v>
      </c>
      <c r="D1" s="423"/>
      <c r="E1" s="256" t="s">
        <v>2457</v>
      </c>
      <c r="F1" s="257"/>
      <c r="G1" s="256" t="s">
        <v>2458</v>
      </c>
      <c r="H1" s="258"/>
      <c r="I1" s="13" t="s">
        <v>2455</v>
      </c>
      <c r="J1" s="41"/>
      <c r="K1" s="41"/>
      <c r="L1" s="826" t="s">
        <v>3412</v>
      </c>
      <c r="M1" s="41"/>
      <c r="N1" s="256" t="s">
        <v>2457</v>
      </c>
      <c r="O1" s="257"/>
      <c r="P1" s="256" t="s">
        <v>2458</v>
      </c>
      <c r="Q1" s="257"/>
      <c r="R1" s="258"/>
    </row>
    <row r="2" spans="1:18">
      <c r="A2" s="47" t="str">
        <f>'Data Sheet'!$C$25</f>
        <v>Orange and Rockland Utilities, Inc</v>
      </c>
      <c r="B2" s="11"/>
      <c r="C2" s="47" t="s">
        <v>583</v>
      </c>
      <c r="D2" s="11"/>
      <c r="E2" s="197" t="s">
        <v>2459</v>
      </c>
      <c r="F2" s="44"/>
      <c r="G2" s="1121"/>
      <c r="H2" s="48"/>
      <c r="I2" s="47" t="str">
        <f>'Data Sheet'!$C$25</f>
        <v>Orange and Rockland Utilities, Inc</v>
      </c>
      <c r="J2" s="11"/>
      <c r="K2" s="11"/>
      <c r="L2" s="47" t="s">
        <v>583</v>
      </c>
      <c r="M2" s="11"/>
      <c r="N2" s="197" t="s">
        <v>2459</v>
      </c>
      <c r="O2" s="44"/>
      <c r="P2" s="1121"/>
      <c r="Q2" s="1100"/>
      <c r="R2" s="48"/>
    </row>
    <row r="3" spans="1:18" ht="15" customHeight="1" thickBot="1">
      <c r="A3" s="72"/>
      <c r="B3" s="73"/>
      <c r="C3" s="72" t="s">
        <v>230</v>
      </c>
      <c r="D3" s="73"/>
      <c r="E3" s="1172" t="str">
        <f>'Data Sheet'!$C$40</f>
        <v>4/28/2016</v>
      </c>
      <c r="F3" s="396"/>
      <c r="G3" s="395" t="str">
        <f>'Data Sheet'!$C$38</f>
        <v>12/31/2015</v>
      </c>
      <c r="H3" s="397"/>
      <c r="I3" s="72"/>
      <c r="J3" s="73"/>
      <c r="K3" s="73"/>
      <c r="L3" s="72" t="s">
        <v>230</v>
      </c>
      <c r="M3" s="73"/>
      <c r="N3" s="1172" t="str">
        <f>'Data Sheet'!$C$40</f>
        <v>4/28/2016</v>
      </c>
      <c r="O3" s="396"/>
      <c r="P3" s="395" t="str">
        <f>'Data Sheet'!$C$38</f>
        <v>12/31/2015</v>
      </c>
      <c r="Q3" s="44"/>
      <c r="R3" s="397"/>
    </row>
    <row r="4" spans="1:18" ht="15" customHeight="1" thickBot="1">
      <c r="A4" s="419" t="s">
        <v>1332</v>
      </c>
      <c r="B4" s="420"/>
      <c r="C4" s="420"/>
      <c r="D4" s="396"/>
      <c r="E4" s="396"/>
      <c r="F4" s="396"/>
      <c r="G4" s="1152"/>
      <c r="H4" s="397"/>
      <c r="I4" s="419" t="s">
        <v>1333</v>
      </c>
      <c r="J4" s="420"/>
      <c r="K4" s="420"/>
      <c r="L4" s="396"/>
      <c r="M4" s="396"/>
      <c r="N4" s="396"/>
      <c r="O4" s="396"/>
      <c r="P4" s="396"/>
      <c r="Q4" s="1152"/>
      <c r="R4" s="74"/>
    </row>
    <row r="5" spans="1:18" ht="15.75">
      <c r="A5" s="43"/>
      <c r="B5" s="46"/>
      <c r="C5" s="46"/>
      <c r="D5" s="44"/>
      <c r="E5" s="44"/>
      <c r="F5" s="44"/>
      <c r="G5" s="257"/>
      <c r="H5" s="48"/>
      <c r="I5" s="43"/>
      <c r="J5" s="46"/>
      <c r="K5" s="46"/>
      <c r="L5" s="44"/>
      <c r="M5" s="44"/>
      <c r="N5" s="44"/>
      <c r="O5" s="44"/>
      <c r="P5" s="44"/>
      <c r="Q5" s="257"/>
      <c r="R5" s="48"/>
    </row>
    <row r="6" spans="1:18">
      <c r="A6" s="47" t="s">
        <v>1334</v>
      </c>
      <c r="B6" s="11"/>
      <c r="C6" s="11"/>
      <c r="D6" s="11" t="s">
        <v>1335</v>
      </c>
      <c r="E6" s="11"/>
      <c r="F6" s="11"/>
      <c r="G6" s="11"/>
      <c r="H6" s="48"/>
      <c r="I6" s="1139" t="s">
        <v>1336</v>
      </c>
      <c r="J6" s="1140"/>
      <c r="K6" s="1140"/>
      <c r="L6" s="1140"/>
      <c r="M6" s="1140"/>
      <c r="N6" s="1140" t="s">
        <v>1337</v>
      </c>
      <c r="O6" s="1140"/>
      <c r="P6" s="1140"/>
      <c r="Q6" s="1140"/>
      <c r="R6" s="1145"/>
    </row>
    <row r="7" spans="1:18">
      <c r="A7" s="47" t="s">
        <v>1338</v>
      </c>
      <c r="B7" s="11"/>
      <c r="C7" s="11"/>
      <c r="D7" s="11" t="s">
        <v>1339</v>
      </c>
      <c r="E7" s="11"/>
      <c r="F7" s="11"/>
      <c r="G7" s="11"/>
      <c r="H7" s="48"/>
      <c r="I7" s="1139" t="s">
        <v>1340</v>
      </c>
      <c r="J7" s="1140"/>
      <c r="K7" s="1140"/>
      <c r="L7" s="1140"/>
      <c r="M7" s="1140"/>
      <c r="N7" s="1140" t="s">
        <v>1341</v>
      </c>
      <c r="O7" s="1140"/>
      <c r="P7" s="1140"/>
      <c r="Q7" s="1140"/>
      <c r="R7" s="1145"/>
    </row>
    <row r="8" spans="1:18">
      <c r="A8" s="47" t="s">
        <v>3971</v>
      </c>
      <c r="B8" s="11"/>
      <c r="C8" s="11"/>
      <c r="D8" s="11" t="s">
        <v>3972</v>
      </c>
      <c r="E8" s="11"/>
      <c r="F8" s="11"/>
      <c r="G8" s="11"/>
      <c r="H8" s="48"/>
      <c r="I8" s="1139" t="s">
        <v>3973</v>
      </c>
      <c r="J8" s="1140"/>
      <c r="K8" s="1140"/>
      <c r="L8" s="1140"/>
      <c r="M8" s="1140"/>
      <c r="N8" s="1140" t="s">
        <v>3220</v>
      </c>
      <c r="O8" s="1140"/>
      <c r="P8" s="1140"/>
      <c r="Q8" s="1140"/>
      <c r="R8" s="1145"/>
    </row>
    <row r="9" spans="1:18">
      <c r="A9" s="47" t="s">
        <v>3221</v>
      </c>
      <c r="B9" s="11"/>
      <c r="C9" s="11"/>
      <c r="D9" s="11" t="s">
        <v>3222</v>
      </c>
      <c r="E9" s="11"/>
      <c r="F9" s="11"/>
      <c r="G9" s="11"/>
      <c r="H9" s="48"/>
      <c r="I9" s="1139" t="s">
        <v>1449</v>
      </c>
      <c r="J9" s="1140"/>
      <c r="K9" s="1140"/>
      <c r="L9" s="1140"/>
      <c r="M9" s="1140"/>
      <c r="N9" s="1140" t="s">
        <v>1450</v>
      </c>
      <c r="O9" s="1140"/>
      <c r="P9" s="1140"/>
      <c r="Q9" s="1140"/>
      <c r="R9" s="1145"/>
    </row>
    <row r="10" spans="1:18">
      <c r="A10" s="47" t="s">
        <v>1451</v>
      </c>
      <c r="B10" s="11"/>
      <c r="C10" s="11"/>
      <c r="D10" s="11" t="s">
        <v>1452</v>
      </c>
      <c r="E10" s="11"/>
      <c r="F10" s="11"/>
      <c r="G10" s="11"/>
      <c r="H10" s="48"/>
      <c r="I10" s="1139" t="s">
        <v>3757</v>
      </c>
      <c r="J10" s="1140"/>
      <c r="K10" s="1140"/>
      <c r="L10" s="1140"/>
      <c r="M10" s="1140"/>
      <c r="N10" s="1140" t="s">
        <v>1441</v>
      </c>
      <c r="O10" s="1140"/>
      <c r="P10" s="1140"/>
      <c r="Q10" s="1140"/>
      <c r="R10" s="1145"/>
    </row>
    <row r="11" spans="1:18">
      <c r="A11" s="47" t="s">
        <v>1442</v>
      </c>
      <c r="B11" s="11"/>
      <c r="C11" s="11"/>
      <c r="D11" s="11" t="s">
        <v>71</v>
      </c>
      <c r="E11" s="11"/>
      <c r="F11" s="11"/>
      <c r="G11" s="11"/>
      <c r="H11" s="48"/>
      <c r="I11" s="1139" t="s">
        <v>72</v>
      </c>
      <c r="J11" s="1140"/>
      <c r="K11" s="1140"/>
      <c r="L11" s="1140"/>
      <c r="M11" s="1140"/>
      <c r="N11" s="1140" t="s">
        <v>73</v>
      </c>
      <c r="O11" s="1140"/>
      <c r="P11" s="1140"/>
      <c r="Q11" s="1140"/>
      <c r="R11" s="1145"/>
    </row>
    <row r="12" spans="1:18">
      <c r="A12" s="47" t="s">
        <v>74</v>
      </c>
      <c r="B12" s="11"/>
      <c r="C12" s="11"/>
      <c r="D12" s="11" t="s">
        <v>75</v>
      </c>
      <c r="E12" s="11"/>
      <c r="F12" s="11"/>
      <c r="G12" s="11"/>
      <c r="H12" s="48"/>
      <c r="I12" s="1139" t="s">
        <v>76</v>
      </c>
      <c r="J12" s="1140"/>
      <c r="K12" s="1140"/>
      <c r="L12" s="1140"/>
      <c r="M12" s="1140"/>
      <c r="N12" s="1140" t="s">
        <v>77</v>
      </c>
      <c r="O12" s="1140"/>
      <c r="P12" s="1140"/>
      <c r="Q12" s="1140"/>
      <c r="R12" s="1145"/>
    </row>
    <row r="13" spans="1:18">
      <c r="A13" s="47" t="s">
        <v>785</v>
      </c>
      <c r="B13" s="11"/>
      <c r="C13" s="11"/>
      <c r="D13" s="11" t="s">
        <v>786</v>
      </c>
      <c r="E13" s="11"/>
      <c r="F13" s="11"/>
      <c r="G13" s="11"/>
      <c r="H13" s="48"/>
      <c r="I13" s="1139" t="s">
        <v>787</v>
      </c>
      <c r="J13" s="1140"/>
      <c r="K13" s="1140"/>
      <c r="L13" s="1140"/>
      <c r="M13" s="1140"/>
      <c r="N13" s="1140" t="s">
        <v>788</v>
      </c>
      <c r="O13" s="1140"/>
      <c r="P13" s="1140"/>
      <c r="Q13" s="1140"/>
      <c r="R13" s="1145"/>
    </row>
    <row r="14" spans="1:18">
      <c r="A14" s="47" t="s">
        <v>789</v>
      </c>
      <c r="B14" s="11"/>
      <c r="C14" s="11"/>
      <c r="D14" s="11" t="s">
        <v>790</v>
      </c>
      <c r="E14" s="11"/>
      <c r="F14" s="11"/>
      <c r="G14" s="11"/>
      <c r="H14" s="48"/>
      <c r="I14" s="1139" t="s">
        <v>791</v>
      </c>
      <c r="J14" s="1140"/>
      <c r="K14" s="1140"/>
      <c r="L14" s="1140"/>
      <c r="M14" s="1140"/>
      <c r="N14" s="1140" t="s">
        <v>792</v>
      </c>
      <c r="O14" s="1140"/>
      <c r="P14" s="1140"/>
      <c r="Q14" s="1140"/>
      <c r="R14" s="1145"/>
    </row>
    <row r="15" spans="1:18" ht="15.75" thickBot="1">
      <c r="A15" s="47"/>
      <c r="B15" s="11"/>
      <c r="C15" s="11"/>
      <c r="D15" s="11"/>
      <c r="E15" s="11"/>
      <c r="F15" s="11"/>
      <c r="G15" s="11"/>
      <c r="H15" s="48"/>
      <c r="I15" s="47"/>
      <c r="J15" s="11"/>
      <c r="K15" s="11"/>
      <c r="L15" s="11"/>
      <c r="M15" s="11"/>
      <c r="N15" s="11"/>
      <c r="O15" s="11"/>
      <c r="P15" s="11"/>
      <c r="Q15" s="11"/>
      <c r="R15" s="48"/>
    </row>
    <row r="16" spans="1:18">
      <c r="A16" s="1155"/>
      <c r="B16" s="258"/>
      <c r="C16" s="1173" t="s">
        <v>1460</v>
      </c>
      <c r="D16" s="424"/>
      <c r="E16" s="449"/>
      <c r="F16" s="1173" t="s">
        <v>1460</v>
      </c>
      <c r="G16" s="424"/>
      <c r="H16" s="449"/>
      <c r="I16" s="1174" t="s">
        <v>1460</v>
      </c>
      <c r="J16" s="424"/>
      <c r="K16" s="449"/>
      <c r="L16" s="1173" t="s">
        <v>1460</v>
      </c>
      <c r="M16" s="424"/>
      <c r="N16" s="449"/>
      <c r="O16" s="1173" t="s">
        <v>1460</v>
      </c>
      <c r="P16" s="424"/>
      <c r="Q16" s="449"/>
      <c r="R16" s="1151"/>
    </row>
    <row r="17" spans="1:18">
      <c r="A17" s="260" t="s">
        <v>3686</v>
      </c>
      <c r="B17" s="45" t="s">
        <v>3247</v>
      </c>
      <c r="C17" s="11"/>
      <c r="D17" s="11"/>
      <c r="E17" s="48"/>
      <c r="F17" s="11"/>
      <c r="G17" s="11"/>
      <c r="H17" s="48"/>
      <c r="I17" s="1121"/>
      <c r="J17" s="11"/>
      <c r="K17" s="48"/>
      <c r="L17" s="11"/>
      <c r="M17" s="11"/>
      <c r="N17" s="48"/>
      <c r="O17" s="11"/>
      <c r="P17" s="11"/>
      <c r="Q17" s="11"/>
      <c r="R17" s="260" t="s">
        <v>3686</v>
      </c>
    </row>
    <row r="18" spans="1:18" ht="15.75" thickBot="1">
      <c r="A18" s="261" t="s">
        <v>3689</v>
      </c>
      <c r="B18" s="397" t="s">
        <v>58</v>
      </c>
      <c r="C18" s="73"/>
      <c r="D18" s="396" t="s">
        <v>1827</v>
      </c>
      <c r="E18" s="74"/>
      <c r="F18" s="73"/>
      <c r="G18" s="396" t="s">
        <v>1828</v>
      </c>
      <c r="H18" s="74"/>
      <c r="I18" s="220"/>
      <c r="J18" s="396" t="s">
        <v>1829</v>
      </c>
      <c r="K18" s="74"/>
      <c r="L18" s="396"/>
      <c r="M18" s="396" t="s">
        <v>3535</v>
      </c>
      <c r="N18" s="74"/>
      <c r="O18" s="73"/>
      <c r="P18" s="842" t="s">
        <v>3536</v>
      </c>
      <c r="Q18" s="396"/>
      <c r="R18" s="261" t="s">
        <v>3689</v>
      </c>
    </row>
    <row r="19" spans="1:18">
      <c r="A19" s="872">
        <v>1</v>
      </c>
      <c r="B19" s="48" t="s">
        <v>1461</v>
      </c>
      <c r="C19" s="3711" t="s">
        <v>1367</v>
      </c>
      <c r="D19" s="3712"/>
      <c r="E19" s="3713"/>
      <c r="F19" s="44"/>
      <c r="G19" s="44"/>
      <c r="H19" s="48"/>
      <c r="I19" s="47"/>
      <c r="J19" s="11"/>
      <c r="K19" s="48"/>
      <c r="L19" s="11"/>
      <c r="M19" s="44"/>
      <c r="N19" s="45"/>
      <c r="O19" s="44"/>
      <c r="P19" s="44"/>
      <c r="Q19" s="44"/>
      <c r="R19" s="872">
        <v>1</v>
      </c>
    </row>
    <row r="20" spans="1:18">
      <c r="A20" s="1030"/>
      <c r="B20" s="51" t="s">
        <v>1462</v>
      </c>
      <c r="C20" s="3714"/>
      <c r="D20" s="3715"/>
      <c r="E20" s="3716"/>
      <c r="F20" s="1126"/>
      <c r="G20" s="1126"/>
      <c r="H20" s="51"/>
      <c r="I20" s="49"/>
      <c r="J20" s="52"/>
      <c r="K20" s="51"/>
      <c r="L20" s="52"/>
      <c r="M20" s="1126"/>
      <c r="N20" s="1127"/>
      <c r="O20" s="1126"/>
      <c r="P20" s="1126"/>
      <c r="Q20" s="1126"/>
      <c r="R20" s="1030"/>
    </row>
    <row r="21" spans="1:18">
      <c r="A21" s="872">
        <v>2</v>
      </c>
      <c r="B21" s="48" t="s">
        <v>1463</v>
      </c>
      <c r="C21" s="3714"/>
      <c r="D21" s="3715"/>
      <c r="E21" s="3716"/>
      <c r="F21" s="1100"/>
      <c r="G21" s="1100"/>
      <c r="H21" s="1124"/>
      <c r="I21" s="47"/>
      <c r="J21" s="11"/>
      <c r="K21" s="48"/>
      <c r="L21" s="11"/>
      <c r="M21" s="1100"/>
      <c r="N21" s="1124"/>
      <c r="O21" s="1100"/>
      <c r="P21" s="1100"/>
      <c r="Q21" s="1100"/>
      <c r="R21" s="872">
        <v>2</v>
      </c>
    </row>
    <row r="22" spans="1:18">
      <c r="A22" s="1030"/>
      <c r="B22" s="51" t="s">
        <v>1464</v>
      </c>
      <c r="C22" s="3714"/>
      <c r="D22" s="3715"/>
      <c r="E22" s="3716"/>
      <c r="F22" s="1126"/>
      <c r="G22" s="1126"/>
      <c r="H22" s="1127"/>
      <c r="I22" s="49"/>
      <c r="J22" s="52"/>
      <c r="K22" s="51"/>
      <c r="L22" s="52"/>
      <c r="M22" s="1126"/>
      <c r="N22" s="1127"/>
      <c r="O22" s="1126"/>
      <c r="P22" s="1126"/>
      <c r="Q22" s="1126"/>
      <c r="R22" s="1030"/>
    </row>
    <row r="23" spans="1:18">
      <c r="A23" s="1030">
        <v>3</v>
      </c>
      <c r="B23" s="51" t="s">
        <v>3336</v>
      </c>
      <c r="C23" s="3714"/>
      <c r="D23" s="3715"/>
      <c r="E23" s="3716"/>
      <c r="F23" s="1177"/>
      <c r="G23" s="1177"/>
      <c r="H23" s="1178"/>
      <c r="I23" s="1179"/>
      <c r="J23" s="1175"/>
      <c r="K23" s="1178"/>
      <c r="L23" s="1175"/>
      <c r="M23" s="1177"/>
      <c r="N23" s="1176"/>
      <c r="O23" s="1177"/>
      <c r="P23" s="1177"/>
      <c r="Q23" s="1177"/>
      <c r="R23" s="1030">
        <v>3</v>
      </c>
    </row>
    <row r="24" spans="1:18">
      <c r="A24" s="1148">
        <v>4</v>
      </c>
      <c r="B24" s="51" t="s">
        <v>3337</v>
      </c>
      <c r="C24" s="3714"/>
      <c r="D24" s="3715"/>
      <c r="E24" s="3716"/>
      <c r="F24" s="1175"/>
      <c r="G24" s="1175"/>
      <c r="H24" s="1178"/>
      <c r="I24" s="1180"/>
      <c r="J24" s="1175"/>
      <c r="K24" s="1178"/>
      <c r="L24" s="1175"/>
      <c r="M24" s="1175"/>
      <c r="N24" s="1178"/>
      <c r="O24" s="1175"/>
      <c r="P24" s="1175"/>
      <c r="Q24" s="1175"/>
      <c r="R24" s="1030">
        <v>4</v>
      </c>
    </row>
    <row r="25" spans="1:18">
      <c r="A25" s="1149">
        <v>5</v>
      </c>
      <c r="B25" s="48" t="s">
        <v>3338</v>
      </c>
      <c r="C25" s="3714"/>
      <c r="D25" s="3715"/>
      <c r="E25" s="3716"/>
      <c r="F25" s="451"/>
      <c r="G25" s="451"/>
      <c r="H25" s="1181"/>
      <c r="I25" s="1182"/>
      <c r="J25" s="451"/>
      <c r="K25" s="1181"/>
      <c r="L25" s="451"/>
      <c r="M25" s="451"/>
      <c r="N25" s="1181"/>
      <c r="O25" s="451"/>
      <c r="P25" s="451"/>
      <c r="Q25" s="451"/>
      <c r="R25" s="872">
        <v>5</v>
      </c>
    </row>
    <row r="26" spans="1:18">
      <c r="A26" s="1148"/>
      <c r="B26" s="51" t="s">
        <v>3339</v>
      </c>
      <c r="C26" s="3714"/>
      <c r="D26" s="3715"/>
      <c r="E26" s="3716"/>
      <c r="F26" s="1175"/>
      <c r="G26" s="1175"/>
      <c r="H26" s="1178"/>
      <c r="I26" s="1180"/>
      <c r="J26" s="1175"/>
      <c r="K26" s="1178"/>
      <c r="L26" s="1175"/>
      <c r="M26" s="1175"/>
      <c r="N26" s="1178"/>
      <c r="O26" s="1175"/>
      <c r="P26" s="1175"/>
      <c r="Q26" s="1175"/>
      <c r="R26" s="1030"/>
    </row>
    <row r="27" spans="1:18">
      <c r="A27" s="1148">
        <v>6</v>
      </c>
      <c r="B27" s="51" t="s">
        <v>3340</v>
      </c>
      <c r="C27" s="3714"/>
      <c r="D27" s="3715"/>
      <c r="E27" s="3716"/>
      <c r="F27" s="1175"/>
      <c r="G27" s="1175"/>
      <c r="H27" s="1178"/>
      <c r="I27" s="1180"/>
      <c r="J27" s="1175"/>
      <c r="K27" s="1178"/>
      <c r="L27" s="1175"/>
      <c r="M27" s="1175"/>
      <c r="N27" s="1178"/>
      <c r="O27" s="1175"/>
      <c r="P27" s="1175"/>
      <c r="Q27" s="1175"/>
      <c r="R27" s="1030">
        <v>6</v>
      </c>
    </row>
    <row r="28" spans="1:18">
      <c r="A28" s="1148">
        <v>7</v>
      </c>
      <c r="B28" s="51" t="s">
        <v>3341</v>
      </c>
      <c r="C28" s="3714"/>
      <c r="D28" s="3715"/>
      <c r="E28" s="3716"/>
      <c r="F28" s="52"/>
      <c r="G28" s="52"/>
      <c r="H28" s="51"/>
      <c r="I28" s="1164"/>
      <c r="J28" s="52"/>
      <c r="K28" s="51"/>
      <c r="L28" s="52"/>
      <c r="M28" s="52"/>
      <c r="N28" s="51"/>
      <c r="O28" s="52"/>
      <c r="P28" s="52"/>
      <c r="Q28" s="52"/>
      <c r="R28" s="1030">
        <v>7</v>
      </c>
    </row>
    <row r="29" spans="1:18">
      <c r="A29" s="1148">
        <v>8</v>
      </c>
      <c r="B29" s="51" t="s">
        <v>3342</v>
      </c>
      <c r="C29" s="3717"/>
      <c r="D29" s="3718"/>
      <c r="E29" s="3719"/>
      <c r="F29" s="52"/>
      <c r="G29" s="52"/>
      <c r="H29" s="51"/>
      <c r="I29" s="1164"/>
      <c r="J29" s="52"/>
      <c r="K29" s="51"/>
      <c r="L29" s="52"/>
      <c r="M29" s="52"/>
      <c r="N29" s="51"/>
      <c r="O29" s="52"/>
      <c r="P29" s="52"/>
      <c r="Q29" s="52"/>
      <c r="R29" s="1030">
        <v>8</v>
      </c>
    </row>
    <row r="30" spans="1:18">
      <c r="A30" s="1148">
        <v>9</v>
      </c>
      <c r="B30" s="51" t="s">
        <v>3343</v>
      </c>
      <c r="C30" s="52"/>
      <c r="D30" s="52"/>
      <c r="E30" s="51"/>
      <c r="F30" s="52"/>
      <c r="G30" s="52"/>
      <c r="H30" s="51"/>
      <c r="I30" s="1164"/>
      <c r="J30" s="52"/>
      <c r="K30" s="51"/>
      <c r="L30" s="52"/>
      <c r="M30" s="52"/>
      <c r="N30" s="51"/>
      <c r="O30" s="52"/>
      <c r="P30" s="52"/>
      <c r="Q30" s="52"/>
      <c r="R30" s="1030">
        <v>9</v>
      </c>
    </row>
    <row r="31" spans="1:18">
      <c r="A31" s="1148">
        <v>10</v>
      </c>
      <c r="B31" s="51" t="s">
        <v>3344</v>
      </c>
      <c r="C31" s="52"/>
      <c r="D31" s="52"/>
      <c r="E31" s="51"/>
      <c r="F31" s="52"/>
      <c r="G31" s="52"/>
      <c r="H31" s="51"/>
      <c r="I31" s="1164"/>
      <c r="J31" s="52"/>
      <c r="K31" s="51"/>
      <c r="L31" s="52"/>
      <c r="M31" s="52"/>
      <c r="N31" s="51"/>
      <c r="O31" s="52"/>
      <c r="P31" s="52"/>
      <c r="Q31" s="52"/>
      <c r="R31" s="1030">
        <v>10</v>
      </c>
    </row>
    <row r="32" spans="1:18">
      <c r="A32" s="1148">
        <v>11</v>
      </c>
      <c r="B32" s="51" t="s">
        <v>3345</v>
      </c>
      <c r="C32" s="342"/>
      <c r="D32" s="342"/>
      <c r="E32" s="207"/>
      <c r="F32" s="342"/>
      <c r="G32" s="342"/>
      <c r="H32" s="207"/>
      <c r="I32" s="1166"/>
      <c r="J32" s="342"/>
      <c r="K32" s="207"/>
      <c r="L32" s="342"/>
      <c r="M32" s="342"/>
      <c r="N32" s="207"/>
      <c r="O32" s="342"/>
      <c r="P32" s="342"/>
      <c r="Q32" s="342"/>
      <c r="R32" s="1030">
        <v>11</v>
      </c>
    </row>
    <row r="33" spans="1:18">
      <c r="A33" s="1148">
        <v>12</v>
      </c>
      <c r="B33" s="51" t="s">
        <v>3346</v>
      </c>
      <c r="C33" s="342" t="s">
        <v>3253</v>
      </c>
      <c r="D33" s="342" t="s">
        <v>3253</v>
      </c>
      <c r="E33" s="207" t="s">
        <v>3253</v>
      </c>
      <c r="F33" s="342"/>
      <c r="G33" s="342"/>
      <c r="H33" s="207"/>
      <c r="I33" s="1166"/>
      <c r="J33" s="342"/>
      <c r="K33" s="207"/>
      <c r="L33" s="342"/>
      <c r="M33" s="342"/>
      <c r="N33" s="207"/>
      <c r="O33" s="342"/>
      <c r="P33" s="342"/>
      <c r="Q33" s="342"/>
      <c r="R33" s="1030">
        <v>12</v>
      </c>
    </row>
    <row r="34" spans="1:18">
      <c r="A34" s="1148">
        <v>13</v>
      </c>
      <c r="B34" s="51" t="s">
        <v>3347</v>
      </c>
      <c r="C34" s="339"/>
      <c r="D34" s="339"/>
      <c r="E34" s="211"/>
      <c r="F34" s="339"/>
      <c r="G34" s="339"/>
      <c r="H34" s="211"/>
      <c r="I34" s="1183"/>
      <c r="J34" s="339"/>
      <c r="K34" s="211"/>
      <c r="L34" s="339"/>
      <c r="M34" s="339"/>
      <c r="N34" s="211"/>
      <c r="O34" s="339"/>
      <c r="P34" s="339"/>
      <c r="Q34" s="339"/>
      <c r="R34" s="1030">
        <v>13</v>
      </c>
    </row>
    <row r="35" spans="1:18">
      <c r="A35" s="1030">
        <v>14</v>
      </c>
      <c r="B35" s="51" t="s">
        <v>3348</v>
      </c>
      <c r="C35" s="342"/>
      <c r="D35" s="342"/>
      <c r="E35" s="207"/>
      <c r="F35" s="342"/>
      <c r="G35" s="342"/>
      <c r="H35" s="207"/>
      <c r="I35" s="353"/>
      <c r="J35" s="342"/>
      <c r="K35" s="207"/>
      <c r="L35" s="342"/>
      <c r="M35" s="342"/>
      <c r="N35" s="207"/>
      <c r="O35" s="342"/>
      <c r="P35" s="342"/>
      <c r="Q35" s="342"/>
      <c r="R35" s="1030">
        <v>14</v>
      </c>
    </row>
    <row r="36" spans="1:18">
      <c r="A36" s="1030">
        <v>15</v>
      </c>
      <c r="B36" s="51" t="s">
        <v>3349</v>
      </c>
      <c r="C36" s="342"/>
      <c r="D36" s="342"/>
      <c r="E36" s="207"/>
      <c r="F36" s="342"/>
      <c r="G36" s="342"/>
      <c r="H36" s="207"/>
      <c r="I36" s="353"/>
      <c r="J36" s="342"/>
      <c r="K36" s="207"/>
      <c r="L36" s="342"/>
      <c r="M36" s="342"/>
      <c r="N36" s="207"/>
      <c r="O36" s="342"/>
      <c r="P36" s="342"/>
      <c r="Q36" s="342"/>
      <c r="R36" s="1030">
        <v>15</v>
      </c>
    </row>
    <row r="37" spans="1:18">
      <c r="A37" s="1030">
        <v>16</v>
      </c>
      <c r="B37" s="51" t="s">
        <v>3350</v>
      </c>
      <c r="C37" s="339"/>
      <c r="D37" s="339">
        <f>SUM(D34:D36)</f>
        <v>0</v>
      </c>
      <c r="E37" s="211"/>
      <c r="F37" s="339"/>
      <c r="G37" s="339">
        <f>SUM(G34:G36)</f>
        <v>0</v>
      </c>
      <c r="H37" s="211"/>
      <c r="I37" s="352"/>
      <c r="J37" s="339">
        <f>SUM(J34:J36)</f>
        <v>0</v>
      </c>
      <c r="K37" s="211"/>
      <c r="L37" s="339"/>
      <c r="M37" s="339">
        <f>SUM(M34:M36)</f>
        <v>0</v>
      </c>
      <c r="N37" s="211"/>
      <c r="O37" s="339"/>
      <c r="P37" s="339">
        <f>SUM(P34:P36)</f>
        <v>0</v>
      </c>
      <c r="Q37" s="339"/>
      <c r="R37" s="1030">
        <v>16</v>
      </c>
    </row>
    <row r="38" spans="1:18">
      <c r="A38" s="1030">
        <v>17</v>
      </c>
      <c r="B38" s="51" t="s">
        <v>3351</v>
      </c>
      <c r="C38" s="1184"/>
      <c r="D38" s="1184"/>
      <c r="E38" s="1185"/>
      <c r="F38" s="1184"/>
      <c r="G38" s="1184"/>
      <c r="H38" s="1185"/>
      <c r="I38" s="1186"/>
      <c r="J38" s="1184"/>
      <c r="K38" s="1185"/>
      <c r="L38" s="1184"/>
      <c r="M38" s="1184"/>
      <c r="N38" s="1185"/>
      <c r="O38" s="1184"/>
      <c r="P38" s="1184"/>
      <c r="Q38" s="1184"/>
      <c r="R38" s="1030">
        <v>17</v>
      </c>
    </row>
    <row r="39" spans="1:18">
      <c r="A39" s="1030">
        <v>18</v>
      </c>
      <c r="B39" s="51" t="s">
        <v>3739</v>
      </c>
      <c r="C39" s="339"/>
      <c r="D39" s="339"/>
      <c r="E39" s="211"/>
      <c r="F39" s="339"/>
      <c r="G39" s="339"/>
      <c r="H39" s="211"/>
      <c r="I39" s="352"/>
      <c r="J39" s="339"/>
      <c r="K39" s="211"/>
      <c r="L39" s="339"/>
      <c r="M39" s="339"/>
      <c r="N39" s="211"/>
      <c r="O39" s="339"/>
      <c r="P39" s="339"/>
      <c r="Q39" s="339"/>
      <c r="R39" s="1030">
        <v>18</v>
      </c>
    </row>
    <row r="40" spans="1:18">
      <c r="A40" s="1030">
        <v>19</v>
      </c>
      <c r="B40" s="51" t="s">
        <v>658</v>
      </c>
      <c r="C40" s="342"/>
      <c r="D40" s="342"/>
      <c r="E40" s="207"/>
      <c r="F40" s="342"/>
      <c r="G40" s="342"/>
      <c r="H40" s="207"/>
      <c r="I40" s="353"/>
      <c r="J40" s="342"/>
      <c r="K40" s="207"/>
      <c r="L40" s="342"/>
      <c r="M40" s="342"/>
      <c r="N40" s="207"/>
      <c r="O40" s="342"/>
      <c r="P40" s="342"/>
      <c r="Q40" s="342"/>
      <c r="R40" s="1030">
        <v>19</v>
      </c>
    </row>
    <row r="41" spans="1:18">
      <c r="A41" s="1030">
        <v>20</v>
      </c>
      <c r="B41" s="51" t="s">
        <v>3740</v>
      </c>
      <c r="C41" s="342"/>
      <c r="D41" s="342"/>
      <c r="E41" s="207"/>
      <c r="F41" s="342"/>
      <c r="G41" s="342"/>
      <c r="H41" s="207"/>
      <c r="I41" s="353"/>
      <c r="J41" s="342"/>
      <c r="K41" s="207"/>
      <c r="L41" s="342"/>
      <c r="M41" s="342"/>
      <c r="N41" s="207"/>
      <c r="O41" s="342"/>
      <c r="P41" s="342"/>
      <c r="Q41" s="342"/>
      <c r="R41" s="1030">
        <v>20</v>
      </c>
    </row>
    <row r="42" spans="1:18">
      <c r="A42" s="1030">
        <v>21</v>
      </c>
      <c r="B42" s="51" t="s">
        <v>3741</v>
      </c>
      <c r="C42" s="342"/>
      <c r="D42" s="342"/>
      <c r="E42" s="207"/>
      <c r="F42" s="342"/>
      <c r="G42" s="342"/>
      <c r="H42" s="207"/>
      <c r="I42" s="353"/>
      <c r="J42" s="342"/>
      <c r="K42" s="207"/>
      <c r="L42" s="342"/>
      <c r="M42" s="342"/>
      <c r="N42" s="207"/>
      <c r="O42" s="342"/>
      <c r="P42" s="342"/>
      <c r="Q42" s="342"/>
      <c r="R42" s="1030">
        <v>21</v>
      </c>
    </row>
    <row r="43" spans="1:18">
      <c r="A43" s="1030">
        <v>22</v>
      </c>
      <c r="B43" s="51" t="s">
        <v>3742</v>
      </c>
      <c r="C43" s="342"/>
      <c r="D43" s="342"/>
      <c r="E43" s="207"/>
      <c r="F43" s="342"/>
      <c r="G43" s="342"/>
      <c r="H43" s="207"/>
      <c r="I43" s="353"/>
      <c r="J43" s="342"/>
      <c r="K43" s="207"/>
      <c r="L43" s="342"/>
      <c r="M43" s="342"/>
      <c r="N43" s="207"/>
      <c r="O43" s="342"/>
      <c r="P43" s="342"/>
      <c r="Q43" s="342"/>
      <c r="R43" s="1030">
        <v>22</v>
      </c>
    </row>
    <row r="44" spans="1:18">
      <c r="A44" s="1030">
        <v>23</v>
      </c>
      <c r="B44" s="51" t="s">
        <v>973</v>
      </c>
      <c r="C44" s="342"/>
      <c r="D44" s="342"/>
      <c r="E44" s="207"/>
      <c r="F44" s="342"/>
      <c r="G44" s="342"/>
      <c r="H44" s="207"/>
      <c r="I44" s="353"/>
      <c r="J44" s="342"/>
      <c r="K44" s="207"/>
      <c r="L44" s="342"/>
      <c r="M44" s="342"/>
      <c r="N44" s="207"/>
      <c r="O44" s="342"/>
      <c r="P44" s="342"/>
      <c r="Q44" s="342"/>
      <c r="R44" s="1030">
        <v>23</v>
      </c>
    </row>
    <row r="45" spans="1:18">
      <c r="A45" s="1030">
        <v>24</v>
      </c>
      <c r="B45" s="51" t="s">
        <v>974</v>
      </c>
      <c r="C45" s="342"/>
      <c r="D45" s="342"/>
      <c r="E45" s="207"/>
      <c r="F45" s="342"/>
      <c r="G45" s="342"/>
      <c r="H45" s="207"/>
      <c r="I45" s="353"/>
      <c r="J45" s="342"/>
      <c r="K45" s="207"/>
      <c r="L45" s="342"/>
      <c r="M45" s="342"/>
      <c r="N45" s="207"/>
      <c r="O45" s="342"/>
      <c r="P45" s="342"/>
      <c r="Q45" s="342"/>
      <c r="R45" s="1030">
        <v>24</v>
      </c>
    </row>
    <row r="46" spans="1:18">
      <c r="A46" s="1030">
        <v>25</v>
      </c>
      <c r="B46" s="51" t="s">
        <v>975</v>
      </c>
      <c r="C46" s="342"/>
      <c r="D46" s="342"/>
      <c r="E46" s="207"/>
      <c r="F46" s="342"/>
      <c r="G46" s="342"/>
      <c r="H46" s="207"/>
      <c r="I46" s="353"/>
      <c r="J46" s="342"/>
      <c r="K46" s="207"/>
      <c r="L46" s="342"/>
      <c r="M46" s="342"/>
      <c r="N46" s="207"/>
      <c r="O46" s="342"/>
      <c r="P46" s="342"/>
      <c r="Q46" s="342"/>
      <c r="R46" s="1030">
        <v>25</v>
      </c>
    </row>
    <row r="47" spans="1:18">
      <c r="A47" s="1030">
        <v>26</v>
      </c>
      <c r="B47" s="51" t="s">
        <v>1436</v>
      </c>
      <c r="C47" s="342"/>
      <c r="D47" s="342"/>
      <c r="E47" s="207"/>
      <c r="F47" s="342"/>
      <c r="G47" s="342"/>
      <c r="H47" s="207"/>
      <c r="I47" s="353"/>
      <c r="J47" s="342"/>
      <c r="K47" s="207"/>
      <c r="L47" s="342"/>
      <c r="M47" s="342"/>
      <c r="N47" s="207"/>
      <c r="O47" s="342"/>
      <c r="P47" s="342"/>
      <c r="Q47" s="342"/>
      <c r="R47" s="1030">
        <v>26</v>
      </c>
    </row>
    <row r="48" spans="1:18">
      <c r="A48" s="1030">
        <v>27</v>
      </c>
      <c r="B48" s="51" t="s">
        <v>1567</v>
      </c>
      <c r="C48" s="342"/>
      <c r="D48" s="342"/>
      <c r="E48" s="207"/>
      <c r="F48" s="342"/>
      <c r="G48" s="342"/>
      <c r="H48" s="207"/>
      <c r="I48" s="353"/>
      <c r="J48" s="342"/>
      <c r="K48" s="207"/>
      <c r="L48" s="342"/>
      <c r="M48" s="342"/>
      <c r="N48" s="207"/>
      <c r="O48" s="342"/>
      <c r="P48" s="342"/>
      <c r="Q48" s="342"/>
      <c r="R48" s="1030">
        <v>27</v>
      </c>
    </row>
    <row r="49" spans="1:18">
      <c r="A49" s="1030">
        <v>28</v>
      </c>
      <c r="B49" s="51" t="s">
        <v>566</v>
      </c>
      <c r="C49" s="342"/>
      <c r="D49" s="342"/>
      <c r="E49" s="207"/>
      <c r="F49" s="342"/>
      <c r="G49" s="342"/>
      <c r="H49" s="207"/>
      <c r="I49" s="353"/>
      <c r="J49" s="342"/>
      <c r="K49" s="207"/>
      <c r="L49" s="342"/>
      <c r="M49" s="342"/>
      <c r="N49" s="207"/>
      <c r="O49" s="342"/>
      <c r="P49" s="342"/>
      <c r="Q49" s="342"/>
      <c r="R49" s="1030">
        <v>28</v>
      </c>
    </row>
    <row r="50" spans="1:18">
      <c r="A50" s="1030">
        <v>29</v>
      </c>
      <c r="B50" s="51" t="s">
        <v>568</v>
      </c>
      <c r="C50" s="342"/>
      <c r="D50" s="342"/>
      <c r="E50" s="207"/>
      <c r="F50" s="342"/>
      <c r="G50" s="342"/>
      <c r="H50" s="207"/>
      <c r="I50" s="353"/>
      <c r="J50" s="342"/>
      <c r="K50" s="207"/>
      <c r="L50" s="342"/>
      <c r="M50" s="342"/>
      <c r="N50" s="207"/>
      <c r="O50" s="342"/>
      <c r="P50" s="342"/>
      <c r="Q50" s="342"/>
      <c r="R50" s="1030">
        <v>29</v>
      </c>
    </row>
    <row r="51" spans="1:18">
      <c r="A51" s="1030">
        <v>30</v>
      </c>
      <c r="B51" s="51" t="s">
        <v>976</v>
      </c>
      <c r="C51" s="342"/>
      <c r="D51" s="342"/>
      <c r="E51" s="207"/>
      <c r="F51" s="342"/>
      <c r="G51" s="342"/>
      <c r="H51" s="207"/>
      <c r="I51" s="353"/>
      <c r="J51" s="342"/>
      <c r="K51" s="207"/>
      <c r="L51" s="342"/>
      <c r="M51" s="342"/>
      <c r="N51" s="207"/>
      <c r="O51" s="342"/>
      <c r="P51" s="342"/>
      <c r="Q51" s="342"/>
      <c r="R51" s="1030">
        <v>30</v>
      </c>
    </row>
    <row r="52" spans="1:18">
      <c r="A52" s="1030">
        <v>31</v>
      </c>
      <c r="B52" s="51" t="s">
        <v>163</v>
      </c>
      <c r="C52" s="342"/>
      <c r="D52" s="342"/>
      <c r="E52" s="207"/>
      <c r="F52" s="342"/>
      <c r="G52" s="342"/>
      <c r="H52" s="207"/>
      <c r="I52" s="353"/>
      <c r="J52" s="342"/>
      <c r="K52" s="207"/>
      <c r="L52" s="342"/>
      <c r="M52" s="342"/>
      <c r="N52" s="207"/>
      <c r="O52" s="342"/>
      <c r="P52" s="342"/>
      <c r="Q52" s="342"/>
      <c r="R52" s="1030">
        <v>31</v>
      </c>
    </row>
    <row r="53" spans="1:18">
      <c r="A53" s="1030">
        <v>32</v>
      </c>
      <c r="B53" s="51" t="s">
        <v>977</v>
      </c>
      <c r="C53" s="342"/>
      <c r="D53" s="342"/>
      <c r="E53" s="207"/>
      <c r="F53" s="342"/>
      <c r="G53" s="342"/>
      <c r="H53" s="207"/>
      <c r="I53" s="353"/>
      <c r="J53" s="342"/>
      <c r="K53" s="207"/>
      <c r="L53" s="342"/>
      <c r="M53" s="342"/>
      <c r="N53" s="207"/>
      <c r="O53" s="342"/>
      <c r="P53" s="342"/>
      <c r="Q53" s="342"/>
      <c r="R53" s="1030">
        <v>32</v>
      </c>
    </row>
    <row r="54" spans="1:18">
      <c r="A54" s="1030">
        <v>33</v>
      </c>
      <c r="B54" s="51" t="s">
        <v>978</v>
      </c>
      <c r="C54" s="339"/>
      <c r="D54" s="339">
        <f>SUM(D39:D53)</f>
        <v>0</v>
      </c>
      <c r="E54" s="211"/>
      <c r="F54" s="339"/>
      <c r="G54" s="339">
        <f>SUM(G39:G53)</f>
        <v>0</v>
      </c>
      <c r="H54" s="211"/>
      <c r="I54" s="352"/>
      <c r="J54" s="339">
        <f>SUM(J39:J53)</f>
        <v>0</v>
      </c>
      <c r="K54" s="211"/>
      <c r="L54" s="339"/>
      <c r="M54" s="339">
        <f>SUM(M39:M53)</f>
        <v>0</v>
      </c>
      <c r="N54" s="211"/>
      <c r="O54" s="339"/>
      <c r="P54" s="339">
        <f>SUM(P39:P53)</f>
        <v>0</v>
      </c>
      <c r="Q54" s="339"/>
      <c r="R54" s="1030">
        <v>33</v>
      </c>
    </row>
    <row r="55" spans="1:18" ht="15.75" thickBot="1">
      <c r="A55" s="1030">
        <v>34</v>
      </c>
      <c r="B55" s="51" t="s">
        <v>979</v>
      </c>
      <c r="C55" s="1187"/>
      <c r="D55" s="1187"/>
      <c r="E55" s="1188"/>
      <c r="F55" s="1187"/>
      <c r="G55" s="1187"/>
      <c r="H55" s="1188"/>
      <c r="I55" s="1189"/>
      <c r="J55" s="1187"/>
      <c r="K55" s="1188"/>
      <c r="L55" s="1187"/>
      <c r="M55" s="1187"/>
      <c r="N55" s="1188"/>
      <c r="O55" s="1187"/>
      <c r="P55" s="1187"/>
      <c r="Q55" s="1187"/>
      <c r="R55" s="1030">
        <v>34</v>
      </c>
    </row>
    <row r="56" spans="1:18" ht="15.75" thickBot="1">
      <c r="A56" s="1030">
        <v>35</v>
      </c>
      <c r="B56" s="51" t="s">
        <v>980</v>
      </c>
      <c r="C56" s="1190"/>
      <c r="D56" s="1190"/>
      <c r="E56" s="1190"/>
      <c r="F56" s="1190"/>
      <c r="G56" s="1190"/>
      <c r="H56" s="1190"/>
      <c r="I56" s="1157"/>
      <c r="J56" s="1158"/>
      <c r="K56" s="1190"/>
      <c r="L56" s="1158"/>
      <c r="M56" s="1158"/>
      <c r="N56" s="1190"/>
      <c r="O56" s="1158"/>
      <c r="P56" s="1158"/>
      <c r="Q56" s="1158"/>
      <c r="R56" s="1030">
        <v>35</v>
      </c>
    </row>
    <row r="57" spans="1:18">
      <c r="A57" s="872">
        <v>36</v>
      </c>
      <c r="B57" s="48" t="s">
        <v>981</v>
      </c>
      <c r="C57" s="48"/>
      <c r="D57" s="48"/>
      <c r="E57" s="48"/>
      <c r="F57" s="48"/>
      <c r="G57" s="48"/>
      <c r="H57" s="48"/>
      <c r="I57" s="872"/>
      <c r="J57" s="48"/>
      <c r="K57" s="48"/>
      <c r="L57" s="48"/>
      <c r="M57" s="48"/>
      <c r="N57" s="48"/>
      <c r="O57" s="48"/>
      <c r="P57" s="48"/>
      <c r="Q57" s="11"/>
      <c r="R57" s="872">
        <v>36</v>
      </c>
    </row>
    <row r="58" spans="1:18">
      <c r="A58" s="1030"/>
      <c r="B58" s="51" t="s">
        <v>982</v>
      </c>
      <c r="C58" s="51"/>
      <c r="D58" s="51"/>
      <c r="E58" s="51"/>
      <c r="F58" s="51"/>
      <c r="G58" s="51"/>
      <c r="H58" s="51"/>
      <c r="I58" s="1030"/>
      <c r="J58" s="51"/>
      <c r="K58" s="51"/>
      <c r="L58" s="51"/>
      <c r="M58" s="51"/>
      <c r="N58" s="51"/>
      <c r="O58" s="51"/>
      <c r="P58" s="51"/>
      <c r="Q58" s="52"/>
      <c r="R58" s="1030"/>
    </row>
    <row r="59" spans="1:18">
      <c r="A59" s="1030">
        <v>37</v>
      </c>
      <c r="B59" s="51" t="s">
        <v>983</v>
      </c>
      <c r="C59" s="207"/>
      <c r="D59" s="207"/>
      <c r="E59" s="207"/>
      <c r="F59" s="207"/>
      <c r="G59" s="207"/>
      <c r="H59" s="207"/>
      <c r="I59" s="1031"/>
      <c r="J59" s="207"/>
      <c r="K59" s="207"/>
      <c r="L59" s="207"/>
      <c r="M59" s="207"/>
      <c r="N59" s="207"/>
      <c r="O59" s="207"/>
      <c r="P59" s="207"/>
      <c r="Q59" s="342"/>
      <c r="R59" s="1030">
        <v>37</v>
      </c>
    </row>
    <row r="60" spans="1:18">
      <c r="A60" s="872">
        <v>38</v>
      </c>
      <c r="B60" s="48" t="s">
        <v>674</v>
      </c>
      <c r="C60" s="199"/>
      <c r="D60" s="199"/>
      <c r="E60" s="199"/>
      <c r="F60" s="199"/>
      <c r="G60" s="199"/>
      <c r="H60" s="199"/>
      <c r="I60" s="1032"/>
      <c r="J60" s="199"/>
      <c r="K60" s="199"/>
      <c r="L60" s="199"/>
      <c r="M60" s="199"/>
      <c r="N60" s="199"/>
      <c r="O60" s="199"/>
      <c r="P60" s="199"/>
      <c r="Q60" s="194"/>
      <c r="R60" s="872">
        <v>38</v>
      </c>
    </row>
    <row r="61" spans="1:18">
      <c r="A61" s="1030"/>
      <c r="B61" s="51" t="s">
        <v>426</v>
      </c>
      <c r="C61" s="207"/>
      <c r="D61" s="207"/>
      <c r="E61" s="207"/>
      <c r="F61" s="207"/>
      <c r="G61" s="207"/>
      <c r="H61" s="207"/>
      <c r="I61" s="1031"/>
      <c r="J61" s="207"/>
      <c r="K61" s="207"/>
      <c r="L61" s="207"/>
      <c r="M61" s="207"/>
      <c r="N61" s="207"/>
      <c r="O61" s="207"/>
      <c r="P61" s="207"/>
      <c r="Q61" s="342"/>
      <c r="R61" s="1030"/>
    </row>
    <row r="62" spans="1:18">
      <c r="A62" s="872">
        <v>39</v>
      </c>
      <c r="B62" s="48" t="s">
        <v>1907</v>
      </c>
      <c r="C62" s="1191"/>
      <c r="D62" s="1191"/>
      <c r="E62" s="1191"/>
      <c r="F62" s="1191"/>
      <c r="G62" s="1191"/>
      <c r="H62" s="1191"/>
      <c r="I62" s="1192"/>
      <c r="J62" s="1191"/>
      <c r="K62" s="1191"/>
      <c r="L62" s="1191"/>
      <c r="M62" s="1191"/>
      <c r="N62" s="1191"/>
      <c r="O62" s="1191"/>
      <c r="P62" s="1191"/>
      <c r="Q62" s="1193"/>
      <c r="R62" s="872">
        <v>39</v>
      </c>
    </row>
    <row r="63" spans="1:18">
      <c r="A63" s="1030"/>
      <c r="B63" s="51" t="s">
        <v>1908</v>
      </c>
      <c r="C63" s="1194"/>
      <c r="D63" s="1194"/>
      <c r="E63" s="1194"/>
      <c r="F63" s="1194"/>
      <c r="G63" s="1194"/>
      <c r="H63" s="1194"/>
      <c r="I63" s="1195"/>
      <c r="J63" s="1194"/>
      <c r="K63" s="1194"/>
      <c r="L63" s="1194"/>
      <c r="M63" s="1194"/>
      <c r="N63" s="1194"/>
      <c r="O63" s="1194"/>
      <c r="P63" s="1194"/>
      <c r="Q63" s="1196"/>
      <c r="R63" s="1030"/>
    </row>
    <row r="64" spans="1:18">
      <c r="A64" s="1030">
        <v>40</v>
      </c>
      <c r="B64" s="51" t="s">
        <v>1909</v>
      </c>
      <c r="C64" s="1194"/>
      <c r="D64" s="1194"/>
      <c r="E64" s="1194"/>
      <c r="F64" s="1194"/>
      <c r="G64" s="1194"/>
      <c r="H64" s="1194"/>
      <c r="I64" s="1195"/>
      <c r="J64" s="1194"/>
      <c r="K64" s="1194"/>
      <c r="L64" s="1194"/>
      <c r="M64" s="1194"/>
      <c r="N64" s="1194"/>
      <c r="O64" s="1194"/>
      <c r="P64" s="1194"/>
      <c r="Q64" s="1196"/>
      <c r="R64" s="1030">
        <v>40</v>
      </c>
    </row>
    <row r="65" spans="1:18">
      <c r="A65" s="1030">
        <v>41</v>
      </c>
      <c r="B65" s="51" t="s">
        <v>1910</v>
      </c>
      <c r="C65" s="1194"/>
      <c r="D65" s="1194"/>
      <c r="E65" s="1194"/>
      <c r="F65" s="1194"/>
      <c r="G65" s="1194"/>
      <c r="H65" s="1194"/>
      <c r="I65" s="1195"/>
      <c r="J65" s="1194"/>
      <c r="K65" s="1194"/>
      <c r="L65" s="1194"/>
      <c r="M65" s="1194"/>
      <c r="N65" s="1194"/>
      <c r="O65" s="1194"/>
      <c r="P65" s="1194"/>
      <c r="Q65" s="1196"/>
      <c r="R65" s="1030">
        <v>41</v>
      </c>
    </row>
    <row r="66" spans="1:18">
      <c r="A66" s="1030">
        <v>42</v>
      </c>
      <c r="B66" s="51" t="s">
        <v>1911</v>
      </c>
      <c r="C66" s="1194"/>
      <c r="D66" s="1194"/>
      <c r="E66" s="1194"/>
      <c r="F66" s="1194"/>
      <c r="G66" s="1194"/>
      <c r="H66" s="1194"/>
      <c r="I66" s="1195"/>
      <c r="J66" s="1194"/>
      <c r="K66" s="1194"/>
      <c r="L66" s="1194"/>
      <c r="M66" s="1194"/>
      <c r="N66" s="1194"/>
      <c r="O66" s="1194"/>
      <c r="P66" s="1194"/>
      <c r="Q66" s="1196"/>
      <c r="R66" s="1030">
        <v>42</v>
      </c>
    </row>
    <row r="67" spans="1:18" ht="15.75" thickBot="1">
      <c r="A67" s="1150">
        <v>43</v>
      </c>
      <c r="B67" s="74" t="s">
        <v>1912</v>
      </c>
      <c r="C67" s="229"/>
      <c r="D67" s="229"/>
      <c r="E67" s="229"/>
      <c r="F67" s="229"/>
      <c r="G67" s="229"/>
      <c r="H67" s="229"/>
      <c r="I67" s="1034"/>
      <c r="J67" s="229"/>
      <c r="K67" s="229"/>
      <c r="L67" s="229"/>
      <c r="M67" s="229"/>
      <c r="N67" s="229"/>
      <c r="O67" s="229"/>
      <c r="P67" s="229"/>
      <c r="Q67" s="351"/>
      <c r="R67" s="1150">
        <v>43</v>
      </c>
    </row>
    <row r="68" spans="1:18" ht="15.75">
      <c r="A68" s="75" t="s">
        <v>1913</v>
      </c>
      <c r="B68" s="11"/>
      <c r="C68" s="11"/>
      <c r="D68" s="11"/>
      <c r="E68" s="11"/>
      <c r="F68" s="11"/>
      <c r="G68" s="11"/>
      <c r="H68" s="11"/>
      <c r="I68" s="75" t="s">
        <v>1913</v>
      </c>
      <c r="J68" s="11"/>
      <c r="K68" s="11"/>
      <c r="L68" s="11"/>
      <c r="M68" s="11"/>
      <c r="N68" s="11"/>
      <c r="O68" s="11"/>
      <c r="P68" s="11"/>
      <c r="Q68" s="44" t="s">
        <v>1914</v>
      </c>
      <c r="R68" s="44"/>
    </row>
    <row r="69" spans="1:18">
      <c r="A69" s="44" t="s">
        <v>1915</v>
      </c>
      <c r="B69" s="44"/>
      <c r="C69" s="44"/>
      <c r="D69" s="44"/>
      <c r="E69" s="44"/>
      <c r="F69" s="44"/>
      <c r="G69" s="44"/>
      <c r="H69" s="44"/>
      <c r="I69" s="44" t="s">
        <v>1916</v>
      </c>
      <c r="J69" s="44"/>
      <c r="K69" s="44"/>
      <c r="L69" s="44"/>
      <c r="M69" s="44"/>
      <c r="N69" s="44"/>
      <c r="O69" s="44"/>
      <c r="P69" s="44"/>
      <c r="Q69" s="44"/>
      <c r="R69" s="44"/>
    </row>
    <row r="70" spans="1:18">
      <c r="A70" s="44"/>
      <c r="B70" s="44"/>
      <c r="C70" s="44"/>
      <c r="D70" s="44"/>
      <c r="E70" s="44"/>
      <c r="F70" s="44"/>
      <c r="G70" s="44"/>
      <c r="H70" s="44"/>
      <c r="I70" s="44"/>
      <c r="J70" s="44"/>
      <c r="K70" s="44"/>
      <c r="L70" s="44"/>
      <c r="M70" s="44"/>
      <c r="N70" s="44"/>
      <c r="O70" s="44"/>
      <c r="P70" s="44"/>
      <c r="Q70" s="44"/>
      <c r="R70" s="44"/>
    </row>
    <row r="72" spans="1:18" ht="15.75">
      <c r="A72" s="46" t="s">
        <v>2391</v>
      </c>
      <c r="B72" s="44"/>
      <c r="C72" s="44"/>
      <c r="D72" s="44"/>
      <c r="E72" s="44"/>
      <c r="F72" s="44"/>
      <c r="G72" s="44"/>
      <c r="H72" s="44"/>
    </row>
    <row r="74" spans="1:18" ht="16.5" thickBot="1">
      <c r="A74" s="542" t="str">
        <f>'Data Sheet'!$C$25</f>
        <v>Orange and Rockland Utilities, Inc</v>
      </c>
      <c r="B74" s="11"/>
      <c r="C74" s="11"/>
      <c r="D74" s="11"/>
      <c r="E74" s="448" t="str">
        <f>'Data Sheet'!$C$40</f>
        <v>4/28/2016</v>
      </c>
      <c r="F74" s="11"/>
      <c r="G74" s="11" t="str">
        <f>'Data Sheet'!$C$38</f>
        <v>12/31/2015</v>
      </c>
      <c r="H74" s="11"/>
      <c r="I74" s="542" t="str">
        <f>'Data Sheet'!$C$25</f>
        <v>Orange and Rockland Utilities, Inc</v>
      </c>
      <c r="J74" s="11"/>
      <c r="K74" s="11"/>
      <c r="L74" s="11"/>
      <c r="M74" s="11"/>
      <c r="N74" s="448" t="str">
        <f>'Data Sheet'!$C$40</f>
        <v>4/28/2016</v>
      </c>
      <c r="P74" s="4" t="str">
        <f>'Data Sheet'!$C$38</f>
        <v>12/31/2015</v>
      </c>
    </row>
    <row r="75" spans="1:18">
      <c r="A75" s="13"/>
      <c r="B75" s="41"/>
      <c r="C75" s="41"/>
      <c r="D75" s="41"/>
      <c r="E75" s="41"/>
      <c r="F75" s="41"/>
      <c r="G75" s="41"/>
      <c r="H75" s="42"/>
      <c r="I75" s="13"/>
      <c r="J75" s="41"/>
      <c r="K75" s="41"/>
      <c r="L75" s="41"/>
      <c r="M75" s="41"/>
      <c r="N75" s="41"/>
      <c r="O75" s="41"/>
      <c r="P75" s="41"/>
      <c r="Q75" s="41"/>
      <c r="R75" s="42"/>
    </row>
    <row r="76" spans="1:18" ht="15.75">
      <c r="A76" s="47"/>
      <c r="B76" s="46" t="s">
        <v>1332</v>
      </c>
      <c r="C76" s="46"/>
      <c r="D76" s="46"/>
      <c r="E76" s="44"/>
      <c r="F76" s="44"/>
      <c r="G76" s="44"/>
      <c r="H76" s="45"/>
      <c r="I76" s="197"/>
      <c r="J76" s="46" t="s">
        <v>1333</v>
      </c>
      <c r="K76" s="46"/>
      <c r="L76" s="46"/>
      <c r="M76" s="44"/>
      <c r="N76" s="44"/>
      <c r="O76" s="44"/>
      <c r="P76" s="44"/>
      <c r="Q76" s="44"/>
      <c r="R76" s="45"/>
    </row>
    <row r="77" spans="1:18" ht="15.75" thickBot="1">
      <c r="A77" s="47"/>
      <c r="B77" s="11"/>
      <c r="C77" s="11"/>
      <c r="D77" s="11"/>
      <c r="E77" s="11"/>
      <c r="F77" s="11"/>
      <c r="G77" s="11"/>
      <c r="H77" s="48"/>
      <c r="I77" s="47"/>
      <c r="J77" s="11"/>
      <c r="K77" s="11"/>
      <c r="L77" s="11"/>
      <c r="M77" s="11"/>
      <c r="N77" s="11"/>
      <c r="O77" s="11"/>
      <c r="P77" s="11"/>
      <c r="Q77" s="11"/>
      <c r="R77" s="48"/>
    </row>
    <row r="78" spans="1:18">
      <c r="A78" s="1155"/>
      <c r="B78" s="258"/>
      <c r="C78" s="1173" t="s">
        <v>1460</v>
      </c>
      <c r="D78" s="424"/>
      <c r="E78" s="449"/>
      <c r="F78" s="1173" t="s">
        <v>1460</v>
      </c>
      <c r="G78" s="424"/>
      <c r="H78" s="449"/>
      <c r="I78" s="1174" t="s">
        <v>1460</v>
      </c>
      <c r="J78" s="424"/>
      <c r="K78" s="449"/>
      <c r="L78" s="1173" t="s">
        <v>1460</v>
      </c>
      <c r="M78" s="424"/>
      <c r="N78" s="449"/>
      <c r="O78" s="1173" t="s">
        <v>1460</v>
      </c>
      <c r="P78" s="424"/>
      <c r="Q78" s="449"/>
      <c r="R78" s="1151"/>
    </row>
    <row r="79" spans="1:18">
      <c r="A79" s="260" t="s">
        <v>3686</v>
      </c>
      <c r="B79" s="45" t="s">
        <v>3247</v>
      </c>
      <c r="C79" s="11"/>
      <c r="D79" s="11"/>
      <c r="E79" s="48"/>
      <c r="F79" s="11"/>
      <c r="G79" s="11"/>
      <c r="H79" s="48"/>
      <c r="I79" s="1121"/>
      <c r="J79" s="11"/>
      <c r="K79" s="48"/>
      <c r="L79" s="11"/>
      <c r="M79" s="11"/>
      <c r="N79" s="48"/>
      <c r="O79" s="11"/>
      <c r="P79" s="11"/>
      <c r="Q79" s="11"/>
      <c r="R79" s="260" t="s">
        <v>3686</v>
      </c>
    </row>
    <row r="80" spans="1:18" ht="15.75" thickBot="1">
      <c r="A80" s="261" t="s">
        <v>3689</v>
      </c>
      <c r="B80" s="397" t="s">
        <v>58</v>
      </c>
      <c r="C80" s="73"/>
      <c r="D80" s="396" t="s">
        <v>1827</v>
      </c>
      <c r="E80" s="74"/>
      <c r="F80" s="73"/>
      <c r="G80" s="396" t="s">
        <v>1828</v>
      </c>
      <c r="H80" s="74"/>
      <c r="I80" s="220"/>
      <c r="J80" s="396" t="s">
        <v>1829</v>
      </c>
      <c r="K80" s="74"/>
      <c r="L80" s="396"/>
      <c r="M80" s="396" t="s">
        <v>3535</v>
      </c>
      <c r="N80" s="74"/>
      <c r="O80" s="73"/>
      <c r="P80" s="842" t="s">
        <v>3536</v>
      </c>
      <c r="Q80" s="396"/>
      <c r="R80" s="261" t="s">
        <v>3689</v>
      </c>
    </row>
    <row r="81" spans="1:18">
      <c r="A81" s="872">
        <v>1</v>
      </c>
      <c r="B81" s="48" t="s">
        <v>1461</v>
      </c>
      <c r="C81" s="11"/>
      <c r="D81" s="11"/>
      <c r="E81" s="45"/>
      <c r="F81" s="44"/>
      <c r="G81" s="44"/>
      <c r="H81" s="48"/>
      <c r="I81" s="47"/>
      <c r="J81" s="11"/>
      <c r="K81" s="48"/>
      <c r="L81" s="11"/>
      <c r="M81" s="44"/>
      <c r="N81" s="45"/>
      <c r="O81" s="44"/>
      <c r="P81" s="44"/>
      <c r="Q81" s="44"/>
      <c r="R81" s="872">
        <v>1</v>
      </c>
    </row>
    <row r="82" spans="1:18">
      <c r="A82" s="1030"/>
      <c r="B82" s="51" t="s">
        <v>1462</v>
      </c>
      <c r="C82" s="52"/>
      <c r="D82" s="52"/>
      <c r="E82" s="1127"/>
      <c r="F82" s="1126"/>
      <c r="G82" s="1126"/>
      <c r="H82" s="51"/>
      <c r="I82" s="49"/>
      <c r="J82" s="52"/>
      <c r="K82" s="51"/>
      <c r="L82" s="52"/>
      <c r="M82" s="1126"/>
      <c r="N82" s="1127"/>
      <c r="O82" s="1126"/>
      <c r="P82" s="1126"/>
      <c r="Q82" s="1126"/>
      <c r="R82" s="1030"/>
    </row>
    <row r="83" spans="1:18">
      <c r="A83" s="872">
        <v>2</v>
      </c>
      <c r="B83" s="48" t="s">
        <v>1463</v>
      </c>
      <c r="C83" s="11"/>
      <c r="D83" s="11"/>
      <c r="E83" s="1124"/>
      <c r="F83" s="1100"/>
      <c r="G83" s="1100"/>
      <c r="H83" s="1124"/>
      <c r="I83" s="47"/>
      <c r="J83" s="11"/>
      <c r="K83" s="48"/>
      <c r="L83" s="11"/>
      <c r="M83" s="1100"/>
      <c r="N83" s="1124"/>
      <c r="O83" s="1100"/>
      <c r="P83" s="1100"/>
      <c r="Q83" s="1100"/>
      <c r="R83" s="872">
        <v>2</v>
      </c>
    </row>
    <row r="84" spans="1:18">
      <c r="A84" s="1030"/>
      <c r="B84" s="51" t="s">
        <v>1464</v>
      </c>
      <c r="C84" s="52"/>
      <c r="D84" s="52"/>
      <c r="E84" s="1127"/>
      <c r="F84" s="1126"/>
      <c r="G84" s="1126"/>
      <c r="H84" s="1127"/>
      <c r="I84" s="49"/>
      <c r="J84" s="52"/>
      <c r="K84" s="51"/>
      <c r="L84" s="52"/>
      <c r="M84" s="1126"/>
      <c r="N84" s="1127"/>
      <c r="O84" s="1126"/>
      <c r="P84" s="1126"/>
      <c r="Q84" s="1126"/>
      <c r="R84" s="1030"/>
    </row>
    <row r="85" spans="1:18">
      <c r="A85" s="1030">
        <v>3</v>
      </c>
      <c r="B85" s="51" t="s">
        <v>3336</v>
      </c>
      <c r="C85" s="1175"/>
      <c r="D85" s="1175"/>
      <c r="E85" s="1176"/>
      <c r="F85" s="1177"/>
      <c r="G85" s="1177"/>
      <c r="H85" s="1178"/>
      <c r="I85" s="1179"/>
      <c r="J85" s="1175"/>
      <c r="K85" s="1178"/>
      <c r="L85" s="1175"/>
      <c r="M85" s="1177"/>
      <c r="N85" s="1176"/>
      <c r="O85" s="1177"/>
      <c r="P85" s="1177"/>
      <c r="Q85" s="1177"/>
      <c r="R85" s="1030">
        <v>3</v>
      </c>
    </row>
    <row r="86" spans="1:18">
      <c r="A86" s="1148">
        <v>4</v>
      </c>
      <c r="B86" s="51" t="s">
        <v>3337</v>
      </c>
      <c r="C86" s="1175"/>
      <c r="D86" s="1175"/>
      <c r="E86" s="1178"/>
      <c r="F86" s="1175"/>
      <c r="G86" s="1175"/>
      <c r="H86" s="1178"/>
      <c r="I86" s="1180"/>
      <c r="J86" s="1175"/>
      <c r="K86" s="1178"/>
      <c r="L86" s="1175"/>
      <c r="M86" s="1175"/>
      <c r="N86" s="1178"/>
      <c r="O86" s="1175"/>
      <c r="P86" s="1175"/>
      <c r="Q86" s="1175"/>
      <c r="R86" s="1030">
        <v>4</v>
      </c>
    </row>
    <row r="87" spans="1:18">
      <c r="A87" s="1149">
        <v>5</v>
      </c>
      <c r="B87" s="48" t="s">
        <v>3338</v>
      </c>
      <c r="C87" s="451"/>
      <c r="D87" s="451"/>
      <c r="E87" s="1181"/>
      <c r="F87" s="451"/>
      <c r="G87" s="451"/>
      <c r="H87" s="1181"/>
      <c r="I87" s="1182"/>
      <c r="J87" s="451"/>
      <c r="K87" s="1181"/>
      <c r="L87" s="451"/>
      <c r="M87" s="451"/>
      <c r="N87" s="1181"/>
      <c r="O87" s="451"/>
      <c r="P87" s="451"/>
      <c r="Q87" s="451"/>
      <c r="R87" s="872">
        <v>5</v>
      </c>
    </row>
    <row r="88" spans="1:18">
      <c r="A88" s="1148"/>
      <c r="B88" s="51" t="s">
        <v>3339</v>
      </c>
      <c r="C88" s="1175"/>
      <c r="D88" s="1175"/>
      <c r="E88" s="1178"/>
      <c r="F88" s="1175"/>
      <c r="G88" s="1175"/>
      <c r="H88" s="1178"/>
      <c r="I88" s="1180"/>
      <c r="J88" s="1175"/>
      <c r="K88" s="1178"/>
      <c r="L88" s="1175"/>
      <c r="M88" s="1175"/>
      <c r="N88" s="1178"/>
      <c r="O88" s="1175"/>
      <c r="P88" s="1175"/>
      <c r="Q88" s="1175"/>
      <c r="R88" s="1030"/>
    </row>
    <row r="89" spans="1:18">
      <c r="A89" s="1148">
        <v>6</v>
      </c>
      <c r="B89" s="51" t="s">
        <v>3340</v>
      </c>
      <c r="C89" s="1175"/>
      <c r="D89" s="1175"/>
      <c r="E89" s="1178"/>
      <c r="F89" s="1175"/>
      <c r="G89" s="1175"/>
      <c r="H89" s="1178"/>
      <c r="I89" s="1180"/>
      <c r="J89" s="1175"/>
      <c r="K89" s="1178"/>
      <c r="L89" s="1175"/>
      <c r="M89" s="1175"/>
      <c r="N89" s="1178"/>
      <c r="O89" s="1175"/>
      <c r="P89" s="1175"/>
      <c r="Q89" s="1175"/>
      <c r="R89" s="1030">
        <v>6</v>
      </c>
    </row>
    <row r="90" spans="1:18">
      <c r="A90" s="1148">
        <v>7</v>
      </c>
      <c r="B90" s="51" t="s">
        <v>3341</v>
      </c>
      <c r="C90" s="52"/>
      <c r="D90" s="52"/>
      <c r="E90" s="51"/>
      <c r="F90" s="52"/>
      <c r="G90" s="52"/>
      <c r="H90" s="51"/>
      <c r="I90" s="1164"/>
      <c r="J90" s="52"/>
      <c r="K90" s="51"/>
      <c r="L90" s="52"/>
      <c r="M90" s="52"/>
      <c r="N90" s="51"/>
      <c r="O90" s="52"/>
      <c r="P90" s="52"/>
      <c r="Q90" s="52"/>
      <c r="R90" s="1030">
        <v>7</v>
      </c>
    </row>
    <row r="91" spans="1:18">
      <c r="A91" s="1148">
        <v>8</v>
      </c>
      <c r="B91" s="51" t="s">
        <v>3342</v>
      </c>
      <c r="C91" s="52"/>
      <c r="D91" s="52"/>
      <c r="E91" s="51"/>
      <c r="F91" s="52"/>
      <c r="G91" s="52"/>
      <c r="H91" s="51"/>
      <c r="I91" s="1164"/>
      <c r="J91" s="52"/>
      <c r="K91" s="51"/>
      <c r="L91" s="52"/>
      <c r="M91" s="52"/>
      <c r="N91" s="51"/>
      <c r="O91" s="52"/>
      <c r="P91" s="52"/>
      <c r="Q91" s="52"/>
      <c r="R91" s="1030">
        <v>8</v>
      </c>
    </row>
    <row r="92" spans="1:18">
      <c r="A92" s="1148">
        <v>9</v>
      </c>
      <c r="B92" s="51" t="s">
        <v>3343</v>
      </c>
      <c r="C92" s="52"/>
      <c r="D92" s="52"/>
      <c r="E92" s="51"/>
      <c r="F92" s="52"/>
      <c r="G92" s="52"/>
      <c r="H92" s="51"/>
      <c r="I92" s="1164"/>
      <c r="J92" s="52"/>
      <c r="K92" s="51"/>
      <c r="L92" s="52"/>
      <c r="M92" s="52"/>
      <c r="N92" s="51"/>
      <c r="O92" s="52"/>
      <c r="P92" s="52"/>
      <c r="Q92" s="52"/>
      <c r="R92" s="1030">
        <v>9</v>
      </c>
    </row>
    <row r="93" spans="1:18">
      <c r="A93" s="1148">
        <v>10</v>
      </c>
      <c r="B93" s="51" t="s">
        <v>3344</v>
      </c>
      <c r="C93" s="52"/>
      <c r="D93" s="52"/>
      <c r="E93" s="51"/>
      <c r="F93" s="52"/>
      <c r="G93" s="52"/>
      <c r="H93" s="51"/>
      <c r="I93" s="1164"/>
      <c r="J93" s="52"/>
      <c r="K93" s="51"/>
      <c r="L93" s="52"/>
      <c r="M93" s="52"/>
      <c r="N93" s="51"/>
      <c r="O93" s="52"/>
      <c r="P93" s="52"/>
      <c r="Q93" s="52"/>
      <c r="R93" s="1030">
        <v>10</v>
      </c>
    </row>
    <row r="94" spans="1:18">
      <c r="A94" s="1148">
        <v>11</v>
      </c>
      <c r="B94" s="51" t="s">
        <v>3345</v>
      </c>
      <c r="C94" s="342"/>
      <c r="D94" s="342"/>
      <c r="E94" s="207"/>
      <c r="F94" s="342"/>
      <c r="G94" s="342"/>
      <c r="H94" s="207"/>
      <c r="I94" s="1166"/>
      <c r="J94" s="342"/>
      <c r="K94" s="207"/>
      <c r="L94" s="342"/>
      <c r="M94" s="342"/>
      <c r="N94" s="207"/>
      <c r="O94" s="342"/>
      <c r="P94" s="342"/>
      <c r="Q94" s="342"/>
      <c r="R94" s="1030">
        <v>11</v>
      </c>
    </row>
    <row r="95" spans="1:18">
      <c r="A95" s="1148">
        <v>12</v>
      </c>
      <c r="B95" s="51" t="s">
        <v>3346</v>
      </c>
      <c r="C95" s="342"/>
      <c r="D95" s="342"/>
      <c r="E95" s="207"/>
      <c r="F95" s="342"/>
      <c r="G95" s="342"/>
      <c r="H95" s="207"/>
      <c r="I95" s="1166"/>
      <c r="J95" s="342"/>
      <c r="K95" s="207"/>
      <c r="L95" s="342"/>
      <c r="M95" s="342"/>
      <c r="N95" s="207"/>
      <c r="O95" s="342"/>
      <c r="P95" s="342"/>
      <c r="Q95" s="342"/>
      <c r="R95" s="1030">
        <v>12</v>
      </c>
    </row>
    <row r="96" spans="1:18">
      <c r="A96" s="1148">
        <v>13</v>
      </c>
      <c r="B96" s="51" t="s">
        <v>3347</v>
      </c>
      <c r="C96" s="339"/>
      <c r="D96" s="339"/>
      <c r="E96" s="211"/>
      <c r="F96" s="339"/>
      <c r="G96" s="339"/>
      <c r="H96" s="211"/>
      <c r="I96" s="1183"/>
      <c r="J96" s="339"/>
      <c r="K96" s="211"/>
      <c r="L96" s="339"/>
      <c r="M96" s="339"/>
      <c r="N96" s="211"/>
      <c r="O96" s="339"/>
      <c r="P96" s="339"/>
      <c r="Q96" s="339"/>
      <c r="R96" s="1030">
        <v>13</v>
      </c>
    </row>
    <row r="97" spans="1:18">
      <c r="A97" s="1030">
        <v>14</v>
      </c>
      <c r="B97" s="51" t="s">
        <v>3348</v>
      </c>
      <c r="C97" s="342"/>
      <c r="D97" s="342"/>
      <c r="E97" s="207"/>
      <c r="F97" s="342"/>
      <c r="G97" s="342"/>
      <c r="H97" s="207"/>
      <c r="I97" s="353"/>
      <c r="J97" s="342"/>
      <c r="K97" s="207"/>
      <c r="L97" s="342"/>
      <c r="M97" s="342"/>
      <c r="N97" s="207"/>
      <c r="O97" s="342"/>
      <c r="P97" s="342"/>
      <c r="Q97" s="342"/>
      <c r="R97" s="1030">
        <v>14</v>
      </c>
    </row>
    <row r="98" spans="1:18">
      <c r="A98" s="1030">
        <v>15</v>
      </c>
      <c r="B98" s="51" t="s">
        <v>3349</v>
      </c>
      <c r="C98" s="342"/>
      <c r="D98" s="342"/>
      <c r="E98" s="207"/>
      <c r="F98" s="342"/>
      <c r="G98" s="342"/>
      <c r="H98" s="207"/>
      <c r="I98" s="353"/>
      <c r="J98" s="342"/>
      <c r="K98" s="207"/>
      <c r="L98" s="342"/>
      <c r="M98" s="342"/>
      <c r="N98" s="207"/>
      <c r="O98" s="342"/>
      <c r="P98" s="342"/>
      <c r="Q98" s="342"/>
      <c r="R98" s="1030">
        <v>15</v>
      </c>
    </row>
    <row r="99" spans="1:18">
      <c r="A99" s="1030">
        <v>16</v>
      </c>
      <c r="B99" s="51" t="s">
        <v>3350</v>
      </c>
      <c r="C99" s="339"/>
      <c r="D99" s="339"/>
      <c r="E99" s="211"/>
      <c r="F99" s="339"/>
      <c r="G99" s="339"/>
      <c r="H99" s="211"/>
      <c r="I99" s="352"/>
      <c r="J99" s="339"/>
      <c r="K99" s="211"/>
      <c r="L99" s="339"/>
      <c r="M99" s="339"/>
      <c r="N99" s="211"/>
      <c r="O99" s="339"/>
      <c r="P99" s="339"/>
      <c r="Q99" s="339"/>
      <c r="R99" s="1030">
        <v>16</v>
      </c>
    </row>
    <row r="100" spans="1:18">
      <c r="A100" s="1030">
        <v>17</v>
      </c>
      <c r="B100" s="51" t="s">
        <v>3351</v>
      </c>
      <c r="C100" s="1184"/>
      <c r="D100" s="1184"/>
      <c r="E100" s="1185"/>
      <c r="F100" s="1184"/>
      <c r="G100" s="1184"/>
      <c r="H100" s="1185"/>
      <c r="I100" s="1186"/>
      <c r="J100" s="1184"/>
      <c r="K100" s="1185"/>
      <c r="L100" s="1184"/>
      <c r="M100" s="1184"/>
      <c r="N100" s="1185"/>
      <c r="O100" s="1184"/>
      <c r="P100" s="1184"/>
      <c r="Q100" s="1184"/>
      <c r="R100" s="1030">
        <v>17</v>
      </c>
    </row>
    <row r="101" spans="1:18">
      <c r="A101" s="1030">
        <v>18</v>
      </c>
      <c r="B101" s="51" t="s">
        <v>3739</v>
      </c>
      <c r="C101" s="339"/>
      <c r="D101" s="339"/>
      <c r="E101" s="211"/>
      <c r="F101" s="339"/>
      <c r="G101" s="339"/>
      <c r="H101" s="211"/>
      <c r="I101" s="352"/>
      <c r="J101" s="339"/>
      <c r="K101" s="211"/>
      <c r="L101" s="339"/>
      <c r="M101" s="339"/>
      <c r="N101" s="211"/>
      <c r="O101" s="339"/>
      <c r="P101" s="339"/>
      <c r="Q101" s="339"/>
      <c r="R101" s="1030">
        <v>18</v>
      </c>
    </row>
    <row r="102" spans="1:18">
      <c r="A102" s="1030">
        <v>19</v>
      </c>
      <c r="B102" s="51" t="s">
        <v>658</v>
      </c>
      <c r="C102" s="342"/>
      <c r="D102" s="342"/>
      <c r="E102" s="207"/>
      <c r="F102" s="342"/>
      <c r="G102" s="342"/>
      <c r="H102" s="207"/>
      <c r="I102" s="353"/>
      <c r="J102" s="342"/>
      <c r="K102" s="207"/>
      <c r="L102" s="342"/>
      <c r="M102" s="342"/>
      <c r="N102" s="207"/>
      <c r="O102" s="342"/>
      <c r="P102" s="342"/>
      <c r="Q102" s="342"/>
      <c r="R102" s="1030">
        <v>19</v>
      </c>
    </row>
    <row r="103" spans="1:18">
      <c r="A103" s="1030">
        <v>20</v>
      </c>
      <c r="B103" s="51" t="s">
        <v>3740</v>
      </c>
      <c r="C103" s="342"/>
      <c r="D103" s="342"/>
      <c r="E103" s="207"/>
      <c r="F103" s="342"/>
      <c r="G103" s="342"/>
      <c r="H103" s="207"/>
      <c r="I103" s="353"/>
      <c r="J103" s="342"/>
      <c r="K103" s="207"/>
      <c r="L103" s="342"/>
      <c r="M103" s="342"/>
      <c r="N103" s="207"/>
      <c r="O103" s="342"/>
      <c r="P103" s="342"/>
      <c r="Q103" s="342"/>
      <c r="R103" s="1030">
        <v>20</v>
      </c>
    </row>
    <row r="104" spans="1:18">
      <c r="A104" s="1030">
        <v>21</v>
      </c>
      <c r="B104" s="51" t="s">
        <v>3741</v>
      </c>
      <c r="C104" s="342"/>
      <c r="D104" s="342"/>
      <c r="E104" s="207"/>
      <c r="F104" s="342"/>
      <c r="G104" s="342"/>
      <c r="H104" s="207"/>
      <c r="I104" s="353"/>
      <c r="J104" s="342"/>
      <c r="K104" s="207"/>
      <c r="L104" s="342"/>
      <c r="M104" s="342"/>
      <c r="N104" s="207"/>
      <c r="O104" s="342"/>
      <c r="P104" s="342"/>
      <c r="Q104" s="342"/>
      <c r="R104" s="1030">
        <v>21</v>
      </c>
    </row>
    <row r="105" spans="1:18">
      <c r="A105" s="1030">
        <v>22</v>
      </c>
      <c r="B105" s="51" t="s">
        <v>3742</v>
      </c>
      <c r="C105" s="342"/>
      <c r="D105" s="342"/>
      <c r="E105" s="207"/>
      <c r="F105" s="342"/>
      <c r="G105" s="342"/>
      <c r="H105" s="207"/>
      <c r="I105" s="353"/>
      <c r="J105" s="342"/>
      <c r="K105" s="207"/>
      <c r="L105" s="342"/>
      <c r="M105" s="342"/>
      <c r="N105" s="207"/>
      <c r="O105" s="342"/>
      <c r="P105" s="342"/>
      <c r="Q105" s="342"/>
      <c r="R105" s="1030">
        <v>22</v>
      </c>
    </row>
    <row r="106" spans="1:18">
      <c r="A106" s="1030">
        <v>23</v>
      </c>
      <c r="B106" s="51" t="s">
        <v>973</v>
      </c>
      <c r="C106" s="342"/>
      <c r="D106" s="342"/>
      <c r="E106" s="207"/>
      <c r="F106" s="342"/>
      <c r="G106" s="342"/>
      <c r="H106" s="207"/>
      <c r="I106" s="353"/>
      <c r="J106" s="342"/>
      <c r="K106" s="207"/>
      <c r="L106" s="342"/>
      <c r="M106" s="342"/>
      <c r="N106" s="207"/>
      <c r="O106" s="342"/>
      <c r="P106" s="342"/>
      <c r="Q106" s="342"/>
      <c r="R106" s="1030">
        <v>23</v>
      </c>
    </row>
    <row r="107" spans="1:18">
      <c r="A107" s="1030">
        <v>24</v>
      </c>
      <c r="B107" s="51" t="s">
        <v>974</v>
      </c>
      <c r="C107" s="342"/>
      <c r="D107" s="342"/>
      <c r="E107" s="207"/>
      <c r="F107" s="342"/>
      <c r="G107" s="342"/>
      <c r="H107" s="207"/>
      <c r="I107" s="353"/>
      <c r="J107" s="342"/>
      <c r="K107" s="207"/>
      <c r="L107" s="342"/>
      <c r="M107" s="342"/>
      <c r="N107" s="207"/>
      <c r="O107" s="342"/>
      <c r="P107" s="342"/>
      <c r="Q107" s="342"/>
      <c r="R107" s="1030">
        <v>24</v>
      </c>
    </row>
    <row r="108" spans="1:18">
      <c r="A108" s="1030">
        <v>25</v>
      </c>
      <c r="B108" s="51" t="s">
        <v>975</v>
      </c>
      <c r="C108" s="342"/>
      <c r="D108" s="342"/>
      <c r="E108" s="207"/>
      <c r="F108" s="342"/>
      <c r="G108" s="342"/>
      <c r="H108" s="207"/>
      <c r="I108" s="353"/>
      <c r="J108" s="342"/>
      <c r="K108" s="207"/>
      <c r="L108" s="342"/>
      <c r="M108" s="342"/>
      <c r="N108" s="207"/>
      <c r="O108" s="342"/>
      <c r="P108" s="342"/>
      <c r="Q108" s="342"/>
      <c r="R108" s="1030">
        <v>25</v>
      </c>
    </row>
    <row r="109" spans="1:18">
      <c r="A109" s="1030">
        <v>26</v>
      </c>
      <c r="B109" s="51" t="s">
        <v>1436</v>
      </c>
      <c r="C109" s="342"/>
      <c r="D109" s="342"/>
      <c r="E109" s="207"/>
      <c r="F109" s="342"/>
      <c r="G109" s="342"/>
      <c r="H109" s="207"/>
      <c r="I109" s="353"/>
      <c r="J109" s="342"/>
      <c r="K109" s="207"/>
      <c r="L109" s="342"/>
      <c r="M109" s="342"/>
      <c r="N109" s="207"/>
      <c r="O109" s="342"/>
      <c r="P109" s="342"/>
      <c r="Q109" s="342"/>
      <c r="R109" s="1030">
        <v>26</v>
      </c>
    </row>
    <row r="110" spans="1:18">
      <c r="A110" s="1030">
        <v>27</v>
      </c>
      <c r="B110" s="51" t="s">
        <v>1567</v>
      </c>
      <c r="C110" s="342"/>
      <c r="D110" s="342"/>
      <c r="E110" s="207"/>
      <c r="F110" s="342"/>
      <c r="G110" s="342"/>
      <c r="H110" s="207"/>
      <c r="I110" s="353"/>
      <c r="J110" s="342"/>
      <c r="K110" s="207"/>
      <c r="L110" s="342"/>
      <c r="M110" s="342"/>
      <c r="N110" s="207"/>
      <c r="O110" s="342"/>
      <c r="P110" s="342"/>
      <c r="Q110" s="342"/>
      <c r="R110" s="1030">
        <v>27</v>
      </c>
    </row>
    <row r="111" spans="1:18">
      <c r="A111" s="1030">
        <v>28</v>
      </c>
      <c r="B111" s="51" t="s">
        <v>566</v>
      </c>
      <c r="C111" s="342"/>
      <c r="D111" s="342"/>
      <c r="E111" s="207"/>
      <c r="F111" s="342"/>
      <c r="G111" s="342"/>
      <c r="H111" s="207"/>
      <c r="I111" s="353"/>
      <c r="J111" s="342"/>
      <c r="K111" s="207"/>
      <c r="L111" s="342"/>
      <c r="M111" s="342"/>
      <c r="N111" s="207"/>
      <c r="O111" s="342"/>
      <c r="P111" s="342"/>
      <c r="Q111" s="342"/>
      <c r="R111" s="1030">
        <v>28</v>
      </c>
    </row>
    <row r="112" spans="1:18">
      <c r="A112" s="1030">
        <v>29</v>
      </c>
      <c r="B112" s="51" t="s">
        <v>568</v>
      </c>
      <c r="C112" s="342"/>
      <c r="D112" s="342"/>
      <c r="E112" s="207"/>
      <c r="F112" s="342"/>
      <c r="G112" s="342"/>
      <c r="H112" s="207"/>
      <c r="I112" s="353"/>
      <c r="J112" s="342"/>
      <c r="K112" s="207"/>
      <c r="L112" s="342"/>
      <c r="M112" s="342"/>
      <c r="N112" s="207"/>
      <c r="O112" s="342"/>
      <c r="P112" s="342"/>
      <c r="Q112" s="342"/>
      <c r="R112" s="1030">
        <v>29</v>
      </c>
    </row>
    <row r="113" spans="1:18">
      <c r="A113" s="1030">
        <v>30</v>
      </c>
      <c r="B113" s="51" t="s">
        <v>976</v>
      </c>
      <c r="C113" s="342"/>
      <c r="D113" s="342"/>
      <c r="E113" s="207"/>
      <c r="F113" s="342"/>
      <c r="G113" s="342"/>
      <c r="H113" s="207"/>
      <c r="I113" s="353"/>
      <c r="J113" s="342"/>
      <c r="K113" s="207"/>
      <c r="L113" s="342"/>
      <c r="M113" s="342"/>
      <c r="N113" s="207"/>
      <c r="O113" s="342"/>
      <c r="P113" s="342"/>
      <c r="Q113" s="342"/>
      <c r="R113" s="1030">
        <v>30</v>
      </c>
    </row>
    <row r="114" spans="1:18">
      <c r="A114" s="1030">
        <v>31</v>
      </c>
      <c r="B114" s="51" t="s">
        <v>163</v>
      </c>
      <c r="C114" s="342"/>
      <c r="D114" s="342"/>
      <c r="E114" s="207"/>
      <c r="F114" s="342"/>
      <c r="G114" s="342"/>
      <c r="H114" s="207"/>
      <c r="I114" s="353"/>
      <c r="J114" s="342"/>
      <c r="K114" s="207"/>
      <c r="L114" s="342"/>
      <c r="M114" s="342"/>
      <c r="N114" s="207"/>
      <c r="O114" s="342"/>
      <c r="P114" s="342"/>
      <c r="Q114" s="342"/>
      <c r="R114" s="1030">
        <v>31</v>
      </c>
    </row>
    <row r="115" spans="1:18">
      <c r="A115" s="1030">
        <v>32</v>
      </c>
      <c r="B115" s="51" t="s">
        <v>977</v>
      </c>
      <c r="C115" s="342"/>
      <c r="D115" s="342"/>
      <c r="E115" s="207"/>
      <c r="F115" s="342"/>
      <c r="G115" s="342"/>
      <c r="H115" s="207"/>
      <c r="I115" s="353"/>
      <c r="J115" s="342"/>
      <c r="K115" s="207"/>
      <c r="L115" s="342"/>
      <c r="M115" s="342"/>
      <c r="N115" s="207"/>
      <c r="O115" s="342"/>
      <c r="P115" s="342"/>
      <c r="Q115" s="342"/>
      <c r="R115" s="1030">
        <v>32</v>
      </c>
    </row>
    <row r="116" spans="1:18">
      <c r="A116" s="1030">
        <v>33</v>
      </c>
      <c r="B116" s="51" t="s">
        <v>978</v>
      </c>
      <c r="C116" s="339"/>
      <c r="D116" s="339"/>
      <c r="E116" s="211"/>
      <c r="F116" s="339"/>
      <c r="G116" s="339"/>
      <c r="H116" s="211"/>
      <c r="I116" s="352"/>
      <c r="J116" s="339"/>
      <c r="K116" s="211"/>
      <c r="L116" s="339"/>
      <c r="M116" s="339"/>
      <c r="N116" s="211"/>
      <c r="O116" s="339"/>
      <c r="P116" s="339"/>
      <c r="Q116" s="339"/>
      <c r="R116" s="1030">
        <v>33</v>
      </c>
    </row>
    <row r="117" spans="1:18" ht="15.75" thickBot="1">
      <c r="A117" s="1030">
        <v>34</v>
      </c>
      <c r="B117" s="51" t="s">
        <v>979</v>
      </c>
      <c r="C117" s="1187"/>
      <c r="D117" s="1187"/>
      <c r="E117" s="1188"/>
      <c r="F117" s="1187"/>
      <c r="G117" s="1187"/>
      <c r="H117" s="1188"/>
      <c r="I117" s="1189"/>
      <c r="J117" s="1187"/>
      <c r="K117" s="1188"/>
      <c r="L117" s="1187"/>
      <c r="M117" s="1187"/>
      <c r="N117" s="1188"/>
      <c r="O117" s="1187"/>
      <c r="P117" s="1187"/>
      <c r="Q117" s="1187"/>
      <c r="R117" s="1030">
        <v>34</v>
      </c>
    </row>
    <row r="118" spans="1:18" ht="15.75" thickBot="1">
      <c r="A118" s="1030">
        <v>35</v>
      </c>
      <c r="B118" s="51" t="s">
        <v>980</v>
      </c>
      <c r="C118" s="1190"/>
      <c r="D118" s="1190"/>
      <c r="E118" s="1190"/>
      <c r="F118" s="1190"/>
      <c r="G118" s="1190"/>
      <c r="H118" s="1190"/>
      <c r="I118" s="1157"/>
      <c r="J118" s="1158"/>
      <c r="K118" s="1190"/>
      <c r="L118" s="1158"/>
      <c r="M118" s="1158"/>
      <c r="N118" s="1190"/>
      <c r="O118" s="1158"/>
      <c r="P118" s="1158"/>
      <c r="Q118" s="1158"/>
      <c r="R118" s="1030">
        <v>35</v>
      </c>
    </row>
    <row r="119" spans="1:18">
      <c r="A119" s="872">
        <v>36</v>
      </c>
      <c r="B119" s="48" t="s">
        <v>981</v>
      </c>
      <c r="C119" s="48"/>
      <c r="D119" s="48"/>
      <c r="E119" s="48"/>
      <c r="F119" s="48"/>
      <c r="G119" s="48"/>
      <c r="H119" s="48"/>
      <c r="I119" s="872"/>
      <c r="J119" s="48"/>
      <c r="K119" s="48"/>
      <c r="L119" s="48"/>
      <c r="M119" s="48"/>
      <c r="N119" s="48"/>
      <c r="O119" s="48"/>
      <c r="P119" s="48"/>
      <c r="Q119" s="11"/>
      <c r="R119" s="872">
        <v>36</v>
      </c>
    </row>
    <row r="120" spans="1:18">
      <c r="A120" s="1030"/>
      <c r="B120" s="51" t="s">
        <v>982</v>
      </c>
      <c r="C120" s="51"/>
      <c r="D120" s="51"/>
      <c r="E120" s="51"/>
      <c r="F120" s="51"/>
      <c r="G120" s="51"/>
      <c r="H120" s="51"/>
      <c r="I120" s="1030"/>
      <c r="J120" s="51"/>
      <c r="K120" s="51"/>
      <c r="L120" s="51"/>
      <c r="M120" s="51"/>
      <c r="N120" s="51"/>
      <c r="O120" s="51"/>
      <c r="P120" s="51"/>
      <c r="Q120" s="52"/>
      <c r="R120" s="1030"/>
    </row>
    <row r="121" spans="1:18">
      <c r="A121" s="1030">
        <v>37</v>
      </c>
      <c r="B121" s="51" t="s">
        <v>983</v>
      </c>
      <c r="C121" s="207"/>
      <c r="D121" s="207"/>
      <c r="E121" s="207"/>
      <c r="F121" s="207"/>
      <c r="G121" s="207"/>
      <c r="H121" s="207"/>
      <c r="I121" s="1031"/>
      <c r="J121" s="207"/>
      <c r="K121" s="207"/>
      <c r="L121" s="207"/>
      <c r="M121" s="207"/>
      <c r="N121" s="207"/>
      <c r="O121" s="207"/>
      <c r="P121" s="207"/>
      <c r="Q121" s="342"/>
      <c r="R121" s="1030">
        <v>37</v>
      </c>
    </row>
    <row r="122" spans="1:18">
      <c r="A122" s="872">
        <v>38</v>
      </c>
      <c r="B122" s="48" t="s">
        <v>674</v>
      </c>
      <c r="C122" s="199"/>
      <c r="D122" s="199"/>
      <c r="E122" s="199"/>
      <c r="F122" s="199"/>
      <c r="G122" s="199"/>
      <c r="H122" s="199"/>
      <c r="I122" s="1032"/>
      <c r="J122" s="199"/>
      <c r="K122" s="199"/>
      <c r="L122" s="199"/>
      <c r="M122" s="199"/>
      <c r="N122" s="199"/>
      <c r="O122" s="199"/>
      <c r="P122" s="199"/>
      <c r="Q122" s="194"/>
      <c r="R122" s="872">
        <v>38</v>
      </c>
    </row>
    <row r="123" spans="1:18">
      <c r="A123" s="1030"/>
      <c r="B123" s="51" t="s">
        <v>426</v>
      </c>
      <c r="C123" s="207"/>
      <c r="D123" s="207"/>
      <c r="E123" s="207"/>
      <c r="F123" s="207"/>
      <c r="G123" s="207"/>
      <c r="H123" s="207"/>
      <c r="I123" s="1031"/>
      <c r="J123" s="207"/>
      <c r="K123" s="207"/>
      <c r="L123" s="207"/>
      <c r="M123" s="207"/>
      <c r="N123" s="207"/>
      <c r="O123" s="207"/>
      <c r="P123" s="207"/>
      <c r="Q123" s="342"/>
      <c r="R123" s="1030"/>
    </row>
    <row r="124" spans="1:18">
      <c r="A124" s="872">
        <v>39</v>
      </c>
      <c r="B124" s="48" t="s">
        <v>1907</v>
      </c>
      <c r="C124" s="1191"/>
      <c r="D124" s="1191"/>
      <c r="E124" s="1191"/>
      <c r="F124" s="1191"/>
      <c r="G124" s="1191"/>
      <c r="H124" s="1191"/>
      <c r="I124" s="1192"/>
      <c r="J124" s="1191"/>
      <c r="K124" s="1191"/>
      <c r="L124" s="1191"/>
      <c r="M124" s="1191"/>
      <c r="N124" s="1191"/>
      <c r="O124" s="1191"/>
      <c r="P124" s="1191"/>
      <c r="Q124" s="1193"/>
      <c r="R124" s="872">
        <v>39</v>
      </c>
    </row>
    <row r="125" spans="1:18">
      <c r="A125" s="1030"/>
      <c r="B125" s="51" t="s">
        <v>1908</v>
      </c>
      <c r="C125" s="1194"/>
      <c r="D125" s="1194"/>
      <c r="E125" s="1194"/>
      <c r="F125" s="1194"/>
      <c r="G125" s="1194"/>
      <c r="H125" s="1194"/>
      <c r="I125" s="1195"/>
      <c r="J125" s="1194"/>
      <c r="K125" s="1194"/>
      <c r="L125" s="1194"/>
      <c r="M125" s="1194"/>
      <c r="N125" s="1194"/>
      <c r="O125" s="1194"/>
      <c r="P125" s="1194"/>
      <c r="Q125" s="1196"/>
      <c r="R125" s="1030"/>
    </row>
    <row r="126" spans="1:18">
      <c r="A126" s="1030">
        <v>40</v>
      </c>
      <c r="B126" s="51" t="s">
        <v>1909</v>
      </c>
      <c r="C126" s="1194"/>
      <c r="D126" s="1194"/>
      <c r="E126" s="1194"/>
      <c r="F126" s="1194"/>
      <c r="G126" s="1194"/>
      <c r="H126" s="1194"/>
      <c r="I126" s="1195"/>
      <c r="J126" s="1194"/>
      <c r="K126" s="1194"/>
      <c r="L126" s="1194"/>
      <c r="M126" s="1194"/>
      <c r="N126" s="1194"/>
      <c r="O126" s="1194"/>
      <c r="P126" s="1194"/>
      <c r="Q126" s="1196"/>
      <c r="R126" s="1030">
        <v>40</v>
      </c>
    </row>
    <row r="127" spans="1:18">
      <c r="A127" s="1030">
        <v>41</v>
      </c>
      <c r="B127" s="51" t="s">
        <v>1910</v>
      </c>
      <c r="C127" s="1194"/>
      <c r="D127" s="1194"/>
      <c r="E127" s="1194"/>
      <c r="F127" s="1194"/>
      <c r="G127" s="1194"/>
      <c r="H127" s="1194"/>
      <c r="I127" s="1195"/>
      <c r="J127" s="1194"/>
      <c r="K127" s="1194"/>
      <c r="L127" s="1194"/>
      <c r="M127" s="1194"/>
      <c r="N127" s="1194"/>
      <c r="O127" s="1194"/>
      <c r="P127" s="1194"/>
      <c r="Q127" s="1196"/>
      <c r="R127" s="1030">
        <v>41</v>
      </c>
    </row>
    <row r="128" spans="1:18">
      <c r="A128" s="1030">
        <v>42</v>
      </c>
      <c r="B128" s="51" t="s">
        <v>1911</v>
      </c>
      <c r="C128" s="1194"/>
      <c r="D128" s="1194"/>
      <c r="E128" s="1194"/>
      <c r="F128" s="1194"/>
      <c r="G128" s="1194"/>
      <c r="H128" s="1194"/>
      <c r="I128" s="1195"/>
      <c r="J128" s="1194"/>
      <c r="K128" s="1194"/>
      <c r="L128" s="1194"/>
      <c r="M128" s="1194"/>
      <c r="N128" s="1194"/>
      <c r="O128" s="1194"/>
      <c r="P128" s="1194"/>
      <c r="Q128" s="1196"/>
      <c r="R128" s="1030">
        <v>42</v>
      </c>
    </row>
    <row r="129" spans="1:18" ht="15.75" thickBot="1">
      <c r="A129" s="1150">
        <v>43</v>
      </c>
      <c r="B129" s="74" t="s">
        <v>1912</v>
      </c>
      <c r="C129" s="229"/>
      <c r="D129" s="229"/>
      <c r="E129" s="229"/>
      <c r="F129" s="229"/>
      <c r="G129" s="229"/>
      <c r="H129" s="229"/>
      <c r="I129" s="1034"/>
      <c r="J129" s="229"/>
      <c r="K129" s="229"/>
      <c r="L129" s="229"/>
      <c r="M129" s="229"/>
      <c r="N129" s="229"/>
      <c r="O129" s="229"/>
      <c r="P129" s="229"/>
      <c r="Q129" s="351"/>
      <c r="R129" s="1150">
        <v>43</v>
      </c>
    </row>
    <row r="130" spans="1:18" ht="15.75">
      <c r="A130" s="75" t="s">
        <v>1913</v>
      </c>
      <c r="B130" s="11"/>
      <c r="C130" s="11"/>
      <c r="D130" s="11"/>
      <c r="E130" s="11"/>
      <c r="F130" s="11"/>
      <c r="G130" s="11"/>
      <c r="H130" s="11"/>
      <c r="I130" s="75" t="s">
        <v>1913</v>
      </c>
      <c r="J130" s="11"/>
      <c r="K130" s="11"/>
      <c r="L130" s="11"/>
      <c r="M130" s="11"/>
      <c r="N130" s="11"/>
      <c r="O130" s="11"/>
      <c r="P130" s="11"/>
      <c r="Q130" s="44" t="s">
        <v>1914</v>
      </c>
      <c r="R130" s="44"/>
    </row>
    <row r="131" spans="1:18">
      <c r="A131" s="44" t="s">
        <v>1917</v>
      </c>
      <c r="B131" s="44"/>
      <c r="C131" s="44"/>
      <c r="D131" s="44"/>
      <c r="E131" s="44"/>
      <c r="F131" s="44"/>
      <c r="G131" s="44"/>
      <c r="H131" s="44"/>
      <c r="I131" s="44" t="s">
        <v>1918</v>
      </c>
      <c r="J131" s="44"/>
      <c r="K131" s="44"/>
      <c r="L131" s="44"/>
      <c r="M131" s="44"/>
      <c r="N131" s="44"/>
      <c r="O131" s="44"/>
      <c r="P131" s="44"/>
      <c r="Q131" s="44"/>
      <c r="R131" s="44"/>
    </row>
  </sheetData>
  <mergeCells count="1">
    <mergeCell ref="C19:E29"/>
  </mergeCells>
  <phoneticPr fontId="0" type="noConversion"/>
  <printOptions horizontalCentered="1" verticalCentered="1"/>
  <pageMargins left="0.25" right="0.25" top="0.25" bottom="0.25" header="0" footer="0"/>
  <pageSetup scale="68" fitToWidth="2" fitToHeight="2" pageOrder="overThenDown" orientation="portrait" horizontalDpi="300" verticalDpi="300" r:id="rId1"/>
  <headerFooter alignWithMargins="0"/>
  <rowBreaks count="1" manualBreakCount="1">
    <brk id="72" max="16383" man="1"/>
  </rowBreaks>
  <colBreaks count="1" manualBreakCount="1">
    <brk id="8"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1">
    <pageSetUpPr fitToPage="1"/>
  </sheetPr>
  <dimension ref="A1:N137"/>
  <sheetViews>
    <sheetView defaultGridColor="0" view="pageBreakPreview" colorId="22" zoomScale="60" zoomScaleNormal="85" workbookViewId="0">
      <selection activeCell="M31" sqref="M31"/>
    </sheetView>
  </sheetViews>
  <sheetFormatPr defaultColWidth="9.6640625" defaultRowHeight="15"/>
  <cols>
    <col min="1" max="1" width="4.6640625" style="4" customWidth="1"/>
    <col min="2" max="2" width="48.33203125" style="4" customWidth="1"/>
    <col min="3" max="3" width="14.6640625" style="4" customWidth="1"/>
    <col min="4" max="4" width="13.6640625" style="4" customWidth="1"/>
    <col min="5" max="5" width="14.6640625" style="4" customWidth="1"/>
    <col min="6" max="6" width="13.6640625" style="4" customWidth="1"/>
    <col min="7" max="7" width="2.6640625" style="4" customWidth="1"/>
    <col min="8" max="9" width="15.6640625" style="4" customWidth="1"/>
    <col min="10" max="10" width="17.6640625" style="4" customWidth="1"/>
    <col min="11" max="13" width="15.6640625" style="4" customWidth="1"/>
    <col min="14" max="14" width="4.6640625" style="4" customWidth="1"/>
    <col min="15" max="16384" width="9.6640625" style="4"/>
  </cols>
  <sheetData>
    <row r="1" spans="1:14">
      <c r="A1" s="13" t="s">
        <v>2455</v>
      </c>
      <c r="B1" s="41"/>
      <c r="C1" s="826" t="s">
        <v>3412</v>
      </c>
      <c r="D1" s="423"/>
      <c r="E1" s="871" t="s">
        <v>2457</v>
      </c>
      <c r="F1" s="871" t="s">
        <v>2458</v>
      </c>
      <c r="G1" s="11"/>
      <c r="H1" s="13" t="s">
        <v>2455</v>
      </c>
      <c r="I1" s="42"/>
      <c r="J1" s="826" t="s">
        <v>3412</v>
      </c>
      <c r="K1" s="423"/>
      <c r="L1" s="871" t="s">
        <v>2457</v>
      </c>
      <c r="M1" s="256" t="s">
        <v>2458</v>
      </c>
      <c r="N1" s="258"/>
    </row>
    <row r="2" spans="1:14">
      <c r="A2" s="47" t="str">
        <f>'Data Sheet'!$C$25</f>
        <v>Orange and Rockland Utilities, Inc</v>
      </c>
      <c r="B2" s="11"/>
      <c r="C2" s="47" t="s">
        <v>583</v>
      </c>
      <c r="D2" s="11"/>
      <c r="E2" s="1121" t="s">
        <v>2459</v>
      </c>
      <c r="F2" s="260"/>
      <c r="G2" s="11"/>
      <c r="H2" s="47" t="str">
        <f>'Data Sheet'!$C$25</f>
        <v>Orange and Rockland Utilities, Inc</v>
      </c>
      <c r="I2" s="48"/>
      <c r="J2" s="47" t="s">
        <v>583</v>
      </c>
      <c r="K2" s="11"/>
      <c r="L2" s="1121" t="s">
        <v>2459</v>
      </c>
      <c r="M2" s="197"/>
      <c r="N2" s="45"/>
    </row>
    <row r="3" spans="1:14" ht="15" customHeight="1" thickBot="1">
      <c r="A3" s="72"/>
      <c r="B3" s="73"/>
      <c r="C3" s="72" t="s">
        <v>230</v>
      </c>
      <c r="D3" s="74"/>
      <c r="E3" s="1160" t="str">
        <f>'Data Sheet'!$C$40</f>
        <v>4/28/2016</v>
      </c>
      <c r="F3" s="1150" t="str">
        <f>'Data Sheet'!$C$38</f>
        <v>12/31/2015</v>
      </c>
      <c r="G3" s="11"/>
      <c r="H3" s="72"/>
      <c r="I3" s="74"/>
      <c r="J3" s="72" t="s">
        <v>230</v>
      </c>
      <c r="K3" s="74"/>
      <c r="L3" s="1160" t="str">
        <f>'Data Sheet'!$C$40</f>
        <v>4/28/2016</v>
      </c>
      <c r="M3" s="395" t="str">
        <f>'Data Sheet'!$C$38</f>
        <v>12/31/2015</v>
      </c>
      <c r="N3" s="397"/>
    </row>
    <row r="4" spans="1:14" ht="15" customHeight="1" thickBot="1">
      <c r="A4" s="419" t="s">
        <v>1919</v>
      </c>
      <c r="B4" s="420"/>
      <c r="C4" s="420"/>
      <c r="D4" s="396"/>
      <c r="E4" s="396"/>
      <c r="F4" s="873"/>
      <c r="G4" s="11"/>
      <c r="H4" s="419" t="s">
        <v>3573</v>
      </c>
      <c r="I4" s="420"/>
      <c r="J4" s="420"/>
      <c r="K4" s="420"/>
      <c r="L4" s="396"/>
      <c r="M4" s="1152"/>
      <c r="N4" s="74"/>
    </row>
    <row r="5" spans="1:14" ht="15.75">
      <c r="A5" s="43"/>
      <c r="B5" s="46"/>
      <c r="C5" s="46"/>
      <c r="D5" s="44"/>
      <c r="E5" s="44"/>
      <c r="F5" s="258"/>
      <c r="G5" s="11"/>
      <c r="H5" s="43"/>
      <c r="I5" s="46"/>
      <c r="J5" s="46"/>
      <c r="K5" s="46"/>
      <c r="L5" s="44"/>
      <c r="M5" s="257"/>
      <c r="N5" s="48"/>
    </row>
    <row r="6" spans="1:14">
      <c r="A6" s="47" t="s">
        <v>3574</v>
      </c>
      <c r="B6" s="11"/>
      <c r="C6" s="11" t="s">
        <v>3575</v>
      </c>
      <c r="D6" s="11"/>
      <c r="E6" s="11"/>
      <c r="F6" s="48"/>
      <c r="G6" s="11"/>
      <c r="H6" s="47" t="s">
        <v>2753</v>
      </c>
      <c r="I6" s="11"/>
      <c r="J6" s="11"/>
      <c r="K6" s="11" t="s">
        <v>2754</v>
      </c>
      <c r="L6" s="11"/>
      <c r="M6" s="11"/>
      <c r="N6" s="48"/>
    </row>
    <row r="7" spans="1:14">
      <c r="A7" s="47" t="s">
        <v>3842</v>
      </c>
      <c r="B7" s="11"/>
      <c r="C7" s="11" t="s">
        <v>3843</v>
      </c>
      <c r="D7" s="11"/>
      <c r="E7" s="11"/>
      <c r="F7" s="48"/>
      <c r="G7" s="11"/>
      <c r="H7" s="47" t="s">
        <v>3844</v>
      </c>
      <c r="I7" s="11"/>
      <c r="J7" s="11"/>
      <c r="K7" s="11" t="s">
        <v>3845</v>
      </c>
      <c r="L7" s="11"/>
      <c r="M7" s="11"/>
      <c r="N7" s="48"/>
    </row>
    <row r="8" spans="1:14">
      <c r="A8" s="47" t="s">
        <v>3846</v>
      </c>
      <c r="B8" s="11"/>
      <c r="C8" s="11" t="s">
        <v>1748</v>
      </c>
      <c r="D8" s="11"/>
      <c r="E8" s="11"/>
      <c r="F8" s="48"/>
      <c r="G8" s="11"/>
      <c r="H8" s="47" t="s">
        <v>1749</v>
      </c>
      <c r="I8" s="11"/>
      <c r="J8" s="11"/>
      <c r="K8" s="11" t="s">
        <v>1750</v>
      </c>
      <c r="L8" s="11"/>
      <c r="M8" s="11"/>
      <c r="N8" s="48"/>
    </row>
    <row r="9" spans="1:14">
      <c r="A9" s="47" t="s">
        <v>1751</v>
      </c>
      <c r="B9" s="11"/>
      <c r="C9" s="11" t="s">
        <v>1752</v>
      </c>
      <c r="D9" s="11"/>
      <c r="E9" s="11"/>
      <c r="F9" s="48"/>
      <c r="G9" s="11"/>
      <c r="H9" s="47" t="s">
        <v>1785</v>
      </c>
      <c r="I9" s="11"/>
      <c r="J9" s="11"/>
      <c r="K9" s="11"/>
      <c r="L9" s="11"/>
      <c r="M9" s="11"/>
      <c r="N9" s="48"/>
    </row>
    <row r="10" spans="1:14">
      <c r="A10" s="47" t="s">
        <v>3582</v>
      </c>
      <c r="B10" s="11"/>
      <c r="C10" s="11" t="s">
        <v>1364</v>
      </c>
      <c r="D10" s="11"/>
      <c r="E10" s="11"/>
      <c r="F10" s="48"/>
      <c r="G10" s="11"/>
      <c r="H10" s="47" t="s">
        <v>1365</v>
      </c>
      <c r="I10" s="11"/>
      <c r="J10" s="11"/>
      <c r="K10" s="11"/>
      <c r="L10" s="11"/>
      <c r="M10" s="11"/>
      <c r="N10" s="48"/>
    </row>
    <row r="11" spans="1:14">
      <c r="A11" s="47" t="s">
        <v>1360</v>
      </c>
      <c r="B11" s="11"/>
      <c r="C11" s="11"/>
      <c r="D11" s="11"/>
      <c r="E11" s="11"/>
      <c r="F11" s="48"/>
      <c r="G11" s="11"/>
      <c r="H11" s="47"/>
      <c r="I11" s="11"/>
      <c r="J11" s="11"/>
      <c r="K11" s="11"/>
      <c r="L11" s="11"/>
      <c r="M11" s="11"/>
      <c r="N11" s="48"/>
    </row>
    <row r="12" spans="1:14" ht="15.75" thickBot="1">
      <c r="A12" s="72"/>
      <c r="B12" s="73"/>
      <c r="C12" s="73"/>
      <c r="D12" s="73"/>
      <c r="E12" s="73"/>
      <c r="F12" s="74"/>
      <c r="G12" s="11"/>
      <c r="H12" s="72"/>
      <c r="I12" s="73"/>
      <c r="J12" s="73"/>
      <c r="K12" s="73"/>
      <c r="L12" s="73"/>
      <c r="M12" s="73"/>
      <c r="N12" s="74"/>
    </row>
    <row r="13" spans="1:14">
      <c r="A13" s="872"/>
      <c r="B13" s="48"/>
      <c r="C13" s="11"/>
      <c r="D13" s="48"/>
      <c r="E13" s="11"/>
      <c r="F13" s="48"/>
      <c r="G13" s="11"/>
      <c r="H13" s="47"/>
      <c r="I13" s="48"/>
      <c r="J13" s="11"/>
      <c r="K13" s="48"/>
      <c r="L13" s="11"/>
      <c r="M13" s="48"/>
      <c r="N13" s="48"/>
    </row>
    <row r="14" spans="1:14">
      <c r="A14" s="1029"/>
      <c r="B14" s="48"/>
      <c r="C14" s="11" t="s">
        <v>1361</v>
      </c>
      <c r="D14" s="1124"/>
      <c r="E14" s="11" t="s">
        <v>1361</v>
      </c>
      <c r="F14" s="48"/>
      <c r="G14" s="11"/>
      <c r="H14" s="47" t="s">
        <v>1362</v>
      </c>
      <c r="I14" s="45"/>
      <c r="J14" s="47" t="s">
        <v>1362</v>
      </c>
      <c r="K14" s="48"/>
      <c r="L14" s="47" t="s">
        <v>1362</v>
      </c>
      <c r="M14" s="48"/>
      <c r="N14" s="48"/>
    </row>
    <row r="15" spans="1:14">
      <c r="A15" s="260" t="s">
        <v>3686</v>
      </c>
      <c r="B15" s="45" t="s">
        <v>3247</v>
      </c>
      <c r="C15" s="11" t="s">
        <v>1421</v>
      </c>
      <c r="D15" s="48"/>
      <c r="E15" s="11" t="s">
        <v>1421</v>
      </c>
      <c r="F15" s="48"/>
      <c r="G15" s="11"/>
      <c r="H15" s="47" t="s">
        <v>1422</v>
      </c>
      <c r="I15" s="1124"/>
      <c r="J15" s="47" t="s">
        <v>1422</v>
      </c>
      <c r="K15" s="48"/>
      <c r="L15" s="47" t="s">
        <v>1422</v>
      </c>
      <c r="M15" s="48"/>
      <c r="N15" s="260" t="s">
        <v>3686</v>
      </c>
    </row>
    <row r="16" spans="1:14">
      <c r="A16" s="260" t="s">
        <v>3689</v>
      </c>
      <c r="B16" s="45"/>
      <c r="C16" s="11"/>
      <c r="D16" s="48"/>
      <c r="E16" s="11"/>
      <c r="F16" s="48"/>
      <c r="G16" s="11"/>
      <c r="H16" s="1121"/>
      <c r="I16" s="1124"/>
      <c r="J16" s="11"/>
      <c r="K16" s="48"/>
      <c r="L16" s="11"/>
      <c r="M16" s="48"/>
      <c r="N16" s="260" t="s">
        <v>3689</v>
      </c>
    </row>
    <row r="17" spans="1:14" ht="15.75" thickBot="1">
      <c r="A17" s="261"/>
      <c r="B17" s="397" t="s">
        <v>58</v>
      </c>
      <c r="C17" s="396" t="s">
        <v>1827</v>
      </c>
      <c r="D17" s="397"/>
      <c r="E17" s="396" t="s">
        <v>1828</v>
      </c>
      <c r="F17" s="397"/>
      <c r="G17" s="11"/>
      <c r="H17" s="395" t="s">
        <v>1829</v>
      </c>
      <c r="I17" s="397"/>
      <c r="J17" s="396" t="s">
        <v>3535</v>
      </c>
      <c r="K17" s="397"/>
      <c r="L17" s="396" t="s">
        <v>3536</v>
      </c>
      <c r="M17" s="397"/>
      <c r="N17" s="261"/>
    </row>
    <row r="18" spans="1:14" ht="15" customHeight="1">
      <c r="A18" s="1030">
        <v>1</v>
      </c>
      <c r="B18" s="51" t="s">
        <v>1423</v>
      </c>
      <c r="C18" s="3720" t="s">
        <v>1367</v>
      </c>
      <c r="D18" s="3721"/>
      <c r="E18" s="1862"/>
      <c r="F18" s="325"/>
      <c r="G18" s="11"/>
      <c r="H18" s="49"/>
      <c r="I18" s="51"/>
      <c r="J18" s="52"/>
      <c r="K18" s="51"/>
      <c r="L18" s="50"/>
      <c r="M18" s="325"/>
      <c r="N18" s="1030">
        <v>1</v>
      </c>
    </row>
    <row r="19" spans="1:14" ht="15" customHeight="1">
      <c r="A19" s="1030">
        <v>2</v>
      </c>
      <c r="B19" s="51" t="s">
        <v>1424</v>
      </c>
      <c r="C19" s="3722"/>
      <c r="D19" s="3723"/>
      <c r="E19" s="1862"/>
      <c r="F19" s="1127"/>
      <c r="G19" s="11"/>
      <c r="H19" s="49"/>
      <c r="I19" s="51"/>
      <c r="J19" s="52"/>
      <c r="K19" s="51"/>
      <c r="L19" s="1126"/>
      <c r="M19" s="1127"/>
      <c r="N19" s="1030">
        <v>2</v>
      </c>
    </row>
    <row r="20" spans="1:14" ht="15" customHeight="1">
      <c r="A20" s="1030">
        <v>3</v>
      </c>
      <c r="B20" s="51" t="s">
        <v>3336</v>
      </c>
      <c r="C20" s="3722"/>
      <c r="D20" s="3723"/>
      <c r="E20" s="1862"/>
      <c r="F20" s="1127"/>
      <c r="G20" s="11"/>
      <c r="H20" s="49"/>
      <c r="I20" s="51"/>
      <c r="J20" s="52"/>
      <c r="K20" s="51"/>
      <c r="L20" s="1126"/>
      <c r="M20" s="1127"/>
      <c r="N20" s="1030">
        <v>3</v>
      </c>
    </row>
    <row r="21" spans="1:14" ht="15" customHeight="1">
      <c r="A21" s="1148">
        <v>4</v>
      </c>
      <c r="B21" s="51" t="s">
        <v>3337</v>
      </c>
      <c r="C21" s="3722"/>
      <c r="D21" s="3723"/>
      <c r="E21" s="52"/>
      <c r="F21" s="51"/>
      <c r="G21" s="11"/>
      <c r="H21" s="1164"/>
      <c r="I21" s="1165"/>
      <c r="J21" s="52"/>
      <c r="K21" s="51"/>
      <c r="L21" s="52"/>
      <c r="M21" s="51"/>
      <c r="N21" s="1148">
        <v>4</v>
      </c>
    </row>
    <row r="22" spans="1:14" ht="15" customHeight="1">
      <c r="A22" s="1149">
        <v>5</v>
      </c>
      <c r="B22" s="48" t="s">
        <v>1425</v>
      </c>
      <c r="C22" s="3722"/>
      <c r="D22" s="3723"/>
      <c r="E22" s="11"/>
      <c r="F22" s="48"/>
      <c r="G22" s="11"/>
      <c r="H22" s="890"/>
      <c r="I22" s="1156"/>
      <c r="J22" s="11"/>
      <c r="K22" s="48"/>
      <c r="L22" s="11"/>
      <c r="M22" s="48"/>
      <c r="N22" s="1149">
        <v>5</v>
      </c>
    </row>
    <row r="23" spans="1:14" ht="15" customHeight="1">
      <c r="A23" s="1148"/>
      <c r="B23" s="51" t="s">
        <v>2564</v>
      </c>
      <c r="C23" s="3722"/>
      <c r="D23" s="3723"/>
      <c r="E23" s="52"/>
      <c r="F23" s="51"/>
      <c r="G23" s="11"/>
      <c r="H23" s="1164"/>
      <c r="I23" s="1165"/>
      <c r="J23" s="52"/>
      <c r="K23" s="51"/>
      <c r="L23" s="52"/>
      <c r="M23" s="51"/>
      <c r="N23" s="1148"/>
    </row>
    <row r="24" spans="1:14" ht="15" customHeight="1">
      <c r="A24" s="1148">
        <v>6</v>
      </c>
      <c r="B24" s="51" t="s">
        <v>2565</v>
      </c>
      <c r="C24" s="3722"/>
      <c r="D24" s="3723"/>
      <c r="E24" s="52"/>
      <c r="F24" s="51"/>
      <c r="G24" s="11"/>
      <c r="H24" s="1164"/>
      <c r="I24" s="1165"/>
      <c r="J24" s="52"/>
      <c r="K24" s="51"/>
      <c r="L24" s="52"/>
      <c r="M24" s="51"/>
      <c r="N24" s="1148">
        <v>6</v>
      </c>
    </row>
    <row r="25" spans="1:14" ht="15" customHeight="1">
      <c r="A25" s="1148">
        <v>7</v>
      </c>
      <c r="B25" s="51" t="s">
        <v>3341</v>
      </c>
      <c r="C25" s="3722"/>
      <c r="D25" s="3723"/>
      <c r="E25" s="52"/>
      <c r="F25" s="51"/>
      <c r="G25" s="11"/>
      <c r="H25" s="1164"/>
      <c r="I25" s="1165"/>
      <c r="J25" s="52"/>
      <c r="K25" s="51"/>
      <c r="L25" s="52"/>
      <c r="M25" s="51"/>
      <c r="N25" s="1148">
        <v>7</v>
      </c>
    </row>
    <row r="26" spans="1:14" ht="15" customHeight="1">
      <c r="A26" s="1148">
        <v>8</v>
      </c>
      <c r="B26" s="51" t="s">
        <v>2566</v>
      </c>
      <c r="C26" s="3722"/>
      <c r="D26" s="3723"/>
      <c r="E26" s="52"/>
      <c r="F26" s="51"/>
      <c r="G26" s="11"/>
      <c r="H26" s="1164"/>
      <c r="I26" s="1165"/>
      <c r="J26" s="52"/>
      <c r="K26" s="51"/>
      <c r="L26" s="52"/>
      <c r="M26" s="51"/>
      <c r="N26" s="1148">
        <v>8</v>
      </c>
    </row>
    <row r="27" spans="1:14" ht="15" customHeight="1">
      <c r="A27" s="1148">
        <v>9</v>
      </c>
      <c r="B27" s="51" t="s">
        <v>2567</v>
      </c>
      <c r="C27" s="3724"/>
      <c r="D27" s="3725"/>
      <c r="E27" s="52"/>
      <c r="F27" s="51"/>
      <c r="G27" s="11"/>
      <c r="H27" s="1164"/>
      <c r="I27" s="1165"/>
      <c r="J27" s="52"/>
      <c r="K27" s="51"/>
      <c r="L27" s="52"/>
      <c r="M27" s="51"/>
      <c r="N27" s="1148">
        <v>9</v>
      </c>
    </row>
    <row r="28" spans="1:14" ht="15" customHeight="1">
      <c r="A28" s="1148">
        <v>10</v>
      </c>
      <c r="B28" s="51" t="s">
        <v>2568</v>
      </c>
      <c r="C28" s="52"/>
      <c r="D28" s="51"/>
      <c r="E28" s="52"/>
      <c r="F28" s="51"/>
      <c r="G28" s="11"/>
      <c r="H28" s="1164"/>
      <c r="I28" s="1165"/>
      <c r="J28" s="52"/>
      <c r="K28" s="51"/>
      <c r="L28" s="52"/>
      <c r="M28" s="51"/>
      <c r="N28" s="1148">
        <v>10</v>
      </c>
    </row>
    <row r="29" spans="1:14">
      <c r="A29" s="1148">
        <v>11</v>
      </c>
      <c r="B29" s="51" t="s">
        <v>3345</v>
      </c>
      <c r="C29" s="342"/>
      <c r="D29" s="207"/>
      <c r="E29" s="342"/>
      <c r="F29" s="207"/>
      <c r="G29" s="194"/>
      <c r="H29" s="1166"/>
      <c r="I29" s="1167"/>
      <c r="J29" s="342"/>
      <c r="K29" s="207"/>
      <c r="L29" s="342"/>
      <c r="M29" s="207"/>
      <c r="N29" s="1148">
        <v>11</v>
      </c>
    </row>
    <row r="30" spans="1:14">
      <c r="A30" s="1148">
        <v>12</v>
      </c>
      <c r="B30" s="51" t="s">
        <v>3346</v>
      </c>
      <c r="C30" s="342"/>
      <c r="D30" s="207"/>
      <c r="E30" s="342"/>
      <c r="F30" s="207"/>
      <c r="G30" s="194"/>
      <c r="H30" s="1166"/>
      <c r="I30" s="1167"/>
      <c r="J30" s="342"/>
      <c r="K30" s="207"/>
      <c r="L30" s="342"/>
      <c r="M30" s="207"/>
      <c r="N30" s="1148">
        <v>12</v>
      </c>
    </row>
    <row r="31" spans="1:14">
      <c r="A31" s="1148">
        <v>13</v>
      </c>
      <c r="B31" s="51" t="s">
        <v>2569</v>
      </c>
      <c r="C31" s="52"/>
      <c r="D31" s="51"/>
      <c r="E31" s="52"/>
      <c r="F31" s="51"/>
      <c r="G31" s="11"/>
      <c r="H31" s="1164"/>
      <c r="I31" s="1165"/>
      <c r="J31" s="52"/>
      <c r="K31" s="51"/>
      <c r="L31" s="52"/>
      <c r="M31" s="51"/>
      <c r="N31" s="1148">
        <v>13</v>
      </c>
    </row>
    <row r="32" spans="1:14">
      <c r="A32" s="1030">
        <v>14</v>
      </c>
      <c r="B32" s="51" t="s">
        <v>2570</v>
      </c>
      <c r="C32" s="339"/>
      <c r="D32" s="211"/>
      <c r="E32" s="339"/>
      <c r="F32" s="211"/>
      <c r="G32" s="278"/>
      <c r="H32" s="352"/>
      <c r="I32" s="211"/>
      <c r="J32" s="339"/>
      <c r="K32" s="211"/>
      <c r="L32" s="339"/>
      <c r="M32" s="211"/>
      <c r="N32" s="1030">
        <v>14</v>
      </c>
    </row>
    <row r="33" spans="1:14">
      <c r="A33" s="1030">
        <v>15</v>
      </c>
      <c r="B33" s="51" t="s">
        <v>2571</v>
      </c>
      <c r="C33" s="342"/>
      <c r="D33" s="207"/>
      <c r="E33" s="342"/>
      <c r="F33" s="207"/>
      <c r="G33" s="194"/>
      <c r="H33" s="353"/>
      <c r="I33" s="207"/>
      <c r="J33" s="342"/>
      <c r="K33" s="207"/>
      <c r="L33" s="342"/>
      <c r="M33" s="207"/>
      <c r="N33" s="1030">
        <v>15</v>
      </c>
    </row>
    <row r="34" spans="1:14">
      <c r="A34" s="1030">
        <v>16</v>
      </c>
      <c r="B34" s="51" t="s">
        <v>2967</v>
      </c>
      <c r="C34" s="342"/>
      <c r="D34" s="207"/>
      <c r="E34" s="342"/>
      <c r="F34" s="207"/>
      <c r="G34" s="194"/>
      <c r="H34" s="353"/>
      <c r="I34" s="207"/>
      <c r="J34" s="342"/>
      <c r="K34" s="207"/>
      <c r="L34" s="342"/>
      <c r="M34" s="207"/>
      <c r="N34" s="1030">
        <v>16</v>
      </c>
    </row>
    <row r="35" spans="1:14">
      <c r="A35" s="1030">
        <v>17</v>
      </c>
      <c r="B35" s="51" t="s">
        <v>2968</v>
      </c>
      <c r="C35" s="342"/>
      <c r="D35" s="207"/>
      <c r="E35" s="342"/>
      <c r="F35" s="207"/>
      <c r="G35" s="194"/>
      <c r="H35" s="353"/>
      <c r="I35" s="207"/>
      <c r="J35" s="342"/>
      <c r="K35" s="207"/>
      <c r="L35" s="342"/>
      <c r="M35" s="207"/>
      <c r="N35" s="1030">
        <v>17</v>
      </c>
    </row>
    <row r="36" spans="1:14">
      <c r="A36" s="1030">
        <v>18</v>
      </c>
      <c r="B36" s="51" t="s">
        <v>2969</v>
      </c>
      <c r="C36" s="342"/>
      <c r="D36" s="207"/>
      <c r="E36" s="342"/>
      <c r="F36" s="207"/>
      <c r="G36" s="194"/>
      <c r="H36" s="353"/>
      <c r="I36" s="207"/>
      <c r="J36" s="342"/>
      <c r="K36" s="207"/>
      <c r="L36" s="342"/>
      <c r="M36" s="207"/>
      <c r="N36" s="1030">
        <v>18</v>
      </c>
    </row>
    <row r="37" spans="1:14">
      <c r="A37" s="1030">
        <v>19</v>
      </c>
      <c r="B37" s="51" t="s">
        <v>2970</v>
      </c>
      <c r="C37" s="339">
        <f>SUM(C32:C36)</f>
        <v>0</v>
      </c>
      <c r="D37" s="211"/>
      <c r="E37" s="339">
        <f>SUM(E32:E36)</f>
        <v>0</v>
      </c>
      <c r="F37" s="211"/>
      <c r="G37" s="278"/>
      <c r="H37" s="352">
        <f>SUM(H32:H36)</f>
        <v>0</v>
      </c>
      <c r="I37" s="211"/>
      <c r="J37" s="339">
        <f>SUM(J32:J36)</f>
        <v>0</v>
      </c>
      <c r="K37" s="211"/>
      <c r="L37" s="339">
        <f>SUM(L32:L36)</f>
        <v>0</v>
      </c>
      <c r="M37" s="211"/>
      <c r="N37" s="1030">
        <v>19</v>
      </c>
    </row>
    <row r="38" spans="1:14">
      <c r="A38" s="1030">
        <v>20</v>
      </c>
      <c r="B38" s="51" t="s">
        <v>2971</v>
      </c>
      <c r="C38" s="1168"/>
      <c r="D38" s="1169"/>
      <c r="E38" s="1168"/>
      <c r="F38" s="1169"/>
      <c r="G38" s="1170"/>
      <c r="H38" s="1171"/>
      <c r="I38" s="1169"/>
      <c r="J38" s="1168"/>
      <c r="K38" s="1169"/>
      <c r="L38" s="1168"/>
      <c r="M38" s="1169"/>
      <c r="N38" s="1030">
        <v>20</v>
      </c>
    </row>
    <row r="39" spans="1:14">
      <c r="A39" s="1030">
        <v>21</v>
      </c>
      <c r="B39" s="51" t="s">
        <v>2972</v>
      </c>
      <c r="C39" s="52"/>
      <c r="D39" s="51"/>
      <c r="E39" s="52"/>
      <c r="F39" s="51"/>
      <c r="G39" s="11"/>
      <c r="H39" s="49"/>
      <c r="I39" s="51"/>
      <c r="J39" s="52"/>
      <c r="K39" s="51"/>
      <c r="L39" s="52"/>
      <c r="M39" s="51"/>
      <c r="N39" s="1030">
        <v>21</v>
      </c>
    </row>
    <row r="40" spans="1:14">
      <c r="A40" s="1030">
        <v>22</v>
      </c>
      <c r="B40" s="51" t="s">
        <v>2973</v>
      </c>
      <c r="C40" s="339"/>
      <c r="D40" s="211"/>
      <c r="E40" s="339"/>
      <c r="F40" s="211"/>
      <c r="G40" s="278"/>
      <c r="H40" s="352"/>
      <c r="I40" s="211"/>
      <c r="J40" s="339"/>
      <c r="K40" s="211"/>
      <c r="L40" s="339"/>
      <c r="M40" s="211"/>
      <c r="N40" s="1030">
        <v>22</v>
      </c>
    </row>
    <row r="41" spans="1:14">
      <c r="A41" s="1030">
        <v>23</v>
      </c>
      <c r="B41" s="51" t="s">
        <v>3508</v>
      </c>
      <c r="C41" s="342"/>
      <c r="D41" s="207"/>
      <c r="E41" s="342"/>
      <c r="F41" s="207"/>
      <c r="G41" s="194"/>
      <c r="H41" s="353"/>
      <c r="I41" s="207"/>
      <c r="J41" s="342"/>
      <c r="K41" s="207"/>
      <c r="L41" s="342"/>
      <c r="M41" s="207"/>
      <c r="N41" s="1030">
        <v>23</v>
      </c>
    </row>
    <row r="42" spans="1:14">
      <c r="A42" s="1030">
        <v>24</v>
      </c>
      <c r="B42" s="51" t="s">
        <v>3509</v>
      </c>
      <c r="C42" s="342"/>
      <c r="D42" s="207"/>
      <c r="E42" s="342"/>
      <c r="F42" s="207"/>
      <c r="G42" s="194"/>
      <c r="H42" s="353"/>
      <c r="I42" s="207"/>
      <c r="J42" s="342"/>
      <c r="K42" s="207"/>
      <c r="L42" s="342"/>
      <c r="M42" s="207"/>
      <c r="N42" s="1030">
        <v>24</v>
      </c>
    </row>
    <row r="43" spans="1:14">
      <c r="A43" s="1030">
        <v>25</v>
      </c>
      <c r="B43" s="51" t="s">
        <v>3510</v>
      </c>
      <c r="C43" s="342"/>
      <c r="D43" s="207"/>
      <c r="E43" s="342"/>
      <c r="F43" s="207"/>
      <c r="G43" s="194"/>
      <c r="H43" s="353"/>
      <c r="I43" s="207"/>
      <c r="J43" s="342"/>
      <c r="K43" s="207"/>
      <c r="L43" s="342"/>
      <c r="M43" s="207"/>
      <c r="N43" s="1030">
        <v>25</v>
      </c>
    </row>
    <row r="44" spans="1:14">
      <c r="A44" s="1030">
        <v>26</v>
      </c>
      <c r="B44" s="51" t="s">
        <v>3511</v>
      </c>
      <c r="C44" s="342"/>
      <c r="D44" s="207"/>
      <c r="E44" s="342"/>
      <c r="F44" s="207"/>
      <c r="G44" s="194"/>
      <c r="H44" s="353"/>
      <c r="I44" s="207"/>
      <c r="J44" s="342"/>
      <c r="K44" s="207"/>
      <c r="L44" s="342"/>
      <c r="M44" s="207"/>
      <c r="N44" s="1030">
        <v>26</v>
      </c>
    </row>
    <row r="45" spans="1:14">
      <c r="A45" s="1030">
        <v>27</v>
      </c>
      <c r="B45" s="51" t="s">
        <v>3512</v>
      </c>
      <c r="C45" s="342"/>
      <c r="D45" s="207"/>
      <c r="E45" s="342"/>
      <c r="F45" s="207"/>
      <c r="G45" s="194"/>
      <c r="H45" s="353"/>
      <c r="I45" s="207"/>
      <c r="J45" s="342"/>
      <c r="K45" s="207"/>
      <c r="L45" s="342"/>
      <c r="M45" s="207"/>
      <c r="N45" s="1030">
        <v>27</v>
      </c>
    </row>
    <row r="46" spans="1:14">
      <c r="A46" s="1030">
        <v>28</v>
      </c>
      <c r="B46" s="51" t="s">
        <v>3513</v>
      </c>
      <c r="C46" s="342"/>
      <c r="D46" s="207"/>
      <c r="E46" s="342"/>
      <c r="F46" s="207"/>
      <c r="G46" s="194"/>
      <c r="H46" s="353"/>
      <c r="I46" s="207"/>
      <c r="J46" s="342"/>
      <c r="K46" s="207"/>
      <c r="L46" s="342"/>
      <c r="M46" s="207"/>
      <c r="N46" s="1030">
        <v>28</v>
      </c>
    </row>
    <row r="47" spans="1:14">
      <c r="A47" s="1030">
        <v>29</v>
      </c>
      <c r="B47" s="51" t="s">
        <v>3514</v>
      </c>
      <c r="C47" s="342"/>
      <c r="D47" s="207"/>
      <c r="E47" s="342"/>
      <c r="F47" s="207"/>
      <c r="G47" s="194"/>
      <c r="H47" s="353"/>
      <c r="I47" s="207"/>
      <c r="J47" s="342"/>
      <c r="K47" s="207"/>
      <c r="L47" s="342"/>
      <c r="M47" s="207"/>
      <c r="N47" s="1030">
        <v>29</v>
      </c>
    </row>
    <row r="48" spans="1:14">
      <c r="A48" s="1030">
        <v>30</v>
      </c>
      <c r="B48" s="51" t="s">
        <v>3515</v>
      </c>
      <c r="C48" s="342"/>
      <c r="D48" s="207"/>
      <c r="E48" s="342"/>
      <c r="F48" s="207"/>
      <c r="G48" s="194"/>
      <c r="H48" s="353"/>
      <c r="I48" s="207"/>
      <c r="J48" s="342"/>
      <c r="K48" s="207"/>
      <c r="L48" s="342"/>
      <c r="M48" s="207"/>
      <c r="N48" s="1030">
        <v>30</v>
      </c>
    </row>
    <row r="49" spans="1:14">
      <c r="A49" s="1030">
        <v>31</v>
      </c>
      <c r="B49" s="51" t="s">
        <v>3516</v>
      </c>
      <c r="C49" s="342"/>
      <c r="D49" s="207"/>
      <c r="E49" s="342"/>
      <c r="F49" s="207"/>
      <c r="G49" s="194"/>
      <c r="H49" s="353"/>
      <c r="I49" s="207"/>
      <c r="K49" s="207"/>
      <c r="L49" s="342"/>
      <c r="M49" s="207"/>
      <c r="N49" s="1030">
        <v>31</v>
      </c>
    </row>
    <row r="50" spans="1:14">
      <c r="A50" s="1030">
        <v>32</v>
      </c>
      <c r="B50" s="51" t="s">
        <v>3517</v>
      </c>
      <c r="C50" s="342"/>
      <c r="D50" s="207"/>
      <c r="E50" s="342"/>
      <c r="F50" s="207"/>
      <c r="G50" s="194"/>
      <c r="H50" s="353"/>
      <c r="I50" s="207"/>
      <c r="J50" s="342"/>
      <c r="K50" s="207"/>
      <c r="L50" s="342"/>
      <c r="M50" s="207"/>
      <c r="N50" s="1030">
        <v>32</v>
      </c>
    </row>
    <row r="51" spans="1:14">
      <c r="A51" s="1030">
        <v>33</v>
      </c>
      <c r="B51" s="51" t="s">
        <v>3518</v>
      </c>
      <c r="C51" s="339">
        <f>SUM(C40:C50)</f>
        <v>0</v>
      </c>
      <c r="D51" s="211"/>
      <c r="E51" s="339">
        <f>SUM(E40:E50)</f>
        <v>0</v>
      </c>
      <c r="F51" s="211"/>
      <c r="G51" s="278"/>
      <c r="H51" s="352">
        <f>SUM(H40:H50)</f>
        <v>0</v>
      </c>
      <c r="I51" s="342"/>
      <c r="J51" s="339">
        <f>SUM(J40:J50)</f>
        <v>0</v>
      </c>
      <c r="K51" s="211"/>
      <c r="L51" s="339">
        <f>SUM(L40:L50)</f>
        <v>0</v>
      </c>
      <c r="M51" s="211"/>
      <c r="N51" s="1030">
        <v>33</v>
      </c>
    </row>
    <row r="52" spans="1:14">
      <c r="A52" s="1030">
        <v>34</v>
      </c>
      <c r="B52" s="51" t="s">
        <v>2810</v>
      </c>
      <c r="C52" s="1168"/>
      <c r="D52" s="1169"/>
      <c r="E52" s="1168"/>
      <c r="F52" s="1169"/>
      <c r="G52" s="1170"/>
      <c r="H52" s="1171"/>
      <c r="I52" s="1169"/>
      <c r="J52" s="1168"/>
      <c r="K52" s="1169"/>
      <c r="L52" s="1168"/>
      <c r="M52" s="1169"/>
      <c r="N52" s="1030">
        <v>34</v>
      </c>
    </row>
    <row r="53" spans="1:14">
      <c r="A53" s="872"/>
      <c r="B53" s="48"/>
      <c r="C53" s="11"/>
      <c r="D53" s="48"/>
      <c r="E53" s="11"/>
      <c r="F53" s="48"/>
      <c r="G53" s="11"/>
      <c r="H53" s="47"/>
      <c r="I53" s="11"/>
      <c r="J53" s="11"/>
      <c r="K53" s="11"/>
      <c r="L53" s="11"/>
      <c r="M53" s="11"/>
      <c r="N53" s="872"/>
    </row>
    <row r="54" spans="1:14">
      <c r="A54" s="872"/>
      <c r="B54" s="48"/>
      <c r="C54" s="11"/>
      <c r="D54" s="48"/>
      <c r="E54" s="11"/>
      <c r="F54" s="48"/>
      <c r="G54" s="11"/>
      <c r="H54" s="47"/>
      <c r="I54" s="11"/>
      <c r="J54" s="11"/>
      <c r="K54" s="11"/>
      <c r="L54" s="11"/>
      <c r="M54" s="11"/>
      <c r="N54" s="872"/>
    </row>
    <row r="55" spans="1:14">
      <c r="A55" s="872"/>
      <c r="B55" s="48"/>
      <c r="C55" s="11"/>
      <c r="D55" s="48"/>
      <c r="E55" s="11"/>
      <c r="F55" s="48"/>
      <c r="G55" s="11"/>
      <c r="H55" s="47"/>
      <c r="I55" s="11"/>
      <c r="J55" s="11"/>
      <c r="K55" s="11"/>
      <c r="L55" s="11"/>
      <c r="M55" s="11"/>
      <c r="N55" s="872"/>
    </row>
    <row r="56" spans="1:14">
      <c r="A56" s="872"/>
      <c r="B56" s="48"/>
      <c r="C56" s="11"/>
      <c r="D56" s="48"/>
      <c r="E56" s="11"/>
      <c r="F56" s="48"/>
      <c r="G56" s="11"/>
      <c r="H56" s="47"/>
      <c r="I56" s="11"/>
      <c r="J56" s="11"/>
      <c r="K56" s="11"/>
      <c r="L56" s="11"/>
      <c r="M56" s="11"/>
      <c r="N56" s="872"/>
    </row>
    <row r="57" spans="1:14">
      <c r="A57" s="872"/>
      <c r="B57" s="48"/>
      <c r="C57" s="11"/>
      <c r="D57" s="48"/>
      <c r="E57" s="11"/>
      <c r="F57" s="48"/>
      <c r="G57" s="11"/>
      <c r="H57" s="47"/>
      <c r="I57" s="11"/>
      <c r="J57" s="11"/>
      <c r="K57" s="11"/>
      <c r="L57" s="11"/>
      <c r="M57" s="11"/>
      <c r="N57" s="872"/>
    </row>
    <row r="58" spans="1:14">
      <c r="A58" s="872"/>
      <c r="B58" s="48"/>
      <c r="C58" s="11"/>
      <c r="D58" s="48"/>
      <c r="E58" s="11"/>
      <c r="F58" s="48"/>
      <c r="G58" s="11"/>
      <c r="H58" s="47"/>
      <c r="I58" s="11"/>
      <c r="J58" s="11"/>
      <c r="K58" s="11"/>
      <c r="L58" s="11"/>
      <c r="M58" s="11"/>
      <c r="N58" s="872"/>
    </row>
    <row r="59" spans="1:14">
      <c r="A59" s="872"/>
      <c r="B59" s="48"/>
      <c r="C59" s="11"/>
      <c r="D59" s="48"/>
      <c r="E59" s="11"/>
      <c r="F59" s="48"/>
      <c r="G59" s="11"/>
      <c r="H59" s="47"/>
      <c r="I59" s="11"/>
      <c r="J59" s="11"/>
      <c r="K59" s="11"/>
      <c r="L59" s="11"/>
      <c r="M59" s="11"/>
      <c r="N59" s="872"/>
    </row>
    <row r="60" spans="1:14">
      <c r="A60" s="872"/>
      <c r="B60" s="48"/>
      <c r="C60" s="11"/>
      <c r="D60" s="48"/>
      <c r="E60" s="11"/>
      <c r="F60" s="48"/>
      <c r="G60" s="11"/>
      <c r="H60" s="47"/>
      <c r="I60" s="11"/>
      <c r="J60" s="11"/>
      <c r="K60" s="11"/>
      <c r="L60" s="11"/>
      <c r="M60" s="11"/>
      <c r="N60" s="872"/>
    </row>
    <row r="61" spans="1:14">
      <c r="A61" s="872"/>
      <c r="B61" s="48"/>
      <c r="C61" s="11"/>
      <c r="D61" s="48"/>
      <c r="E61" s="11"/>
      <c r="F61" s="48"/>
      <c r="G61" s="11"/>
      <c r="H61" s="47"/>
      <c r="I61" s="11"/>
      <c r="J61" s="11"/>
      <c r="K61" s="11"/>
      <c r="L61" s="11"/>
      <c r="M61" s="11"/>
      <c r="N61" s="872"/>
    </row>
    <row r="62" spans="1:14">
      <c r="A62" s="872"/>
      <c r="B62" s="48"/>
      <c r="C62" s="11"/>
      <c r="D62" s="48"/>
      <c r="E62" s="11"/>
      <c r="F62" s="48"/>
      <c r="G62" s="11"/>
      <c r="H62" s="47"/>
      <c r="I62" s="11"/>
      <c r="J62" s="11"/>
      <c r="K62" s="11"/>
      <c r="L62" s="11"/>
      <c r="M62" s="11"/>
      <c r="N62" s="872"/>
    </row>
    <row r="63" spans="1:14">
      <c r="A63" s="872"/>
      <c r="B63" s="48"/>
      <c r="C63" s="11"/>
      <c r="D63" s="48"/>
      <c r="E63" s="11"/>
      <c r="F63" s="48"/>
      <c r="G63" s="11"/>
      <c r="H63" s="47"/>
      <c r="I63" s="11"/>
      <c r="J63" s="11"/>
      <c r="K63" s="11"/>
      <c r="L63" s="11"/>
      <c r="M63" s="11"/>
      <c r="N63" s="872"/>
    </row>
    <row r="64" spans="1:14" ht="15.75" thickBot="1">
      <c r="A64" s="1150"/>
      <c r="B64" s="74"/>
      <c r="C64" s="73"/>
      <c r="D64" s="74"/>
      <c r="E64" s="73"/>
      <c r="F64" s="74"/>
      <c r="G64" s="11"/>
      <c r="H64" s="72"/>
      <c r="I64" s="73"/>
      <c r="J64" s="73"/>
      <c r="K64" s="73"/>
      <c r="L64" s="73"/>
      <c r="M64" s="73"/>
      <c r="N64" s="1150"/>
    </row>
    <row r="65" spans="1:14">
      <c r="A65" s="515"/>
      <c r="B65" s="515"/>
      <c r="C65" s="515"/>
      <c r="D65" s="515"/>
      <c r="E65" s="515"/>
      <c r="F65" s="515"/>
      <c r="G65" s="11"/>
      <c r="H65" s="515"/>
      <c r="I65" s="515"/>
      <c r="J65" s="515"/>
      <c r="K65" s="515"/>
      <c r="L65" s="515"/>
      <c r="M65" s="515"/>
      <c r="N65" s="515"/>
    </row>
    <row r="66" spans="1:14" ht="15.75">
      <c r="A66" s="75" t="s">
        <v>1146</v>
      </c>
      <c r="B66" s="11"/>
      <c r="C66" s="11"/>
      <c r="D66" s="11"/>
      <c r="E66" s="11"/>
      <c r="F66" s="11"/>
      <c r="G66" s="11"/>
      <c r="H66" s="75" t="s">
        <v>2811</v>
      </c>
      <c r="I66" s="11"/>
      <c r="J66" s="11"/>
      <c r="K66" s="44"/>
    </row>
    <row r="67" spans="1:14">
      <c r="A67" s="44" t="s">
        <v>2812</v>
      </c>
      <c r="B67" s="44"/>
      <c r="C67" s="44"/>
      <c r="D67" s="44"/>
      <c r="E67" s="44"/>
      <c r="F67" s="44"/>
      <c r="G67" s="11"/>
      <c r="H67" s="44" t="s">
        <v>2813</v>
      </c>
      <c r="I67" s="44"/>
      <c r="J67" s="44"/>
      <c r="K67" s="44"/>
      <c r="L67" s="44"/>
      <c r="M67" s="44"/>
      <c r="N67" s="44"/>
    </row>
    <row r="70" spans="1:14" ht="15.75">
      <c r="A70" s="46" t="s">
        <v>2391</v>
      </c>
      <c r="B70" s="44"/>
      <c r="C70" s="44"/>
      <c r="D70" s="44"/>
      <c r="E70" s="44"/>
      <c r="F70" s="44"/>
    </row>
    <row r="72" spans="1:14" ht="16.5" thickBot="1">
      <c r="A72" s="542" t="str">
        <f>'Data Sheet'!$C$25</f>
        <v>Orange and Rockland Utilities, Inc</v>
      </c>
      <c r="B72" s="11"/>
      <c r="C72" s="1105"/>
      <c r="D72" s="1105"/>
      <c r="E72" s="450" t="str">
        <f>'Data Sheet'!$C$40</f>
        <v>4/28/2016</v>
      </c>
      <c r="F72" s="11" t="str">
        <f>'Data Sheet'!$C$38</f>
        <v>12/31/2015</v>
      </c>
      <c r="G72" s="11"/>
      <c r="H72" s="542" t="str">
        <f>'Data Sheet'!$C$25</f>
        <v>Orange and Rockland Utilities, Inc</v>
      </c>
      <c r="I72" s="11"/>
      <c r="J72" s="1105"/>
      <c r="K72" s="1105"/>
      <c r="L72" s="450" t="str">
        <f>'Data Sheet'!$C$40</f>
        <v>4/28/2016</v>
      </c>
      <c r="M72" s="11" t="str">
        <f>'Data Sheet'!$C$38</f>
        <v>12/31/2015</v>
      </c>
      <c r="N72" s="44"/>
    </row>
    <row r="73" spans="1:14">
      <c r="A73" s="13"/>
      <c r="B73" s="41"/>
      <c r="C73" s="41"/>
      <c r="D73" s="41"/>
      <c r="E73" s="41"/>
      <c r="F73" s="42"/>
      <c r="G73" s="11"/>
      <c r="H73" s="13"/>
      <c r="I73" s="41"/>
      <c r="J73" s="41"/>
      <c r="K73" s="41"/>
      <c r="L73" s="41"/>
      <c r="M73" s="41"/>
      <c r="N73" s="258"/>
    </row>
    <row r="74" spans="1:14" ht="15.75">
      <c r="A74" s="43" t="s">
        <v>1919</v>
      </c>
      <c r="B74" s="46"/>
      <c r="C74" s="46"/>
      <c r="D74" s="44"/>
      <c r="E74" s="44"/>
      <c r="F74" s="45"/>
      <c r="G74" s="11"/>
      <c r="H74" s="43" t="s">
        <v>1919</v>
      </c>
      <c r="I74" s="46"/>
      <c r="J74" s="46"/>
      <c r="K74" s="44"/>
      <c r="L74" s="44"/>
      <c r="M74" s="44"/>
      <c r="N74" s="48"/>
    </row>
    <row r="75" spans="1:14" ht="16.5" thickBot="1">
      <c r="A75" s="419"/>
      <c r="B75" s="420"/>
      <c r="C75" s="420"/>
      <c r="D75" s="396"/>
      <c r="E75" s="396"/>
      <c r="F75" s="397"/>
      <c r="G75" s="11"/>
      <c r="H75" s="419"/>
      <c r="I75" s="420"/>
      <c r="J75" s="420"/>
      <c r="K75" s="420"/>
      <c r="L75" s="396"/>
      <c r="M75" s="396"/>
      <c r="N75" s="74"/>
    </row>
    <row r="76" spans="1:14">
      <c r="A76" s="13" t="s">
        <v>3574</v>
      </c>
      <c r="B76" s="41"/>
      <c r="C76" s="41" t="s">
        <v>3575</v>
      </c>
      <c r="D76" s="41"/>
      <c r="E76" s="41"/>
      <c r="F76" s="42"/>
      <c r="G76" s="11"/>
      <c r="H76" s="47" t="s">
        <v>2753</v>
      </c>
      <c r="I76" s="11"/>
      <c r="J76" s="11"/>
      <c r="K76" s="11" t="s">
        <v>2754</v>
      </c>
      <c r="L76" s="11"/>
      <c r="M76" s="11"/>
      <c r="N76" s="48"/>
    </row>
    <row r="77" spans="1:14">
      <c r="A77" s="47" t="s">
        <v>3842</v>
      </c>
      <c r="B77" s="11"/>
      <c r="C77" s="11" t="s">
        <v>3843</v>
      </c>
      <c r="D77" s="11"/>
      <c r="E77" s="11"/>
      <c r="F77" s="48"/>
      <c r="G77" s="11"/>
      <c r="H77" s="47" t="s">
        <v>3844</v>
      </c>
      <c r="I77" s="11"/>
      <c r="J77" s="11"/>
      <c r="K77" s="11" t="s">
        <v>3845</v>
      </c>
      <c r="L77" s="11"/>
      <c r="M77" s="11"/>
      <c r="N77" s="48"/>
    </row>
    <row r="78" spans="1:14">
      <c r="A78" s="47" t="s">
        <v>3846</v>
      </c>
      <c r="B78" s="11"/>
      <c r="C78" s="11" t="s">
        <v>1748</v>
      </c>
      <c r="D78" s="11"/>
      <c r="E78" s="11"/>
      <c r="F78" s="48"/>
      <c r="G78" s="11"/>
      <c r="H78" s="47" t="s">
        <v>1749</v>
      </c>
      <c r="I78" s="11"/>
      <c r="J78" s="11"/>
      <c r="K78" s="11" t="s">
        <v>1750</v>
      </c>
      <c r="L78" s="11"/>
      <c r="M78" s="11"/>
      <c r="N78" s="48"/>
    </row>
    <row r="79" spans="1:14">
      <c r="A79" s="47" t="s">
        <v>1751</v>
      </c>
      <c r="B79" s="11"/>
      <c r="C79" s="11" t="s">
        <v>1752</v>
      </c>
      <c r="D79" s="11"/>
      <c r="E79" s="11"/>
      <c r="F79" s="48"/>
      <c r="G79" s="11"/>
      <c r="H79" s="47" t="s">
        <v>1785</v>
      </c>
      <c r="I79" s="11"/>
      <c r="J79" s="11"/>
      <c r="K79" s="11"/>
      <c r="L79" s="11"/>
      <c r="M79" s="11"/>
      <c r="N79" s="48"/>
    </row>
    <row r="80" spans="1:14">
      <c r="A80" s="47" t="s">
        <v>3582</v>
      </c>
      <c r="B80" s="11"/>
      <c r="C80" s="11" t="s">
        <v>1364</v>
      </c>
      <c r="D80" s="11"/>
      <c r="E80" s="11"/>
      <c r="F80" s="48"/>
      <c r="G80" s="11"/>
      <c r="H80" s="47" t="s">
        <v>1365</v>
      </c>
      <c r="I80" s="11"/>
      <c r="J80" s="11"/>
      <c r="K80" s="11"/>
      <c r="L80" s="11"/>
      <c r="M80" s="11"/>
      <c r="N80" s="48"/>
    </row>
    <row r="81" spans="1:14">
      <c r="A81" s="47" t="s">
        <v>1360</v>
      </c>
      <c r="B81" s="11"/>
      <c r="C81" s="11"/>
      <c r="D81" s="11"/>
      <c r="E81" s="11"/>
      <c r="F81" s="48"/>
      <c r="G81" s="11"/>
      <c r="H81" s="47"/>
      <c r="I81" s="11"/>
      <c r="J81" s="11"/>
      <c r="K81" s="11"/>
      <c r="L81" s="11"/>
      <c r="M81" s="11"/>
      <c r="N81" s="48"/>
    </row>
    <row r="82" spans="1:14" ht="15.75" thickBot="1">
      <c r="A82" s="72"/>
      <c r="B82" s="73"/>
      <c r="C82" s="73"/>
      <c r="D82" s="73"/>
      <c r="E82" s="73"/>
      <c r="F82" s="74"/>
      <c r="G82" s="11"/>
      <c r="H82" s="72"/>
      <c r="I82" s="73"/>
      <c r="J82" s="73"/>
      <c r="K82" s="73"/>
      <c r="L82" s="73"/>
      <c r="M82" s="73"/>
      <c r="N82" s="74"/>
    </row>
    <row r="83" spans="1:14">
      <c r="A83" s="872"/>
      <c r="B83" s="48"/>
      <c r="C83" s="11"/>
      <c r="D83" s="48"/>
      <c r="E83" s="11"/>
      <c r="F83" s="48"/>
      <c r="G83" s="11"/>
      <c r="H83" s="47"/>
      <c r="I83" s="48"/>
      <c r="J83" s="11"/>
      <c r="K83" s="48"/>
      <c r="L83" s="11"/>
      <c r="M83" s="48"/>
      <c r="N83" s="48"/>
    </row>
    <row r="84" spans="1:14">
      <c r="A84" s="1029"/>
      <c r="B84" s="48"/>
      <c r="C84" s="11" t="s">
        <v>1361</v>
      </c>
      <c r="D84" s="1124"/>
      <c r="E84" s="11" t="s">
        <v>1361</v>
      </c>
      <c r="F84" s="48"/>
      <c r="G84" s="11"/>
      <c r="H84" s="47" t="s">
        <v>1362</v>
      </c>
      <c r="I84" s="45"/>
      <c r="J84" s="47" t="s">
        <v>1362</v>
      </c>
      <c r="K84" s="48"/>
      <c r="L84" s="47" t="s">
        <v>1362</v>
      </c>
      <c r="M84" s="48"/>
      <c r="N84" s="48"/>
    </row>
    <row r="85" spans="1:14">
      <c r="A85" s="260" t="s">
        <v>3686</v>
      </c>
      <c r="B85" s="45" t="s">
        <v>3247</v>
      </c>
      <c r="C85" s="11" t="s">
        <v>1421</v>
      </c>
      <c r="D85" s="48"/>
      <c r="E85" s="11" t="s">
        <v>1421</v>
      </c>
      <c r="F85" s="48"/>
      <c r="G85" s="11"/>
      <c r="H85" s="47" t="s">
        <v>1422</v>
      </c>
      <c r="I85" s="1124"/>
      <c r="J85" s="47" t="s">
        <v>1422</v>
      </c>
      <c r="K85" s="48"/>
      <c r="L85" s="47" t="s">
        <v>1422</v>
      </c>
      <c r="M85" s="48"/>
      <c r="N85" s="260" t="s">
        <v>3686</v>
      </c>
    </row>
    <row r="86" spans="1:14">
      <c r="A86" s="260" t="s">
        <v>3689</v>
      </c>
      <c r="B86" s="45"/>
      <c r="C86" s="11"/>
      <c r="D86" s="48"/>
      <c r="E86" s="11"/>
      <c r="F86" s="48"/>
      <c r="G86" s="11"/>
      <c r="H86" s="1121"/>
      <c r="I86" s="1124"/>
      <c r="J86" s="11"/>
      <c r="K86" s="48"/>
      <c r="L86" s="11"/>
      <c r="M86" s="48"/>
      <c r="N86" s="260" t="s">
        <v>3689</v>
      </c>
    </row>
    <row r="87" spans="1:14" ht="15.75" thickBot="1">
      <c r="A87" s="261"/>
      <c r="B87" s="397" t="s">
        <v>58</v>
      </c>
      <c r="C87" s="396" t="s">
        <v>1827</v>
      </c>
      <c r="D87" s="397"/>
      <c r="E87" s="396" t="s">
        <v>1828</v>
      </c>
      <c r="F87" s="397"/>
      <c r="G87" s="11"/>
      <c r="H87" s="395" t="s">
        <v>1829</v>
      </c>
      <c r="I87" s="397"/>
      <c r="J87" s="396" t="s">
        <v>3535</v>
      </c>
      <c r="K87" s="397"/>
      <c r="L87" s="396" t="s">
        <v>3536</v>
      </c>
      <c r="M87" s="397"/>
      <c r="N87" s="261"/>
    </row>
    <row r="88" spans="1:14">
      <c r="A88" s="1030">
        <v>1</v>
      </c>
      <c r="B88" s="51" t="s">
        <v>1423</v>
      </c>
      <c r="C88" s="52"/>
      <c r="D88" s="51"/>
      <c r="E88" s="50"/>
      <c r="F88" s="325"/>
      <c r="G88" s="11"/>
      <c r="H88" s="49"/>
      <c r="I88" s="51"/>
      <c r="J88" s="52"/>
      <c r="K88" s="51"/>
      <c r="L88" s="50"/>
      <c r="M88" s="325"/>
      <c r="N88" s="1030">
        <v>1</v>
      </c>
    </row>
    <row r="89" spans="1:14">
      <c r="A89" s="1030">
        <v>2</v>
      </c>
      <c r="B89" s="51" t="s">
        <v>1424</v>
      </c>
      <c r="C89" s="52"/>
      <c r="D89" s="51"/>
      <c r="E89" s="1126"/>
      <c r="F89" s="1127"/>
      <c r="G89" s="11"/>
      <c r="H89" s="49"/>
      <c r="I89" s="51"/>
      <c r="J89" s="52"/>
      <c r="K89" s="51"/>
      <c r="L89" s="1126"/>
      <c r="M89" s="1127"/>
      <c r="N89" s="1030">
        <v>2</v>
      </c>
    </row>
    <row r="90" spans="1:14">
      <c r="A90" s="1030">
        <v>3</v>
      </c>
      <c r="B90" s="51" t="s">
        <v>3336</v>
      </c>
      <c r="C90" s="52"/>
      <c r="D90" s="51"/>
      <c r="E90" s="1126"/>
      <c r="F90" s="1127"/>
      <c r="G90" s="11"/>
      <c r="H90" s="49"/>
      <c r="I90" s="51"/>
      <c r="J90" s="52"/>
      <c r="K90" s="51"/>
      <c r="L90" s="1126"/>
      <c r="M90" s="1127"/>
      <c r="N90" s="1030">
        <v>3</v>
      </c>
    </row>
    <row r="91" spans="1:14">
      <c r="A91" s="1148">
        <v>4</v>
      </c>
      <c r="B91" s="51" t="s">
        <v>3337</v>
      </c>
      <c r="C91" s="52"/>
      <c r="D91" s="51"/>
      <c r="E91" s="52"/>
      <c r="F91" s="51"/>
      <c r="G91" s="11"/>
      <c r="H91" s="1164"/>
      <c r="I91" s="1165"/>
      <c r="J91" s="52"/>
      <c r="K91" s="51"/>
      <c r="L91" s="52"/>
      <c r="M91" s="51"/>
      <c r="N91" s="1148">
        <v>4</v>
      </c>
    </row>
    <row r="92" spans="1:14">
      <c r="A92" s="1149">
        <v>5</v>
      </c>
      <c r="B92" s="48" t="s">
        <v>1425</v>
      </c>
      <c r="C92" s="11"/>
      <c r="D92" s="48"/>
      <c r="E92" s="11"/>
      <c r="F92" s="48"/>
      <c r="G92" s="11"/>
      <c r="H92" s="890"/>
      <c r="I92" s="1156"/>
      <c r="J92" s="11"/>
      <c r="K92" s="48"/>
      <c r="L92" s="11"/>
      <c r="M92" s="48"/>
      <c r="N92" s="1149">
        <v>5</v>
      </c>
    </row>
    <row r="93" spans="1:14">
      <c r="A93" s="1148"/>
      <c r="B93" s="51" t="s">
        <v>2564</v>
      </c>
      <c r="C93" s="52"/>
      <c r="D93" s="51"/>
      <c r="E93" s="52"/>
      <c r="F93" s="51"/>
      <c r="G93" s="11"/>
      <c r="H93" s="1164"/>
      <c r="I93" s="1165"/>
      <c r="J93" s="52"/>
      <c r="K93" s="51"/>
      <c r="L93" s="52"/>
      <c r="M93" s="51"/>
      <c r="N93" s="1148"/>
    </row>
    <row r="94" spans="1:14">
      <c r="A94" s="1148">
        <v>6</v>
      </c>
      <c r="B94" s="51" t="s">
        <v>2565</v>
      </c>
      <c r="C94" s="52"/>
      <c r="D94" s="51"/>
      <c r="E94" s="52"/>
      <c r="F94" s="51"/>
      <c r="G94" s="11"/>
      <c r="H94" s="1164"/>
      <c r="I94" s="1165"/>
      <c r="J94" s="52"/>
      <c r="K94" s="51"/>
      <c r="L94" s="52"/>
      <c r="M94" s="51"/>
      <c r="N94" s="1148">
        <v>6</v>
      </c>
    </row>
    <row r="95" spans="1:14">
      <c r="A95" s="1148">
        <v>7</v>
      </c>
      <c r="B95" s="51" t="s">
        <v>3341</v>
      </c>
      <c r="C95" s="52"/>
      <c r="D95" s="51"/>
      <c r="E95" s="52"/>
      <c r="F95" s="51"/>
      <c r="G95" s="11"/>
      <c r="H95" s="1164"/>
      <c r="I95" s="1165"/>
      <c r="J95" s="52"/>
      <c r="K95" s="51"/>
      <c r="L95" s="52"/>
      <c r="M95" s="51"/>
      <c r="N95" s="1148">
        <v>7</v>
      </c>
    </row>
    <row r="96" spans="1:14">
      <c r="A96" s="1148">
        <v>8</v>
      </c>
      <c r="B96" s="51" t="s">
        <v>2566</v>
      </c>
      <c r="C96" s="52"/>
      <c r="D96" s="51"/>
      <c r="E96" s="52"/>
      <c r="F96" s="51"/>
      <c r="G96" s="11"/>
      <c r="H96" s="1164"/>
      <c r="I96" s="1165"/>
      <c r="J96" s="52"/>
      <c r="K96" s="51"/>
      <c r="L96" s="52"/>
      <c r="M96" s="51"/>
      <c r="N96" s="1148">
        <v>8</v>
      </c>
    </row>
    <row r="97" spans="1:14">
      <c r="A97" s="1148">
        <v>9</v>
      </c>
      <c r="B97" s="51" t="s">
        <v>2567</v>
      </c>
      <c r="C97" s="52"/>
      <c r="D97" s="51"/>
      <c r="E97" s="52"/>
      <c r="F97" s="51"/>
      <c r="G97" s="11"/>
      <c r="H97" s="1164"/>
      <c r="I97" s="1165"/>
      <c r="J97" s="52"/>
      <c r="K97" s="51"/>
      <c r="L97" s="52"/>
      <c r="M97" s="51"/>
      <c r="N97" s="1148">
        <v>9</v>
      </c>
    </row>
    <row r="98" spans="1:14">
      <c r="A98" s="1148">
        <v>10</v>
      </c>
      <c r="B98" s="51" t="s">
        <v>2568</v>
      </c>
      <c r="C98" s="52"/>
      <c r="D98" s="51"/>
      <c r="E98" s="52"/>
      <c r="F98" s="51"/>
      <c r="G98" s="11"/>
      <c r="H98" s="1164"/>
      <c r="I98" s="1165"/>
      <c r="J98" s="52"/>
      <c r="K98" s="51"/>
      <c r="L98" s="52"/>
      <c r="M98" s="51"/>
      <c r="N98" s="1148">
        <v>10</v>
      </c>
    </row>
    <row r="99" spans="1:14">
      <c r="A99" s="1148">
        <v>11</v>
      </c>
      <c r="B99" s="51" t="s">
        <v>3345</v>
      </c>
      <c r="C99" s="342"/>
      <c r="D99" s="207"/>
      <c r="E99" s="342"/>
      <c r="F99" s="207"/>
      <c r="G99" s="194"/>
      <c r="H99" s="1166"/>
      <c r="I99" s="1167"/>
      <c r="J99" s="342"/>
      <c r="K99" s="207"/>
      <c r="L99" s="342"/>
      <c r="M99" s="207"/>
      <c r="N99" s="1148">
        <v>11</v>
      </c>
    </row>
    <row r="100" spans="1:14">
      <c r="A100" s="1148">
        <v>12</v>
      </c>
      <c r="B100" s="51" t="s">
        <v>3346</v>
      </c>
      <c r="C100" s="342"/>
      <c r="D100" s="207"/>
      <c r="E100" s="342"/>
      <c r="F100" s="207"/>
      <c r="G100" s="194"/>
      <c r="H100" s="1166"/>
      <c r="I100" s="1167"/>
      <c r="J100" s="342"/>
      <c r="K100" s="207"/>
      <c r="L100" s="342"/>
      <c r="M100" s="207"/>
      <c r="N100" s="1148">
        <v>12</v>
      </c>
    </row>
    <row r="101" spans="1:14">
      <c r="A101" s="1148">
        <v>13</v>
      </c>
      <c r="B101" s="51" t="s">
        <v>2569</v>
      </c>
      <c r="C101" s="52"/>
      <c r="D101" s="51"/>
      <c r="E101" s="52"/>
      <c r="F101" s="51"/>
      <c r="G101" s="11"/>
      <c r="H101" s="1164"/>
      <c r="I101" s="1165"/>
      <c r="J101" s="52"/>
      <c r="K101" s="51"/>
      <c r="L101" s="52"/>
      <c r="M101" s="51"/>
      <c r="N101" s="1148">
        <v>13</v>
      </c>
    </row>
    <row r="102" spans="1:14">
      <c r="A102" s="1030">
        <v>14</v>
      </c>
      <c r="B102" s="51" t="s">
        <v>2570</v>
      </c>
      <c r="C102" s="339"/>
      <c r="D102" s="211"/>
      <c r="E102" s="339"/>
      <c r="F102" s="211"/>
      <c r="G102" s="278"/>
      <c r="H102" s="352"/>
      <c r="I102" s="211"/>
      <c r="J102" s="339"/>
      <c r="K102" s="211"/>
      <c r="L102" s="339"/>
      <c r="M102" s="211"/>
      <c r="N102" s="1030">
        <v>14</v>
      </c>
    </row>
    <row r="103" spans="1:14">
      <c r="A103" s="1030">
        <v>15</v>
      </c>
      <c r="B103" s="51" t="s">
        <v>2571</v>
      </c>
      <c r="C103" s="342"/>
      <c r="D103" s="207"/>
      <c r="E103" s="342"/>
      <c r="F103" s="207"/>
      <c r="G103" s="194"/>
      <c r="H103" s="353"/>
      <c r="I103" s="207"/>
      <c r="J103" s="342"/>
      <c r="K103" s="207"/>
      <c r="L103" s="342"/>
      <c r="M103" s="207"/>
      <c r="N103" s="1030">
        <v>15</v>
      </c>
    </row>
    <row r="104" spans="1:14">
      <c r="A104" s="1030">
        <v>16</v>
      </c>
      <c r="B104" s="51" t="s">
        <v>2967</v>
      </c>
      <c r="C104" s="342"/>
      <c r="D104" s="207"/>
      <c r="E104" s="342"/>
      <c r="F104" s="207"/>
      <c r="G104" s="194"/>
      <c r="H104" s="353"/>
      <c r="I104" s="207"/>
      <c r="J104" s="342"/>
      <c r="K104" s="207"/>
      <c r="L104" s="342"/>
      <c r="M104" s="207"/>
      <c r="N104" s="1030">
        <v>16</v>
      </c>
    </row>
    <row r="105" spans="1:14">
      <c r="A105" s="1030">
        <v>17</v>
      </c>
      <c r="B105" s="51" t="s">
        <v>2968</v>
      </c>
      <c r="C105" s="342"/>
      <c r="D105" s="207"/>
      <c r="E105" s="342"/>
      <c r="F105" s="207"/>
      <c r="G105" s="194"/>
      <c r="H105" s="353"/>
      <c r="I105" s="207"/>
      <c r="J105" s="342"/>
      <c r="K105" s="207"/>
      <c r="L105" s="342"/>
      <c r="M105" s="207"/>
      <c r="N105" s="1030">
        <v>17</v>
      </c>
    </row>
    <row r="106" spans="1:14">
      <c r="A106" s="1030">
        <v>18</v>
      </c>
      <c r="B106" s="51" t="s">
        <v>2969</v>
      </c>
      <c r="C106" s="342"/>
      <c r="D106" s="207"/>
      <c r="E106" s="342"/>
      <c r="F106" s="207"/>
      <c r="G106" s="194"/>
      <c r="H106" s="353"/>
      <c r="I106" s="207"/>
      <c r="J106" s="342"/>
      <c r="K106" s="207"/>
      <c r="L106" s="342"/>
      <c r="M106" s="207"/>
      <c r="N106" s="1030">
        <v>18</v>
      </c>
    </row>
    <row r="107" spans="1:14">
      <c r="A107" s="1030">
        <v>19</v>
      </c>
      <c r="B107" s="51" t="s">
        <v>2970</v>
      </c>
      <c r="C107" s="339">
        <f>SUM(C102:C106)</f>
        <v>0</v>
      </c>
      <c r="D107" s="211"/>
      <c r="E107" s="339">
        <f>SUM(E102:E106)</f>
        <v>0</v>
      </c>
      <c r="F107" s="211"/>
      <c r="G107" s="278"/>
      <c r="H107" s="352">
        <f>SUM(H102:H106)</f>
        <v>0</v>
      </c>
      <c r="I107" s="211"/>
      <c r="J107" s="339">
        <f>SUM(J102:J106)</f>
        <v>0</v>
      </c>
      <c r="K107" s="211"/>
      <c r="L107" s="339">
        <f>SUM(L102:L106)</f>
        <v>0</v>
      </c>
      <c r="M107" s="211"/>
      <c r="N107" s="1030">
        <v>19</v>
      </c>
    </row>
    <row r="108" spans="1:14">
      <c r="A108" s="1030">
        <v>20</v>
      </c>
      <c r="B108" s="51" t="s">
        <v>2971</v>
      </c>
      <c r="C108" s="1168"/>
      <c r="D108" s="1169"/>
      <c r="E108" s="1168"/>
      <c r="F108" s="1169"/>
      <c r="G108" s="1170"/>
      <c r="H108" s="1171"/>
      <c r="I108" s="1169"/>
      <c r="J108" s="1168"/>
      <c r="K108" s="1169"/>
      <c r="L108" s="1168"/>
      <c r="M108" s="1169"/>
      <c r="N108" s="1030">
        <v>20</v>
      </c>
    </row>
    <row r="109" spans="1:14">
      <c r="A109" s="1030">
        <v>21</v>
      </c>
      <c r="B109" s="51" t="s">
        <v>2972</v>
      </c>
      <c r="C109" s="52"/>
      <c r="D109" s="51"/>
      <c r="E109" s="52"/>
      <c r="F109" s="51"/>
      <c r="G109" s="11"/>
      <c r="H109" s="49"/>
      <c r="I109" s="51"/>
      <c r="J109" s="52"/>
      <c r="K109" s="51"/>
      <c r="L109" s="52"/>
      <c r="M109" s="51"/>
      <c r="N109" s="1030">
        <v>21</v>
      </c>
    </row>
    <row r="110" spans="1:14">
      <c r="A110" s="1030">
        <v>22</v>
      </c>
      <c r="B110" s="51" t="s">
        <v>2973</v>
      </c>
      <c r="C110" s="339"/>
      <c r="D110" s="211"/>
      <c r="E110" s="339"/>
      <c r="F110" s="211"/>
      <c r="G110" s="278"/>
      <c r="H110" s="352"/>
      <c r="I110" s="211"/>
      <c r="J110" s="339"/>
      <c r="K110" s="211"/>
      <c r="L110" s="339"/>
      <c r="M110" s="211"/>
      <c r="N110" s="1030">
        <v>22</v>
      </c>
    </row>
    <row r="111" spans="1:14">
      <c r="A111" s="1030">
        <v>23</v>
      </c>
      <c r="B111" s="51" t="s">
        <v>3508</v>
      </c>
      <c r="C111" s="342"/>
      <c r="D111" s="207"/>
      <c r="E111" s="342"/>
      <c r="F111" s="207"/>
      <c r="G111" s="194"/>
      <c r="H111" s="353"/>
      <c r="I111" s="207"/>
      <c r="J111" s="342"/>
      <c r="K111" s="207"/>
      <c r="L111" s="342"/>
      <c r="M111" s="207"/>
      <c r="N111" s="1030">
        <v>23</v>
      </c>
    </row>
    <row r="112" spans="1:14">
      <c r="A112" s="1030">
        <v>24</v>
      </c>
      <c r="B112" s="51" t="s">
        <v>3509</v>
      </c>
      <c r="C112" s="342"/>
      <c r="D112" s="207"/>
      <c r="E112" s="342"/>
      <c r="F112" s="207"/>
      <c r="G112" s="194"/>
      <c r="H112" s="353"/>
      <c r="I112" s="207"/>
      <c r="J112" s="342"/>
      <c r="K112" s="207"/>
      <c r="L112" s="342"/>
      <c r="M112" s="207"/>
      <c r="N112" s="1030">
        <v>24</v>
      </c>
    </row>
    <row r="113" spans="1:14">
      <c r="A113" s="1030">
        <v>25</v>
      </c>
      <c r="B113" s="51" t="s">
        <v>3510</v>
      </c>
      <c r="C113" s="342"/>
      <c r="D113" s="207"/>
      <c r="E113" s="342"/>
      <c r="F113" s="207"/>
      <c r="G113" s="194"/>
      <c r="H113" s="353"/>
      <c r="I113" s="207"/>
      <c r="J113" s="342"/>
      <c r="K113" s="207"/>
      <c r="L113" s="342"/>
      <c r="M113" s="207"/>
      <c r="N113" s="1030">
        <v>25</v>
      </c>
    </row>
    <row r="114" spans="1:14">
      <c r="A114" s="1030">
        <v>26</v>
      </c>
      <c r="B114" s="51" t="s">
        <v>3511</v>
      </c>
      <c r="C114" s="342"/>
      <c r="D114" s="207"/>
      <c r="E114" s="342"/>
      <c r="F114" s="207"/>
      <c r="G114" s="194"/>
      <c r="H114" s="353"/>
      <c r="I114" s="207"/>
      <c r="J114" s="342"/>
      <c r="K114" s="207"/>
      <c r="L114" s="342"/>
      <c r="M114" s="207"/>
      <c r="N114" s="1030">
        <v>26</v>
      </c>
    </row>
    <row r="115" spans="1:14">
      <c r="A115" s="1030">
        <v>27</v>
      </c>
      <c r="B115" s="51" t="s">
        <v>3512</v>
      </c>
      <c r="C115" s="342"/>
      <c r="D115" s="207"/>
      <c r="E115" s="342"/>
      <c r="F115" s="207"/>
      <c r="G115" s="194"/>
      <c r="H115" s="353"/>
      <c r="I115" s="207"/>
      <c r="J115" s="342"/>
      <c r="K115" s="207"/>
      <c r="L115" s="342"/>
      <c r="M115" s="207"/>
      <c r="N115" s="1030">
        <v>27</v>
      </c>
    </row>
    <row r="116" spans="1:14">
      <c r="A116" s="1030">
        <v>28</v>
      </c>
      <c r="B116" s="51" t="s">
        <v>3513</v>
      </c>
      <c r="C116" s="342"/>
      <c r="D116" s="207"/>
      <c r="E116" s="342"/>
      <c r="F116" s="207"/>
      <c r="G116" s="194"/>
      <c r="H116" s="353"/>
      <c r="I116" s="207"/>
      <c r="J116" s="342"/>
      <c r="K116" s="207"/>
      <c r="L116" s="342"/>
      <c r="M116" s="207"/>
      <c r="N116" s="1030">
        <v>28</v>
      </c>
    </row>
    <row r="117" spans="1:14">
      <c r="A117" s="1030">
        <v>29</v>
      </c>
      <c r="B117" s="51" t="s">
        <v>3514</v>
      </c>
      <c r="C117" s="342"/>
      <c r="D117" s="207"/>
      <c r="E117" s="342"/>
      <c r="F117" s="207"/>
      <c r="G117" s="194"/>
      <c r="H117" s="353"/>
      <c r="I117" s="207"/>
      <c r="J117" s="342"/>
      <c r="K117" s="207"/>
      <c r="L117" s="342"/>
      <c r="M117" s="207"/>
      <c r="N117" s="1030">
        <v>29</v>
      </c>
    </row>
    <row r="118" spans="1:14">
      <c r="A118" s="1030">
        <v>30</v>
      </c>
      <c r="B118" s="51" t="s">
        <v>3515</v>
      </c>
      <c r="C118" s="342"/>
      <c r="D118" s="207"/>
      <c r="E118" s="342"/>
      <c r="F118" s="207"/>
      <c r="G118" s="194"/>
      <c r="H118" s="353"/>
      <c r="I118" s="207"/>
      <c r="J118" s="342"/>
      <c r="K118" s="207"/>
      <c r="L118" s="342"/>
      <c r="M118" s="207"/>
      <c r="N118" s="1030">
        <v>30</v>
      </c>
    </row>
    <row r="119" spans="1:14">
      <c r="A119" s="1030">
        <v>31</v>
      </c>
      <c r="B119" s="51" t="s">
        <v>3516</v>
      </c>
      <c r="C119" s="342"/>
      <c r="D119" s="207"/>
      <c r="E119" s="342"/>
      <c r="F119" s="207"/>
      <c r="G119" s="194"/>
      <c r="H119" s="353"/>
      <c r="I119" s="207"/>
      <c r="J119" s="342"/>
      <c r="K119" s="207"/>
      <c r="L119" s="342"/>
      <c r="M119" s="207"/>
      <c r="N119" s="1030">
        <v>31</v>
      </c>
    </row>
    <row r="120" spans="1:14">
      <c r="A120" s="1030">
        <v>32</v>
      </c>
      <c r="B120" s="51" t="s">
        <v>3517</v>
      </c>
      <c r="C120" s="342"/>
      <c r="D120" s="207"/>
      <c r="E120" s="342"/>
      <c r="F120" s="207"/>
      <c r="G120" s="194"/>
      <c r="H120" s="353"/>
      <c r="I120" s="207"/>
      <c r="J120" s="342"/>
      <c r="K120" s="207"/>
      <c r="L120" s="342"/>
      <c r="M120" s="207"/>
      <c r="N120" s="1030">
        <v>32</v>
      </c>
    </row>
    <row r="121" spans="1:14">
      <c r="A121" s="1030">
        <v>33</v>
      </c>
      <c r="B121" s="51" t="s">
        <v>3518</v>
      </c>
      <c r="C121" s="339">
        <f>SUM(C110:C120)</f>
        <v>0</v>
      </c>
      <c r="D121" s="211"/>
      <c r="E121" s="339">
        <f>SUM(E110:E120)</f>
        <v>0</v>
      </c>
      <c r="F121" s="211"/>
      <c r="G121" s="278"/>
      <c r="H121" s="352">
        <f>SUM(H110:H120)</f>
        <v>0</v>
      </c>
      <c r="I121" s="211"/>
      <c r="J121" s="339">
        <f>SUM(J110:J120)</f>
        <v>0</v>
      </c>
      <c r="K121" s="211"/>
      <c r="L121" s="339">
        <f>SUM(L110:L120)</f>
        <v>0</v>
      </c>
      <c r="M121" s="211"/>
      <c r="N121" s="1030">
        <v>33</v>
      </c>
    </row>
    <row r="122" spans="1:14">
      <c r="A122" s="1030">
        <v>34</v>
      </c>
      <c r="B122" s="51" t="s">
        <v>2810</v>
      </c>
      <c r="C122" s="52"/>
      <c r="D122" s="51"/>
      <c r="E122" s="52"/>
      <c r="F122" s="51"/>
      <c r="G122" s="11"/>
      <c r="H122" s="49"/>
      <c r="I122" s="51"/>
      <c r="J122" s="52"/>
      <c r="K122" s="51"/>
      <c r="L122" s="52"/>
      <c r="M122" s="51"/>
      <c r="N122" s="1030">
        <v>34</v>
      </c>
    </row>
    <row r="123" spans="1:14">
      <c r="A123" s="872"/>
      <c r="B123" s="48"/>
      <c r="C123" s="11"/>
      <c r="D123" s="48"/>
      <c r="E123" s="11"/>
      <c r="F123" s="48"/>
      <c r="G123" s="11"/>
      <c r="H123" s="47"/>
      <c r="I123" s="11"/>
      <c r="J123" s="11"/>
      <c r="K123" s="11"/>
      <c r="L123" s="11"/>
      <c r="M123" s="11"/>
      <c r="N123" s="872"/>
    </row>
    <row r="124" spans="1:14">
      <c r="A124" s="872"/>
      <c r="B124" s="48"/>
      <c r="C124" s="11"/>
      <c r="D124" s="48"/>
      <c r="E124" s="11"/>
      <c r="F124" s="48"/>
      <c r="G124" s="11"/>
      <c r="H124" s="47"/>
      <c r="I124" s="11"/>
      <c r="J124" s="11"/>
      <c r="K124" s="11"/>
      <c r="L124" s="11"/>
      <c r="M124" s="11"/>
      <c r="N124" s="872"/>
    </row>
    <row r="125" spans="1:14">
      <c r="A125" s="872"/>
      <c r="B125" s="48"/>
      <c r="C125" s="11"/>
      <c r="D125" s="48"/>
      <c r="E125" s="11"/>
      <c r="F125" s="48"/>
      <c r="G125" s="11"/>
      <c r="H125" s="47"/>
      <c r="I125" s="11"/>
      <c r="J125" s="11"/>
      <c r="K125" s="11"/>
      <c r="L125" s="11"/>
      <c r="M125" s="11"/>
      <c r="N125" s="872"/>
    </row>
    <row r="126" spans="1:14">
      <c r="A126" s="872"/>
      <c r="B126" s="48"/>
      <c r="C126" s="11"/>
      <c r="D126" s="48"/>
      <c r="E126" s="11"/>
      <c r="F126" s="48"/>
      <c r="G126" s="11"/>
      <c r="H126" s="47"/>
      <c r="I126" s="11"/>
      <c r="J126" s="11"/>
      <c r="K126" s="11"/>
      <c r="L126" s="11"/>
      <c r="M126" s="11"/>
      <c r="N126" s="872"/>
    </row>
    <row r="127" spans="1:14">
      <c r="A127" s="872"/>
      <c r="B127" s="48"/>
      <c r="C127" s="11"/>
      <c r="D127" s="48"/>
      <c r="E127" s="11"/>
      <c r="F127" s="48"/>
      <c r="G127" s="11"/>
      <c r="H127" s="47"/>
      <c r="I127" s="11"/>
      <c r="J127" s="11"/>
      <c r="K127" s="11"/>
      <c r="L127" s="11"/>
      <c r="M127" s="11"/>
      <c r="N127" s="872"/>
    </row>
    <row r="128" spans="1:14">
      <c r="A128" s="872"/>
      <c r="B128" s="48"/>
      <c r="C128" s="11"/>
      <c r="D128" s="48"/>
      <c r="E128" s="11"/>
      <c r="F128" s="48"/>
      <c r="G128" s="11"/>
      <c r="H128" s="47"/>
      <c r="I128" s="11"/>
      <c r="J128" s="11"/>
      <c r="K128" s="11"/>
      <c r="L128" s="11"/>
      <c r="M128" s="11"/>
      <c r="N128" s="872"/>
    </row>
    <row r="129" spans="1:14">
      <c r="A129" s="872"/>
      <c r="B129" s="48"/>
      <c r="C129" s="11"/>
      <c r="D129" s="48"/>
      <c r="E129" s="11"/>
      <c r="F129" s="48"/>
      <c r="G129" s="11"/>
      <c r="H129" s="47"/>
      <c r="I129" s="11"/>
      <c r="J129" s="11"/>
      <c r="K129" s="11"/>
      <c r="L129" s="11"/>
      <c r="M129" s="11"/>
      <c r="N129" s="872"/>
    </row>
    <row r="130" spans="1:14">
      <c r="A130" s="872"/>
      <c r="B130" s="48"/>
      <c r="C130" s="11"/>
      <c r="D130" s="48"/>
      <c r="E130" s="11"/>
      <c r="F130" s="48"/>
      <c r="G130" s="11"/>
      <c r="H130" s="47"/>
      <c r="J130" s="11"/>
      <c r="K130" s="11"/>
      <c r="L130" s="11"/>
      <c r="M130" s="11"/>
      <c r="N130" s="872"/>
    </row>
    <row r="131" spans="1:14">
      <c r="A131" s="872"/>
      <c r="B131" s="48"/>
      <c r="C131" s="11"/>
      <c r="D131" s="48"/>
      <c r="E131" s="11"/>
      <c r="F131" s="48"/>
      <c r="G131" s="11"/>
      <c r="H131" s="47"/>
      <c r="I131" s="11"/>
      <c r="J131" s="11"/>
      <c r="K131" s="11"/>
      <c r="L131" s="11"/>
      <c r="M131" s="11"/>
      <c r="N131" s="872"/>
    </row>
    <row r="132" spans="1:14">
      <c r="A132" s="872"/>
      <c r="B132" s="48"/>
      <c r="C132" s="11"/>
      <c r="D132" s="48"/>
      <c r="E132" s="11"/>
      <c r="F132" s="48"/>
      <c r="G132" s="11"/>
      <c r="H132" s="47"/>
      <c r="I132" s="11"/>
      <c r="J132" s="11"/>
      <c r="K132" s="11"/>
      <c r="L132" s="11"/>
      <c r="M132" s="11"/>
      <c r="N132" s="872"/>
    </row>
    <row r="133" spans="1:14">
      <c r="A133" s="872"/>
      <c r="B133" s="48"/>
      <c r="C133" s="11"/>
      <c r="D133" s="48"/>
      <c r="E133" s="11"/>
      <c r="F133" s="48"/>
      <c r="G133" s="11"/>
      <c r="H133" s="47"/>
      <c r="I133" s="11"/>
      <c r="J133" s="11"/>
      <c r="K133" s="11"/>
      <c r="L133" s="11"/>
      <c r="M133" s="11"/>
      <c r="N133" s="872"/>
    </row>
    <row r="134" spans="1:14" ht="15.75" thickBot="1">
      <c r="A134" s="1150"/>
      <c r="B134" s="74"/>
      <c r="C134" s="73"/>
      <c r="D134" s="74"/>
      <c r="E134" s="73"/>
      <c r="F134" s="74"/>
      <c r="G134" s="11"/>
      <c r="H134" s="72"/>
      <c r="I134" s="73"/>
      <c r="J134" s="73"/>
      <c r="K134" s="73"/>
      <c r="L134" s="73"/>
      <c r="M134" s="73"/>
      <c r="N134" s="1150"/>
    </row>
    <row r="135" spans="1:14">
      <c r="A135" s="515"/>
      <c r="B135" s="515"/>
      <c r="C135" s="515"/>
      <c r="D135" s="515"/>
      <c r="E135" s="515"/>
      <c r="F135" s="515"/>
      <c r="G135" s="11"/>
      <c r="H135" s="515"/>
      <c r="I135" s="515"/>
      <c r="J135" s="515"/>
      <c r="K135" s="515"/>
      <c r="L135" s="515"/>
      <c r="M135" s="515"/>
      <c r="N135" s="515"/>
    </row>
    <row r="136" spans="1:14" ht="15.75">
      <c r="A136" s="75" t="s">
        <v>1146</v>
      </c>
      <c r="B136" s="11"/>
      <c r="C136" s="11"/>
      <c r="D136" s="11"/>
      <c r="E136" s="11"/>
      <c r="F136" s="11"/>
      <c r="G136" s="11"/>
      <c r="H136" s="75" t="s">
        <v>2811</v>
      </c>
      <c r="I136" s="11"/>
      <c r="J136" s="11"/>
      <c r="K136" s="44"/>
    </row>
    <row r="137" spans="1:14">
      <c r="A137" s="44" t="s">
        <v>2814</v>
      </c>
      <c r="B137" s="44"/>
      <c r="C137" s="44"/>
      <c r="D137" s="44"/>
      <c r="E137" s="44"/>
      <c r="F137" s="44"/>
      <c r="G137" s="11"/>
      <c r="H137" s="44" t="s">
        <v>2815</v>
      </c>
      <c r="I137" s="44"/>
      <c r="J137" s="44"/>
      <c r="K137" s="44"/>
      <c r="L137" s="44"/>
      <c r="M137" s="44"/>
      <c r="N137" s="44"/>
    </row>
  </sheetData>
  <mergeCells count="1">
    <mergeCell ref="C18:D27"/>
  </mergeCells>
  <phoneticPr fontId="0" type="noConversion"/>
  <printOptions horizontalCentered="1" verticalCentered="1"/>
  <pageMargins left="0.25" right="0.25" top="0.25" bottom="0.25" header="0" footer="0"/>
  <pageSetup scale="73" fitToWidth="2" fitToHeight="2" pageOrder="overThenDown" orientation="portrait" horizontalDpi="300" verticalDpi="300" r:id="rId1"/>
  <headerFooter alignWithMargins="0"/>
  <colBreaks count="1" manualBreakCount="1">
    <brk id="6"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2">
    <pageSetUpPr fitToPage="1"/>
  </sheetPr>
  <dimension ref="A1:N60"/>
  <sheetViews>
    <sheetView defaultGridColor="0" view="pageBreakPreview" colorId="22" zoomScale="60" zoomScaleNormal="85" workbookViewId="0">
      <selection activeCell="M31" sqref="M31"/>
    </sheetView>
  </sheetViews>
  <sheetFormatPr defaultColWidth="9.6640625" defaultRowHeight="15"/>
  <cols>
    <col min="1" max="1" width="4.6640625" style="4" customWidth="1"/>
    <col min="2" max="2" width="52.5546875" style="4" customWidth="1"/>
    <col min="3" max="3" width="14.6640625" style="4" customWidth="1"/>
    <col min="4" max="4" width="5.6640625" style="4" customWidth="1"/>
    <col min="5" max="5" width="14.6640625" style="4" customWidth="1"/>
    <col min="6" max="6" width="16.77734375" style="4" customWidth="1"/>
    <col min="7" max="7" width="2.6640625" style="4" customWidth="1"/>
    <col min="8" max="13" width="16.6640625" style="4" customWidth="1"/>
    <col min="14" max="14" width="4.6640625" style="4" customWidth="1"/>
    <col min="15" max="16384" width="9.6640625" style="4"/>
  </cols>
  <sheetData>
    <row r="1" spans="1:14">
      <c r="A1" s="13" t="s">
        <v>2455</v>
      </c>
      <c r="B1" s="41"/>
      <c r="C1" s="826" t="s">
        <v>3412</v>
      </c>
      <c r="D1" s="423"/>
      <c r="E1" s="871" t="s">
        <v>2457</v>
      </c>
      <c r="F1" s="871" t="s">
        <v>2458</v>
      </c>
      <c r="G1" s="11"/>
      <c r="H1" s="13" t="s">
        <v>2455</v>
      </c>
      <c r="I1" s="42"/>
      <c r="J1" s="826" t="s">
        <v>3412</v>
      </c>
      <c r="K1" s="423"/>
      <c r="L1" s="871" t="s">
        <v>2457</v>
      </c>
      <c r="M1" s="256" t="s">
        <v>2458</v>
      </c>
      <c r="N1" s="258"/>
    </row>
    <row r="2" spans="1:14">
      <c r="A2" s="47" t="str">
        <f>'Data Sheet'!$C$25</f>
        <v>Orange and Rockland Utilities, Inc</v>
      </c>
      <c r="B2" s="11"/>
      <c r="C2" s="47" t="s">
        <v>516</v>
      </c>
      <c r="D2" s="11"/>
      <c r="E2" s="1121" t="s">
        <v>2459</v>
      </c>
      <c r="F2" s="260"/>
      <c r="G2" s="11"/>
      <c r="H2" s="47" t="str">
        <f>'Data Sheet'!$C$25</f>
        <v>Orange and Rockland Utilities, Inc</v>
      </c>
      <c r="I2" s="48"/>
      <c r="J2" s="47" t="s">
        <v>4256</v>
      </c>
      <c r="K2" s="11"/>
      <c r="L2" s="1121" t="s">
        <v>2459</v>
      </c>
      <c r="M2" s="197"/>
      <c r="N2" s="45"/>
    </row>
    <row r="3" spans="1:14" ht="15" customHeight="1" thickBot="1">
      <c r="A3" s="72"/>
      <c r="B3" s="73"/>
      <c r="C3" s="72" t="s">
        <v>230</v>
      </c>
      <c r="D3" s="74"/>
      <c r="E3" s="1160" t="str">
        <f>'Data Sheet'!$C$40</f>
        <v>4/28/2016</v>
      </c>
      <c r="F3" s="1163" t="str">
        <f>'Data Sheet'!$C$38</f>
        <v>12/31/2015</v>
      </c>
      <c r="G3" s="11"/>
      <c r="H3" s="72"/>
      <c r="I3" s="74"/>
      <c r="J3" s="72" t="s">
        <v>230</v>
      </c>
      <c r="K3" s="74"/>
      <c r="L3" s="1160" t="str">
        <f>'Data Sheet'!$C$40</f>
        <v>4/28/2016</v>
      </c>
      <c r="M3" s="395" t="str">
        <f>'Data Sheet'!$C$38</f>
        <v>12/31/2015</v>
      </c>
      <c r="N3" s="397"/>
    </row>
    <row r="4" spans="1:14" ht="15" customHeight="1" thickBot="1">
      <c r="A4" s="419" t="s">
        <v>2816</v>
      </c>
      <c r="B4" s="420"/>
      <c r="C4" s="420"/>
      <c r="D4" s="396"/>
      <c r="E4" s="396"/>
      <c r="F4" s="873"/>
      <c r="G4" s="11"/>
      <c r="H4" s="419" t="s">
        <v>2817</v>
      </c>
      <c r="I4" s="420"/>
      <c r="J4" s="420"/>
      <c r="K4" s="420"/>
      <c r="L4" s="396"/>
      <c r="M4" s="1152"/>
      <c r="N4" s="74"/>
    </row>
    <row r="5" spans="1:14" ht="15.75">
      <c r="A5" s="43"/>
      <c r="B5" s="46"/>
      <c r="C5" s="46"/>
      <c r="D5" s="44"/>
      <c r="E5" s="44"/>
      <c r="F5" s="258"/>
      <c r="G5" s="11"/>
      <c r="H5" s="43"/>
      <c r="I5" s="46"/>
      <c r="J5" s="46"/>
      <c r="K5" s="46"/>
      <c r="L5" s="44"/>
      <c r="M5" s="257"/>
      <c r="N5" s="48"/>
    </row>
    <row r="6" spans="1:14">
      <c r="A6" s="47" t="s">
        <v>2818</v>
      </c>
      <c r="B6" s="11"/>
      <c r="C6" s="11" t="s">
        <v>2819</v>
      </c>
      <c r="D6" s="11"/>
      <c r="E6" s="11"/>
      <c r="F6" s="48"/>
      <c r="G6" s="11"/>
      <c r="H6" s="47" t="s">
        <v>1273</v>
      </c>
      <c r="I6" s="11"/>
      <c r="J6" s="11"/>
      <c r="K6" s="11" t="s">
        <v>3484</v>
      </c>
      <c r="L6" s="11"/>
      <c r="M6" s="11"/>
      <c r="N6" s="48"/>
    </row>
    <row r="7" spans="1:14">
      <c r="A7" s="47" t="s">
        <v>3485</v>
      </c>
      <c r="B7" s="11"/>
      <c r="C7" s="11" t="s">
        <v>3486</v>
      </c>
      <c r="D7" s="11"/>
      <c r="E7" s="11"/>
      <c r="F7" s="48"/>
      <c r="G7" s="11"/>
      <c r="H7" s="47" t="s">
        <v>3487</v>
      </c>
      <c r="I7" s="11"/>
      <c r="J7" s="11"/>
      <c r="K7" s="11" t="s">
        <v>3488</v>
      </c>
      <c r="L7" s="11"/>
      <c r="M7" s="11"/>
      <c r="N7" s="48"/>
    </row>
    <row r="8" spans="1:14">
      <c r="A8" s="47" t="s">
        <v>3846</v>
      </c>
      <c r="B8" s="11"/>
      <c r="C8" s="11" t="s">
        <v>474</v>
      </c>
      <c r="D8" s="11"/>
      <c r="E8" s="11"/>
      <c r="F8" s="48"/>
      <c r="G8" s="11"/>
      <c r="H8" s="47" t="s">
        <v>475</v>
      </c>
      <c r="I8" s="11"/>
      <c r="J8" s="11"/>
      <c r="K8" s="11" t="s">
        <v>1212</v>
      </c>
      <c r="L8" s="11"/>
      <c r="M8" s="11"/>
      <c r="N8" s="48"/>
    </row>
    <row r="9" spans="1:14">
      <c r="A9" s="47" t="s">
        <v>2572</v>
      </c>
      <c r="B9" s="11"/>
      <c r="C9" s="11" t="s">
        <v>2573</v>
      </c>
      <c r="D9" s="11"/>
      <c r="E9" s="11"/>
      <c r="F9" s="48"/>
      <c r="G9" s="11"/>
      <c r="H9" s="47" t="s">
        <v>2574</v>
      </c>
      <c r="I9" s="11"/>
      <c r="J9" s="11"/>
      <c r="K9" s="11" t="s">
        <v>2575</v>
      </c>
      <c r="L9" s="11"/>
      <c r="M9" s="11"/>
      <c r="N9" s="48"/>
    </row>
    <row r="10" spans="1:14">
      <c r="A10" s="47" t="s">
        <v>2576</v>
      </c>
      <c r="B10" s="11"/>
      <c r="C10" s="11" t="s">
        <v>2577</v>
      </c>
      <c r="D10" s="11"/>
      <c r="E10" s="11"/>
      <c r="F10" s="48"/>
      <c r="G10" s="11"/>
      <c r="H10" s="47" t="s">
        <v>2578</v>
      </c>
      <c r="I10" s="11"/>
      <c r="J10" s="11"/>
      <c r="K10" s="11" t="s">
        <v>2579</v>
      </c>
      <c r="L10" s="11"/>
      <c r="M10" s="11"/>
      <c r="N10" s="48"/>
    </row>
    <row r="11" spans="1:14">
      <c r="A11" s="47" t="s">
        <v>2580</v>
      </c>
      <c r="B11" s="11"/>
      <c r="C11" s="11" t="s">
        <v>2581</v>
      </c>
      <c r="D11" s="11"/>
      <c r="E11" s="11"/>
      <c r="F11" s="48"/>
      <c r="G11" s="11"/>
      <c r="H11" s="47" t="s">
        <v>2582</v>
      </c>
      <c r="I11" s="11"/>
      <c r="J11" s="11"/>
      <c r="K11" s="11" t="s">
        <v>1459</v>
      </c>
      <c r="L11" s="11"/>
      <c r="M11" s="11"/>
      <c r="N11" s="48"/>
    </row>
    <row r="12" spans="1:14">
      <c r="A12" s="47" t="s">
        <v>2618</v>
      </c>
      <c r="B12" s="11"/>
      <c r="C12" s="11" t="s">
        <v>2619</v>
      </c>
      <c r="D12" s="11"/>
      <c r="E12" s="11"/>
      <c r="F12" s="48"/>
      <c r="G12" s="11"/>
      <c r="H12" s="47" t="s">
        <v>2620</v>
      </c>
      <c r="I12" s="11"/>
      <c r="J12" s="11"/>
      <c r="K12" s="11" t="s">
        <v>2621</v>
      </c>
      <c r="L12" s="11"/>
      <c r="M12" s="11"/>
      <c r="N12" s="48"/>
    </row>
    <row r="13" spans="1:14">
      <c r="A13" s="47"/>
      <c r="B13" s="11"/>
      <c r="C13" s="11" t="s">
        <v>2622</v>
      </c>
      <c r="D13" s="11"/>
      <c r="E13" s="11"/>
      <c r="F13" s="48"/>
      <c r="G13" s="11"/>
      <c r="H13" s="47" t="s">
        <v>2623</v>
      </c>
      <c r="I13" s="11"/>
      <c r="J13" s="11"/>
      <c r="K13" s="11" t="s">
        <v>2624</v>
      </c>
      <c r="L13" s="11"/>
      <c r="M13" s="11"/>
      <c r="N13" s="48"/>
    </row>
    <row r="14" spans="1:14">
      <c r="A14" s="47"/>
      <c r="B14" s="11"/>
      <c r="C14" s="11"/>
      <c r="D14" s="11"/>
      <c r="E14" s="11"/>
      <c r="F14" s="48"/>
      <c r="G14" s="11"/>
      <c r="H14" s="47"/>
      <c r="I14" s="11"/>
      <c r="J14" s="11"/>
      <c r="K14" s="11"/>
      <c r="L14" s="11"/>
      <c r="M14" s="11"/>
      <c r="N14" s="48"/>
    </row>
    <row r="15" spans="1:14" ht="15.75" thickBot="1">
      <c r="A15" s="72"/>
      <c r="B15" s="73"/>
      <c r="C15" s="73"/>
      <c r="D15" s="73"/>
      <c r="E15" s="73"/>
      <c r="F15" s="74"/>
      <c r="G15" s="11"/>
      <c r="H15" s="72"/>
      <c r="I15" s="73"/>
      <c r="J15" s="73"/>
      <c r="K15" s="73"/>
      <c r="L15" s="73"/>
      <c r="M15" s="73"/>
      <c r="N15" s="74"/>
    </row>
    <row r="16" spans="1:14">
      <c r="A16" s="872"/>
      <c r="B16" s="11"/>
      <c r="C16" s="11"/>
      <c r="D16" s="48"/>
      <c r="E16" s="11"/>
      <c r="F16" s="48"/>
      <c r="G16" s="11"/>
      <c r="H16" s="47"/>
      <c r="I16" s="48"/>
      <c r="J16" s="11"/>
      <c r="K16" s="48"/>
      <c r="L16" s="11"/>
      <c r="M16" s="48"/>
      <c r="N16" s="48"/>
    </row>
    <row r="17" spans="1:14">
      <c r="A17" s="1029"/>
      <c r="B17" s="11"/>
      <c r="C17" s="11"/>
      <c r="D17" s="1124"/>
      <c r="E17" s="11" t="s">
        <v>2625</v>
      </c>
      <c r="F17" s="48"/>
      <c r="G17" s="11"/>
      <c r="H17" s="47" t="s">
        <v>2625</v>
      </c>
      <c r="I17" s="45"/>
      <c r="J17" s="47" t="s">
        <v>2625</v>
      </c>
      <c r="K17" s="48"/>
      <c r="L17" s="47" t="s">
        <v>2625</v>
      </c>
      <c r="M17" s="48"/>
      <c r="N17" s="48"/>
    </row>
    <row r="18" spans="1:14">
      <c r="A18" s="260" t="s">
        <v>3686</v>
      </c>
      <c r="B18" s="44" t="s">
        <v>3247</v>
      </c>
      <c r="C18" s="11"/>
      <c r="D18" s="48"/>
      <c r="E18" s="11" t="s">
        <v>1646</v>
      </c>
      <c r="F18" s="48"/>
      <c r="G18" s="11"/>
      <c r="H18" s="47" t="s">
        <v>1646</v>
      </c>
      <c r="I18" s="1124"/>
      <c r="J18" s="47" t="s">
        <v>1646</v>
      </c>
      <c r="K18" s="48"/>
      <c r="L18" s="47" t="s">
        <v>1646</v>
      </c>
      <c r="M18" s="48"/>
      <c r="N18" s="260" t="s">
        <v>3686</v>
      </c>
    </row>
    <row r="19" spans="1:14">
      <c r="A19" s="260" t="s">
        <v>3689</v>
      </c>
      <c r="B19" s="44"/>
      <c r="C19" s="11"/>
      <c r="D19" s="48"/>
      <c r="E19" s="11"/>
      <c r="F19" s="48"/>
      <c r="G19" s="11"/>
      <c r="H19" s="1121"/>
      <c r="I19" s="1124"/>
      <c r="J19" s="11"/>
      <c r="K19" s="48"/>
      <c r="L19" s="11"/>
      <c r="M19" s="48"/>
      <c r="N19" s="260" t="s">
        <v>3689</v>
      </c>
    </row>
    <row r="20" spans="1:14" ht="15.75" thickBot="1">
      <c r="A20" s="261"/>
      <c r="B20" s="396" t="s">
        <v>58</v>
      </c>
      <c r="C20" s="396"/>
      <c r="D20" s="397"/>
      <c r="E20" s="396" t="s">
        <v>1827</v>
      </c>
      <c r="F20" s="397"/>
      <c r="G20" s="11"/>
      <c r="H20" s="395" t="s">
        <v>1828</v>
      </c>
      <c r="I20" s="397"/>
      <c r="J20" s="396" t="s">
        <v>1829</v>
      </c>
      <c r="K20" s="397"/>
      <c r="L20" s="396" t="s">
        <v>3535</v>
      </c>
      <c r="M20" s="397"/>
      <c r="N20" s="261"/>
    </row>
    <row r="21" spans="1:14">
      <c r="A21" s="1030">
        <v>1</v>
      </c>
      <c r="B21" s="186" t="s">
        <v>1424</v>
      </c>
      <c r="C21" s="52"/>
      <c r="D21" s="51"/>
      <c r="E21" s="3720" t="s">
        <v>1367</v>
      </c>
      <c r="F21" s="3721"/>
      <c r="G21" s="11"/>
      <c r="H21" s="49"/>
      <c r="I21" s="51"/>
      <c r="J21" s="52"/>
      <c r="K21" s="51"/>
      <c r="L21" s="50"/>
      <c r="M21" s="325"/>
      <c r="N21" s="1030">
        <v>1</v>
      </c>
    </row>
    <row r="22" spans="1:14">
      <c r="A22" s="1030">
        <v>2</v>
      </c>
      <c r="B22" s="186" t="s">
        <v>3336</v>
      </c>
      <c r="C22" s="52"/>
      <c r="D22" s="51"/>
      <c r="E22" s="3722"/>
      <c r="F22" s="3723"/>
      <c r="G22" s="11"/>
      <c r="H22" s="49"/>
      <c r="I22" s="51"/>
      <c r="J22" s="52"/>
      <c r="K22" s="51"/>
      <c r="L22" s="1126"/>
      <c r="M22" s="1127"/>
      <c r="N22" s="1030">
        <v>2</v>
      </c>
    </row>
    <row r="23" spans="1:14">
      <c r="A23" s="1030">
        <v>3</v>
      </c>
      <c r="B23" s="186" t="s">
        <v>3337</v>
      </c>
      <c r="C23" s="52"/>
      <c r="D23" s="51"/>
      <c r="E23" s="3722"/>
      <c r="F23" s="3723"/>
      <c r="G23" s="11"/>
      <c r="H23" s="49"/>
      <c r="I23" s="51"/>
      <c r="J23" s="52"/>
      <c r="K23" s="51"/>
      <c r="L23" s="1126"/>
      <c r="M23" s="1127"/>
      <c r="N23" s="1030">
        <v>3</v>
      </c>
    </row>
    <row r="24" spans="1:14">
      <c r="A24" s="1148">
        <v>4</v>
      </c>
      <c r="B24" s="186" t="s">
        <v>3787</v>
      </c>
      <c r="C24" s="52"/>
      <c r="D24" s="51"/>
      <c r="E24" s="3722"/>
      <c r="F24" s="3723"/>
      <c r="G24" s="11"/>
      <c r="H24" s="1164"/>
      <c r="I24" s="1165"/>
      <c r="J24" s="52"/>
      <c r="K24" s="51"/>
      <c r="L24" s="52"/>
      <c r="M24" s="51"/>
      <c r="N24" s="1148">
        <v>4</v>
      </c>
    </row>
    <row r="25" spans="1:14">
      <c r="A25" s="1148">
        <v>5</v>
      </c>
      <c r="B25" s="186" t="s">
        <v>2565</v>
      </c>
      <c r="C25" s="52"/>
      <c r="D25" s="51"/>
      <c r="E25" s="3722"/>
      <c r="F25" s="3723"/>
      <c r="G25" s="11"/>
      <c r="H25" s="1164"/>
      <c r="I25" s="1165"/>
      <c r="J25" s="52"/>
      <c r="K25" s="51"/>
      <c r="L25" s="52"/>
      <c r="M25" s="51"/>
      <c r="N25" s="1148">
        <v>5</v>
      </c>
    </row>
    <row r="26" spans="1:14">
      <c r="A26" s="1148">
        <v>6</v>
      </c>
      <c r="B26" s="186" t="s">
        <v>2857</v>
      </c>
      <c r="C26" s="52"/>
      <c r="D26" s="51"/>
      <c r="E26" s="3722"/>
      <c r="F26" s="3723"/>
      <c r="G26" s="11"/>
      <c r="H26" s="1164"/>
      <c r="I26" s="1165"/>
      <c r="J26" s="52"/>
      <c r="K26" s="51"/>
      <c r="L26" s="52"/>
      <c r="M26" s="51"/>
      <c r="N26" s="1148">
        <v>6</v>
      </c>
    </row>
    <row r="27" spans="1:14">
      <c r="A27" s="1148">
        <v>7</v>
      </c>
      <c r="B27" s="186" t="s">
        <v>2566</v>
      </c>
      <c r="C27" s="52"/>
      <c r="D27" s="51"/>
      <c r="E27" s="3722"/>
      <c r="F27" s="3723"/>
      <c r="G27" s="11"/>
      <c r="H27" s="1164"/>
      <c r="I27" s="1165"/>
      <c r="J27" s="52"/>
      <c r="K27" s="51"/>
      <c r="L27" s="52"/>
      <c r="M27" s="51"/>
      <c r="N27" s="1148">
        <v>7</v>
      </c>
    </row>
    <row r="28" spans="1:14">
      <c r="A28" s="1148">
        <v>8</v>
      </c>
      <c r="B28" s="186" t="s">
        <v>3345</v>
      </c>
      <c r="C28" s="52"/>
      <c r="D28" s="51"/>
      <c r="E28" s="3722"/>
      <c r="F28" s="3723"/>
      <c r="G28" s="11"/>
      <c r="H28" s="1164"/>
      <c r="I28" s="1165"/>
      <c r="J28" s="52"/>
      <c r="K28" s="51"/>
      <c r="L28" s="52"/>
      <c r="M28" s="51"/>
      <c r="N28" s="1148">
        <v>8</v>
      </c>
    </row>
    <row r="29" spans="1:14">
      <c r="A29" s="1148">
        <v>9</v>
      </c>
      <c r="B29" s="186" t="s">
        <v>2858</v>
      </c>
      <c r="C29" s="52"/>
      <c r="D29" s="51"/>
      <c r="E29" s="3722"/>
      <c r="F29" s="3723"/>
      <c r="G29" s="11"/>
      <c r="H29" s="1164"/>
      <c r="I29" s="1165"/>
      <c r="J29" s="52"/>
      <c r="K29" s="51"/>
      <c r="L29" s="52"/>
      <c r="M29" s="51"/>
      <c r="N29" s="1148">
        <v>9</v>
      </c>
    </row>
    <row r="30" spans="1:14">
      <c r="A30" s="1148">
        <v>10</v>
      </c>
      <c r="B30" s="186" t="s">
        <v>3695</v>
      </c>
      <c r="C30" s="52"/>
      <c r="D30" s="51"/>
      <c r="E30" s="3724"/>
      <c r="F30" s="3725"/>
      <c r="G30" s="11"/>
      <c r="H30" s="1164"/>
      <c r="I30" s="1165"/>
      <c r="J30" s="52"/>
      <c r="K30" s="51"/>
      <c r="L30" s="52"/>
      <c r="M30" s="51"/>
      <c r="N30" s="1148">
        <v>10</v>
      </c>
    </row>
    <row r="31" spans="1:14">
      <c r="A31" s="1148">
        <v>11</v>
      </c>
      <c r="B31" s="186" t="s">
        <v>3293</v>
      </c>
      <c r="C31" s="52"/>
      <c r="D31" s="51"/>
      <c r="E31" s="52"/>
      <c r="F31" s="51"/>
      <c r="G31" s="11"/>
      <c r="H31" s="1164"/>
      <c r="I31" s="1165"/>
      <c r="J31" s="52"/>
      <c r="K31" s="51"/>
      <c r="L31" s="52"/>
      <c r="M31" s="51"/>
      <c r="N31" s="1148">
        <v>11</v>
      </c>
    </row>
    <row r="32" spans="1:14">
      <c r="A32" s="1148">
        <v>12</v>
      </c>
      <c r="B32" s="186" t="s">
        <v>2569</v>
      </c>
      <c r="C32" s="52"/>
      <c r="D32" s="51"/>
      <c r="E32" s="52"/>
      <c r="F32" s="51"/>
      <c r="G32" s="11"/>
      <c r="H32" s="1164"/>
      <c r="I32" s="1165"/>
      <c r="J32" s="52"/>
      <c r="K32" s="51"/>
      <c r="L32" s="52"/>
      <c r="M32" s="51"/>
      <c r="N32" s="1148">
        <v>12</v>
      </c>
    </row>
    <row r="33" spans="1:14">
      <c r="A33" s="1148">
        <v>13</v>
      </c>
      <c r="B33" s="186" t="s">
        <v>2570</v>
      </c>
      <c r="C33" s="52"/>
      <c r="D33" s="51"/>
      <c r="E33" s="52"/>
      <c r="F33" s="51"/>
      <c r="G33" s="11"/>
      <c r="H33" s="1164"/>
      <c r="I33" s="1165"/>
      <c r="J33" s="52"/>
      <c r="K33" s="51"/>
      <c r="L33" s="52"/>
      <c r="M33" s="51"/>
      <c r="N33" s="1148">
        <v>13</v>
      </c>
    </row>
    <row r="34" spans="1:14">
      <c r="A34" s="1030">
        <v>14</v>
      </c>
      <c r="B34" s="186" t="s">
        <v>2571</v>
      </c>
      <c r="C34" s="52"/>
      <c r="D34" s="51"/>
      <c r="E34" s="52"/>
      <c r="F34" s="51"/>
      <c r="G34" s="11"/>
      <c r="H34" s="49"/>
      <c r="I34" s="51"/>
      <c r="J34" s="52"/>
      <c r="K34" s="51"/>
      <c r="L34" s="52"/>
      <c r="M34" s="51"/>
      <c r="N34" s="1030">
        <v>14</v>
      </c>
    </row>
    <row r="35" spans="1:14">
      <c r="A35" s="1030">
        <v>15</v>
      </c>
      <c r="B35" s="186" t="s">
        <v>2967</v>
      </c>
      <c r="C35" s="52"/>
      <c r="D35" s="51"/>
      <c r="E35" s="52"/>
      <c r="F35" s="51"/>
      <c r="G35" s="11"/>
      <c r="H35" s="49"/>
      <c r="I35" s="51"/>
      <c r="J35" s="52"/>
      <c r="K35" s="51"/>
      <c r="L35" s="52"/>
      <c r="M35" s="51"/>
      <c r="N35" s="1030">
        <v>15</v>
      </c>
    </row>
    <row r="36" spans="1:14">
      <c r="A36" s="1030">
        <v>16</v>
      </c>
      <c r="B36" s="186" t="s">
        <v>3294</v>
      </c>
      <c r="C36" s="52"/>
      <c r="D36" s="51"/>
      <c r="E36" s="52"/>
      <c r="F36" s="51"/>
      <c r="G36" s="11"/>
      <c r="H36" s="49"/>
      <c r="I36" s="51"/>
      <c r="J36" s="52"/>
      <c r="K36" s="51"/>
      <c r="L36" s="52"/>
      <c r="M36" s="51"/>
      <c r="N36" s="1030">
        <v>16</v>
      </c>
    </row>
    <row r="37" spans="1:14">
      <c r="A37" s="1030">
        <v>17</v>
      </c>
      <c r="B37" s="186" t="s">
        <v>3295</v>
      </c>
      <c r="C37" s="52"/>
      <c r="D37" s="51"/>
      <c r="E37" s="52"/>
      <c r="F37" s="51"/>
      <c r="G37" s="11"/>
      <c r="H37" s="49"/>
      <c r="I37" s="51"/>
      <c r="J37" s="52"/>
      <c r="K37" s="51"/>
      <c r="L37" s="52"/>
      <c r="M37" s="51"/>
      <c r="N37" s="1030">
        <v>17</v>
      </c>
    </row>
    <row r="38" spans="1:14">
      <c r="A38" s="1030">
        <v>18</v>
      </c>
      <c r="B38" s="186" t="s">
        <v>3296</v>
      </c>
      <c r="C38" s="52"/>
      <c r="D38" s="51"/>
      <c r="E38" s="52"/>
      <c r="F38" s="51"/>
      <c r="G38" s="11"/>
      <c r="H38" s="49"/>
      <c r="I38" s="51"/>
      <c r="J38" s="52"/>
      <c r="K38" s="51"/>
      <c r="L38" s="52"/>
      <c r="M38" s="51"/>
      <c r="N38" s="1030">
        <v>18</v>
      </c>
    </row>
    <row r="39" spans="1:14">
      <c r="A39" s="1030">
        <v>19</v>
      </c>
      <c r="B39" s="186" t="s">
        <v>2969</v>
      </c>
      <c r="C39" s="52"/>
      <c r="D39" s="51"/>
      <c r="E39" s="52"/>
      <c r="F39" s="51"/>
      <c r="G39" s="11"/>
      <c r="H39" s="49"/>
      <c r="I39" s="51"/>
      <c r="J39" s="52"/>
      <c r="K39" s="51"/>
      <c r="L39" s="52"/>
      <c r="M39" s="51"/>
      <c r="N39" s="1030">
        <v>19</v>
      </c>
    </row>
    <row r="40" spans="1:14">
      <c r="A40" s="1030">
        <v>20</v>
      </c>
      <c r="B40" s="186" t="s">
        <v>3297</v>
      </c>
      <c r="C40" s="52"/>
      <c r="D40" s="51"/>
      <c r="E40" s="52"/>
      <c r="F40" s="51"/>
      <c r="G40" s="11"/>
      <c r="H40" s="49"/>
      <c r="I40" s="51"/>
      <c r="J40" s="52"/>
      <c r="K40" s="51"/>
      <c r="L40" s="52"/>
      <c r="M40" s="51"/>
      <c r="N40" s="1030">
        <v>20</v>
      </c>
    </row>
    <row r="41" spans="1:14">
      <c r="A41" s="1030">
        <v>21</v>
      </c>
      <c r="B41" s="186" t="s">
        <v>456</v>
      </c>
      <c r="C41" s="52"/>
      <c r="D41" s="51"/>
      <c r="E41" s="52"/>
      <c r="F41" s="51"/>
      <c r="G41" s="11"/>
      <c r="H41" s="49"/>
      <c r="I41" s="51"/>
      <c r="J41" s="52"/>
      <c r="K41" s="51"/>
      <c r="L41" s="52"/>
      <c r="M41" s="51"/>
      <c r="N41" s="1030">
        <v>21</v>
      </c>
    </row>
    <row r="42" spans="1:14">
      <c r="A42" s="1030">
        <v>22</v>
      </c>
      <c r="B42" s="186" t="s">
        <v>457</v>
      </c>
      <c r="C42" s="52"/>
      <c r="D42" s="51"/>
      <c r="E42" s="52"/>
      <c r="F42" s="51"/>
      <c r="G42" s="11"/>
      <c r="H42" s="49"/>
      <c r="I42" s="51"/>
      <c r="J42" s="52"/>
      <c r="K42" s="51"/>
      <c r="L42" s="52"/>
      <c r="M42" s="51"/>
      <c r="N42" s="1030">
        <v>22</v>
      </c>
    </row>
    <row r="43" spans="1:14">
      <c r="A43" s="1030">
        <v>23</v>
      </c>
      <c r="B43" s="186" t="s">
        <v>2973</v>
      </c>
      <c r="C43" s="52"/>
      <c r="D43" s="51"/>
      <c r="E43" s="52"/>
      <c r="F43" s="51"/>
      <c r="G43" s="11"/>
      <c r="H43" s="49"/>
      <c r="I43" s="51"/>
      <c r="J43" s="52"/>
      <c r="K43" s="51"/>
      <c r="L43" s="52"/>
      <c r="M43" s="51"/>
      <c r="N43" s="1030">
        <v>23</v>
      </c>
    </row>
    <row r="44" spans="1:14">
      <c r="A44" s="1030">
        <v>24</v>
      </c>
      <c r="B44" s="186" t="s">
        <v>3508</v>
      </c>
      <c r="C44" s="52"/>
      <c r="D44" s="51"/>
      <c r="E44" s="52"/>
      <c r="F44" s="51"/>
      <c r="G44" s="11"/>
      <c r="H44" s="49"/>
      <c r="I44" s="51"/>
      <c r="J44" s="52"/>
      <c r="K44" s="51"/>
      <c r="L44" s="52"/>
      <c r="M44" s="51"/>
      <c r="N44" s="1030">
        <v>24</v>
      </c>
    </row>
    <row r="45" spans="1:14">
      <c r="A45" s="1030">
        <v>25</v>
      </c>
      <c r="B45" s="186" t="s">
        <v>458</v>
      </c>
      <c r="C45" s="52"/>
      <c r="D45" s="51"/>
      <c r="E45" s="52"/>
      <c r="F45" s="51"/>
      <c r="G45" s="11"/>
      <c r="H45" s="49"/>
      <c r="I45" s="51"/>
      <c r="J45" s="52"/>
      <c r="K45" s="51"/>
      <c r="L45" s="52"/>
      <c r="M45" s="51"/>
      <c r="N45" s="1030">
        <v>25</v>
      </c>
    </row>
    <row r="46" spans="1:14">
      <c r="A46" s="1030">
        <v>26</v>
      </c>
      <c r="B46" s="186" t="s">
        <v>3510</v>
      </c>
      <c r="C46" s="52"/>
      <c r="D46" s="51"/>
      <c r="E46" s="52"/>
      <c r="F46" s="51"/>
      <c r="G46" s="11"/>
      <c r="H46" s="49"/>
      <c r="I46" s="51"/>
      <c r="J46" s="52"/>
      <c r="K46" s="51"/>
      <c r="L46" s="52"/>
      <c r="M46" s="51"/>
      <c r="N46" s="1030">
        <v>26</v>
      </c>
    </row>
    <row r="47" spans="1:14">
      <c r="A47" s="1030">
        <v>27</v>
      </c>
      <c r="B47" s="186" t="s">
        <v>459</v>
      </c>
      <c r="C47" s="52"/>
      <c r="D47" s="51"/>
      <c r="E47" s="52"/>
      <c r="F47" s="51"/>
      <c r="G47" s="11"/>
      <c r="H47" s="49"/>
      <c r="I47" s="51"/>
      <c r="J47" s="52"/>
      <c r="K47" s="51"/>
      <c r="L47" s="52"/>
      <c r="M47" s="51"/>
      <c r="N47" s="1030">
        <v>27</v>
      </c>
    </row>
    <row r="48" spans="1:14">
      <c r="A48" s="1030">
        <v>28</v>
      </c>
      <c r="B48" s="186" t="s">
        <v>3512</v>
      </c>
      <c r="C48" s="52"/>
      <c r="D48" s="51"/>
      <c r="E48" s="52"/>
      <c r="F48" s="51"/>
      <c r="G48" s="11"/>
      <c r="H48" s="49"/>
      <c r="I48" s="51"/>
      <c r="J48" s="52"/>
      <c r="K48" s="51"/>
      <c r="L48" s="52"/>
      <c r="M48" s="51"/>
      <c r="N48" s="1030">
        <v>28</v>
      </c>
    </row>
    <row r="49" spans="1:14">
      <c r="A49" s="1030">
        <v>29</v>
      </c>
      <c r="B49" s="186" t="s">
        <v>3513</v>
      </c>
      <c r="C49" s="52"/>
      <c r="D49" s="51"/>
      <c r="E49" s="52"/>
      <c r="F49" s="51"/>
      <c r="G49" s="11"/>
      <c r="H49" s="49"/>
      <c r="I49" s="51"/>
      <c r="J49" s="52"/>
      <c r="K49" s="51"/>
      <c r="L49" s="52"/>
      <c r="M49" s="51"/>
      <c r="N49" s="1030">
        <v>29</v>
      </c>
    </row>
    <row r="50" spans="1:14">
      <c r="A50" s="1030">
        <v>30</v>
      </c>
      <c r="B50" s="186" t="s">
        <v>3514</v>
      </c>
      <c r="C50" s="52"/>
      <c r="D50" s="51"/>
      <c r="E50" s="52"/>
      <c r="F50" s="51"/>
      <c r="G50" s="11"/>
      <c r="H50" s="49"/>
      <c r="I50" s="51"/>
      <c r="J50" s="52"/>
      <c r="K50" s="51"/>
      <c r="L50" s="52"/>
      <c r="M50" s="51"/>
      <c r="N50" s="1030">
        <v>30</v>
      </c>
    </row>
    <row r="51" spans="1:14">
      <c r="A51" s="1030">
        <v>31</v>
      </c>
      <c r="B51" s="186" t="s">
        <v>3515</v>
      </c>
      <c r="C51" s="52"/>
      <c r="D51" s="51"/>
      <c r="E51" s="52"/>
      <c r="F51" s="51"/>
      <c r="G51" s="11"/>
      <c r="H51" s="49"/>
      <c r="I51" s="51"/>
      <c r="J51" s="52"/>
      <c r="K51" s="51"/>
      <c r="L51" s="52"/>
      <c r="M51" s="51"/>
      <c r="N51" s="1030">
        <v>31</v>
      </c>
    </row>
    <row r="52" spans="1:14">
      <c r="A52" s="1030">
        <v>32</v>
      </c>
      <c r="B52" s="186" t="s">
        <v>3516</v>
      </c>
      <c r="C52" s="52"/>
      <c r="D52" s="51"/>
      <c r="E52" s="52"/>
      <c r="F52" s="51"/>
      <c r="G52" s="11"/>
      <c r="H52" s="49"/>
      <c r="I52" s="51"/>
      <c r="J52" s="52"/>
      <c r="K52" s="51"/>
      <c r="L52" s="52"/>
      <c r="M52" s="51"/>
      <c r="N52" s="1030">
        <v>32</v>
      </c>
    </row>
    <row r="53" spans="1:14">
      <c r="A53" s="1030">
        <v>33</v>
      </c>
      <c r="B53" s="186" t="s">
        <v>460</v>
      </c>
      <c r="C53" s="52"/>
      <c r="D53" s="51"/>
      <c r="E53" s="52"/>
      <c r="F53" s="51"/>
      <c r="G53" s="11"/>
      <c r="H53" s="49"/>
      <c r="I53" s="51"/>
      <c r="J53" s="52"/>
      <c r="K53" s="51"/>
      <c r="L53" s="52"/>
      <c r="M53" s="51"/>
      <c r="N53" s="1030">
        <v>33</v>
      </c>
    </row>
    <row r="54" spans="1:14">
      <c r="A54" s="1030">
        <v>34</v>
      </c>
      <c r="B54" s="186" t="s">
        <v>1655</v>
      </c>
      <c r="C54" s="52"/>
      <c r="D54" s="51"/>
      <c r="E54" s="52"/>
      <c r="F54" s="51"/>
      <c r="G54" s="11"/>
      <c r="H54" s="49"/>
      <c r="I54" s="51"/>
      <c r="J54" s="52"/>
      <c r="K54" s="51"/>
      <c r="L54" s="52"/>
      <c r="M54" s="51"/>
      <c r="N54" s="1030">
        <v>34</v>
      </c>
    </row>
    <row r="55" spans="1:14">
      <c r="A55" s="1030">
        <v>35</v>
      </c>
      <c r="B55" s="186" t="s">
        <v>1656</v>
      </c>
      <c r="C55" s="52"/>
      <c r="D55" s="51"/>
      <c r="E55" s="52"/>
      <c r="F55" s="51"/>
      <c r="G55" s="11"/>
      <c r="H55" s="49"/>
      <c r="I55" s="51"/>
      <c r="J55" s="52"/>
      <c r="K55" s="51"/>
      <c r="L55" s="52"/>
      <c r="M55" s="51"/>
      <c r="N55" s="1030">
        <v>35</v>
      </c>
    </row>
    <row r="56" spans="1:14">
      <c r="A56" s="1030">
        <v>36</v>
      </c>
      <c r="B56" s="186" t="s">
        <v>2250</v>
      </c>
      <c r="C56" s="52"/>
      <c r="D56" s="51"/>
      <c r="E56" s="52"/>
      <c r="F56" s="51"/>
      <c r="G56" s="11"/>
      <c r="H56" s="49"/>
      <c r="I56" s="51"/>
      <c r="J56" s="52"/>
      <c r="K56" s="51"/>
      <c r="L56" s="52"/>
      <c r="M56" s="51"/>
      <c r="N56" s="1030">
        <v>36</v>
      </c>
    </row>
    <row r="57" spans="1:14" ht="15.75" thickBot="1">
      <c r="A57" s="1150">
        <v>37</v>
      </c>
      <c r="B57" s="425" t="s">
        <v>189</v>
      </c>
      <c r="C57" s="73"/>
      <c r="D57" s="74"/>
      <c r="E57" s="73"/>
      <c r="F57" s="74"/>
      <c r="G57" s="11"/>
      <c r="H57" s="72"/>
      <c r="I57" s="74"/>
      <c r="J57" s="73"/>
      <c r="K57" s="74"/>
      <c r="L57" s="73"/>
      <c r="M57" s="74"/>
      <c r="N57" s="1150">
        <v>37</v>
      </c>
    </row>
    <row r="59" spans="1:14" ht="15.75">
      <c r="A59" s="75" t="s">
        <v>1146</v>
      </c>
      <c r="B59" s="11"/>
      <c r="C59" s="11"/>
      <c r="D59" s="11"/>
      <c r="E59" s="11"/>
      <c r="F59" s="11"/>
      <c r="G59" s="11"/>
      <c r="H59" s="75" t="s">
        <v>190</v>
      </c>
    </row>
    <row r="60" spans="1:14">
      <c r="A60" s="44" t="s">
        <v>191</v>
      </c>
      <c r="B60" s="44"/>
      <c r="C60" s="44"/>
      <c r="D60" s="44"/>
      <c r="E60" s="44"/>
      <c r="F60" s="44"/>
      <c r="G60" s="11"/>
      <c r="H60" s="44" t="s">
        <v>192</v>
      </c>
      <c r="I60" s="44"/>
      <c r="J60" s="44"/>
      <c r="K60" s="44"/>
      <c r="L60" s="44"/>
      <c r="M60" s="44"/>
      <c r="N60" s="44"/>
    </row>
  </sheetData>
  <mergeCells count="1">
    <mergeCell ref="E21:F30"/>
  </mergeCells>
  <phoneticPr fontId="0" type="noConversion"/>
  <printOptions horizontalCentered="1" verticalCentered="1"/>
  <pageMargins left="0.25" right="0.25" top="0.25" bottom="0.25" header="0" footer="0"/>
  <pageSetup scale="77" fitToWidth="2" orientation="portrait" horizontalDpi="300" verticalDpi="300"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3">
    <pageSetUpPr fitToPage="1"/>
  </sheetPr>
  <dimension ref="A1:P134"/>
  <sheetViews>
    <sheetView defaultGridColor="0" view="pageBreakPreview" colorId="22" zoomScale="83" zoomScaleNormal="85" zoomScaleSheetLayoutView="83" workbookViewId="0">
      <selection activeCell="M31" sqref="M31"/>
    </sheetView>
  </sheetViews>
  <sheetFormatPr defaultColWidth="9.6640625" defaultRowHeight="15"/>
  <cols>
    <col min="1" max="1" width="4.6640625" style="4" customWidth="1"/>
    <col min="2" max="3" width="16.6640625" style="4" customWidth="1"/>
    <col min="4" max="4" width="12.5546875" style="4" customWidth="1"/>
    <col min="5" max="5" width="14.6640625" style="4" customWidth="1"/>
    <col min="6" max="6" width="12.6640625" style="4" customWidth="1"/>
    <col min="7" max="7" width="14.44140625" style="4" customWidth="1"/>
    <col min="8" max="8" width="18.5546875" style="4" customWidth="1"/>
    <col min="9" max="9" width="2.6640625" style="4" customWidth="1"/>
    <col min="10" max="11" width="16.6640625" style="4" customWidth="1"/>
    <col min="12" max="12" width="17.5546875" style="4" customWidth="1"/>
    <col min="13" max="15" width="16.6640625" style="4" customWidth="1"/>
    <col min="16" max="16" width="4.6640625" style="4" customWidth="1"/>
    <col min="17" max="16384" width="9.6640625" style="4"/>
  </cols>
  <sheetData>
    <row r="1" spans="1:16">
      <c r="A1" s="13" t="s">
        <v>2455</v>
      </c>
      <c r="B1" s="41"/>
      <c r="C1" s="41"/>
      <c r="D1" s="423"/>
      <c r="E1" s="826" t="s">
        <v>3412</v>
      </c>
      <c r="F1" s="424"/>
      <c r="G1" s="871" t="s">
        <v>2457</v>
      </c>
      <c r="H1" s="258" t="s">
        <v>2458</v>
      </c>
      <c r="I1" s="11"/>
      <c r="J1" s="13" t="s">
        <v>2455</v>
      </c>
      <c r="K1" s="41"/>
      <c r="L1" s="826" t="s">
        <v>3412</v>
      </c>
      <c r="M1" s="1159"/>
      <c r="N1" s="871" t="s">
        <v>2457</v>
      </c>
      <c r="O1" s="257" t="s">
        <v>2458</v>
      </c>
      <c r="P1" s="258"/>
    </row>
    <row r="2" spans="1:16">
      <c r="A2" s="47" t="str">
        <f>'Data Sheet'!$C$25</f>
        <v>Orange and Rockland Utilities, Inc</v>
      </c>
      <c r="B2" s="11"/>
      <c r="C2" s="11"/>
      <c r="D2" s="11"/>
      <c r="E2" s="47" t="s">
        <v>583</v>
      </c>
      <c r="F2" s="1100"/>
      <c r="G2" s="260" t="s">
        <v>2459</v>
      </c>
      <c r="H2" s="48"/>
      <c r="I2" s="11"/>
      <c r="J2" s="47" t="str">
        <f>'Data Sheet'!$C$25</f>
        <v>Orange and Rockland Utilities, Inc</v>
      </c>
      <c r="K2" s="11"/>
      <c r="L2" s="47" t="s">
        <v>583</v>
      </c>
      <c r="M2" s="48"/>
      <c r="N2" s="260" t="s">
        <v>2459</v>
      </c>
      <c r="O2" s="197"/>
      <c r="P2" s="45"/>
    </row>
    <row r="3" spans="1:16" ht="15" customHeight="1" thickBot="1">
      <c r="A3" s="72"/>
      <c r="B3" s="73"/>
      <c r="C3" s="73"/>
      <c r="D3" s="73"/>
      <c r="E3" s="72" t="s">
        <v>230</v>
      </c>
      <c r="F3" s="73"/>
      <c r="G3" s="867" t="str">
        <f>'Data Sheet'!$C$40</f>
        <v>4/28/2016</v>
      </c>
      <c r="H3" s="154" t="str">
        <f>'Data Sheet'!$C$38</f>
        <v>12/31/2015</v>
      </c>
      <c r="I3" s="11"/>
      <c r="J3" s="72"/>
      <c r="K3" s="73"/>
      <c r="L3" s="72" t="s">
        <v>230</v>
      </c>
      <c r="M3" s="74"/>
      <c r="N3" s="1160" t="str">
        <f>'Data Sheet'!$C$40</f>
        <v>4/28/2016</v>
      </c>
      <c r="O3" s="201" t="str">
        <f>'Data Sheet'!$C$38</f>
        <v>12/31/2015</v>
      </c>
      <c r="P3" s="397"/>
    </row>
    <row r="4" spans="1:16" ht="15" customHeight="1" thickBot="1">
      <c r="A4" s="419" t="s">
        <v>193</v>
      </c>
      <c r="B4" s="420"/>
      <c r="C4" s="420"/>
      <c r="D4" s="396"/>
      <c r="E4" s="396"/>
      <c r="F4" s="396"/>
      <c r="G4" s="1152"/>
      <c r="H4" s="397"/>
      <c r="I4" s="11"/>
      <c r="J4" s="419" t="s">
        <v>194</v>
      </c>
      <c r="K4" s="420"/>
      <c r="L4" s="420"/>
      <c r="M4" s="396"/>
      <c r="N4" s="396"/>
      <c r="O4" s="1152"/>
      <c r="P4" s="397"/>
    </row>
    <row r="5" spans="1:16" ht="15.75">
      <c r="A5" s="43"/>
      <c r="B5" s="46"/>
      <c r="C5" s="46"/>
      <c r="D5" s="44"/>
      <c r="E5" s="44"/>
      <c r="F5" s="44"/>
      <c r="G5" s="257"/>
      <c r="H5" s="48"/>
      <c r="I5" s="11"/>
      <c r="J5" s="43"/>
      <c r="K5" s="46"/>
      <c r="L5" s="46"/>
      <c r="M5" s="44"/>
      <c r="N5" s="44"/>
      <c r="O5" s="257"/>
      <c r="P5" s="48"/>
    </row>
    <row r="6" spans="1:16">
      <c r="A6" s="47" t="s">
        <v>2387</v>
      </c>
      <c r="B6" s="11"/>
      <c r="C6" s="11"/>
      <c r="D6" s="11"/>
      <c r="E6" s="11" t="s">
        <v>2388</v>
      </c>
      <c r="F6" s="11"/>
      <c r="G6" s="11"/>
      <c r="H6" s="48"/>
      <c r="I6" s="11"/>
      <c r="J6" s="47" t="s">
        <v>3481</v>
      </c>
      <c r="K6" s="11"/>
      <c r="L6" s="11"/>
      <c r="M6" s="11" t="s">
        <v>3482</v>
      </c>
      <c r="N6" s="11"/>
      <c r="O6" s="11"/>
      <c r="P6" s="48"/>
    </row>
    <row r="7" spans="1:16">
      <c r="A7" s="47" t="s">
        <v>3483</v>
      </c>
      <c r="B7" s="11"/>
      <c r="C7" s="11"/>
      <c r="D7" s="11"/>
      <c r="E7" s="11" t="s">
        <v>2429</v>
      </c>
      <c r="F7" s="11"/>
      <c r="G7" s="11"/>
      <c r="H7" s="48"/>
      <c r="I7" s="11"/>
      <c r="J7" s="47" t="s">
        <v>2430</v>
      </c>
      <c r="K7" s="11"/>
      <c r="L7" s="11"/>
      <c r="M7" s="11" t="s">
        <v>2431</v>
      </c>
      <c r="N7" s="11"/>
      <c r="O7" s="11"/>
      <c r="P7" s="48"/>
    </row>
    <row r="8" spans="1:16">
      <c r="A8" s="47" t="s">
        <v>2432</v>
      </c>
      <c r="B8" s="11"/>
      <c r="C8" s="11"/>
      <c r="D8" s="11"/>
      <c r="E8" s="11" t="s">
        <v>2433</v>
      </c>
      <c r="F8" s="11"/>
      <c r="G8" s="11"/>
      <c r="H8" s="48"/>
      <c r="I8" s="11"/>
      <c r="J8" s="47" t="s">
        <v>2434</v>
      </c>
      <c r="K8" s="11"/>
      <c r="L8" s="11"/>
      <c r="M8" s="11" t="s">
        <v>2435</v>
      </c>
      <c r="N8" s="11"/>
      <c r="O8" s="11"/>
      <c r="P8" s="48"/>
    </row>
    <row r="9" spans="1:16">
      <c r="A9" s="47" t="s">
        <v>2436</v>
      </c>
      <c r="B9" s="11"/>
      <c r="C9" s="11"/>
      <c r="D9" s="11"/>
      <c r="E9" s="11" t="s">
        <v>3906</v>
      </c>
      <c r="F9" s="11"/>
      <c r="G9" s="11"/>
      <c r="H9" s="48"/>
      <c r="I9" s="11"/>
      <c r="J9" s="47" t="s">
        <v>3907</v>
      </c>
      <c r="K9" s="11"/>
      <c r="L9" s="11"/>
      <c r="M9" s="11" t="s">
        <v>1237</v>
      </c>
      <c r="N9" s="11"/>
      <c r="O9" s="11"/>
      <c r="P9" s="48"/>
    </row>
    <row r="10" spans="1:16">
      <c r="A10" s="47"/>
      <c r="B10" s="11"/>
      <c r="C10" s="11"/>
      <c r="D10" s="11"/>
      <c r="E10" s="11"/>
      <c r="F10" s="11"/>
      <c r="G10" s="11"/>
      <c r="H10" s="48"/>
      <c r="I10" s="11"/>
      <c r="J10" s="47" t="s">
        <v>1238</v>
      </c>
      <c r="K10" s="11"/>
      <c r="L10" s="11"/>
      <c r="M10" s="11" t="s">
        <v>847</v>
      </c>
      <c r="N10" s="11"/>
      <c r="O10" s="11"/>
      <c r="P10" s="48"/>
    </row>
    <row r="11" spans="1:16" ht="15.75" thickBot="1">
      <c r="A11" s="47"/>
      <c r="B11" s="11"/>
      <c r="C11" s="11"/>
      <c r="D11" s="11"/>
      <c r="E11" s="11"/>
      <c r="F11" s="11"/>
      <c r="G11" s="11"/>
      <c r="H11" s="48"/>
      <c r="I11" s="11"/>
      <c r="J11" s="47"/>
      <c r="K11" s="11"/>
      <c r="L11" s="11"/>
      <c r="M11" s="11"/>
      <c r="N11" s="11"/>
      <c r="O11" s="11"/>
      <c r="P11" s="48"/>
    </row>
    <row r="12" spans="1:16" ht="15.75" thickBot="1">
      <c r="A12" s="1155"/>
      <c r="B12" s="257"/>
      <c r="C12" s="258"/>
      <c r="D12" s="258"/>
      <c r="E12" s="449" t="s">
        <v>848</v>
      </c>
      <c r="F12" s="449" t="s">
        <v>849</v>
      </c>
      <c r="G12" s="258" t="s">
        <v>849</v>
      </c>
      <c r="H12" s="42"/>
      <c r="I12" s="11"/>
      <c r="J12" s="871" t="s">
        <v>850</v>
      </c>
      <c r="K12" s="449"/>
      <c r="L12" s="1152" t="s">
        <v>457</v>
      </c>
      <c r="M12" s="873"/>
      <c r="N12" s="449"/>
      <c r="O12" s="449"/>
      <c r="P12" s="42"/>
    </row>
    <row r="13" spans="1:16">
      <c r="A13" s="260"/>
      <c r="B13" s="1121"/>
      <c r="C13" s="1124"/>
      <c r="D13" s="1124" t="s">
        <v>3525</v>
      </c>
      <c r="E13" s="1124" t="s">
        <v>851</v>
      </c>
      <c r="F13" s="1124" t="s">
        <v>852</v>
      </c>
      <c r="G13" s="1124" t="s">
        <v>853</v>
      </c>
      <c r="H13" s="1124"/>
      <c r="I13" s="11"/>
      <c r="J13" s="260" t="s">
        <v>3805</v>
      </c>
      <c r="K13" s="260"/>
      <c r="L13" s="1124"/>
      <c r="M13" s="1124"/>
      <c r="N13" s="1124" t="s">
        <v>854</v>
      </c>
      <c r="O13" s="1124" t="s">
        <v>855</v>
      </c>
      <c r="P13" s="1124"/>
    </row>
    <row r="14" spans="1:16">
      <c r="A14" s="260" t="s">
        <v>3686</v>
      </c>
      <c r="B14" s="197" t="s">
        <v>856</v>
      </c>
      <c r="C14" s="45"/>
      <c r="D14" s="1124" t="s">
        <v>857</v>
      </c>
      <c r="E14" s="1124" t="s">
        <v>858</v>
      </c>
      <c r="F14" s="1124" t="s">
        <v>605</v>
      </c>
      <c r="G14" s="1124" t="s">
        <v>798</v>
      </c>
      <c r="H14" s="1124" t="s">
        <v>799</v>
      </c>
      <c r="I14" s="11"/>
      <c r="J14" s="260" t="s">
        <v>800</v>
      </c>
      <c r="K14" s="260" t="s">
        <v>567</v>
      </c>
      <c r="L14" s="1124"/>
      <c r="M14" s="1124"/>
      <c r="N14" s="1124" t="s">
        <v>1096</v>
      </c>
      <c r="O14" s="1124" t="s">
        <v>801</v>
      </c>
      <c r="P14" s="260" t="s">
        <v>3686</v>
      </c>
    </row>
    <row r="15" spans="1:16">
      <c r="A15" s="260" t="s">
        <v>3689</v>
      </c>
      <c r="B15" s="197"/>
      <c r="C15" s="45"/>
      <c r="D15" s="1124" t="s">
        <v>802</v>
      </c>
      <c r="E15" s="1124" t="s">
        <v>803</v>
      </c>
      <c r="F15" s="1124" t="s">
        <v>804</v>
      </c>
      <c r="G15" s="1124" t="s">
        <v>850</v>
      </c>
      <c r="H15" s="1124"/>
      <c r="I15" s="11"/>
      <c r="J15" s="260" t="s">
        <v>805</v>
      </c>
      <c r="K15" s="260" t="s">
        <v>806</v>
      </c>
      <c r="L15" s="1124" t="s">
        <v>658</v>
      </c>
      <c r="M15" s="1124" t="s">
        <v>565</v>
      </c>
      <c r="N15" s="1124" t="s">
        <v>658</v>
      </c>
      <c r="O15" s="1124" t="s">
        <v>807</v>
      </c>
      <c r="P15" s="260" t="s">
        <v>3689</v>
      </c>
    </row>
    <row r="16" spans="1:16">
      <c r="A16" s="260"/>
      <c r="B16" s="197"/>
      <c r="C16" s="45"/>
      <c r="D16" s="1124"/>
      <c r="E16" s="1124" t="s">
        <v>808</v>
      </c>
      <c r="F16" s="1124" t="s">
        <v>809</v>
      </c>
      <c r="G16" s="1124" t="s">
        <v>810</v>
      </c>
      <c r="H16" s="1124"/>
      <c r="I16" s="11"/>
      <c r="J16" s="260" t="s">
        <v>811</v>
      </c>
      <c r="K16" s="260"/>
      <c r="L16" s="1124"/>
      <c r="M16" s="1124"/>
      <c r="N16" s="1124"/>
      <c r="O16" s="1124" t="s">
        <v>812</v>
      </c>
      <c r="P16" s="260"/>
    </row>
    <row r="17" spans="1:16" ht="15.75" thickBot="1">
      <c r="A17" s="261"/>
      <c r="B17" s="396" t="s">
        <v>58</v>
      </c>
      <c r="C17" s="397"/>
      <c r="D17" s="281" t="s">
        <v>1827</v>
      </c>
      <c r="E17" s="281" t="s">
        <v>1828</v>
      </c>
      <c r="F17" s="281" t="s">
        <v>1829</v>
      </c>
      <c r="G17" s="281" t="s">
        <v>3535</v>
      </c>
      <c r="H17" s="281" t="s">
        <v>3536</v>
      </c>
      <c r="I17" s="11"/>
      <c r="J17" s="261" t="s">
        <v>3537</v>
      </c>
      <c r="K17" s="281" t="s">
        <v>3538</v>
      </c>
      <c r="L17" s="281" t="s">
        <v>3539</v>
      </c>
      <c r="M17" s="281" t="s">
        <v>3540</v>
      </c>
      <c r="N17" s="281" t="s">
        <v>3490</v>
      </c>
      <c r="O17" s="281" t="s">
        <v>3491</v>
      </c>
      <c r="P17" s="261"/>
    </row>
    <row r="18" spans="1:16">
      <c r="A18" s="872">
        <v>1</v>
      </c>
      <c r="B18" s="3720" t="s">
        <v>1367</v>
      </c>
      <c r="C18" s="3721"/>
      <c r="D18" s="48"/>
      <c r="E18" s="48"/>
      <c r="F18" s="48"/>
      <c r="G18" s="199"/>
      <c r="H18" s="199"/>
      <c r="I18" s="11"/>
      <c r="J18" s="1032"/>
      <c r="K18" s="1161"/>
      <c r="L18" s="199"/>
      <c r="M18" s="199"/>
      <c r="N18" s="48"/>
      <c r="O18" s="48"/>
      <c r="P18" s="872">
        <v>1</v>
      </c>
    </row>
    <row r="19" spans="1:16">
      <c r="A19" s="872">
        <v>2</v>
      </c>
      <c r="B19" s="3722"/>
      <c r="C19" s="3723"/>
      <c r="D19" s="48"/>
      <c r="E19" s="48"/>
      <c r="F19" s="48"/>
      <c r="G19" s="199"/>
      <c r="H19" s="199"/>
      <c r="I19" s="11"/>
      <c r="J19" s="1032"/>
      <c r="K19" s="1161"/>
      <c r="L19" s="199"/>
      <c r="M19" s="199"/>
      <c r="N19" s="48"/>
      <c r="O19" s="48"/>
      <c r="P19" s="872">
        <v>2</v>
      </c>
    </row>
    <row r="20" spans="1:16">
      <c r="A20" s="872">
        <v>3</v>
      </c>
      <c r="B20" s="3722"/>
      <c r="C20" s="3723"/>
      <c r="D20" s="48"/>
      <c r="E20" s="48"/>
      <c r="F20" s="48"/>
      <c r="G20" s="199"/>
      <c r="H20" s="199"/>
      <c r="I20" s="11"/>
      <c r="J20" s="1032"/>
      <c r="K20" s="1161"/>
      <c r="L20" s="199"/>
      <c r="M20" s="199"/>
      <c r="N20" s="48"/>
      <c r="O20" s="48"/>
      <c r="P20" s="872">
        <v>3</v>
      </c>
    </row>
    <row r="21" spans="1:16">
      <c r="A21" s="872">
        <v>4</v>
      </c>
      <c r="B21" s="3722"/>
      <c r="C21" s="3723"/>
      <c r="D21" s="48"/>
      <c r="E21" s="48"/>
      <c r="F21" s="48"/>
      <c r="G21" s="199"/>
      <c r="H21" s="199"/>
      <c r="I21" s="11"/>
      <c r="J21" s="1032"/>
      <c r="K21" s="1161"/>
      <c r="L21" s="199"/>
      <c r="M21" s="199"/>
      <c r="N21" s="48"/>
      <c r="O21" s="48"/>
      <c r="P21" s="872">
        <v>4</v>
      </c>
    </row>
    <row r="22" spans="1:16">
      <c r="A22" s="872">
        <v>5</v>
      </c>
      <c r="B22" s="3722"/>
      <c r="C22" s="3723"/>
      <c r="D22" s="48"/>
      <c r="E22" s="48"/>
      <c r="F22" s="48"/>
      <c r="G22" s="199"/>
      <c r="H22" s="199"/>
      <c r="I22" s="11"/>
      <c r="J22" s="1032"/>
      <c r="K22" s="1161"/>
      <c r="L22" s="199"/>
      <c r="M22" s="199"/>
      <c r="N22" s="48"/>
      <c r="O22" s="48"/>
      <c r="P22" s="872">
        <v>5</v>
      </c>
    </row>
    <row r="23" spans="1:16">
      <c r="A23" s="872">
        <v>6</v>
      </c>
      <c r="B23" s="3722"/>
      <c r="C23" s="3723"/>
      <c r="D23" s="48"/>
      <c r="E23" s="48"/>
      <c r="F23" s="48"/>
      <c r="G23" s="199"/>
      <c r="H23" s="199"/>
      <c r="I23" s="11"/>
      <c r="J23" s="1032"/>
      <c r="K23" s="1161"/>
      <c r="L23" s="199"/>
      <c r="M23" s="199"/>
      <c r="N23" s="48"/>
      <c r="O23" s="48"/>
      <c r="P23" s="872">
        <v>6</v>
      </c>
    </row>
    <row r="24" spans="1:16">
      <c r="A24" s="872">
        <v>7</v>
      </c>
      <c r="B24" s="3722"/>
      <c r="C24" s="3723"/>
      <c r="D24" s="48"/>
      <c r="E24" s="48"/>
      <c r="F24" s="48"/>
      <c r="G24" s="199"/>
      <c r="H24" s="199"/>
      <c r="I24" s="11"/>
      <c r="J24" s="1032"/>
      <c r="K24" s="1161"/>
      <c r="L24" s="199"/>
      <c r="M24" s="199"/>
      <c r="N24" s="48"/>
      <c r="O24" s="48"/>
      <c r="P24" s="872">
        <v>7</v>
      </c>
    </row>
    <row r="25" spans="1:16">
      <c r="A25" s="872">
        <v>8</v>
      </c>
      <c r="B25" s="3722"/>
      <c r="C25" s="3723"/>
      <c r="D25" s="48"/>
      <c r="E25" s="48"/>
      <c r="F25" s="48"/>
      <c r="G25" s="199"/>
      <c r="H25" s="199"/>
      <c r="I25" s="11"/>
      <c r="J25" s="1032"/>
      <c r="K25" s="1161"/>
      <c r="L25" s="199"/>
      <c r="M25" s="199"/>
      <c r="N25" s="48"/>
      <c r="O25" s="48"/>
      <c r="P25" s="872">
        <v>8</v>
      </c>
    </row>
    <row r="26" spans="1:16">
      <c r="A26" s="872">
        <v>9</v>
      </c>
      <c r="B26" s="3722"/>
      <c r="C26" s="3723"/>
      <c r="D26" s="48"/>
      <c r="E26" s="48"/>
      <c r="F26" s="48"/>
      <c r="G26" s="199"/>
      <c r="H26" s="199"/>
      <c r="I26" s="11"/>
      <c r="J26" s="1032"/>
      <c r="K26" s="1161"/>
      <c r="L26" s="199"/>
      <c r="M26" s="199"/>
      <c r="N26" s="48"/>
      <c r="O26" s="48"/>
      <c r="P26" s="872">
        <v>9</v>
      </c>
    </row>
    <row r="27" spans="1:16">
      <c r="A27" s="872">
        <v>10</v>
      </c>
      <c r="B27" s="3724"/>
      <c r="C27" s="3725"/>
      <c r="D27" s="48"/>
      <c r="E27" s="48"/>
      <c r="F27" s="48"/>
      <c r="G27" s="199"/>
      <c r="H27" s="199"/>
      <c r="I27" s="11"/>
      <c r="J27" s="1032"/>
      <c r="K27" s="1161"/>
      <c r="L27" s="199"/>
      <c r="M27" s="199"/>
      <c r="N27" s="48"/>
      <c r="O27" s="48"/>
      <c r="P27" s="872">
        <v>10</v>
      </c>
    </row>
    <row r="28" spans="1:16">
      <c r="A28" s="872">
        <v>11</v>
      </c>
      <c r="B28" s="890"/>
      <c r="C28" s="48"/>
      <c r="D28" s="48"/>
      <c r="E28" s="48"/>
      <c r="F28" s="48"/>
      <c r="G28" s="199"/>
      <c r="H28" s="199"/>
      <c r="I28" s="11"/>
      <c r="J28" s="1032"/>
      <c r="K28" s="1161"/>
      <c r="L28" s="199"/>
      <c r="M28" s="199"/>
      <c r="N28" s="48"/>
      <c r="O28" s="48"/>
      <c r="P28" s="872">
        <v>11</v>
      </c>
    </row>
    <row r="29" spans="1:16">
      <c r="A29" s="872">
        <v>12</v>
      </c>
      <c r="B29" s="47"/>
      <c r="C29" s="48"/>
      <c r="D29" s="48"/>
      <c r="E29" s="48"/>
      <c r="F29" s="48"/>
      <c r="G29" s="199"/>
      <c r="H29" s="199"/>
      <c r="I29" s="11"/>
      <c r="J29" s="1032"/>
      <c r="K29" s="1032"/>
      <c r="L29" s="199"/>
      <c r="M29" s="199"/>
      <c r="N29" s="48"/>
      <c r="O29" s="48"/>
      <c r="P29" s="872">
        <v>12</v>
      </c>
    </row>
    <row r="30" spans="1:16">
      <c r="A30" s="872">
        <v>13</v>
      </c>
      <c r="B30" s="47"/>
      <c r="C30" s="48"/>
      <c r="D30" s="48"/>
      <c r="E30" s="48"/>
      <c r="F30" s="48"/>
      <c r="G30" s="199"/>
      <c r="H30" s="199"/>
      <c r="I30" s="11"/>
      <c r="J30" s="1032"/>
      <c r="K30" s="1032"/>
      <c r="L30" s="199"/>
      <c r="M30" s="199"/>
      <c r="N30" s="48"/>
      <c r="O30" s="48"/>
      <c r="P30" s="872">
        <v>13</v>
      </c>
    </row>
    <row r="31" spans="1:16">
      <c r="A31" s="872">
        <v>14</v>
      </c>
      <c r="B31" s="47"/>
      <c r="C31" s="48"/>
      <c r="D31" s="48"/>
      <c r="E31" s="48"/>
      <c r="F31" s="48"/>
      <c r="G31" s="199"/>
      <c r="H31" s="199"/>
      <c r="I31" s="11"/>
      <c r="J31" s="1032"/>
      <c r="K31" s="1032"/>
      <c r="L31" s="199"/>
      <c r="M31" s="199"/>
      <c r="N31" s="48"/>
      <c r="O31" s="48"/>
      <c r="P31" s="872">
        <v>14</v>
      </c>
    </row>
    <row r="32" spans="1:16">
      <c r="A32" s="872">
        <v>15</v>
      </c>
      <c r="B32" s="47"/>
      <c r="C32" s="48"/>
      <c r="D32" s="48"/>
      <c r="E32" s="48"/>
      <c r="F32" s="48"/>
      <c r="G32" s="199"/>
      <c r="H32" s="199"/>
      <c r="I32" s="11"/>
      <c r="J32" s="1032"/>
      <c r="K32" s="1032"/>
      <c r="L32" s="199"/>
      <c r="M32" s="199"/>
      <c r="N32" s="48"/>
      <c r="O32" s="48"/>
      <c r="P32" s="872">
        <v>15</v>
      </c>
    </row>
    <row r="33" spans="1:16">
      <c r="A33" s="872">
        <v>16</v>
      </c>
      <c r="B33" s="47"/>
      <c r="C33" s="48"/>
      <c r="D33" s="48"/>
      <c r="E33" s="48"/>
      <c r="F33" s="48"/>
      <c r="G33" s="199"/>
      <c r="H33" s="199"/>
      <c r="I33" s="11"/>
      <c r="J33" s="1032"/>
      <c r="K33" s="1032"/>
      <c r="L33" s="199"/>
      <c r="M33" s="199"/>
      <c r="N33" s="48"/>
      <c r="O33" s="48"/>
      <c r="P33" s="872">
        <v>16</v>
      </c>
    </row>
    <row r="34" spans="1:16">
      <c r="A34" s="872">
        <v>17</v>
      </c>
      <c r="B34" s="47"/>
      <c r="C34" s="48"/>
      <c r="D34" s="48"/>
      <c r="E34" s="48"/>
      <c r="F34" s="48"/>
      <c r="G34" s="199"/>
      <c r="H34" s="199"/>
      <c r="I34" s="11"/>
      <c r="J34" s="1032"/>
      <c r="K34" s="1032"/>
      <c r="L34" s="199"/>
      <c r="M34" s="199"/>
      <c r="N34" s="48"/>
      <c r="O34" s="48"/>
      <c r="P34" s="872">
        <v>17</v>
      </c>
    </row>
    <row r="35" spans="1:16">
      <c r="A35" s="872">
        <v>18</v>
      </c>
      <c r="B35" s="47"/>
      <c r="C35" s="48"/>
      <c r="D35" s="48"/>
      <c r="E35" s="48"/>
      <c r="F35" s="48"/>
      <c r="G35" s="199"/>
      <c r="H35" s="199"/>
      <c r="I35" s="11"/>
      <c r="J35" s="1032"/>
      <c r="K35" s="1032"/>
      <c r="L35" s="199"/>
      <c r="M35" s="199"/>
      <c r="N35" s="48"/>
      <c r="O35" s="48"/>
      <c r="P35" s="872">
        <v>18</v>
      </c>
    </row>
    <row r="36" spans="1:16">
      <c r="A36" s="872">
        <v>19</v>
      </c>
      <c r="B36" s="47"/>
      <c r="C36" s="48"/>
      <c r="D36" s="48"/>
      <c r="E36" s="48"/>
      <c r="F36" s="48"/>
      <c r="G36" s="199"/>
      <c r="H36" s="199"/>
      <c r="I36" s="11"/>
      <c r="J36" s="1032"/>
      <c r="K36" s="1032"/>
      <c r="L36" s="199"/>
      <c r="M36" s="199"/>
      <c r="N36" s="48"/>
      <c r="O36" s="48"/>
      <c r="P36" s="872">
        <v>19</v>
      </c>
    </row>
    <row r="37" spans="1:16">
      <c r="A37" s="872">
        <v>20</v>
      </c>
      <c r="B37" s="47"/>
      <c r="C37" s="48"/>
      <c r="D37" s="48"/>
      <c r="E37" s="48"/>
      <c r="F37" s="48"/>
      <c r="G37" s="199"/>
      <c r="H37" s="199"/>
      <c r="I37" s="11"/>
      <c r="J37" s="1032"/>
      <c r="K37" s="1032"/>
      <c r="L37" s="199"/>
      <c r="M37" s="199"/>
      <c r="N37" s="48"/>
      <c r="O37" s="48"/>
      <c r="P37" s="872">
        <v>20</v>
      </c>
    </row>
    <row r="38" spans="1:16">
      <c r="A38" s="872">
        <v>21</v>
      </c>
      <c r="B38" s="47"/>
      <c r="C38" s="48"/>
      <c r="D38" s="48"/>
      <c r="E38" s="48"/>
      <c r="F38" s="48"/>
      <c r="G38" s="199"/>
      <c r="H38" s="199"/>
      <c r="I38" s="11"/>
      <c r="J38" s="1032"/>
      <c r="K38" s="1032"/>
      <c r="L38" s="199"/>
      <c r="M38" s="199"/>
      <c r="N38" s="48"/>
      <c r="O38" s="48"/>
      <c r="P38" s="872">
        <v>21</v>
      </c>
    </row>
    <row r="39" spans="1:16">
      <c r="A39" s="872">
        <v>22</v>
      </c>
      <c r="B39" s="47"/>
      <c r="C39" s="48"/>
      <c r="D39" s="48"/>
      <c r="E39" s="48"/>
      <c r="F39" s="48"/>
      <c r="G39" s="199"/>
      <c r="H39" s="199"/>
      <c r="I39" s="11"/>
      <c r="J39" s="1032"/>
      <c r="K39" s="1032"/>
      <c r="L39" s="199"/>
      <c r="M39" s="199"/>
      <c r="N39" s="48"/>
      <c r="O39" s="48"/>
      <c r="P39" s="872">
        <v>22</v>
      </c>
    </row>
    <row r="40" spans="1:16">
      <c r="A40" s="872">
        <v>23</v>
      </c>
      <c r="B40" s="47"/>
      <c r="C40" s="48"/>
      <c r="D40" s="48"/>
      <c r="E40" s="48"/>
      <c r="F40" s="48"/>
      <c r="G40" s="199"/>
      <c r="H40" s="199"/>
      <c r="I40" s="11"/>
      <c r="J40" s="1032"/>
      <c r="K40" s="1032"/>
      <c r="L40" s="199"/>
      <c r="M40" s="199"/>
      <c r="N40" s="48"/>
      <c r="O40" s="48"/>
      <c r="P40" s="872">
        <v>23</v>
      </c>
    </row>
    <row r="41" spans="1:16">
      <c r="A41" s="872">
        <v>24</v>
      </c>
      <c r="B41" s="47"/>
      <c r="C41" s="48"/>
      <c r="D41" s="48"/>
      <c r="E41" s="48"/>
      <c r="F41" s="48"/>
      <c r="G41" s="199"/>
      <c r="H41" s="199"/>
      <c r="I41" s="11"/>
      <c r="J41" s="1032"/>
      <c r="K41" s="1032"/>
      <c r="L41" s="199"/>
      <c r="M41" s="199"/>
      <c r="N41" s="48"/>
      <c r="O41" s="48"/>
      <c r="P41" s="872">
        <v>24</v>
      </c>
    </row>
    <row r="42" spans="1:16">
      <c r="A42" s="872">
        <v>25</v>
      </c>
      <c r="B42" s="47"/>
      <c r="C42" s="48"/>
      <c r="D42" s="48"/>
      <c r="E42" s="48"/>
      <c r="F42" s="48"/>
      <c r="G42" s="199"/>
      <c r="H42" s="199"/>
      <c r="I42" s="11"/>
      <c r="J42" s="1032"/>
      <c r="K42" s="1032"/>
      <c r="L42" s="199"/>
      <c r="M42" s="199"/>
      <c r="N42" s="48"/>
      <c r="O42" s="48"/>
      <c r="P42" s="872">
        <v>25</v>
      </c>
    </row>
    <row r="43" spans="1:16">
      <c r="A43" s="872">
        <v>26</v>
      </c>
      <c r="B43" s="47"/>
      <c r="C43" s="48"/>
      <c r="D43" s="48"/>
      <c r="E43" s="48"/>
      <c r="F43" s="48"/>
      <c r="G43" s="199"/>
      <c r="H43" s="199"/>
      <c r="I43" s="11"/>
      <c r="J43" s="1032"/>
      <c r="K43" s="1032"/>
      <c r="L43" s="199"/>
      <c r="M43" s="199"/>
      <c r="N43" s="48"/>
      <c r="O43" s="48"/>
      <c r="P43" s="872">
        <v>26</v>
      </c>
    </row>
    <row r="44" spans="1:16">
      <c r="A44" s="872">
        <v>27</v>
      </c>
      <c r="B44" s="47"/>
      <c r="C44" s="48"/>
      <c r="D44" s="48"/>
      <c r="E44" s="48"/>
      <c r="F44" s="48"/>
      <c r="G44" s="199"/>
      <c r="H44" s="199"/>
      <c r="I44" s="11"/>
      <c r="J44" s="1032"/>
      <c r="K44" s="1032"/>
      <c r="L44" s="199"/>
      <c r="M44" s="199"/>
      <c r="N44" s="48"/>
      <c r="O44" s="48"/>
      <c r="P44" s="872">
        <v>27</v>
      </c>
    </row>
    <row r="45" spans="1:16">
      <c r="A45" s="872">
        <v>28</v>
      </c>
      <c r="B45" s="47"/>
      <c r="C45" s="48"/>
      <c r="D45" s="48"/>
      <c r="E45" s="48"/>
      <c r="F45" s="48"/>
      <c r="G45" s="199"/>
      <c r="H45" s="199"/>
      <c r="I45" s="11"/>
      <c r="J45" s="1032"/>
      <c r="K45" s="1032"/>
      <c r="L45" s="199"/>
      <c r="M45" s="199"/>
      <c r="N45" s="48"/>
      <c r="O45" s="48"/>
      <c r="P45" s="872">
        <v>28</v>
      </c>
    </row>
    <row r="46" spans="1:16">
      <c r="A46" s="872">
        <v>29</v>
      </c>
      <c r="B46" s="47"/>
      <c r="C46" s="48"/>
      <c r="D46" s="48"/>
      <c r="E46" s="48"/>
      <c r="F46" s="48"/>
      <c r="G46" s="199"/>
      <c r="H46" s="199"/>
      <c r="I46" s="11"/>
      <c r="J46" s="1032"/>
      <c r="K46" s="1032"/>
      <c r="L46" s="199"/>
      <c r="M46" s="199"/>
      <c r="N46" s="48"/>
      <c r="O46" s="48"/>
      <c r="P46" s="872">
        <v>29</v>
      </c>
    </row>
    <row r="47" spans="1:16">
      <c r="A47" s="872">
        <v>30</v>
      </c>
      <c r="B47" s="47"/>
      <c r="C47" s="48"/>
      <c r="D47" s="48"/>
      <c r="E47" s="48"/>
      <c r="F47" s="48"/>
      <c r="G47" s="199"/>
      <c r="H47" s="199"/>
      <c r="I47" s="11"/>
      <c r="J47" s="1032"/>
      <c r="K47" s="1032"/>
      <c r="L47" s="199"/>
      <c r="M47" s="199"/>
      <c r="N47" s="48"/>
      <c r="O47" s="48"/>
      <c r="P47" s="872">
        <v>30</v>
      </c>
    </row>
    <row r="48" spans="1:16">
      <c r="A48" s="872">
        <v>31</v>
      </c>
      <c r="B48" s="47"/>
      <c r="C48" s="48"/>
      <c r="D48" s="48"/>
      <c r="E48" s="48"/>
      <c r="F48" s="48"/>
      <c r="G48" s="199"/>
      <c r="H48" s="199"/>
      <c r="I48" s="11"/>
      <c r="J48" s="1032"/>
      <c r="K48" s="1032"/>
      <c r="L48" s="199"/>
      <c r="M48" s="199"/>
      <c r="N48" s="48"/>
      <c r="O48" s="48"/>
      <c r="P48" s="872">
        <v>31</v>
      </c>
    </row>
    <row r="49" spans="1:16">
      <c r="A49" s="872">
        <v>32</v>
      </c>
      <c r="B49" s="47"/>
      <c r="C49" s="48"/>
      <c r="D49" s="48"/>
      <c r="E49" s="48"/>
      <c r="F49" s="48"/>
      <c r="G49" s="199"/>
      <c r="H49" s="199"/>
      <c r="I49" s="11"/>
      <c r="J49" s="1032"/>
      <c r="K49" s="1032"/>
      <c r="L49" s="199"/>
      <c r="M49" s="199"/>
      <c r="N49" s="48"/>
      <c r="O49" s="48"/>
      <c r="P49" s="872">
        <v>32</v>
      </c>
    </row>
    <row r="50" spans="1:16">
      <c r="A50" s="872">
        <v>33</v>
      </c>
      <c r="B50" s="47"/>
      <c r="C50" s="48"/>
      <c r="D50" s="48"/>
      <c r="E50" s="48"/>
      <c r="F50" s="48"/>
      <c r="G50" s="199"/>
      <c r="H50" s="199"/>
      <c r="I50" s="11"/>
      <c r="J50" s="1032"/>
      <c r="K50" s="1032"/>
      <c r="L50" s="199"/>
      <c r="M50" s="199"/>
      <c r="N50" s="48"/>
      <c r="O50" s="48"/>
      <c r="P50" s="872">
        <v>33</v>
      </c>
    </row>
    <row r="51" spans="1:16">
      <c r="A51" s="872">
        <v>34</v>
      </c>
      <c r="B51" s="47"/>
      <c r="C51" s="48"/>
      <c r="D51" s="48"/>
      <c r="E51" s="48"/>
      <c r="F51" s="48"/>
      <c r="G51" s="199"/>
      <c r="H51" s="199"/>
      <c r="I51" s="11"/>
      <c r="J51" s="1032"/>
      <c r="K51" s="1032"/>
      <c r="L51" s="199"/>
      <c r="M51" s="199"/>
      <c r="N51" s="48"/>
      <c r="O51" s="48"/>
      <c r="P51" s="872">
        <v>34</v>
      </c>
    </row>
    <row r="52" spans="1:16">
      <c r="A52" s="872">
        <v>35</v>
      </c>
      <c r="B52" s="47"/>
      <c r="C52" s="48"/>
      <c r="D52" s="48"/>
      <c r="E52" s="48"/>
      <c r="F52" s="48"/>
      <c r="G52" s="199"/>
      <c r="H52" s="199"/>
      <c r="I52" s="11"/>
      <c r="J52" s="1032"/>
      <c r="K52" s="1032"/>
      <c r="L52" s="199"/>
      <c r="M52" s="199"/>
      <c r="N52" s="48"/>
      <c r="O52" s="48"/>
      <c r="P52" s="872">
        <v>35</v>
      </c>
    </row>
    <row r="53" spans="1:16">
      <c r="A53" s="872">
        <v>36</v>
      </c>
      <c r="B53" s="47"/>
      <c r="C53" s="48"/>
      <c r="D53" s="48"/>
      <c r="E53" s="48"/>
      <c r="F53" s="48"/>
      <c r="G53" s="199"/>
      <c r="H53" s="199"/>
      <c r="I53" s="11"/>
      <c r="J53" s="1032"/>
      <c r="K53" s="1032"/>
      <c r="L53" s="199"/>
      <c r="M53" s="199"/>
      <c r="N53" s="48"/>
      <c r="O53" s="48"/>
      <c r="P53" s="872">
        <v>36</v>
      </c>
    </row>
    <row r="54" spans="1:16">
      <c r="A54" s="872">
        <v>37</v>
      </c>
      <c r="B54" s="47"/>
      <c r="C54" s="48"/>
      <c r="D54" s="48"/>
      <c r="E54" s="48"/>
      <c r="F54" s="48"/>
      <c r="G54" s="199"/>
      <c r="H54" s="199"/>
      <c r="I54" s="11"/>
      <c r="J54" s="1032"/>
      <c r="K54" s="1032"/>
      <c r="L54" s="199"/>
      <c r="M54" s="199"/>
      <c r="N54" s="48"/>
      <c r="O54" s="48"/>
      <c r="P54" s="872">
        <v>37</v>
      </c>
    </row>
    <row r="55" spans="1:16">
      <c r="A55" s="872">
        <v>38</v>
      </c>
      <c r="B55" s="47"/>
      <c r="C55" s="48"/>
      <c r="D55" s="48"/>
      <c r="E55" s="48"/>
      <c r="F55" s="48"/>
      <c r="G55" s="199"/>
      <c r="H55" s="199"/>
      <c r="I55" s="11"/>
      <c r="J55" s="1032"/>
      <c r="K55" s="1032"/>
      <c r="L55" s="199"/>
      <c r="M55" s="199"/>
      <c r="N55" s="48"/>
      <c r="O55" s="48"/>
      <c r="P55" s="872">
        <v>38</v>
      </c>
    </row>
    <row r="56" spans="1:16">
      <c r="A56" s="872">
        <v>39</v>
      </c>
      <c r="B56" s="47"/>
      <c r="C56" s="48"/>
      <c r="D56" s="48"/>
      <c r="E56" s="48"/>
      <c r="F56" s="48"/>
      <c r="G56" s="199"/>
      <c r="H56" s="199"/>
      <c r="I56" s="11"/>
      <c r="J56" s="1032"/>
      <c r="K56" s="1032"/>
      <c r="L56" s="199"/>
      <c r="M56" s="199"/>
      <c r="N56" s="48"/>
      <c r="O56" s="48"/>
      <c r="P56" s="872">
        <v>39</v>
      </c>
    </row>
    <row r="57" spans="1:16">
      <c r="A57" s="872">
        <v>40</v>
      </c>
      <c r="B57" s="47"/>
      <c r="C57" s="48"/>
      <c r="D57" s="48"/>
      <c r="E57" s="48"/>
      <c r="F57" s="48"/>
      <c r="G57" s="199"/>
      <c r="H57" s="199"/>
      <c r="I57" s="11"/>
      <c r="J57" s="1032"/>
      <c r="K57" s="1032"/>
      <c r="L57" s="199"/>
      <c r="M57" s="199"/>
      <c r="N57" s="48"/>
      <c r="O57" s="48"/>
      <c r="P57" s="872">
        <v>40</v>
      </c>
    </row>
    <row r="58" spans="1:16">
      <c r="A58" s="872">
        <v>41</v>
      </c>
      <c r="B58" s="47"/>
      <c r="C58" s="48"/>
      <c r="D58" s="48"/>
      <c r="E58" s="48"/>
      <c r="F58" s="48"/>
      <c r="G58" s="199"/>
      <c r="H58" s="199"/>
      <c r="I58" s="11"/>
      <c r="J58" s="1032"/>
      <c r="K58" s="1032"/>
      <c r="L58" s="199"/>
      <c r="M58" s="199"/>
      <c r="N58" s="48"/>
      <c r="O58" s="48"/>
      <c r="P58" s="872">
        <v>41</v>
      </c>
    </row>
    <row r="59" spans="1:16">
      <c r="A59" s="872">
        <v>42</v>
      </c>
      <c r="B59" s="47"/>
      <c r="C59" s="48"/>
      <c r="D59" s="48"/>
      <c r="E59" s="48"/>
      <c r="F59" s="48"/>
      <c r="G59" s="199"/>
      <c r="H59" s="199"/>
      <c r="I59" s="11"/>
      <c r="J59" s="1032"/>
      <c r="K59" s="1032"/>
      <c r="L59" s="199"/>
      <c r="M59" s="199"/>
      <c r="N59" s="48"/>
      <c r="O59" s="48"/>
      <c r="P59" s="872">
        <v>42</v>
      </c>
    </row>
    <row r="60" spans="1:16">
      <c r="A60" s="872">
        <v>43</v>
      </c>
      <c r="B60" s="47"/>
      <c r="C60" s="48"/>
      <c r="D60" s="48"/>
      <c r="E60" s="48"/>
      <c r="F60" s="48"/>
      <c r="G60" s="199"/>
      <c r="H60" s="199"/>
      <c r="I60" s="11"/>
      <c r="J60" s="1032"/>
      <c r="K60" s="1032"/>
      <c r="L60" s="199"/>
      <c r="M60" s="199"/>
      <c r="N60" s="48"/>
      <c r="O60" s="48"/>
      <c r="P60" s="872">
        <v>43</v>
      </c>
    </row>
    <row r="61" spans="1:16">
      <c r="A61" s="872">
        <v>44</v>
      </c>
      <c r="B61" s="47"/>
      <c r="C61" s="48"/>
      <c r="D61" s="48"/>
      <c r="E61" s="48"/>
      <c r="F61" s="48"/>
      <c r="G61" s="199"/>
      <c r="H61" s="199"/>
      <c r="I61" s="11"/>
      <c r="J61" s="1032"/>
      <c r="K61" s="1032"/>
      <c r="L61" s="199"/>
      <c r="M61" s="199"/>
      <c r="N61" s="48"/>
      <c r="O61" s="48"/>
      <c r="P61" s="872">
        <v>44</v>
      </c>
    </row>
    <row r="62" spans="1:16">
      <c r="A62" s="872">
        <v>45</v>
      </c>
      <c r="B62" s="47"/>
      <c r="C62" s="48"/>
      <c r="D62" s="48"/>
      <c r="E62" s="48"/>
      <c r="F62" s="48"/>
      <c r="G62" s="199"/>
      <c r="H62" s="199"/>
      <c r="I62" s="11"/>
      <c r="J62" s="1032"/>
      <c r="K62" s="1032"/>
      <c r="L62" s="199"/>
      <c r="M62" s="199"/>
      <c r="N62" s="48"/>
      <c r="O62" s="48"/>
      <c r="P62" s="872">
        <v>45</v>
      </c>
    </row>
    <row r="63" spans="1:16" ht="15.75" thickBot="1">
      <c r="A63" s="1150">
        <v>46</v>
      </c>
      <c r="B63" s="72"/>
      <c r="C63" s="281"/>
      <c r="D63" s="74"/>
      <c r="E63" s="74"/>
      <c r="F63" s="74"/>
      <c r="G63" s="229"/>
      <c r="H63" s="229"/>
      <c r="I63" s="11"/>
      <c r="J63" s="1034"/>
      <c r="K63" s="1034"/>
      <c r="L63" s="1162"/>
      <c r="M63" s="229"/>
      <c r="N63" s="74"/>
      <c r="O63" s="74"/>
      <c r="P63" s="1150">
        <v>46</v>
      </c>
    </row>
    <row r="64" spans="1:16">
      <c r="A64" s="515"/>
      <c r="B64" s="515"/>
      <c r="C64" s="1123"/>
      <c r="D64" s="515"/>
      <c r="E64" s="515"/>
      <c r="F64" s="515"/>
      <c r="G64" s="515"/>
      <c r="H64" s="515"/>
      <c r="I64" s="11"/>
      <c r="J64" s="515"/>
      <c r="K64" s="515"/>
      <c r="L64" s="1123"/>
      <c r="M64" s="515"/>
      <c r="N64" s="515"/>
      <c r="O64" s="515"/>
      <c r="P64" s="515"/>
    </row>
    <row r="65" spans="1:16" ht="15.75">
      <c r="A65" s="75" t="s">
        <v>3322</v>
      </c>
      <c r="B65" s="11"/>
      <c r="C65" s="11"/>
      <c r="D65" s="11"/>
      <c r="E65" s="11"/>
      <c r="F65" s="11"/>
      <c r="G65" s="11"/>
      <c r="H65" s="11"/>
      <c r="I65" s="11"/>
      <c r="J65" s="75" t="s">
        <v>3322</v>
      </c>
      <c r="K65" s="11"/>
      <c r="L65" s="11"/>
      <c r="M65" s="11"/>
      <c r="N65" s="11"/>
      <c r="O65" s="11"/>
      <c r="P65" s="172" t="s">
        <v>813</v>
      </c>
    </row>
    <row r="66" spans="1:16">
      <c r="A66" s="44" t="s">
        <v>814</v>
      </c>
      <c r="B66" s="44"/>
      <c r="C66" s="44"/>
      <c r="D66" s="44"/>
      <c r="E66" s="44"/>
      <c r="F66" s="44"/>
      <c r="G66" s="44"/>
      <c r="H66" s="44"/>
      <c r="I66" s="11"/>
      <c r="J66" s="44" t="s">
        <v>815</v>
      </c>
      <c r="K66" s="44"/>
      <c r="L66" s="44"/>
      <c r="M66" s="44"/>
      <c r="N66" s="44"/>
      <c r="O66" s="44"/>
      <c r="P66" s="44"/>
    </row>
    <row r="68" spans="1:16" ht="15.75">
      <c r="A68" s="46" t="s">
        <v>2391</v>
      </c>
      <c r="B68" s="44"/>
      <c r="C68" s="44"/>
      <c r="D68" s="44"/>
      <c r="E68" s="44"/>
      <c r="F68" s="44"/>
      <c r="G68" s="44"/>
      <c r="H68" s="44"/>
    </row>
    <row r="70" spans="1:16" ht="16.5" thickBot="1">
      <c r="A70" s="542" t="str">
        <f>'Data Sheet'!$C$25</f>
        <v>Orange and Rockland Utilities, Inc</v>
      </c>
      <c r="B70" s="11"/>
      <c r="C70" s="11"/>
      <c r="D70" s="1105"/>
      <c r="E70" s="1105"/>
      <c r="F70" s="1100"/>
      <c r="G70" s="450" t="str">
        <f>'Data Sheet'!$C$40</f>
        <v>4/28/2016</v>
      </c>
      <c r="H70" s="11" t="str">
        <f>'Data Sheet'!$C$38</f>
        <v>12/31/2015</v>
      </c>
      <c r="I70" s="11"/>
      <c r="J70" s="542" t="str">
        <f>'Data Sheet'!$C$25</f>
        <v>Orange and Rockland Utilities, Inc</v>
      </c>
      <c r="K70" s="11"/>
      <c r="L70" s="1105"/>
      <c r="M70" s="1105"/>
      <c r="N70" s="450" t="str">
        <f>'Data Sheet'!$C$40</f>
        <v>4/28/2016</v>
      </c>
      <c r="O70" s="11" t="str">
        <f>'Data Sheet'!$C$38</f>
        <v>12/31/2015</v>
      </c>
      <c r="P70" s="44"/>
    </row>
    <row r="71" spans="1:16">
      <c r="A71" s="13"/>
      <c r="B71" s="41"/>
      <c r="C71" s="41"/>
      <c r="D71" s="41"/>
      <c r="E71" s="41"/>
      <c r="F71" s="41"/>
      <c r="G71" s="41"/>
      <c r="H71" s="42"/>
      <c r="I71" s="11"/>
      <c r="J71" s="13"/>
      <c r="K71" s="41"/>
      <c r="L71" s="41"/>
      <c r="M71" s="41"/>
      <c r="N71" s="41"/>
      <c r="O71" s="41"/>
      <c r="P71" s="258"/>
    </row>
    <row r="72" spans="1:16" ht="15.75">
      <c r="A72" s="43" t="s">
        <v>193</v>
      </c>
      <c r="B72" s="46"/>
      <c r="C72" s="46"/>
      <c r="D72" s="44"/>
      <c r="E72" s="44"/>
      <c r="F72" s="44"/>
      <c r="G72" s="44"/>
      <c r="H72" s="45"/>
      <c r="I72" s="11"/>
      <c r="J72" s="43" t="s">
        <v>194</v>
      </c>
      <c r="K72" s="46"/>
      <c r="L72" s="46"/>
      <c r="M72" s="44"/>
      <c r="N72" s="44"/>
      <c r="O72" s="44"/>
      <c r="P72" s="45"/>
    </row>
    <row r="73" spans="1:16" ht="16.5" thickBot="1">
      <c r="A73" s="419"/>
      <c r="B73" s="420"/>
      <c r="C73" s="420"/>
      <c r="D73" s="396"/>
      <c r="E73" s="396"/>
      <c r="F73" s="396"/>
      <c r="G73" s="396"/>
      <c r="H73" s="74"/>
      <c r="I73" s="11"/>
      <c r="J73" s="419"/>
      <c r="K73" s="420"/>
      <c r="L73" s="420"/>
      <c r="M73" s="396"/>
      <c r="N73" s="396"/>
      <c r="O73" s="396"/>
      <c r="P73" s="74"/>
    </row>
    <row r="74" spans="1:16">
      <c r="A74" s="47" t="s">
        <v>2387</v>
      </c>
      <c r="B74" s="11"/>
      <c r="C74" s="11"/>
      <c r="D74" s="11"/>
      <c r="E74" s="11" t="s">
        <v>2388</v>
      </c>
      <c r="F74" s="11"/>
      <c r="G74" s="11"/>
      <c r="H74" s="48"/>
      <c r="I74" s="11"/>
      <c r="J74" s="47" t="s">
        <v>3481</v>
      </c>
      <c r="K74" s="11"/>
      <c r="L74" s="11"/>
      <c r="M74" s="11" t="s">
        <v>3482</v>
      </c>
      <c r="N74" s="11"/>
      <c r="O74" s="11"/>
      <c r="P74" s="48"/>
    </row>
    <row r="75" spans="1:16">
      <c r="A75" s="47" t="s">
        <v>3483</v>
      </c>
      <c r="B75" s="11"/>
      <c r="C75" s="11"/>
      <c r="D75" s="11"/>
      <c r="E75" s="11" t="s">
        <v>2429</v>
      </c>
      <c r="F75" s="11"/>
      <c r="G75" s="11"/>
      <c r="H75" s="48"/>
      <c r="I75" s="11"/>
      <c r="J75" s="47" t="s">
        <v>2430</v>
      </c>
      <c r="K75" s="11"/>
      <c r="L75" s="11"/>
      <c r="M75" s="11" t="s">
        <v>2431</v>
      </c>
      <c r="N75" s="11"/>
      <c r="O75" s="11"/>
      <c r="P75" s="48"/>
    </row>
    <row r="76" spans="1:16">
      <c r="A76" s="47" t="s">
        <v>2432</v>
      </c>
      <c r="B76" s="11"/>
      <c r="C76" s="11"/>
      <c r="D76" s="11"/>
      <c r="E76" s="11" t="s">
        <v>2433</v>
      </c>
      <c r="F76" s="11"/>
      <c r="G76" s="11"/>
      <c r="H76" s="48"/>
      <c r="I76" s="11"/>
      <c r="J76" s="47" t="s">
        <v>2434</v>
      </c>
      <c r="K76" s="11"/>
      <c r="L76" s="11"/>
      <c r="M76" s="11" t="s">
        <v>2435</v>
      </c>
      <c r="N76" s="11"/>
      <c r="O76" s="11"/>
      <c r="P76" s="48"/>
    </row>
    <row r="77" spans="1:16">
      <c r="A77" s="47" t="s">
        <v>2436</v>
      </c>
      <c r="B77" s="11"/>
      <c r="C77" s="11"/>
      <c r="D77" s="11"/>
      <c r="E77" s="11" t="s">
        <v>3906</v>
      </c>
      <c r="F77" s="11"/>
      <c r="G77" s="11"/>
      <c r="H77" s="48"/>
      <c r="I77" s="11"/>
      <c r="J77" s="47" t="s">
        <v>3907</v>
      </c>
      <c r="K77" s="11"/>
      <c r="L77" s="11"/>
      <c r="M77" s="11" t="s">
        <v>1237</v>
      </c>
      <c r="N77" s="11"/>
      <c r="O77" s="11"/>
      <c r="P77" s="48"/>
    </row>
    <row r="78" spans="1:16">
      <c r="A78" s="47"/>
      <c r="B78" s="11"/>
      <c r="C78" s="11"/>
      <c r="D78" s="11"/>
      <c r="E78" s="11"/>
      <c r="F78" s="11"/>
      <c r="G78" s="11"/>
      <c r="H78" s="48"/>
      <c r="I78" s="11"/>
      <c r="J78" s="47" t="s">
        <v>1238</v>
      </c>
      <c r="K78" s="11"/>
      <c r="L78" s="11"/>
      <c r="M78" s="11" t="s">
        <v>847</v>
      </c>
      <c r="N78" s="11"/>
      <c r="O78" s="11"/>
      <c r="P78" s="48"/>
    </row>
    <row r="79" spans="1:16" ht="15.75" thickBot="1">
      <c r="A79" s="47"/>
      <c r="B79" s="11"/>
      <c r="C79" s="11"/>
      <c r="D79" s="11"/>
      <c r="E79" s="11"/>
      <c r="F79" s="11"/>
      <c r="G79" s="11"/>
      <c r="H79" s="48"/>
      <c r="I79" s="11"/>
      <c r="J79" s="47"/>
      <c r="K79" s="11"/>
      <c r="L79" s="11"/>
      <c r="M79" s="11"/>
      <c r="N79" s="11"/>
      <c r="O79" s="11"/>
      <c r="P79" s="48"/>
    </row>
    <row r="80" spans="1:16" ht="15.75" thickBot="1">
      <c r="A80" s="1155"/>
      <c r="B80" s="257"/>
      <c r="C80" s="258"/>
      <c r="D80" s="258"/>
      <c r="E80" s="449" t="s">
        <v>848</v>
      </c>
      <c r="F80" s="449" t="s">
        <v>849</v>
      </c>
      <c r="G80" s="258" t="s">
        <v>849</v>
      </c>
      <c r="H80" s="42"/>
      <c r="I80" s="11"/>
      <c r="J80" s="871" t="s">
        <v>850</v>
      </c>
      <c r="K80" s="449"/>
      <c r="L80" s="1152" t="s">
        <v>457</v>
      </c>
      <c r="M80" s="873"/>
      <c r="N80" s="449"/>
      <c r="O80" s="449"/>
      <c r="P80" s="42"/>
    </row>
    <row r="81" spans="1:16">
      <c r="A81" s="260"/>
      <c r="B81" s="1121"/>
      <c r="C81" s="1124"/>
      <c r="D81" s="1124" t="s">
        <v>3525</v>
      </c>
      <c r="E81" s="1124" t="s">
        <v>851</v>
      </c>
      <c r="F81" s="1124" t="s">
        <v>852</v>
      </c>
      <c r="G81" s="1124" t="s">
        <v>853</v>
      </c>
      <c r="H81" s="1124"/>
      <c r="I81" s="11"/>
      <c r="J81" s="260" t="s">
        <v>3805</v>
      </c>
      <c r="K81" s="260"/>
      <c r="L81" s="1124"/>
      <c r="M81" s="1124"/>
      <c r="N81" s="1124" t="s">
        <v>854</v>
      </c>
      <c r="O81" s="1124" t="s">
        <v>855</v>
      </c>
      <c r="P81" s="1124"/>
    </row>
    <row r="82" spans="1:16">
      <c r="A82" s="260" t="s">
        <v>3686</v>
      </c>
      <c r="B82" s="197" t="s">
        <v>856</v>
      </c>
      <c r="C82" s="45"/>
      <c r="D82" s="1124" t="s">
        <v>857</v>
      </c>
      <c r="E82" s="1124" t="s">
        <v>858</v>
      </c>
      <c r="F82" s="1124" t="s">
        <v>605</v>
      </c>
      <c r="G82" s="1124" t="s">
        <v>798</v>
      </c>
      <c r="H82" s="1124" t="s">
        <v>799</v>
      </c>
      <c r="I82" s="11"/>
      <c r="J82" s="260" t="s">
        <v>800</v>
      </c>
      <c r="K82" s="260" t="s">
        <v>567</v>
      </c>
      <c r="L82" s="1124"/>
      <c r="M82" s="1124"/>
      <c r="N82" s="1124" t="s">
        <v>1096</v>
      </c>
      <c r="O82" s="1124" t="s">
        <v>801</v>
      </c>
      <c r="P82" s="260" t="s">
        <v>3686</v>
      </c>
    </row>
    <row r="83" spans="1:16">
      <c r="A83" s="260" t="s">
        <v>3689</v>
      </c>
      <c r="B83" s="197"/>
      <c r="C83" s="45"/>
      <c r="D83" s="1124" t="s">
        <v>802</v>
      </c>
      <c r="E83" s="1124" t="s">
        <v>803</v>
      </c>
      <c r="F83" s="1124" t="s">
        <v>804</v>
      </c>
      <c r="G83" s="1124" t="s">
        <v>850</v>
      </c>
      <c r="H83" s="1124"/>
      <c r="I83" s="11"/>
      <c r="J83" s="260" t="s">
        <v>805</v>
      </c>
      <c r="K83" s="260" t="s">
        <v>806</v>
      </c>
      <c r="L83" s="1124" t="s">
        <v>658</v>
      </c>
      <c r="M83" s="1124" t="s">
        <v>565</v>
      </c>
      <c r="N83" s="1124" t="s">
        <v>658</v>
      </c>
      <c r="O83" s="1124" t="s">
        <v>807</v>
      </c>
      <c r="P83" s="260" t="s">
        <v>3689</v>
      </c>
    </row>
    <row r="84" spans="1:16">
      <c r="A84" s="260"/>
      <c r="B84" s="197"/>
      <c r="C84" s="45"/>
      <c r="D84" s="1124"/>
      <c r="E84" s="1124" t="s">
        <v>808</v>
      </c>
      <c r="F84" s="1124" t="s">
        <v>809</v>
      </c>
      <c r="G84" s="1124" t="s">
        <v>810</v>
      </c>
      <c r="H84" s="1124"/>
      <c r="I84" s="11"/>
      <c r="J84" s="260" t="s">
        <v>811</v>
      </c>
      <c r="K84" s="260"/>
      <c r="L84" s="1124"/>
      <c r="M84" s="1124"/>
      <c r="N84" s="1124"/>
      <c r="O84" s="1124" t="s">
        <v>812</v>
      </c>
      <c r="P84" s="260"/>
    </row>
    <row r="85" spans="1:16" ht="15.75" thickBot="1">
      <c r="A85" s="261"/>
      <c r="B85" s="396" t="s">
        <v>58</v>
      </c>
      <c r="C85" s="397"/>
      <c r="D85" s="281" t="s">
        <v>1827</v>
      </c>
      <c r="E85" s="281" t="s">
        <v>1828</v>
      </c>
      <c r="F85" s="281" t="s">
        <v>1829</v>
      </c>
      <c r="G85" s="281" t="s">
        <v>3535</v>
      </c>
      <c r="H85" s="281" t="s">
        <v>3536</v>
      </c>
      <c r="I85" s="11"/>
      <c r="J85" s="261" t="s">
        <v>3537</v>
      </c>
      <c r="K85" s="281" t="s">
        <v>3538</v>
      </c>
      <c r="L85" s="281" t="s">
        <v>3539</v>
      </c>
      <c r="M85" s="281" t="s">
        <v>3540</v>
      </c>
      <c r="N85" s="281" t="s">
        <v>3490</v>
      </c>
      <c r="O85" s="281" t="s">
        <v>3491</v>
      </c>
      <c r="P85" s="261"/>
    </row>
    <row r="86" spans="1:16">
      <c r="A86" s="872">
        <v>1</v>
      </c>
      <c r="B86" s="890"/>
      <c r="C86" s="48"/>
      <c r="D86" s="48"/>
      <c r="E86" s="48"/>
      <c r="F86" s="48"/>
      <c r="G86" s="199"/>
      <c r="H86" s="199"/>
      <c r="I86" s="11"/>
      <c r="J86" s="1032"/>
      <c r="K86" s="1161"/>
      <c r="L86" s="199"/>
      <c r="M86" s="199"/>
      <c r="N86" s="48"/>
      <c r="O86" s="48"/>
      <c r="P86" s="872">
        <v>1</v>
      </c>
    </row>
    <row r="87" spans="1:16">
      <c r="A87" s="872">
        <v>2</v>
      </c>
      <c r="B87" s="890"/>
      <c r="C87" s="48"/>
      <c r="D87" s="48"/>
      <c r="E87" s="48"/>
      <c r="F87" s="48"/>
      <c r="G87" s="199"/>
      <c r="H87" s="199"/>
      <c r="I87" s="11"/>
      <c r="J87" s="1032"/>
      <c r="K87" s="1161"/>
      <c r="L87" s="199"/>
      <c r="M87" s="199"/>
      <c r="N87" s="48"/>
      <c r="O87" s="48"/>
      <c r="P87" s="872">
        <v>2</v>
      </c>
    </row>
    <row r="88" spans="1:16">
      <c r="A88" s="872">
        <v>3</v>
      </c>
      <c r="B88" s="890"/>
      <c r="C88" s="48"/>
      <c r="D88" s="48"/>
      <c r="E88" s="48"/>
      <c r="F88" s="48"/>
      <c r="G88" s="199"/>
      <c r="H88" s="199"/>
      <c r="I88" s="11"/>
      <c r="J88" s="1032"/>
      <c r="K88" s="1161"/>
      <c r="L88" s="199"/>
      <c r="M88" s="199"/>
      <c r="N88" s="48"/>
      <c r="O88" s="48"/>
      <c r="P88" s="872">
        <v>3</v>
      </c>
    </row>
    <row r="89" spans="1:16">
      <c r="A89" s="872">
        <v>4</v>
      </c>
      <c r="B89" s="890"/>
      <c r="C89" s="48"/>
      <c r="D89" s="48"/>
      <c r="E89" s="48"/>
      <c r="F89" s="48"/>
      <c r="G89" s="199"/>
      <c r="H89" s="199"/>
      <c r="I89" s="11"/>
      <c r="J89" s="1032"/>
      <c r="K89" s="1161"/>
      <c r="L89" s="199"/>
      <c r="M89" s="199"/>
      <c r="N89" s="48"/>
      <c r="O89" s="48"/>
      <c r="P89" s="872">
        <v>4</v>
      </c>
    </row>
    <row r="90" spans="1:16">
      <c r="A90" s="872">
        <v>5</v>
      </c>
      <c r="B90" s="890"/>
      <c r="C90" s="48"/>
      <c r="D90" s="48"/>
      <c r="E90" s="48"/>
      <c r="F90" s="48"/>
      <c r="G90" s="199"/>
      <c r="H90" s="199"/>
      <c r="I90" s="11"/>
      <c r="J90" s="1032"/>
      <c r="K90" s="1161"/>
      <c r="L90" s="199"/>
      <c r="M90" s="199"/>
      <c r="N90" s="48"/>
      <c r="O90" s="48"/>
      <c r="P90" s="872">
        <v>5</v>
      </c>
    </row>
    <row r="91" spans="1:16">
      <c r="A91" s="872">
        <v>6</v>
      </c>
      <c r="B91" s="890"/>
      <c r="C91" s="48"/>
      <c r="D91" s="48"/>
      <c r="E91" s="48"/>
      <c r="F91" s="48"/>
      <c r="G91" s="199"/>
      <c r="H91" s="199"/>
      <c r="I91" s="11"/>
      <c r="J91" s="1032"/>
      <c r="K91" s="1161"/>
      <c r="L91" s="199"/>
      <c r="M91" s="199"/>
      <c r="N91" s="48"/>
      <c r="O91" s="48"/>
      <c r="P91" s="872">
        <v>6</v>
      </c>
    </row>
    <row r="92" spans="1:16">
      <c r="A92" s="872">
        <v>7</v>
      </c>
      <c r="B92" s="890"/>
      <c r="C92" s="48"/>
      <c r="D92" s="48"/>
      <c r="E92" s="48"/>
      <c r="F92" s="48"/>
      <c r="G92" s="199"/>
      <c r="H92" s="199"/>
      <c r="I92" s="11"/>
      <c r="J92" s="1032"/>
      <c r="K92" s="1161"/>
      <c r="L92" s="199"/>
      <c r="M92" s="199"/>
      <c r="N92" s="48"/>
      <c r="O92" s="48"/>
      <c r="P92" s="872">
        <v>7</v>
      </c>
    </row>
    <row r="93" spans="1:16">
      <c r="A93" s="872">
        <v>8</v>
      </c>
      <c r="B93" s="890"/>
      <c r="C93" s="48"/>
      <c r="D93" s="48"/>
      <c r="E93" s="48"/>
      <c r="F93" s="48"/>
      <c r="G93" s="199"/>
      <c r="H93" s="199"/>
      <c r="I93" s="11"/>
      <c r="J93" s="1032"/>
      <c r="K93" s="1161"/>
      <c r="L93" s="199"/>
      <c r="M93" s="199"/>
      <c r="N93" s="48"/>
      <c r="O93" s="48"/>
      <c r="P93" s="872">
        <v>8</v>
      </c>
    </row>
    <row r="94" spans="1:16">
      <c r="A94" s="872">
        <v>9</v>
      </c>
      <c r="B94" s="890"/>
      <c r="C94" s="48"/>
      <c r="D94" s="48"/>
      <c r="E94" s="48"/>
      <c r="F94" s="48"/>
      <c r="G94" s="199"/>
      <c r="H94" s="199"/>
      <c r="I94" s="11"/>
      <c r="J94" s="1032"/>
      <c r="K94" s="1161"/>
      <c r="L94" s="199"/>
      <c r="M94" s="199"/>
      <c r="N94" s="48"/>
      <c r="O94" s="48"/>
      <c r="P94" s="872">
        <v>9</v>
      </c>
    </row>
    <row r="95" spans="1:16">
      <c r="A95" s="872">
        <v>10</v>
      </c>
      <c r="B95" s="890"/>
      <c r="C95" s="48"/>
      <c r="D95" s="48"/>
      <c r="E95" s="48"/>
      <c r="F95" s="48"/>
      <c r="G95" s="199"/>
      <c r="H95" s="199"/>
      <c r="I95" s="11"/>
      <c r="J95" s="1032"/>
      <c r="K95" s="1161"/>
      <c r="L95" s="199"/>
      <c r="M95" s="199"/>
      <c r="N95" s="48"/>
      <c r="O95" s="48"/>
      <c r="P95" s="872">
        <v>10</v>
      </c>
    </row>
    <row r="96" spans="1:16">
      <c r="A96" s="872">
        <v>11</v>
      </c>
      <c r="B96" s="890"/>
      <c r="C96" s="48"/>
      <c r="D96" s="48"/>
      <c r="E96" s="48"/>
      <c r="F96" s="48"/>
      <c r="G96" s="199"/>
      <c r="H96" s="199"/>
      <c r="I96" s="11"/>
      <c r="J96" s="1032"/>
      <c r="K96" s="1161"/>
      <c r="L96" s="199"/>
      <c r="M96" s="199"/>
      <c r="N96" s="48"/>
      <c r="O96" s="48"/>
      <c r="P96" s="872">
        <v>11</v>
      </c>
    </row>
    <row r="97" spans="1:16">
      <c r="A97" s="872">
        <v>12</v>
      </c>
      <c r="B97" s="47"/>
      <c r="C97" s="48"/>
      <c r="D97" s="48"/>
      <c r="E97" s="48"/>
      <c r="F97" s="48"/>
      <c r="G97" s="199"/>
      <c r="H97" s="199"/>
      <c r="I97" s="11"/>
      <c r="J97" s="1032"/>
      <c r="K97" s="1032"/>
      <c r="L97" s="199"/>
      <c r="M97" s="199"/>
      <c r="N97" s="48"/>
      <c r="O97" s="48"/>
      <c r="P97" s="872">
        <v>12</v>
      </c>
    </row>
    <row r="98" spans="1:16">
      <c r="A98" s="872">
        <v>13</v>
      </c>
      <c r="B98" s="47"/>
      <c r="C98" s="48"/>
      <c r="D98" s="48"/>
      <c r="E98" s="48"/>
      <c r="F98" s="48"/>
      <c r="G98" s="199"/>
      <c r="H98" s="199"/>
      <c r="I98" s="11"/>
      <c r="J98" s="1032"/>
      <c r="K98" s="1032"/>
      <c r="L98" s="199"/>
      <c r="M98" s="199"/>
      <c r="N98" s="48"/>
      <c r="O98" s="48"/>
      <c r="P98" s="872">
        <v>13</v>
      </c>
    </row>
    <row r="99" spans="1:16">
      <c r="A99" s="872">
        <v>14</v>
      </c>
      <c r="B99" s="47"/>
      <c r="C99" s="48"/>
      <c r="D99" s="48"/>
      <c r="E99" s="48"/>
      <c r="F99" s="48"/>
      <c r="G99" s="199"/>
      <c r="H99" s="199"/>
      <c r="I99" s="11"/>
      <c r="J99" s="1032"/>
      <c r="K99" s="1032"/>
      <c r="L99" s="199"/>
      <c r="M99" s="199"/>
      <c r="N99" s="48"/>
      <c r="O99" s="48"/>
      <c r="P99" s="872">
        <v>14</v>
      </c>
    </row>
    <row r="100" spans="1:16">
      <c r="A100" s="872">
        <v>15</v>
      </c>
      <c r="B100" s="47"/>
      <c r="C100" s="48"/>
      <c r="D100" s="48"/>
      <c r="E100" s="48"/>
      <c r="F100" s="48"/>
      <c r="G100" s="199"/>
      <c r="H100" s="199"/>
      <c r="I100" s="11"/>
      <c r="J100" s="1032"/>
      <c r="K100" s="1032"/>
      <c r="L100" s="199"/>
      <c r="M100" s="199"/>
      <c r="N100" s="48"/>
      <c r="O100" s="48"/>
      <c r="P100" s="872">
        <v>15</v>
      </c>
    </row>
    <row r="101" spans="1:16">
      <c r="A101" s="872">
        <v>16</v>
      </c>
      <c r="B101" s="47"/>
      <c r="C101" s="48"/>
      <c r="D101" s="48"/>
      <c r="E101" s="48"/>
      <c r="F101" s="48"/>
      <c r="G101" s="199"/>
      <c r="H101" s="199"/>
      <c r="I101" s="11"/>
      <c r="J101" s="1032"/>
      <c r="K101" s="1032"/>
      <c r="L101" s="199"/>
      <c r="M101" s="199"/>
      <c r="N101" s="48"/>
      <c r="O101" s="48"/>
      <c r="P101" s="872">
        <v>16</v>
      </c>
    </row>
    <row r="102" spans="1:16">
      <c r="A102" s="872">
        <v>17</v>
      </c>
      <c r="B102" s="47"/>
      <c r="C102" s="48"/>
      <c r="D102" s="48"/>
      <c r="E102" s="48"/>
      <c r="F102" s="48"/>
      <c r="G102" s="199"/>
      <c r="H102" s="199"/>
      <c r="I102" s="11"/>
      <c r="J102" s="1032"/>
      <c r="K102" s="1032"/>
      <c r="L102" s="199"/>
      <c r="M102" s="199"/>
      <c r="N102" s="48"/>
      <c r="O102" s="48"/>
      <c r="P102" s="872">
        <v>17</v>
      </c>
    </row>
    <row r="103" spans="1:16">
      <c r="A103" s="872">
        <v>18</v>
      </c>
      <c r="B103" s="47"/>
      <c r="C103" s="48"/>
      <c r="D103" s="48"/>
      <c r="E103" s="48"/>
      <c r="F103" s="48"/>
      <c r="G103" s="199"/>
      <c r="H103" s="199"/>
      <c r="I103" s="11"/>
      <c r="J103" s="1032"/>
      <c r="K103" s="1032"/>
      <c r="L103" s="199"/>
      <c r="M103" s="199"/>
      <c r="N103" s="48"/>
      <c r="O103" s="48"/>
      <c r="P103" s="872">
        <v>18</v>
      </c>
    </row>
    <row r="104" spans="1:16">
      <c r="A104" s="872">
        <v>19</v>
      </c>
      <c r="B104" s="47"/>
      <c r="C104" s="48"/>
      <c r="D104" s="48"/>
      <c r="E104" s="48"/>
      <c r="F104" s="48"/>
      <c r="G104" s="199"/>
      <c r="H104" s="199"/>
      <c r="I104" s="11"/>
      <c r="J104" s="1032"/>
      <c r="K104" s="1032"/>
      <c r="L104" s="199"/>
      <c r="M104" s="199"/>
      <c r="N104" s="48"/>
      <c r="O104" s="48"/>
      <c r="P104" s="872">
        <v>19</v>
      </c>
    </row>
    <row r="105" spans="1:16">
      <c r="A105" s="872">
        <v>20</v>
      </c>
      <c r="B105" s="47"/>
      <c r="C105" s="48"/>
      <c r="D105" s="48"/>
      <c r="E105" s="48"/>
      <c r="F105" s="48"/>
      <c r="G105" s="199"/>
      <c r="H105" s="199"/>
      <c r="I105" s="11"/>
      <c r="J105" s="1032"/>
      <c r="K105" s="1032"/>
      <c r="L105" s="199"/>
      <c r="M105" s="199"/>
      <c r="N105" s="48"/>
      <c r="O105" s="48"/>
      <c r="P105" s="872">
        <v>20</v>
      </c>
    </row>
    <row r="106" spans="1:16">
      <c r="A106" s="872">
        <v>21</v>
      </c>
      <c r="B106" s="47"/>
      <c r="C106" s="48"/>
      <c r="D106" s="48"/>
      <c r="E106" s="48"/>
      <c r="F106" s="48"/>
      <c r="G106" s="199"/>
      <c r="H106" s="199"/>
      <c r="I106" s="11"/>
      <c r="J106" s="1032"/>
      <c r="K106" s="1032"/>
      <c r="L106" s="199"/>
      <c r="M106" s="199"/>
      <c r="N106" s="48"/>
      <c r="O106" s="48"/>
      <c r="P106" s="872">
        <v>21</v>
      </c>
    </row>
    <row r="107" spans="1:16">
      <c r="A107" s="872">
        <v>22</v>
      </c>
      <c r="B107" s="47"/>
      <c r="C107" s="48"/>
      <c r="D107" s="48"/>
      <c r="E107" s="48"/>
      <c r="F107" s="48"/>
      <c r="G107" s="199"/>
      <c r="H107" s="199"/>
      <c r="I107" s="11"/>
      <c r="J107" s="1032"/>
      <c r="K107" s="1032"/>
      <c r="L107" s="199"/>
      <c r="M107" s="199"/>
      <c r="N107" s="48"/>
      <c r="O107" s="48"/>
      <c r="P107" s="872">
        <v>22</v>
      </c>
    </row>
    <row r="108" spans="1:16">
      <c r="A108" s="872">
        <v>23</v>
      </c>
      <c r="B108" s="47"/>
      <c r="C108" s="48"/>
      <c r="D108" s="48"/>
      <c r="E108" s="48"/>
      <c r="F108" s="48"/>
      <c r="G108" s="199"/>
      <c r="H108" s="199"/>
      <c r="I108" s="11"/>
      <c r="J108" s="1032"/>
      <c r="K108" s="1032"/>
      <c r="L108" s="199"/>
      <c r="M108" s="199"/>
      <c r="N108" s="48"/>
      <c r="O108" s="48"/>
      <c r="P108" s="872">
        <v>23</v>
      </c>
    </row>
    <row r="109" spans="1:16">
      <c r="A109" s="872">
        <v>24</v>
      </c>
      <c r="B109" s="47"/>
      <c r="C109" s="48"/>
      <c r="D109" s="48"/>
      <c r="E109" s="48"/>
      <c r="F109" s="48"/>
      <c r="G109" s="199"/>
      <c r="H109" s="199"/>
      <c r="I109" s="11"/>
      <c r="J109" s="1032"/>
      <c r="K109" s="1032"/>
      <c r="L109" s="199"/>
      <c r="M109" s="199"/>
      <c r="N109" s="48"/>
      <c r="O109" s="48"/>
      <c r="P109" s="872">
        <v>24</v>
      </c>
    </row>
    <row r="110" spans="1:16">
      <c r="A110" s="872">
        <v>25</v>
      </c>
      <c r="B110" s="47"/>
      <c r="C110" s="48"/>
      <c r="D110" s="48"/>
      <c r="E110" s="48"/>
      <c r="F110" s="48"/>
      <c r="G110" s="199"/>
      <c r="H110" s="199"/>
      <c r="I110" s="11"/>
      <c r="J110" s="1032"/>
      <c r="K110" s="1032"/>
      <c r="L110" s="199"/>
      <c r="M110" s="199"/>
      <c r="N110" s="48"/>
      <c r="O110" s="48"/>
      <c r="P110" s="872">
        <v>25</v>
      </c>
    </row>
    <row r="111" spans="1:16">
      <c r="A111" s="872">
        <v>26</v>
      </c>
      <c r="B111" s="47"/>
      <c r="C111" s="48"/>
      <c r="D111" s="48"/>
      <c r="E111" s="48"/>
      <c r="F111" s="48"/>
      <c r="G111" s="199"/>
      <c r="H111" s="199"/>
      <c r="I111" s="11"/>
      <c r="J111" s="1032"/>
      <c r="K111" s="1032"/>
      <c r="L111" s="199"/>
      <c r="M111" s="199"/>
      <c r="N111" s="48"/>
      <c r="O111" s="48"/>
      <c r="P111" s="872">
        <v>26</v>
      </c>
    </row>
    <row r="112" spans="1:16">
      <c r="A112" s="872">
        <v>27</v>
      </c>
      <c r="B112" s="47"/>
      <c r="C112" s="48"/>
      <c r="D112" s="48"/>
      <c r="E112" s="48"/>
      <c r="F112" s="48"/>
      <c r="G112" s="199"/>
      <c r="H112" s="199"/>
      <c r="I112" s="11"/>
      <c r="J112" s="1032"/>
      <c r="K112" s="1032"/>
      <c r="L112" s="199"/>
      <c r="M112" s="199"/>
      <c r="N112" s="48"/>
      <c r="O112" s="48"/>
      <c r="P112" s="872">
        <v>27</v>
      </c>
    </row>
    <row r="113" spans="1:16">
      <c r="A113" s="872">
        <v>28</v>
      </c>
      <c r="B113" s="47"/>
      <c r="C113" s="48"/>
      <c r="D113" s="48"/>
      <c r="E113" s="48"/>
      <c r="F113" s="48"/>
      <c r="G113" s="199"/>
      <c r="H113" s="199"/>
      <c r="I113" s="11"/>
      <c r="J113" s="1032"/>
      <c r="K113" s="1032"/>
      <c r="L113" s="199"/>
      <c r="M113" s="199"/>
      <c r="N113" s="48"/>
      <c r="O113" s="48"/>
      <c r="P113" s="872">
        <v>28</v>
      </c>
    </row>
    <row r="114" spans="1:16">
      <c r="A114" s="872">
        <v>29</v>
      </c>
      <c r="B114" s="47"/>
      <c r="C114" s="48"/>
      <c r="D114" s="48"/>
      <c r="E114" s="48"/>
      <c r="F114" s="48"/>
      <c r="G114" s="199"/>
      <c r="H114" s="199"/>
      <c r="I114" s="11"/>
      <c r="J114" s="1032"/>
      <c r="K114" s="1032"/>
      <c r="L114" s="199"/>
      <c r="M114" s="199"/>
      <c r="N114" s="48"/>
      <c r="O114" s="48"/>
      <c r="P114" s="872">
        <v>29</v>
      </c>
    </row>
    <row r="115" spans="1:16">
      <c r="A115" s="872">
        <v>30</v>
      </c>
      <c r="B115" s="47"/>
      <c r="C115" s="48"/>
      <c r="D115" s="48"/>
      <c r="E115" s="48"/>
      <c r="F115" s="48"/>
      <c r="G115" s="199"/>
      <c r="H115" s="199"/>
      <c r="I115" s="11"/>
      <c r="J115" s="1032"/>
      <c r="K115" s="1032"/>
      <c r="L115" s="199"/>
      <c r="M115" s="199"/>
      <c r="N115" s="48"/>
      <c r="O115" s="48"/>
      <c r="P115" s="872">
        <v>30</v>
      </c>
    </row>
    <row r="116" spans="1:16">
      <c r="A116" s="872">
        <v>31</v>
      </c>
      <c r="B116" s="47"/>
      <c r="C116" s="48"/>
      <c r="D116" s="48"/>
      <c r="E116" s="48"/>
      <c r="F116" s="48"/>
      <c r="G116" s="199"/>
      <c r="H116" s="199"/>
      <c r="I116" s="11"/>
      <c r="J116" s="1032"/>
      <c r="K116" s="1032"/>
      <c r="L116" s="199"/>
      <c r="M116" s="199"/>
      <c r="N116" s="48"/>
      <c r="O116" s="48"/>
      <c r="P116" s="872">
        <v>31</v>
      </c>
    </row>
    <row r="117" spans="1:16">
      <c r="A117" s="872">
        <v>32</v>
      </c>
      <c r="B117" s="47"/>
      <c r="C117" s="48"/>
      <c r="D117" s="48"/>
      <c r="E117" s="48"/>
      <c r="F117" s="48"/>
      <c r="G117" s="199"/>
      <c r="H117" s="199"/>
      <c r="I117" s="11"/>
      <c r="J117" s="1032"/>
      <c r="K117" s="1032"/>
      <c r="L117" s="199"/>
      <c r="M117" s="199"/>
      <c r="N117" s="48"/>
      <c r="O117" s="48"/>
      <c r="P117" s="872">
        <v>32</v>
      </c>
    </row>
    <row r="118" spans="1:16">
      <c r="A118" s="872">
        <v>33</v>
      </c>
      <c r="B118" s="47"/>
      <c r="C118" s="48"/>
      <c r="D118" s="48"/>
      <c r="E118" s="48"/>
      <c r="F118" s="48"/>
      <c r="G118" s="199"/>
      <c r="H118" s="199"/>
      <c r="I118" s="11"/>
      <c r="J118" s="1032"/>
      <c r="K118" s="1032"/>
      <c r="L118" s="199"/>
      <c r="M118" s="199"/>
      <c r="N118" s="48"/>
      <c r="O118" s="48"/>
      <c r="P118" s="872">
        <v>33</v>
      </c>
    </row>
    <row r="119" spans="1:16">
      <c r="A119" s="872">
        <v>34</v>
      </c>
      <c r="B119" s="47"/>
      <c r="C119" s="48"/>
      <c r="D119" s="48"/>
      <c r="E119" s="48"/>
      <c r="F119" s="48"/>
      <c r="G119" s="199"/>
      <c r="H119" s="199"/>
      <c r="I119" s="11"/>
      <c r="J119" s="1032"/>
      <c r="K119" s="1032"/>
      <c r="L119" s="199"/>
      <c r="M119" s="199"/>
      <c r="N119" s="48"/>
      <c r="O119" s="48"/>
      <c r="P119" s="872">
        <v>34</v>
      </c>
    </row>
    <row r="120" spans="1:16">
      <c r="A120" s="872">
        <v>35</v>
      </c>
      <c r="B120" s="47"/>
      <c r="C120" s="48"/>
      <c r="D120" s="48"/>
      <c r="E120" s="48"/>
      <c r="F120" s="48"/>
      <c r="G120" s="199"/>
      <c r="H120" s="199"/>
      <c r="I120" s="11"/>
      <c r="J120" s="1032"/>
      <c r="K120" s="1032"/>
      <c r="L120" s="199"/>
      <c r="M120" s="199"/>
      <c r="N120" s="48"/>
      <c r="O120" s="48"/>
      <c r="P120" s="872">
        <v>35</v>
      </c>
    </row>
    <row r="121" spans="1:16">
      <c r="A121" s="872">
        <v>36</v>
      </c>
      <c r="B121" s="47"/>
      <c r="C121" s="48"/>
      <c r="D121" s="48"/>
      <c r="E121" s="48"/>
      <c r="F121" s="48"/>
      <c r="G121" s="199"/>
      <c r="H121" s="199"/>
      <c r="I121" s="11"/>
      <c r="J121" s="1032"/>
      <c r="K121" s="1032"/>
      <c r="L121" s="199"/>
      <c r="M121" s="199"/>
      <c r="N121" s="48"/>
      <c r="O121" s="48"/>
      <c r="P121" s="872">
        <v>36</v>
      </c>
    </row>
    <row r="122" spans="1:16">
      <c r="A122" s="872">
        <v>37</v>
      </c>
      <c r="B122" s="47"/>
      <c r="C122" s="48"/>
      <c r="D122" s="48"/>
      <c r="E122" s="48"/>
      <c r="F122" s="48"/>
      <c r="G122" s="199"/>
      <c r="H122" s="199"/>
      <c r="I122" s="11"/>
      <c r="J122" s="1032"/>
      <c r="K122" s="1032"/>
      <c r="L122" s="199"/>
      <c r="M122" s="199"/>
      <c r="N122" s="48"/>
      <c r="O122" s="48"/>
      <c r="P122" s="872">
        <v>37</v>
      </c>
    </row>
    <row r="123" spans="1:16">
      <c r="A123" s="872">
        <v>38</v>
      </c>
      <c r="B123" s="47"/>
      <c r="C123" s="48"/>
      <c r="D123" s="48"/>
      <c r="E123" s="48"/>
      <c r="F123" s="48"/>
      <c r="G123" s="199"/>
      <c r="H123" s="199"/>
      <c r="I123" s="11"/>
      <c r="J123" s="1032"/>
      <c r="K123" s="1032"/>
      <c r="L123" s="199"/>
      <c r="M123" s="199"/>
      <c r="N123" s="48"/>
      <c r="O123" s="48"/>
      <c r="P123" s="872">
        <v>38</v>
      </c>
    </row>
    <row r="124" spans="1:16">
      <c r="A124" s="872">
        <v>39</v>
      </c>
      <c r="B124" s="47"/>
      <c r="C124" s="48"/>
      <c r="D124" s="48"/>
      <c r="E124" s="48"/>
      <c r="F124" s="48"/>
      <c r="G124" s="199"/>
      <c r="H124" s="199"/>
      <c r="I124" s="11"/>
      <c r="J124" s="1032"/>
      <c r="K124" s="1032"/>
      <c r="L124" s="199"/>
      <c r="M124" s="199"/>
      <c r="N124" s="48"/>
      <c r="O124" s="48"/>
      <c r="P124" s="872">
        <v>39</v>
      </c>
    </row>
    <row r="125" spans="1:16">
      <c r="A125" s="872">
        <v>40</v>
      </c>
      <c r="B125" s="47"/>
      <c r="C125" s="48"/>
      <c r="D125" s="48"/>
      <c r="E125" s="48"/>
      <c r="F125" s="48"/>
      <c r="G125" s="199"/>
      <c r="H125" s="199"/>
      <c r="I125" s="11"/>
      <c r="J125" s="1032"/>
      <c r="K125" s="1032"/>
      <c r="L125" s="199"/>
      <c r="M125" s="199"/>
      <c r="N125" s="48"/>
      <c r="O125" s="48"/>
      <c r="P125" s="872">
        <v>40</v>
      </c>
    </row>
    <row r="126" spans="1:16">
      <c r="A126" s="872">
        <v>41</v>
      </c>
      <c r="B126" s="47"/>
      <c r="C126" s="48"/>
      <c r="D126" s="48"/>
      <c r="E126" s="48"/>
      <c r="F126" s="48"/>
      <c r="G126" s="199"/>
      <c r="H126" s="199"/>
      <c r="I126" s="11"/>
      <c r="J126" s="1032"/>
      <c r="K126" s="1032"/>
      <c r="L126" s="199"/>
      <c r="M126" s="199"/>
      <c r="N126" s="48"/>
      <c r="O126" s="48"/>
      <c r="P126" s="872">
        <v>41</v>
      </c>
    </row>
    <row r="127" spans="1:16">
      <c r="A127" s="872">
        <v>42</v>
      </c>
      <c r="B127" s="47"/>
      <c r="C127" s="48"/>
      <c r="D127" s="48"/>
      <c r="E127" s="48"/>
      <c r="F127" s="48"/>
      <c r="G127" s="199"/>
      <c r="H127" s="199"/>
      <c r="I127" s="11"/>
      <c r="J127" s="1032"/>
      <c r="K127" s="1032"/>
      <c r="L127" s="199"/>
      <c r="M127" s="199"/>
      <c r="N127" s="48"/>
      <c r="O127" s="48"/>
      <c r="P127" s="872">
        <v>42</v>
      </c>
    </row>
    <row r="128" spans="1:16">
      <c r="A128" s="872">
        <v>43</v>
      </c>
      <c r="B128" s="47"/>
      <c r="C128" s="48"/>
      <c r="D128" s="48"/>
      <c r="E128" s="48"/>
      <c r="F128" s="48"/>
      <c r="G128" s="199"/>
      <c r="H128" s="199"/>
      <c r="I128" s="11"/>
      <c r="J128" s="1032"/>
      <c r="K128" s="1032"/>
      <c r="L128" s="199"/>
      <c r="M128" s="199"/>
      <c r="N128" s="48"/>
      <c r="O128" s="48"/>
      <c r="P128" s="872">
        <v>43</v>
      </c>
    </row>
    <row r="129" spans="1:16">
      <c r="A129" s="872">
        <v>44</v>
      </c>
      <c r="B129" s="47"/>
      <c r="C129" s="48"/>
      <c r="D129" s="48"/>
      <c r="E129" s="48"/>
      <c r="F129" s="48"/>
      <c r="G129" s="199"/>
      <c r="H129" s="199"/>
      <c r="I129" s="11"/>
      <c r="J129" s="1032"/>
      <c r="K129" s="1032"/>
      <c r="L129" s="199"/>
      <c r="M129" s="199"/>
      <c r="N129" s="48"/>
      <c r="O129" s="48"/>
      <c r="P129" s="872">
        <v>44</v>
      </c>
    </row>
    <row r="130" spans="1:16">
      <c r="A130" s="872">
        <v>45</v>
      </c>
      <c r="B130" s="47"/>
      <c r="C130" s="48"/>
      <c r="D130" s="48"/>
      <c r="E130" s="48"/>
      <c r="F130" s="48"/>
      <c r="G130" s="199"/>
      <c r="H130" s="199"/>
      <c r="I130" s="11"/>
      <c r="J130" s="1032"/>
      <c r="K130" s="1032"/>
      <c r="L130" s="199"/>
      <c r="M130" s="199"/>
      <c r="N130" s="48"/>
      <c r="O130" s="48"/>
      <c r="P130" s="872">
        <v>45</v>
      </c>
    </row>
    <row r="131" spans="1:16" ht="15.75" thickBot="1">
      <c r="A131" s="1150">
        <v>46</v>
      </c>
      <c r="B131" s="72"/>
      <c r="C131" s="281"/>
      <c r="D131" s="74"/>
      <c r="E131" s="74"/>
      <c r="F131" s="74"/>
      <c r="G131" s="229"/>
      <c r="H131" s="229"/>
      <c r="I131" s="11"/>
      <c r="J131" s="1034"/>
      <c r="K131" s="1034"/>
      <c r="L131" s="1162"/>
      <c r="M131" s="229"/>
      <c r="N131" s="74"/>
      <c r="O131" s="74"/>
      <c r="P131" s="1150">
        <v>46</v>
      </c>
    </row>
    <row r="132" spans="1:16">
      <c r="A132" s="515"/>
      <c r="B132" s="515"/>
      <c r="C132" s="1123"/>
      <c r="D132" s="515"/>
      <c r="E132" s="515"/>
      <c r="F132" s="515"/>
      <c r="G132" s="515"/>
      <c r="H132" s="515"/>
      <c r="I132" s="11"/>
      <c r="J132" s="515"/>
      <c r="K132" s="515"/>
      <c r="L132" s="1123"/>
      <c r="M132" s="515"/>
      <c r="N132" s="515"/>
      <c r="O132" s="515"/>
      <c r="P132" s="515"/>
    </row>
    <row r="133" spans="1:16" ht="15.75">
      <c r="A133" s="75" t="s">
        <v>3322</v>
      </c>
      <c r="B133" s="11"/>
      <c r="C133" s="11"/>
      <c r="D133" s="11"/>
      <c r="E133" s="11"/>
      <c r="F133" s="11"/>
      <c r="G133" s="11"/>
      <c r="H133" s="11"/>
      <c r="I133" s="11"/>
      <c r="J133" s="75" t="s">
        <v>3322</v>
      </c>
      <c r="K133" s="11"/>
      <c r="L133" s="11"/>
      <c r="M133" s="11"/>
      <c r="N133" s="11"/>
      <c r="O133" s="11"/>
      <c r="P133" s="172" t="s">
        <v>813</v>
      </c>
    </row>
    <row r="134" spans="1:16">
      <c r="A134" s="44" t="s">
        <v>816</v>
      </c>
      <c r="B134" s="44"/>
      <c r="C134" s="44"/>
      <c r="D134" s="44"/>
      <c r="E134" s="44"/>
      <c r="F134" s="44"/>
      <c r="G134" s="44"/>
      <c r="H134" s="44"/>
      <c r="I134" s="11"/>
      <c r="J134" s="44" t="s">
        <v>817</v>
      </c>
      <c r="K134" s="44"/>
      <c r="L134" s="44"/>
      <c r="M134" s="44"/>
      <c r="N134" s="44"/>
      <c r="O134" s="44"/>
      <c r="P134" s="44"/>
    </row>
  </sheetData>
  <mergeCells count="1">
    <mergeCell ref="B18:C27"/>
  </mergeCells>
  <phoneticPr fontId="0" type="noConversion"/>
  <printOptions horizontalCentered="1" verticalCentered="1"/>
  <pageMargins left="0.5" right="0.5" top="0.5" bottom="0.5" header="0" footer="0"/>
  <pageSetup scale="71" fitToWidth="2" fitToHeight="2" pageOrder="overThenDown" orientation="portrait" horizontalDpi="300" verticalDpi="300"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97"/>
  <dimension ref="A1:S329"/>
  <sheetViews>
    <sheetView defaultGridColor="0" view="pageBreakPreview" topLeftCell="A181" colorId="22" zoomScale="90" zoomScaleNormal="100" zoomScaleSheetLayoutView="90" workbookViewId="0">
      <selection activeCell="M31" sqref="M31"/>
    </sheetView>
  </sheetViews>
  <sheetFormatPr defaultColWidth="9.6640625" defaultRowHeight="15"/>
  <cols>
    <col min="1" max="1" width="4.6640625" style="1996" customWidth="1"/>
    <col min="2" max="5" width="12.6640625" style="1996" customWidth="1"/>
    <col min="6" max="6" width="9.6640625" style="1996"/>
    <col min="7" max="7" width="15.44140625" style="1996" customWidth="1"/>
    <col min="8" max="8" width="14.6640625" style="1996" customWidth="1"/>
    <col min="9" max="9" width="12.6640625" style="1996" customWidth="1"/>
    <col min="10" max="10" width="2.6640625" style="1996" customWidth="1"/>
    <col min="11" max="11" width="11.6640625" style="1996" customWidth="1"/>
    <col min="12" max="12" width="13.6640625" style="1996" customWidth="1"/>
    <col min="13" max="13" width="15.33203125" style="1996" customWidth="1"/>
    <col min="14" max="14" width="13.6640625" style="1996" customWidth="1"/>
    <col min="15" max="15" width="11.6640625" style="1996" customWidth="1"/>
    <col min="16" max="16" width="13.6640625" style="1996" customWidth="1"/>
    <col min="17" max="17" width="12.6640625" style="1996" customWidth="1"/>
    <col min="18" max="18" width="13.6640625" style="1996" customWidth="1"/>
    <col min="19" max="19" width="4.6640625" style="1996" customWidth="1"/>
    <col min="20" max="16384" width="9.6640625" style="1996"/>
  </cols>
  <sheetData>
    <row r="1" spans="1:19">
      <c r="A1" s="3030" t="s">
        <v>2455</v>
      </c>
      <c r="B1" s="3031"/>
      <c r="C1" s="3031"/>
      <c r="D1" s="3032"/>
      <c r="E1" s="3032"/>
      <c r="F1" s="3033" t="s">
        <v>3412</v>
      </c>
      <c r="G1" s="3034"/>
      <c r="H1" s="3035" t="s">
        <v>2457</v>
      </c>
      <c r="I1" s="3036" t="s">
        <v>2458</v>
      </c>
      <c r="J1" s="2674"/>
      <c r="K1" s="3030" t="s">
        <v>2455</v>
      </c>
      <c r="L1" s="3031"/>
      <c r="M1" s="3031"/>
      <c r="N1" s="3033" t="s">
        <v>3412</v>
      </c>
      <c r="O1" s="3032"/>
      <c r="P1" s="3031"/>
      <c r="Q1" s="3035" t="s">
        <v>2457</v>
      </c>
      <c r="R1" s="3037" t="s">
        <v>2458</v>
      </c>
      <c r="S1" s="3038"/>
    </row>
    <row r="2" spans="1:19">
      <c r="A2" s="1901" t="str">
        <f>+'Data Sheet'!C25</f>
        <v>Orange and Rockland Utilities, Inc</v>
      </c>
      <c r="B2" s="2674"/>
      <c r="C2" s="2674"/>
      <c r="D2" s="2674"/>
      <c r="E2" s="2674"/>
      <c r="F2" s="3039" t="s">
        <v>5327</v>
      </c>
      <c r="G2" s="3040"/>
      <c r="H2" s="2674"/>
      <c r="I2" s="3041"/>
      <c r="J2" s="2674"/>
      <c r="K2" s="1901" t="str">
        <f>+A2</f>
        <v>Orange and Rockland Utilities, Inc</v>
      </c>
      <c r="L2" s="2674"/>
      <c r="M2" s="2674"/>
      <c r="N2" s="3039" t="s">
        <v>5327</v>
      </c>
      <c r="O2" s="2674"/>
      <c r="P2" s="2674"/>
      <c r="Q2" s="3042" t="s">
        <v>2459</v>
      </c>
      <c r="R2" s="3043"/>
      <c r="S2" s="3044"/>
    </row>
    <row r="3" spans="1:19" ht="15" customHeight="1" thickBot="1">
      <c r="A3" s="3045"/>
      <c r="B3" s="3046"/>
      <c r="C3" s="3046"/>
      <c r="D3" s="3046"/>
      <c r="E3" s="3046"/>
      <c r="F3" s="3045" t="s">
        <v>230</v>
      </c>
      <c r="G3" s="3047"/>
      <c r="H3" s="3048" t="str">
        <f>+'Data Sheet'!C40</f>
        <v>4/28/2016</v>
      </c>
      <c r="I3" s="3103" t="str">
        <f>+'Data Sheet'!C38</f>
        <v>12/31/2015</v>
      </c>
      <c r="J3" s="2674"/>
      <c r="K3" s="3045"/>
      <c r="L3" s="3046"/>
      <c r="M3" s="3046"/>
      <c r="N3" s="3045" t="s">
        <v>230</v>
      </c>
      <c r="O3" s="3046"/>
      <c r="P3" s="3050"/>
      <c r="Q3" s="3051" t="str">
        <f>+H3</f>
        <v>4/28/2016</v>
      </c>
      <c r="R3" s="3104" t="str">
        <f>+I3</f>
        <v>12/31/2015</v>
      </c>
      <c r="S3" s="2685"/>
    </row>
    <row r="4" spans="1:19" ht="15" customHeight="1" thickBot="1">
      <c r="A4" s="2856" t="s">
        <v>5228</v>
      </c>
      <c r="B4" s="2857"/>
      <c r="C4" s="2857"/>
      <c r="D4" s="2684"/>
      <c r="E4" s="2684"/>
      <c r="F4" s="2684"/>
      <c r="G4" s="2684"/>
      <c r="H4" s="3053"/>
      <c r="I4" s="2685"/>
      <c r="J4" s="2674"/>
      <c r="K4" s="2856" t="s">
        <v>5229</v>
      </c>
      <c r="L4" s="2857"/>
      <c r="M4" s="2857"/>
      <c r="N4" s="2684"/>
      <c r="O4" s="2684"/>
      <c r="P4" s="2684"/>
      <c r="Q4" s="2684"/>
      <c r="R4" s="3053"/>
      <c r="S4" s="2685"/>
    </row>
    <row r="5" spans="1:19" ht="15.75">
      <c r="A5" s="2860"/>
      <c r="B5" s="2513"/>
      <c r="C5" s="2513"/>
      <c r="D5" s="1994"/>
      <c r="E5" s="1994"/>
      <c r="F5" s="1994"/>
      <c r="G5" s="1994"/>
      <c r="H5" s="3054"/>
      <c r="I5" s="2515"/>
      <c r="J5" s="2674"/>
      <c r="K5" s="2860"/>
      <c r="L5" s="2513"/>
      <c r="M5" s="2513"/>
      <c r="N5" s="1994"/>
      <c r="O5" s="1994"/>
      <c r="P5" s="1994"/>
      <c r="Q5" s="1994"/>
      <c r="R5" s="3054"/>
      <c r="S5" s="2515"/>
    </row>
    <row r="6" spans="1:19">
      <c r="A6" s="2876" t="s">
        <v>5230</v>
      </c>
      <c r="B6" s="2511"/>
      <c r="C6" s="2511"/>
      <c r="D6" s="2511"/>
      <c r="E6" s="2511"/>
      <c r="F6" s="2511" t="s">
        <v>5231</v>
      </c>
      <c r="G6" s="2511"/>
      <c r="H6" s="2511"/>
      <c r="I6" s="3055"/>
      <c r="J6" s="2674"/>
      <c r="K6" s="2876" t="s">
        <v>5232</v>
      </c>
      <c r="L6" s="2511"/>
      <c r="M6" s="2511"/>
      <c r="N6" s="2511"/>
      <c r="O6" s="2511" t="s">
        <v>5233</v>
      </c>
      <c r="P6" s="2511"/>
      <c r="Q6" s="2511"/>
      <c r="R6" s="2511"/>
      <c r="S6" s="3055"/>
    </row>
    <row r="7" spans="1:19">
      <c r="A7" s="2876" t="s">
        <v>5234</v>
      </c>
      <c r="B7" s="2511"/>
      <c r="C7" s="2511"/>
      <c r="D7" s="2511"/>
      <c r="E7" s="2511"/>
      <c r="F7" s="2511" t="s">
        <v>5235</v>
      </c>
      <c r="G7" s="2511"/>
      <c r="H7" s="2511"/>
      <c r="I7" s="3055"/>
      <c r="J7" s="2674"/>
      <c r="K7" s="2876" t="s">
        <v>5236</v>
      </c>
      <c r="L7" s="2511"/>
      <c r="M7" s="2511"/>
      <c r="N7" s="2511"/>
      <c r="O7" s="2511" t="s">
        <v>5237</v>
      </c>
      <c r="P7" s="2511"/>
      <c r="Q7" s="2511"/>
      <c r="R7" s="2511"/>
      <c r="S7" s="3055"/>
    </row>
    <row r="8" spans="1:19">
      <c r="A8" s="2876" t="s">
        <v>5238</v>
      </c>
      <c r="B8" s="2511"/>
      <c r="C8" s="2511"/>
      <c r="D8" s="2511"/>
      <c r="E8" s="2511"/>
      <c r="F8" s="2511" t="s">
        <v>5239</v>
      </c>
      <c r="G8" s="2511"/>
      <c r="H8" s="2511"/>
      <c r="I8" s="3055"/>
      <c r="J8" s="2674"/>
      <c r="K8" s="2876" t="s">
        <v>5240</v>
      </c>
      <c r="L8" s="2511"/>
      <c r="M8" s="2511"/>
      <c r="N8" s="2511"/>
      <c r="O8" s="2511" t="s">
        <v>5241</v>
      </c>
      <c r="P8" s="2511"/>
      <c r="Q8" s="2511"/>
      <c r="R8" s="2511"/>
      <c r="S8" s="3055"/>
    </row>
    <row r="9" spans="1:19">
      <c r="A9" s="2876" t="s">
        <v>5242</v>
      </c>
      <c r="B9" s="2511"/>
      <c r="C9" s="2511"/>
      <c r="D9" s="2511"/>
      <c r="E9" s="2511"/>
      <c r="F9" s="2511" t="s">
        <v>5243</v>
      </c>
      <c r="G9" s="2511"/>
      <c r="H9" s="2511"/>
      <c r="I9" s="3055"/>
      <c r="J9" s="2674"/>
      <c r="K9" s="2876" t="s">
        <v>5244</v>
      </c>
      <c r="L9" s="2511"/>
      <c r="M9" s="2511"/>
      <c r="N9" s="2511"/>
      <c r="O9" s="2511" t="s">
        <v>5245</v>
      </c>
      <c r="P9" s="2511"/>
      <c r="Q9" s="2511"/>
      <c r="R9" s="2511"/>
      <c r="S9" s="3055"/>
    </row>
    <row r="10" spans="1:19">
      <c r="A10" s="2876" t="s">
        <v>5246</v>
      </c>
      <c r="B10" s="2511"/>
      <c r="C10" s="2511"/>
      <c r="D10" s="2511"/>
      <c r="E10" s="2511"/>
      <c r="F10" s="2511" t="s">
        <v>5247</v>
      </c>
      <c r="G10" s="2511"/>
      <c r="H10" s="2511"/>
      <c r="I10" s="3055"/>
      <c r="J10" s="2674"/>
      <c r="K10" s="2876" t="s">
        <v>5248</v>
      </c>
      <c r="L10" s="2511"/>
      <c r="M10" s="2511"/>
      <c r="N10" s="2511"/>
      <c r="O10" s="2511" t="s">
        <v>5249</v>
      </c>
      <c r="P10" s="2511"/>
      <c r="Q10" s="2511"/>
      <c r="R10" s="2511"/>
      <c r="S10" s="3055"/>
    </row>
    <row r="11" spans="1:19">
      <c r="A11" s="2876" t="s">
        <v>5250</v>
      </c>
      <c r="B11" s="2511"/>
      <c r="C11" s="2511"/>
      <c r="D11" s="2511"/>
      <c r="E11" s="2511"/>
      <c r="F11" s="2511" t="s">
        <v>5251</v>
      </c>
      <c r="G11" s="2511"/>
      <c r="H11" s="2511"/>
      <c r="I11" s="3055"/>
      <c r="J11" s="2674"/>
      <c r="K11" s="2876" t="s">
        <v>5252</v>
      </c>
      <c r="L11" s="2511"/>
      <c r="M11" s="2511"/>
      <c r="N11" s="2511"/>
      <c r="O11" s="2511" t="s">
        <v>5253</v>
      </c>
      <c r="P11" s="2511"/>
      <c r="Q11" s="2511"/>
      <c r="R11" s="2511"/>
      <c r="S11" s="3055"/>
    </row>
    <row r="12" spans="1:19">
      <c r="A12" s="2876" t="s">
        <v>5254</v>
      </c>
      <c r="B12" s="2511"/>
      <c r="C12" s="2511"/>
      <c r="D12" s="2511"/>
      <c r="E12" s="2511"/>
      <c r="F12" s="2511" t="s">
        <v>5255</v>
      </c>
      <c r="G12" s="2511"/>
      <c r="H12" s="2511"/>
      <c r="I12" s="3055"/>
      <c r="J12" s="2674"/>
      <c r="K12" s="2876" t="s">
        <v>5256</v>
      </c>
      <c r="L12" s="2511"/>
      <c r="M12" s="2511"/>
      <c r="N12" s="2511"/>
      <c r="O12" s="2511" t="s">
        <v>5257</v>
      </c>
      <c r="P12" s="2511"/>
      <c r="Q12" s="2511"/>
      <c r="R12" s="2511"/>
      <c r="S12" s="3055"/>
    </row>
    <row r="13" spans="1:19">
      <c r="A13" s="2876" t="s">
        <v>5258</v>
      </c>
      <c r="B13" s="2511"/>
      <c r="C13" s="2511"/>
      <c r="D13" s="2511"/>
      <c r="E13" s="2511"/>
      <c r="F13" s="2511" t="s">
        <v>5259</v>
      </c>
      <c r="G13" s="2511"/>
      <c r="H13" s="2511"/>
      <c r="I13" s="3055"/>
      <c r="J13" s="2674"/>
      <c r="K13" s="2876" t="s">
        <v>5260</v>
      </c>
      <c r="L13" s="2511"/>
      <c r="M13" s="2511"/>
      <c r="N13" s="2511"/>
      <c r="O13" s="2511" t="s">
        <v>5261</v>
      </c>
      <c r="P13" s="2511"/>
      <c r="Q13" s="2511"/>
      <c r="R13" s="2511"/>
      <c r="S13" s="3055"/>
    </row>
    <row r="14" spans="1:19">
      <c r="A14" s="2876" t="s">
        <v>5262</v>
      </c>
      <c r="B14" s="2511"/>
      <c r="C14" s="2511"/>
      <c r="D14" s="2511"/>
      <c r="E14" s="2511"/>
      <c r="F14" s="2511" t="s">
        <v>5263</v>
      </c>
      <c r="G14" s="2511"/>
      <c r="H14" s="2511"/>
      <c r="I14" s="3055"/>
      <c r="J14" s="2674"/>
      <c r="K14" s="2876" t="s">
        <v>5264</v>
      </c>
      <c r="L14" s="2511"/>
      <c r="M14" s="2511"/>
      <c r="N14" s="2511"/>
      <c r="O14" s="2511" t="s">
        <v>5265</v>
      </c>
      <c r="P14" s="2511"/>
      <c r="Q14" s="2511"/>
      <c r="R14" s="2511"/>
      <c r="S14" s="3055"/>
    </row>
    <row r="15" spans="1:19">
      <c r="A15" s="2876" t="s">
        <v>5266</v>
      </c>
      <c r="B15" s="2511"/>
      <c r="C15" s="2511"/>
      <c r="D15" s="2511"/>
      <c r="E15" s="2511"/>
      <c r="F15" s="2511" t="s">
        <v>5267</v>
      </c>
      <c r="G15" s="2511"/>
      <c r="H15" s="2511"/>
      <c r="I15" s="3055"/>
      <c r="J15" s="2674"/>
      <c r="K15" s="2876" t="s">
        <v>5268</v>
      </c>
      <c r="L15" s="2511"/>
      <c r="M15" s="2511"/>
      <c r="N15" s="2511"/>
      <c r="O15" s="2511" t="s">
        <v>5269</v>
      </c>
      <c r="P15" s="2511"/>
      <c r="Q15" s="2511"/>
      <c r="R15" s="2511"/>
      <c r="S15" s="3055"/>
    </row>
    <row r="16" spans="1:19">
      <c r="A16" s="2876" t="s">
        <v>5270</v>
      </c>
      <c r="B16" s="2511"/>
      <c r="C16" s="2511"/>
      <c r="D16" s="2511"/>
      <c r="E16" s="2511"/>
      <c r="F16" s="2511" t="s">
        <v>5271</v>
      </c>
      <c r="G16" s="2511"/>
      <c r="H16" s="2511"/>
      <c r="I16" s="3055"/>
      <c r="J16" s="2674"/>
      <c r="K16" s="2876" t="s">
        <v>5272</v>
      </c>
      <c r="L16" s="2511"/>
      <c r="M16" s="2511"/>
      <c r="N16" s="2511"/>
      <c r="O16" s="2511" t="s">
        <v>5257</v>
      </c>
      <c r="P16" s="2511"/>
      <c r="Q16" s="2511"/>
      <c r="R16" s="2511"/>
      <c r="S16" s="3055"/>
    </row>
    <row r="17" spans="1:19">
      <c r="A17" s="2876" t="s">
        <v>5273</v>
      </c>
      <c r="B17" s="2511"/>
      <c r="C17" s="2511"/>
      <c r="D17" s="2511"/>
      <c r="E17" s="2511"/>
      <c r="F17" s="2511" t="s">
        <v>5274</v>
      </c>
      <c r="G17" s="2511"/>
      <c r="H17" s="2511"/>
      <c r="I17" s="3055"/>
      <c r="J17" s="2674"/>
      <c r="K17" s="2876" t="s">
        <v>5275</v>
      </c>
      <c r="L17" s="2511"/>
      <c r="M17" s="2511"/>
      <c r="N17" s="2511"/>
      <c r="O17" s="2511" t="s">
        <v>5276</v>
      </c>
      <c r="P17" s="2511"/>
      <c r="Q17" s="2511"/>
      <c r="R17" s="2511"/>
      <c r="S17" s="3055"/>
    </row>
    <row r="18" spans="1:19">
      <c r="A18" s="2876" t="s">
        <v>5277</v>
      </c>
      <c r="B18" s="2511"/>
      <c r="C18" s="2511"/>
      <c r="D18" s="2511"/>
      <c r="E18" s="2511"/>
      <c r="F18" s="2511" t="s">
        <v>5278</v>
      </c>
      <c r="G18" s="2511"/>
      <c r="H18" s="2511"/>
      <c r="I18" s="3055"/>
      <c r="J18" s="2674"/>
      <c r="K18" s="2876" t="s">
        <v>5279</v>
      </c>
      <c r="L18" s="2511"/>
      <c r="M18" s="2511"/>
      <c r="N18" s="2511"/>
      <c r="O18" s="2511" t="s">
        <v>5280</v>
      </c>
      <c r="P18" s="2511"/>
      <c r="Q18" s="2511"/>
      <c r="R18" s="2511"/>
      <c r="S18" s="3055"/>
    </row>
    <row r="19" spans="1:19">
      <c r="A19" s="2876" t="s">
        <v>5281</v>
      </c>
      <c r="B19" s="2511"/>
      <c r="C19" s="2511"/>
      <c r="D19" s="2511"/>
      <c r="E19" s="2511"/>
      <c r="F19" s="2511" t="s">
        <v>5282</v>
      </c>
      <c r="G19" s="2511"/>
      <c r="H19" s="2511"/>
      <c r="I19" s="3055"/>
      <c r="J19" s="2674"/>
      <c r="K19" s="2876"/>
      <c r="L19" s="2511"/>
      <c r="M19" s="2511"/>
      <c r="N19" s="2511"/>
      <c r="O19" s="2511"/>
      <c r="P19" s="2511"/>
      <c r="Q19" s="2511"/>
      <c r="R19" s="2511"/>
      <c r="S19" s="3055"/>
    </row>
    <row r="20" spans="1:19" ht="15.75" thickBot="1">
      <c r="A20" s="3056"/>
      <c r="B20" s="3057"/>
      <c r="C20" s="3057"/>
      <c r="D20" s="3057"/>
      <c r="E20" s="3057"/>
      <c r="F20" s="3057"/>
      <c r="G20" s="3057"/>
      <c r="H20" s="3057"/>
      <c r="I20" s="3058"/>
      <c r="J20" s="2674"/>
      <c r="K20" s="2876"/>
      <c r="L20" s="2511"/>
      <c r="M20" s="2511"/>
      <c r="N20" s="2511"/>
      <c r="O20" s="2511"/>
      <c r="P20" s="2511"/>
      <c r="Q20" s="2511"/>
      <c r="R20" s="2511"/>
      <c r="S20" s="3055"/>
    </row>
    <row r="21" spans="1:19">
      <c r="A21" s="3035"/>
      <c r="B21" s="2674"/>
      <c r="C21" s="3059"/>
      <c r="D21" s="2678" t="s">
        <v>5283</v>
      </c>
      <c r="E21" s="3044"/>
      <c r="F21" s="3059"/>
      <c r="G21" s="2678" t="s">
        <v>5284</v>
      </c>
      <c r="H21" s="2678"/>
      <c r="I21" s="3060"/>
      <c r="J21" s="2674"/>
      <c r="K21" s="3035"/>
      <c r="L21" s="3061" t="s">
        <v>5285</v>
      </c>
      <c r="M21" s="3061"/>
      <c r="N21" s="3038"/>
      <c r="O21" s="3062"/>
      <c r="P21" s="3062"/>
      <c r="Q21" s="3062"/>
      <c r="R21" s="3062"/>
      <c r="S21" s="3060"/>
    </row>
    <row r="22" spans="1:19">
      <c r="A22" s="3042"/>
      <c r="B22" s="2678" t="s">
        <v>5286</v>
      </c>
      <c r="C22" s="3044"/>
      <c r="D22" s="3063" t="s">
        <v>5287</v>
      </c>
      <c r="E22" s="3044"/>
      <c r="F22" s="3040" t="s">
        <v>5288</v>
      </c>
      <c r="G22" s="3063" t="s">
        <v>5289</v>
      </c>
      <c r="H22" s="2678"/>
      <c r="I22" s="3042" t="s">
        <v>3251</v>
      </c>
      <c r="J22" s="2674"/>
      <c r="K22" s="3042" t="s">
        <v>5290</v>
      </c>
      <c r="L22" s="3063" t="s">
        <v>5291</v>
      </c>
      <c r="M22" s="2678"/>
      <c r="N22" s="3064"/>
      <c r="O22" s="2678" t="s">
        <v>5292</v>
      </c>
      <c r="P22" s="2678"/>
      <c r="Q22" s="3063"/>
      <c r="R22" s="2678"/>
      <c r="S22" s="3042"/>
    </row>
    <row r="23" spans="1:19" ht="15.75" thickBot="1">
      <c r="A23" s="3042" t="s">
        <v>3686</v>
      </c>
      <c r="B23" s="3046"/>
      <c r="C23" s="3050"/>
      <c r="D23" s="3065" t="s">
        <v>5293</v>
      </c>
      <c r="E23" s="2685"/>
      <c r="F23" s="3040" t="s">
        <v>5294</v>
      </c>
      <c r="G23" s="3065" t="s">
        <v>5295</v>
      </c>
      <c r="H23" s="2684"/>
      <c r="I23" s="3042" t="s">
        <v>1096</v>
      </c>
      <c r="J23" s="2674"/>
      <c r="K23" s="3042" t="s">
        <v>5296</v>
      </c>
      <c r="L23" s="3065" t="s">
        <v>5297</v>
      </c>
      <c r="M23" s="2684"/>
      <c r="N23" s="3066"/>
      <c r="O23" s="3067"/>
      <c r="P23" s="3067"/>
      <c r="Q23" s="3068"/>
      <c r="R23" s="3047"/>
      <c r="S23" s="3042" t="s">
        <v>3686</v>
      </c>
    </row>
    <row r="24" spans="1:19">
      <c r="A24" s="3042" t="s">
        <v>3689</v>
      </c>
      <c r="B24" s="3040" t="s">
        <v>984</v>
      </c>
      <c r="C24" s="3040" t="s">
        <v>985</v>
      </c>
      <c r="D24" s="3040" t="s">
        <v>986</v>
      </c>
      <c r="E24" s="3040" t="s">
        <v>987</v>
      </c>
      <c r="F24" s="3040" t="s">
        <v>988</v>
      </c>
      <c r="G24" s="3044" t="s">
        <v>5298</v>
      </c>
      <c r="H24" s="3044" t="s">
        <v>5298</v>
      </c>
      <c r="I24" s="3042" t="s">
        <v>989</v>
      </c>
      <c r="J24" s="2674"/>
      <c r="K24" s="3042" t="s">
        <v>990</v>
      </c>
      <c r="L24" s="3040" t="s">
        <v>991</v>
      </c>
      <c r="M24" s="3040" t="s">
        <v>5299</v>
      </c>
      <c r="N24" s="3040" t="s">
        <v>5300</v>
      </c>
      <c r="O24" s="3040" t="s">
        <v>567</v>
      </c>
      <c r="P24" s="3040" t="s">
        <v>565</v>
      </c>
      <c r="Q24" s="3040" t="s">
        <v>1436</v>
      </c>
      <c r="R24" s="3069" t="s">
        <v>3520</v>
      </c>
      <c r="S24" s="3042" t="s">
        <v>3689</v>
      </c>
    </row>
    <row r="25" spans="1:19">
      <c r="A25" s="3070"/>
      <c r="B25" s="3059"/>
      <c r="C25" s="3040"/>
      <c r="D25" s="3059"/>
      <c r="E25" s="3040"/>
      <c r="F25" s="3040"/>
      <c r="G25" s="3044" t="s">
        <v>5301</v>
      </c>
      <c r="H25" s="3044" t="s">
        <v>5302</v>
      </c>
      <c r="I25" s="3070"/>
      <c r="J25" s="2674"/>
      <c r="K25" s="3070"/>
      <c r="L25" s="3059"/>
      <c r="M25" s="3040" t="s">
        <v>5303</v>
      </c>
      <c r="N25" s="3059"/>
      <c r="O25" s="3040" t="s">
        <v>3581</v>
      </c>
      <c r="P25" s="3040" t="s">
        <v>3581</v>
      </c>
      <c r="Q25" s="3059"/>
      <c r="R25" s="3040" t="s">
        <v>3581</v>
      </c>
      <c r="S25" s="3070"/>
    </row>
    <row r="26" spans="1:19" ht="15.75" thickBot="1">
      <c r="A26" s="3049"/>
      <c r="B26" s="3047" t="s">
        <v>58</v>
      </c>
      <c r="C26" s="3047" t="s">
        <v>1827</v>
      </c>
      <c r="D26" s="3047" t="s">
        <v>1828</v>
      </c>
      <c r="E26" s="3047" t="s">
        <v>1829</v>
      </c>
      <c r="F26" s="3047" t="s">
        <v>3535</v>
      </c>
      <c r="G26" s="2685" t="s">
        <v>3536</v>
      </c>
      <c r="H26" s="2685" t="s">
        <v>3537</v>
      </c>
      <c r="I26" s="2685" t="s">
        <v>3538</v>
      </c>
      <c r="J26" s="2674"/>
      <c r="K26" s="3071" t="s">
        <v>3539</v>
      </c>
      <c r="L26" s="3047" t="s">
        <v>3540</v>
      </c>
      <c r="M26" s="3047" t="s">
        <v>3490</v>
      </c>
      <c r="N26" s="3047" t="s">
        <v>3491</v>
      </c>
      <c r="O26" s="3047" t="s">
        <v>1532</v>
      </c>
      <c r="P26" s="3047" t="s">
        <v>1533</v>
      </c>
      <c r="Q26" s="3047" t="s">
        <v>1534</v>
      </c>
      <c r="R26" s="2684" t="s">
        <v>1535</v>
      </c>
      <c r="S26" s="3049"/>
    </row>
    <row r="27" spans="1:19">
      <c r="A27" s="3070">
        <v>1</v>
      </c>
      <c r="B27" s="3117" t="s">
        <v>3203</v>
      </c>
      <c r="C27" s="3117" t="s">
        <v>5308</v>
      </c>
      <c r="D27" s="3107">
        <v>345</v>
      </c>
      <c r="E27" s="3107">
        <v>345</v>
      </c>
      <c r="F27" s="3101" t="s">
        <v>3204</v>
      </c>
      <c r="G27" s="3108">
        <v>1.69</v>
      </c>
      <c r="H27" s="3109"/>
      <c r="I27" s="3110">
        <v>1</v>
      </c>
      <c r="J27" s="3144"/>
      <c r="K27" s="3145" t="s">
        <v>3205</v>
      </c>
      <c r="L27" s="3076"/>
      <c r="M27" s="3076"/>
      <c r="N27" s="3076">
        <f t="shared" ref="N27:N61" si="0">L27+M27</f>
        <v>0</v>
      </c>
      <c r="O27" s="3077"/>
      <c r="P27" s="3077"/>
      <c r="Q27" s="3077"/>
      <c r="R27" s="3078">
        <f t="shared" ref="R27:R61" si="1">SUM(O27:Q27)</f>
        <v>0</v>
      </c>
      <c r="S27" s="3070">
        <v>1</v>
      </c>
    </row>
    <row r="28" spans="1:19">
      <c r="A28" s="3070">
        <v>2</v>
      </c>
      <c r="B28" s="3117" t="s">
        <v>3206</v>
      </c>
      <c r="C28" s="3117" t="s">
        <v>5308</v>
      </c>
      <c r="D28" s="3107">
        <v>345</v>
      </c>
      <c r="E28" s="3107">
        <v>345</v>
      </c>
      <c r="F28" s="3101" t="s">
        <v>3204</v>
      </c>
      <c r="G28" s="3108">
        <v>1.69</v>
      </c>
      <c r="H28" s="3109"/>
      <c r="I28" s="3110">
        <v>1</v>
      </c>
      <c r="J28" s="3144"/>
      <c r="K28" s="3145" t="s">
        <v>3205</v>
      </c>
      <c r="L28" s="3072"/>
      <c r="M28" s="3072"/>
      <c r="N28" s="3072">
        <f t="shared" si="0"/>
        <v>0</v>
      </c>
      <c r="O28" s="3079"/>
      <c r="P28" s="3079"/>
      <c r="Q28" s="3079"/>
      <c r="R28" s="3080">
        <f t="shared" si="1"/>
        <v>0</v>
      </c>
      <c r="S28" s="3070">
        <v>2</v>
      </c>
    </row>
    <row r="29" spans="1:19">
      <c r="A29" s="3070">
        <v>3</v>
      </c>
      <c r="B29" s="3117" t="s">
        <v>5309</v>
      </c>
      <c r="C29" s="3117" t="s">
        <v>3208</v>
      </c>
      <c r="D29" s="3107">
        <v>345</v>
      </c>
      <c r="E29" s="3107">
        <v>345</v>
      </c>
      <c r="F29" s="3101" t="s">
        <v>3209</v>
      </c>
      <c r="G29" s="3108">
        <v>4.9800000000000004</v>
      </c>
      <c r="H29" s="3109">
        <v>4.9800000000000004</v>
      </c>
      <c r="I29" s="3110">
        <v>2</v>
      </c>
      <c r="J29" s="3144"/>
      <c r="K29" s="3145" t="s">
        <v>4317</v>
      </c>
      <c r="L29" s="3072"/>
      <c r="M29" s="3072"/>
      <c r="N29" s="3072">
        <f t="shared" si="0"/>
        <v>0</v>
      </c>
      <c r="O29" s="3079"/>
      <c r="P29" s="3079"/>
      <c r="Q29" s="3079"/>
      <c r="R29" s="3080">
        <f t="shared" si="1"/>
        <v>0</v>
      </c>
      <c r="S29" s="3070">
        <v>3</v>
      </c>
    </row>
    <row r="30" spans="1:19">
      <c r="A30" s="3070">
        <v>4</v>
      </c>
      <c r="B30" s="3117" t="s">
        <v>4080</v>
      </c>
      <c r="C30" s="3117" t="s">
        <v>3210</v>
      </c>
      <c r="D30" s="3107">
        <v>345</v>
      </c>
      <c r="E30" s="3107">
        <v>345</v>
      </c>
      <c r="F30" s="3101" t="s">
        <v>3211</v>
      </c>
      <c r="G30" s="3108">
        <v>0.01</v>
      </c>
      <c r="H30" s="3109"/>
      <c r="I30" s="3110">
        <v>1</v>
      </c>
      <c r="J30" s="3144"/>
      <c r="K30" s="3145" t="s">
        <v>4318</v>
      </c>
      <c r="L30" s="3072"/>
      <c r="M30" s="3072"/>
      <c r="N30" s="3072">
        <f t="shared" si="0"/>
        <v>0</v>
      </c>
      <c r="O30" s="3079"/>
      <c r="P30" s="3079"/>
      <c r="Q30" s="3079"/>
      <c r="R30" s="3080">
        <f t="shared" si="1"/>
        <v>0</v>
      </c>
      <c r="S30" s="3070">
        <v>4</v>
      </c>
    </row>
    <row r="31" spans="1:19">
      <c r="A31" s="3070">
        <v>5</v>
      </c>
      <c r="B31" s="3117" t="s">
        <v>3212</v>
      </c>
      <c r="C31" s="3117" t="s">
        <v>3213</v>
      </c>
      <c r="D31" s="3107">
        <v>345</v>
      </c>
      <c r="E31" s="3107">
        <v>345</v>
      </c>
      <c r="F31" s="3101" t="s">
        <v>3214</v>
      </c>
      <c r="G31" s="3108">
        <v>3.46</v>
      </c>
      <c r="H31" s="3109">
        <v>3.46</v>
      </c>
      <c r="I31" s="3110">
        <v>2</v>
      </c>
      <c r="J31" s="3144"/>
      <c r="K31" s="3145" t="s">
        <v>5310</v>
      </c>
      <c r="L31" s="3072"/>
      <c r="M31" s="3072"/>
      <c r="N31" s="3072">
        <f t="shared" si="0"/>
        <v>0</v>
      </c>
      <c r="O31" s="3079"/>
      <c r="P31" s="3079"/>
      <c r="Q31" s="3079"/>
      <c r="R31" s="3080">
        <f t="shared" si="1"/>
        <v>0</v>
      </c>
      <c r="S31" s="3070">
        <v>5</v>
      </c>
    </row>
    <row r="32" spans="1:19">
      <c r="A32" s="3081">
        <v>6</v>
      </c>
      <c r="B32" s="3117" t="s">
        <v>3215</v>
      </c>
      <c r="C32" s="3117" t="s">
        <v>3092</v>
      </c>
      <c r="D32" s="3107">
        <v>345</v>
      </c>
      <c r="E32" s="3107">
        <v>345</v>
      </c>
      <c r="F32" s="3101" t="s">
        <v>3214</v>
      </c>
      <c r="G32" s="3108">
        <v>24.88</v>
      </c>
      <c r="H32" s="3109"/>
      <c r="I32" s="3110">
        <v>1</v>
      </c>
      <c r="J32" s="3144"/>
      <c r="K32" s="3145" t="s">
        <v>5311</v>
      </c>
      <c r="L32" s="3072"/>
      <c r="M32" s="3072"/>
      <c r="N32" s="3072">
        <f t="shared" si="0"/>
        <v>0</v>
      </c>
      <c r="O32" s="3079"/>
      <c r="P32" s="3079"/>
      <c r="Q32" s="3079"/>
      <c r="R32" s="3080">
        <f t="shared" si="1"/>
        <v>0</v>
      </c>
      <c r="S32" s="3070">
        <v>6</v>
      </c>
    </row>
    <row r="33" spans="1:19">
      <c r="A33" s="3081">
        <v>7</v>
      </c>
      <c r="B33" s="3117" t="s">
        <v>3093</v>
      </c>
      <c r="C33" s="3117" t="s">
        <v>3208</v>
      </c>
      <c r="D33" s="3107">
        <v>345</v>
      </c>
      <c r="E33" s="3107">
        <v>345</v>
      </c>
      <c r="F33" s="3101" t="s">
        <v>3209</v>
      </c>
      <c r="G33" s="3108"/>
      <c r="H33" s="3109">
        <v>5.28</v>
      </c>
      <c r="I33" s="3110">
        <v>1</v>
      </c>
      <c r="J33" s="3144"/>
      <c r="K33" s="3145" t="s">
        <v>4318</v>
      </c>
      <c r="L33" s="3072"/>
      <c r="M33" s="3072"/>
      <c r="N33" s="3072">
        <f t="shared" si="0"/>
        <v>0</v>
      </c>
      <c r="O33" s="3079"/>
      <c r="P33" s="3079"/>
      <c r="Q33" s="3079"/>
      <c r="R33" s="3080">
        <f t="shared" si="1"/>
        <v>0</v>
      </c>
      <c r="S33" s="3070">
        <v>7</v>
      </c>
    </row>
    <row r="34" spans="1:19">
      <c r="A34" s="3081">
        <v>8</v>
      </c>
      <c r="B34" s="3117" t="s">
        <v>1383</v>
      </c>
      <c r="C34" s="3117" t="s">
        <v>1384</v>
      </c>
      <c r="D34" s="3107">
        <v>345</v>
      </c>
      <c r="E34" s="3107">
        <v>345</v>
      </c>
      <c r="F34" s="3101" t="s">
        <v>3209</v>
      </c>
      <c r="G34" s="3108"/>
      <c r="H34" s="3109">
        <v>9.3699999999999992</v>
      </c>
      <c r="I34" s="3110">
        <v>1</v>
      </c>
      <c r="J34" s="3144"/>
      <c r="K34" s="3145" t="s">
        <v>4318</v>
      </c>
      <c r="L34" s="3072"/>
      <c r="M34" s="3072"/>
      <c r="N34" s="3072">
        <f t="shared" si="0"/>
        <v>0</v>
      </c>
      <c r="O34" s="3079"/>
      <c r="P34" s="3079"/>
      <c r="Q34" s="3079"/>
      <c r="R34" s="3080">
        <f t="shared" si="1"/>
        <v>0</v>
      </c>
      <c r="S34" s="3070">
        <v>8</v>
      </c>
    </row>
    <row r="35" spans="1:19">
      <c r="A35" s="3081">
        <v>9</v>
      </c>
      <c r="B35" s="3117" t="s">
        <v>1385</v>
      </c>
      <c r="C35" s="3117" t="s">
        <v>1384</v>
      </c>
      <c r="D35" s="3107">
        <v>345</v>
      </c>
      <c r="E35" s="3107">
        <v>345</v>
      </c>
      <c r="F35" s="3101" t="s">
        <v>3209</v>
      </c>
      <c r="G35" s="3108">
        <v>14.65</v>
      </c>
      <c r="H35" s="3109"/>
      <c r="I35" s="3110">
        <v>1</v>
      </c>
      <c r="J35" s="3144"/>
      <c r="K35" s="3145" t="s">
        <v>4318</v>
      </c>
      <c r="L35" s="3072"/>
      <c r="M35" s="3072"/>
      <c r="N35" s="3072">
        <f t="shared" si="0"/>
        <v>0</v>
      </c>
      <c r="O35" s="3079"/>
      <c r="P35" s="3079"/>
      <c r="Q35" s="3079"/>
      <c r="R35" s="3080">
        <f t="shared" si="1"/>
        <v>0</v>
      </c>
      <c r="S35" s="3070">
        <v>9</v>
      </c>
    </row>
    <row r="36" spans="1:19">
      <c r="A36" s="3081">
        <v>10</v>
      </c>
      <c r="B36" s="3117" t="s">
        <v>1386</v>
      </c>
      <c r="C36" s="3117" t="s">
        <v>1387</v>
      </c>
      <c r="D36" s="3107">
        <v>138</v>
      </c>
      <c r="E36" s="3107">
        <v>115</v>
      </c>
      <c r="F36" s="3101" t="s">
        <v>1388</v>
      </c>
      <c r="G36" s="3108">
        <v>1.21</v>
      </c>
      <c r="H36" s="3109"/>
      <c r="I36" s="3110">
        <v>1</v>
      </c>
      <c r="J36" s="3144"/>
      <c r="K36" s="3145" t="s">
        <v>1389</v>
      </c>
      <c r="L36" s="3072"/>
      <c r="M36" s="3072"/>
      <c r="N36" s="3072">
        <f t="shared" si="0"/>
        <v>0</v>
      </c>
      <c r="O36" s="3079"/>
      <c r="P36" s="3079"/>
      <c r="Q36" s="3079"/>
      <c r="R36" s="3080">
        <f t="shared" si="1"/>
        <v>0</v>
      </c>
      <c r="S36" s="3070">
        <v>10</v>
      </c>
    </row>
    <row r="37" spans="1:19">
      <c r="A37" s="3081">
        <v>11</v>
      </c>
      <c r="B37" s="3117" t="s">
        <v>1386</v>
      </c>
      <c r="C37" s="3117" t="s">
        <v>1387</v>
      </c>
      <c r="D37" s="3107">
        <v>138</v>
      </c>
      <c r="E37" s="3107">
        <v>115</v>
      </c>
      <c r="F37" s="3101" t="s">
        <v>3214</v>
      </c>
      <c r="G37" s="3108">
        <v>0.86</v>
      </c>
      <c r="H37" s="3109"/>
      <c r="I37" s="3110">
        <v>1</v>
      </c>
      <c r="J37" s="3144"/>
      <c r="K37" s="3145" t="s">
        <v>1390</v>
      </c>
      <c r="L37" s="3072"/>
      <c r="M37" s="3072"/>
      <c r="N37" s="3072">
        <f t="shared" si="0"/>
        <v>0</v>
      </c>
      <c r="O37" s="3079"/>
      <c r="P37" s="3079"/>
      <c r="Q37" s="3079"/>
      <c r="R37" s="3080">
        <f t="shared" si="1"/>
        <v>0</v>
      </c>
      <c r="S37" s="3070">
        <v>11</v>
      </c>
    </row>
    <row r="38" spans="1:19">
      <c r="A38" s="3081">
        <v>12</v>
      </c>
      <c r="B38" s="3117" t="s">
        <v>1386</v>
      </c>
      <c r="C38" s="3117" t="s">
        <v>1387</v>
      </c>
      <c r="D38" s="3107">
        <v>138</v>
      </c>
      <c r="E38" s="3107">
        <v>115</v>
      </c>
      <c r="F38" s="3101" t="s">
        <v>3214</v>
      </c>
      <c r="G38" s="3108">
        <v>14.64</v>
      </c>
      <c r="H38" s="3109"/>
      <c r="I38" s="3110">
        <v>1</v>
      </c>
      <c r="J38" s="3144"/>
      <c r="K38" s="3145" t="s">
        <v>4313</v>
      </c>
      <c r="L38" s="3072"/>
      <c r="M38" s="3072"/>
      <c r="N38" s="3072">
        <f t="shared" si="0"/>
        <v>0</v>
      </c>
      <c r="O38" s="3079"/>
      <c r="P38" s="3079"/>
      <c r="Q38" s="3079"/>
      <c r="R38" s="3080">
        <f t="shared" si="1"/>
        <v>0</v>
      </c>
      <c r="S38" s="3070">
        <v>12</v>
      </c>
    </row>
    <row r="39" spans="1:19">
      <c r="A39" s="3081">
        <v>13</v>
      </c>
      <c r="B39" s="3117" t="s">
        <v>1391</v>
      </c>
      <c r="C39" s="3117" t="s">
        <v>1392</v>
      </c>
      <c r="D39" s="3107">
        <v>138</v>
      </c>
      <c r="E39" s="3107">
        <v>138</v>
      </c>
      <c r="F39" s="3101" t="s">
        <v>3209</v>
      </c>
      <c r="G39" s="3108"/>
      <c r="H39" s="3109">
        <v>0.86</v>
      </c>
      <c r="I39" s="3110">
        <v>1</v>
      </c>
      <c r="J39" s="3144"/>
      <c r="K39" s="3145" t="s">
        <v>1390</v>
      </c>
      <c r="L39" s="3072"/>
      <c r="M39" s="3072"/>
      <c r="N39" s="3072">
        <f t="shared" si="0"/>
        <v>0</v>
      </c>
      <c r="O39" s="3079"/>
      <c r="P39" s="3079"/>
      <c r="Q39" s="3079"/>
      <c r="R39" s="3080">
        <f t="shared" si="1"/>
        <v>0</v>
      </c>
      <c r="S39" s="3070">
        <v>13</v>
      </c>
    </row>
    <row r="40" spans="1:19">
      <c r="A40" s="3081">
        <v>14</v>
      </c>
      <c r="B40" s="3117" t="s">
        <v>1391</v>
      </c>
      <c r="C40" s="3117" t="s">
        <v>1392</v>
      </c>
      <c r="D40" s="3107">
        <v>138</v>
      </c>
      <c r="E40" s="3107">
        <v>138</v>
      </c>
      <c r="F40" s="3101" t="s">
        <v>1388</v>
      </c>
      <c r="G40" s="3108">
        <v>5.32</v>
      </c>
      <c r="H40" s="3109"/>
      <c r="I40" s="3110">
        <v>1</v>
      </c>
      <c r="J40" s="3144"/>
      <c r="K40" s="3145" t="s">
        <v>1393</v>
      </c>
      <c r="L40" s="3072"/>
      <c r="M40" s="3072"/>
      <c r="N40" s="3072">
        <f t="shared" si="0"/>
        <v>0</v>
      </c>
      <c r="O40" s="3079"/>
      <c r="P40" s="3079"/>
      <c r="Q40" s="3079"/>
      <c r="R40" s="3080">
        <f t="shared" si="1"/>
        <v>0</v>
      </c>
      <c r="S40" s="3070">
        <v>14</v>
      </c>
    </row>
    <row r="41" spans="1:19">
      <c r="A41" s="3081">
        <v>15</v>
      </c>
      <c r="B41" s="3117" t="s">
        <v>1391</v>
      </c>
      <c r="C41" s="3117" t="s">
        <v>1392</v>
      </c>
      <c r="D41" s="3107">
        <v>138</v>
      </c>
      <c r="E41" s="3107">
        <v>115</v>
      </c>
      <c r="F41" s="3101" t="s">
        <v>3214</v>
      </c>
      <c r="G41" s="3108">
        <v>2.1800000000000002</v>
      </c>
      <c r="H41" s="3109"/>
      <c r="I41" s="3110">
        <v>1</v>
      </c>
      <c r="J41" s="3144"/>
      <c r="K41" s="3145" t="s">
        <v>4313</v>
      </c>
      <c r="L41" s="3072"/>
      <c r="M41" s="3072"/>
      <c r="N41" s="3072">
        <f t="shared" si="0"/>
        <v>0</v>
      </c>
      <c r="O41" s="3079"/>
      <c r="P41" s="3079"/>
      <c r="Q41" s="3079"/>
      <c r="R41" s="3080">
        <f t="shared" si="1"/>
        <v>0</v>
      </c>
      <c r="S41" s="3070">
        <v>15</v>
      </c>
    </row>
    <row r="42" spans="1:19">
      <c r="A42" s="3081">
        <v>16</v>
      </c>
      <c r="B42" s="3117" t="s">
        <v>1391</v>
      </c>
      <c r="C42" s="3117" t="s">
        <v>1392</v>
      </c>
      <c r="D42" s="3107">
        <v>138</v>
      </c>
      <c r="E42" s="3107">
        <v>138</v>
      </c>
      <c r="F42" s="3101" t="s">
        <v>1388</v>
      </c>
      <c r="G42" s="3108">
        <v>1.34</v>
      </c>
      <c r="H42" s="3109"/>
      <c r="I42" s="3110">
        <v>1</v>
      </c>
      <c r="J42" s="3144"/>
      <c r="K42" s="3145" t="s">
        <v>1394</v>
      </c>
      <c r="L42" s="3072"/>
      <c r="M42" s="3072"/>
      <c r="N42" s="3072">
        <f t="shared" si="0"/>
        <v>0</v>
      </c>
      <c r="O42" s="3079"/>
      <c r="P42" s="3079"/>
      <c r="Q42" s="3079"/>
      <c r="R42" s="3080">
        <f t="shared" si="1"/>
        <v>0</v>
      </c>
      <c r="S42" s="3070">
        <v>16</v>
      </c>
    </row>
    <row r="43" spans="1:19">
      <c r="A43" s="3070">
        <v>17</v>
      </c>
      <c r="B43" s="3117" t="s">
        <v>1395</v>
      </c>
      <c r="C43" s="3117" t="s">
        <v>4315</v>
      </c>
      <c r="D43" s="3107">
        <v>138</v>
      </c>
      <c r="E43" s="3107">
        <v>138</v>
      </c>
      <c r="F43" s="3101" t="s">
        <v>1388</v>
      </c>
      <c r="G43" s="3108">
        <v>2.4</v>
      </c>
      <c r="H43" s="3109"/>
      <c r="I43" s="3110">
        <v>1</v>
      </c>
      <c r="J43" s="3144"/>
      <c r="K43" s="3145" t="s">
        <v>1393</v>
      </c>
      <c r="L43" s="3072"/>
      <c r="M43" s="3072"/>
      <c r="N43" s="3072">
        <f t="shared" si="0"/>
        <v>0</v>
      </c>
      <c r="O43" s="3079"/>
      <c r="P43" s="3079"/>
      <c r="Q43" s="3079"/>
      <c r="R43" s="3080">
        <f t="shared" si="1"/>
        <v>0</v>
      </c>
      <c r="S43" s="3070">
        <v>17</v>
      </c>
    </row>
    <row r="44" spans="1:19">
      <c r="A44" s="3070">
        <v>18</v>
      </c>
      <c r="B44" s="3117" t="s">
        <v>4314</v>
      </c>
      <c r="C44" s="3117" t="s">
        <v>4315</v>
      </c>
      <c r="D44" s="3107">
        <v>138</v>
      </c>
      <c r="E44" s="3107">
        <v>345</v>
      </c>
      <c r="F44" s="3101" t="s">
        <v>3214</v>
      </c>
      <c r="G44" s="3108">
        <v>14.6</v>
      </c>
      <c r="H44" s="3109"/>
      <c r="I44" s="3110">
        <v>1</v>
      </c>
      <c r="J44" s="3144"/>
      <c r="K44" s="3145" t="s">
        <v>4316</v>
      </c>
      <c r="L44" s="3072"/>
      <c r="M44" s="3072"/>
      <c r="N44" s="3072">
        <f t="shared" si="0"/>
        <v>0</v>
      </c>
      <c r="O44" s="3079"/>
      <c r="P44" s="3079"/>
      <c r="Q44" s="3079"/>
      <c r="R44" s="3080">
        <f t="shared" si="1"/>
        <v>0</v>
      </c>
      <c r="S44" s="3070">
        <v>18</v>
      </c>
    </row>
    <row r="45" spans="1:19">
      <c r="A45" s="3070">
        <v>19</v>
      </c>
      <c r="B45" s="3117" t="s">
        <v>4314</v>
      </c>
      <c r="C45" s="3117" t="s">
        <v>4315</v>
      </c>
      <c r="D45" s="3107">
        <v>138</v>
      </c>
      <c r="E45" s="3107">
        <v>138</v>
      </c>
      <c r="F45" s="3101" t="s">
        <v>1388</v>
      </c>
      <c r="G45" s="3108">
        <v>0.5</v>
      </c>
      <c r="H45" s="3109"/>
      <c r="I45" s="3110">
        <v>1</v>
      </c>
      <c r="J45" s="3144"/>
      <c r="K45" s="3145" t="s">
        <v>4367</v>
      </c>
      <c r="L45" s="3072"/>
      <c r="M45" s="3072"/>
      <c r="N45" s="3072">
        <f t="shared" si="0"/>
        <v>0</v>
      </c>
      <c r="O45" s="3079"/>
      <c r="P45" s="3079"/>
      <c r="Q45" s="3079"/>
      <c r="R45" s="3080">
        <f t="shared" si="1"/>
        <v>0</v>
      </c>
      <c r="S45" s="3070">
        <v>19</v>
      </c>
    </row>
    <row r="46" spans="1:19">
      <c r="A46" s="3070">
        <v>20</v>
      </c>
      <c r="B46" s="3117" t="s">
        <v>1396</v>
      </c>
      <c r="C46" s="3117" t="s">
        <v>1397</v>
      </c>
      <c r="D46" s="3107">
        <v>138</v>
      </c>
      <c r="E46" s="3107">
        <v>138</v>
      </c>
      <c r="F46" s="3101" t="s">
        <v>3209</v>
      </c>
      <c r="G46" s="3108">
        <v>0.87</v>
      </c>
      <c r="H46" s="3109"/>
      <c r="I46" s="3110">
        <v>1</v>
      </c>
      <c r="J46" s="3144"/>
      <c r="K46" s="3145" t="s">
        <v>5312</v>
      </c>
      <c r="L46" s="3072"/>
      <c r="M46" s="3072"/>
      <c r="N46" s="3072">
        <f t="shared" si="0"/>
        <v>0</v>
      </c>
      <c r="O46" s="3079"/>
      <c r="P46" s="3079"/>
      <c r="Q46" s="3079"/>
      <c r="R46" s="3080">
        <f t="shared" si="1"/>
        <v>0</v>
      </c>
      <c r="S46" s="3070">
        <v>20</v>
      </c>
    </row>
    <row r="47" spans="1:19">
      <c r="A47" s="3070">
        <v>21</v>
      </c>
      <c r="B47" s="3117" t="s">
        <v>1398</v>
      </c>
      <c r="C47" s="3117" t="s">
        <v>3213</v>
      </c>
      <c r="D47" s="3107">
        <v>138</v>
      </c>
      <c r="E47" s="3107">
        <v>138</v>
      </c>
      <c r="F47" s="3101" t="s">
        <v>1388</v>
      </c>
      <c r="G47" s="3108"/>
      <c r="H47" s="3109">
        <v>1.21</v>
      </c>
      <c r="I47" s="3110">
        <v>1</v>
      </c>
      <c r="J47" s="3144"/>
      <c r="K47" s="3145" t="s">
        <v>1389</v>
      </c>
      <c r="L47" s="3072"/>
      <c r="M47" s="3072"/>
      <c r="N47" s="3072">
        <f t="shared" si="0"/>
        <v>0</v>
      </c>
      <c r="O47" s="3079"/>
      <c r="P47" s="3079"/>
      <c r="Q47" s="3079"/>
      <c r="R47" s="3080">
        <f t="shared" si="1"/>
        <v>0</v>
      </c>
      <c r="S47" s="3070">
        <v>21</v>
      </c>
    </row>
    <row r="48" spans="1:19">
      <c r="A48" s="3070">
        <v>22</v>
      </c>
      <c r="B48" s="3117" t="s">
        <v>1398</v>
      </c>
      <c r="C48" s="3117" t="s">
        <v>3213</v>
      </c>
      <c r="D48" s="3107">
        <v>138</v>
      </c>
      <c r="E48" s="3107">
        <v>138</v>
      </c>
      <c r="F48" s="3101" t="s">
        <v>3214</v>
      </c>
      <c r="G48" s="3108"/>
      <c r="H48" s="3109">
        <v>0.86</v>
      </c>
      <c r="I48" s="3110">
        <v>1</v>
      </c>
      <c r="J48" s="3144"/>
      <c r="K48" s="3145" t="s">
        <v>1390</v>
      </c>
      <c r="L48" s="3072"/>
      <c r="M48" s="3072"/>
      <c r="N48" s="3072">
        <f t="shared" si="0"/>
        <v>0</v>
      </c>
      <c r="O48" s="3079"/>
      <c r="P48" s="3079"/>
      <c r="Q48" s="3079"/>
      <c r="R48" s="3080">
        <f t="shared" si="1"/>
        <v>0</v>
      </c>
      <c r="S48" s="3070">
        <v>22</v>
      </c>
    </row>
    <row r="49" spans="1:19">
      <c r="A49" s="3070">
        <v>23</v>
      </c>
      <c r="B49" s="3117" t="s">
        <v>1398</v>
      </c>
      <c r="C49" s="3117" t="s">
        <v>3213</v>
      </c>
      <c r="D49" s="3107">
        <v>138</v>
      </c>
      <c r="E49" s="3107">
        <v>138</v>
      </c>
      <c r="F49" s="3101" t="s">
        <v>3214</v>
      </c>
      <c r="G49" s="3108">
        <v>1.1100000000000001</v>
      </c>
      <c r="H49" s="3109"/>
      <c r="I49" s="3110">
        <v>1</v>
      </c>
      <c r="J49" s="3144"/>
      <c r="K49" s="3145" t="s">
        <v>1390</v>
      </c>
      <c r="L49" s="3072"/>
      <c r="M49" s="3072"/>
      <c r="N49" s="3072">
        <f t="shared" si="0"/>
        <v>0</v>
      </c>
      <c r="O49" s="3079"/>
      <c r="P49" s="3079"/>
      <c r="Q49" s="3079"/>
      <c r="R49" s="3080">
        <f t="shared" si="1"/>
        <v>0</v>
      </c>
      <c r="S49" s="3070">
        <v>23</v>
      </c>
    </row>
    <row r="50" spans="1:19">
      <c r="A50" s="3070">
        <v>24</v>
      </c>
      <c r="B50" s="3117" t="s">
        <v>1399</v>
      </c>
      <c r="C50" s="3117" t="s">
        <v>1400</v>
      </c>
      <c r="D50" s="3107">
        <v>138</v>
      </c>
      <c r="E50" s="3107">
        <v>138</v>
      </c>
      <c r="F50" s="3101" t="s">
        <v>1401</v>
      </c>
      <c r="G50" s="3108">
        <v>1.98</v>
      </c>
      <c r="H50" s="3109"/>
      <c r="I50" s="3110">
        <v>1</v>
      </c>
      <c r="J50" s="3144"/>
      <c r="K50" s="3145" t="s">
        <v>1389</v>
      </c>
      <c r="L50" s="3072"/>
      <c r="M50" s="3072"/>
      <c r="N50" s="3072">
        <f t="shared" si="0"/>
        <v>0</v>
      </c>
      <c r="O50" s="3079"/>
      <c r="P50" s="3079"/>
      <c r="Q50" s="3079"/>
      <c r="R50" s="3080">
        <f t="shared" si="1"/>
        <v>0</v>
      </c>
      <c r="S50" s="3070">
        <v>24</v>
      </c>
    </row>
    <row r="51" spans="1:19">
      <c r="A51" s="3070">
        <v>25</v>
      </c>
      <c r="B51" s="3117" t="s">
        <v>1402</v>
      </c>
      <c r="C51" s="3117" t="s">
        <v>1403</v>
      </c>
      <c r="D51" s="3107">
        <v>138</v>
      </c>
      <c r="E51" s="3107">
        <v>138</v>
      </c>
      <c r="F51" s="3101" t="s">
        <v>3204</v>
      </c>
      <c r="G51" s="3108">
        <v>0.92</v>
      </c>
      <c r="H51" s="3109"/>
      <c r="I51" s="3110">
        <v>1</v>
      </c>
      <c r="J51" s="3144"/>
      <c r="K51" s="3145" t="s">
        <v>3205</v>
      </c>
      <c r="L51" s="3072"/>
      <c r="M51" s="3072"/>
      <c r="N51" s="3072">
        <f t="shared" si="0"/>
        <v>0</v>
      </c>
      <c r="O51" s="3079"/>
      <c r="P51" s="3079"/>
      <c r="Q51" s="3079"/>
      <c r="R51" s="3080">
        <f t="shared" si="1"/>
        <v>0</v>
      </c>
      <c r="S51" s="3070">
        <v>25</v>
      </c>
    </row>
    <row r="52" spans="1:19">
      <c r="A52" s="3070">
        <v>26</v>
      </c>
      <c r="B52" s="3117" t="s">
        <v>1402</v>
      </c>
      <c r="C52" s="3117" t="s">
        <v>1403</v>
      </c>
      <c r="D52" s="3107">
        <v>138</v>
      </c>
      <c r="E52" s="3107">
        <v>138</v>
      </c>
      <c r="F52" s="3101" t="s">
        <v>3214</v>
      </c>
      <c r="G52" s="3108">
        <v>3.31</v>
      </c>
      <c r="H52" s="3109"/>
      <c r="I52" s="3110">
        <v>1</v>
      </c>
      <c r="J52" s="3144"/>
      <c r="K52" s="3145" t="s">
        <v>1393</v>
      </c>
      <c r="L52" s="3072"/>
      <c r="M52" s="3072"/>
      <c r="N52" s="3072">
        <f t="shared" si="0"/>
        <v>0</v>
      </c>
      <c r="O52" s="3079"/>
      <c r="P52" s="3079"/>
      <c r="Q52" s="3079"/>
      <c r="R52" s="3080">
        <f t="shared" si="1"/>
        <v>0</v>
      </c>
      <c r="S52" s="3070">
        <v>26</v>
      </c>
    </row>
    <row r="53" spans="1:19">
      <c r="A53" s="3070">
        <v>27</v>
      </c>
      <c r="B53" s="3117" t="s">
        <v>1404</v>
      </c>
      <c r="C53" s="3117" t="s">
        <v>1405</v>
      </c>
      <c r="D53" s="3107">
        <v>138</v>
      </c>
      <c r="E53" s="3107">
        <v>138</v>
      </c>
      <c r="F53" s="3101" t="s">
        <v>1401</v>
      </c>
      <c r="G53" s="3108">
        <v>4.21</v>
      </c>
      <c r="H53" s="3109"/>
      <c r="I53" s="3110">
        <v>1</v>
      </c>
      <c r="J53" s="3144"/>
      <c r="K53" s="3145" t="s">
        <v>1393</v>
      </c>
      <c r="L53" s="3072"/>
      <c r="M53" s="3072"/>
      <c r="N53" s="3072">
        <f t="shared" si="0"/>
        <v>0</v>
      </c>
      <c r="O53" s="3079"/>
      <c r="P53" s="3079"/>
      <c r="Q53" s="3079"/>
      <c r="R53" s="3080">
        <f t="shared" si="1"/>
        <v>0</v>
      </c>
      <c r="S53" s="3070">
        <v>27</v>
      </c>
    </row>
    <row r="54" spans="1:19">
      <c r="A54" s="3070">
        <v>28</v>
      </c>
      <c r="B54" s="3117" t="s">
        <v>1406</v>
      </c>
      <c r="C54" s="3117" t="s">
        <v>1407</v>
      </c>
      <c r="D54" s="3107">
        <v>138</v>
      </c>
      <c r="E54" s="3107">
        <v>138</v>
      </c>
      <c r="F54" s="3101" t="s">
        <v>1401</v>
      </c>
      <c r="G54" s="3108">
        <v>0.5</v>
      </c>
      <c r="H54" s="3109"/>
      <c r="I54" s="3110">
        <v>1</v>
      </c>
      <c r="J54" s="3144"/>
      <c r="K54" s="3145" t="s">
        <v>1393</v>
      </c>
      <c r="L54" s="3072"/>
      <c r="M54" s="3072"/>
      <c r="N54" s="3072">
        <f t="shared" si="0"/>
        <v>0</v>
      </c>
      <c r="O54" s="3079"/>
      <c r="P54" s="3079"/>
      <c r="Q54" s="3079"/>
      <c r="R54" s="3080">
        <f t="shared" si="1"/>
        <v>0</v>
      </c>
      <c r="S54" s="3070">
        <v>28</v>
      </c>
    </row>
    <row r="55" spans="1:19">
      <c r="A55" s="3070">
        <v>29</v>
      </c>
      <c r="B55" s="3117" t="s">
        <v>2518</v>
      </c>
      <c r="C55" s="3117" t="s">
        <v>2519</v>
      </c>
      <c r="D55" s="3107">
        <v>138</v>
      </c>
      <c r="E55" s="3107">
        <v>138</v>
      </c>
      <c r="F55" s="3101" t="s">
        <v>3204</v>
      </c>
      <c r="G55" s="3108">
        <v>0.57999999999999996</v>
      </c>
      <c r="H55" s="3109"/>
      <c r="I55" s="3110">
        <v>1</v>
      </c>
      <c r="J55" s="3144"/>
      <c r="K55" s="3145"/>
      <c r="L55" s="3072"/>
      <c r="M55" s="3072"/>
      <c r="N55" s="3072">
        <f t="shared" si="0"/>
        <v>0</v>
      </c>
      <c r="O55" s="3079"/>
      <c r="P55" s="3079"/>
      <c r="Q55" s="3079"/>
      <c r="R55" s="3080">
        <f t="shared" si="1"/>
        <v>0</v>
      </c>
      <c r="S55" s="3070">
        <v>29</v>
      </c>
    </row>
    <row r="56" spans="1:19">
      <c r="A56" s="3070">
        <v>30</v>
      </c>
      <c r="B56" s="3117" t="s">
        <v>2520</v>
      </c>
      <c r="C56" s="3117" t="s">
        <v>2521</v>
      </c>
      <c r="D56" s="3107">
        <v>138</v>
      </c>
      <c r="E56" s="3107">
        <v>138</v>
      </c>
      <c r="F56" s="3101" t="s">
        <v>3214</v>
      </c>
      <c r="G56" s="3108">
        <v>1.57</v>
      </c>
      <c r="H56" s="3109"/>
      <c r="I56" s="3110">
        <v>1</v>
      </c>
      <c r="J56" s="3144"/>
      <c r="K56" s="3145" t="s">
        <v>1393</v>
      </c>
      <c r="L56" s="3072"/>
      <c r="M56" s="3072"/>
      <c r="N56" s="3072">
        <f t="shared" si="0"/>
        <v>0</v>
      </c>
      <c r="O56" s="3079"/>
      <c r="P56" s="3079"/>
      <c r="Q56" s="3079"/>
      <c r="R56" s="3080">
        <f t="shared" si="1"/>
        <v>0</v>
      </c>
      <c r="S56" s="3070">
        <v>30</v>
      </c>
    </row>
    <row r="57" spans="1:19">
      <c r="A57" s="3070">
        <v>31</v>
      </c>
      <c r="B57" s="3117" t="s">
        <v>2522</v>
      </c>
      <c r="C57" s="3117" t="s">
        <v>2523</v>
      </c>
      <c r="D57" s="3107">
        <v>138</v>
      </c>
      <c r="E57" s="3107">
        <v>138</v>
      </c>
      <c r="F57" s="3101" t="s">
        <v>3204</v>
      </c>
      <c r="G57" s="3108">
        <v>0.93</v>
      </c>
      <c r="H57" s="3109"/>
      <c r="I57" s="3110">
        <v>1</v>
      </c>
      <c r="J57" s="3144"/>
      <c r="K57" s="3145" t="s">
        <v>3205</v>
      </c>
      <c r="L57" s="3072"/>
      <c r="M57" s="3072"/>
      <c r="N57" s="3072">
        <f t="shared" si="0"/>
        <v>0</v>
      </c>
      <c r="O57" s="3079"/>
      <c r="P57" s="3079"/>
      <c r="Q57" s="3079"/>
      <c r="R57" s="3080">
        <f t="shared" si="1"/>
        <v>0</v>
      </c>
      <c r="S57" s="3070">
        <v>31</v>
      </c>
    </row>
    <row r="58" spans="1:19">
      <c r="A58" s="3070">
        <v>32</v>
      </c>
      <c r="B58" s="3117" t="s">
        <v>2522</v>
      </c>
      <c r="C58" s="3117" t="s">
        <v>2523</v>
      </c>
      <c r="D58" s="3107">
        <v>138</v>
      </c>
      <c r="E58" s="3107">
        <v>138</v>
      </c>
      <c r="F58" s="3101" t="s">
        <v>3214</v>
      </c>
      <c r="G58" s="3108"/>
      <c r="H58" s="3109">
        <v>1.39</v>
      </c>
      <c r="I58" s="3110">
        <v>1</v>
      </c>
      <c r="J58" s="3144"/>
      <c r="K58" s="3145" t="s">
        <v>1393</v>
      </c>
      <c r="L58" s="3072"/>
      <c r="M58" s="3072"/>
      <c r="N58" s="3072">
        <f t="shared" si="0"/>
        <v>0</v>
      </c>
      <c r="O58" s="3079"/>
      <c r="P58" s="3079"/>
      <c r="Q58" s="3079"/>
      <c r="R58" s="3080">
        <f t="shared" si="1"/>
        <v>0</v>
      </c>
      <c r="S58" s="3070">
        <v>32</v>
      </c>
    </row>
    <row r="59" spans="1:19">
      <c r="A59" s="3070">
        <v>33</v>
      </c>
      <c r="B59" s="3117" t="s">
        <v>4081</v>
      </c>
      <c r="C59" s="3117" t="s">
        <v>1407</v>
      </c>
      <c r="D59" s="3107">
        <v>138</v>
      </c>
      <c r="E59" s="3107">
        <v>138</v>
      </c>
      <c r="F59" s="3101" t="s">
        <v>1401</v>
      </c>
      <c r="G59" s="3108">
        <v>4.71</v>
      </c>
      <c r="H59" s="3109"/>
      <c r="I59" s="3110">
        <v>1</v>
      </c>
      <c r="J59" s="3144"/>
      <c r="K59" s="3145" t="s">
        <v>1393</v>
      </c>
      <c r="L59" s="3072"/>
      <c r="M59" s="3072"/>
      <c r="N59" s="3072">
        <f t="shared" si="0"/>
        <v>0</v>
      </c>
      <c r="O59" s="3079"/>
      <c r="P59" s="3079"/>
      <c r="Q59" s="3079"/>
      <c r="R59" s="3080">
        <f t="shared" si="1"/>
        <v>0</v>
      </c>
      <c r="S59" s="3070">
        <v>33</v>
      </c>
    </row>
    <row r="60" spans="1:19">
      <c r="A60" s="3070">
        <v>34</v>
      </c>
      <c r="B60" s="3117" t="s">
        <v>2524</v>
      </c>
      <c r="C60" s="3117" t="s">
        <v>2519</v>
      </c>
      <c r="D60" s="3107">
        <v>138</v>
      </c>
      <c r="E60" s="3107">
        <v>138</v>
      </c>
      <c r="F60" s="3101" t="s">
        <v>3204</v>
      </c>
      <c r="G60" s="3108">
        <v>0.57999999999999996</v>
      </c>
      <c r="H60" s="3109"/>
      <c r="I60" s="3110"/>
      <c r="J60" s="3144"/>
      <c r="K60" s="3145"/>
      <c r="L60" s="3072"/>
      <c r="M60" s="3072"/>
      <c r="N60" s="3072">
        <f t="shared" si="0"/>
        <v>0</v>
      </c>
      <c r="O60" s="3079"/>
      <c r="P60" s="3079"/>
      <c r="Q60" s="3079"/>
      <c r="R60" s="3080">
        <f t="shared" si="1"/>
        <v>0</v>
      </c>
      <c r="S60" s="3070">
        <v>34</v>
      </c>
    </row>
    <row r="61" spans="1:19" ht="15.75" thickBot="1">
      <c r="A61" s="3049">
        <v>35</v>
      </c>
      <c r="B61" s="3146" t="s">
        <v>3223</v>
      </c>
      <c r="C61" s="3146" t="s">
        <v>2521</v>
      </c>
      <c r="D61" s="3112">
        <v>138</v>
      </c>
      <c r="E61" s="3112">
        <v>138</v>
      </c>
      <c r="F61" s="3113" t="s">
        <v>3214</v>
      </c>
      <c r="G61" s="3114">
        <v>1.57</v>
      </c>
      <c r="H61" s="3115"/>
      <c r="I61" s="3116"/>
      <c r="J61" s="3144"/>
      <c r="K61" s="3145"/>
      <c r="L61" s="3072"/>
      <c r="M61" s="3072"/>
      <c r="N61" s="3072">
        <f t="shared" si="0"/>
        <v>0</v>
      </c>
      <c r="O61" s="3079"/>
      <c r="P61" s="3079"/>
      <c r="Q61" s="3079"/>
      <c r="R61" s="3080">
        <f t="shared" si="1"/>
        <v>0</v>
      </c>
      <c r="S61" s="3070">
        <v>35</v>
      </c>
    </row>
    <row r="62" spans="1:19" ht="15.75" thickBot="1">
      <c r="A62" s="3049">
        <v>36</v>
      </c>
      <c r="B62" s="3046"/>
      <c r="C62" s="3046"/>
      <c r="D62" s="3046"/>
      <c r="E62" s="3046"/>
      <c r="F62" s="3047" t="s">
        <v>3520</v>
      </c>
      <c r="G62" s="3083"/>
      <c r="H62" s="3083"/>
      <c r="I62" s="3082"/>
      <c r="J62" s="2674"/>
      <c r="K62" s="3086"/>
      <c r="L62" s="3087">
        <f t="shared" ref="L62:R62" si="2">SUM(L27:L61)</f>
        <v>0</v>
      </c>
      <c r="M62" s="3087">
        <f t="shared" si="2"/>
        <v>0</v>
      </c>
      <c r="N62" s="3087">
        <f t="shared" si="2"/>
        <v>0</v>
      </c>
      <c r="O62" s="3087">
        <f t="shared" si="2"/>
        <v>0</v>
      </c>
      <c r="P62" s="3087">
        <f t="shared" si="2"/>
        <v>0</v>
      </c>
      <c r="Q62" s="3087">
        <f t="shared" si="2"/>
        <v>0</v>
      </c>
      <c r="R62" s="3087">
        <f t="shared" si="2"/>
        <v>0</v>
      </c>
      <c r="S62" s="3086">
        <v>36</v>
      </c>
    </row>
    <row r="63" spans="1:19">
      <c r="A63" s="2683"/>
      <c r="B63" s="2683"/>
      <c r="C63" s="2683"/>
      <c r="D63" s="2683"/>
      <c r="E63" s="2683"/>
      <c r="F63" s="3088"/>
      <c r="G63" s="3089"/>
      <c r="H63" s="3089"/>
      <c r="I63" s="3089"/>
      <c r="J63" s="2674"/>
      <c r="K63" s="2683"/>
      <c r="L63" s="3090"/>
      <c r="M63" s="3090"/>
      <c r="N63" s="3090"/>
      <c r="O63" s="3090"/>
      <c r="P63" s="3090"/>
      <c r="Q63" s="3090"/>
      <c r="R63" s="3090"/>
      <c r="S63" s="2683"/>
    </row>
    <row r="64" spans="1:19" ht="15.75">
      <c r="A64" s="2540" t="s">
        <v>3322</v>
      </c>
      <c r="B64" s="2674"/>
      <c r="C64" s="2674"/>
      <c r="D64" s="2674"/>
      <c r="E64" s="2674"/>
      <c r="F64" s="2674"/>
      <c r="G64" s="2674"/>
      <c r="H64" s="2674"/>
      <c r="I64" s="2674"/>
      <c r="J64" s="2674"/>
      <c r="K64" s="2540" t="s">
        <v>3322</v>
      </c>
      <c r="L64" s="2674"/>
      <c r="M64" s="2674"/>
      <c r="N64" s="2674"/>
      <c r="O64" s="2678"/>
    </row>
    <row r="65" spans="1:19">
      <c r="A65" s="2678" t="s">
        <v>5304</v>
      </c>
      <c r="B65" s="2678"/>
      <c r="C65" s="2678"/>
      <c r="D65" s="2678"/>
      <c r="E65" s="2678"/>
      <c r="F65" s="2678"/>
      <c r="G65" s="2678"/>
      <c r="H65" s="2678"/>
      <c r="I65" s="2678"/>
      <c r="J65" s="2674"/>
      <c r="K65" s="2678" t="s">
        <v>5305</v>
      </c>
      <c r="L65" s="2678"/>
      <c r="M65" s="2678"/>
      <c r="N65" s="2678"/>
      <c r="O65" s="2678"/>
      <c r="P65" s="2678"/>
      <c r="Q65" s="2678"/>
      <c r="R65" s="2678"/>
      <c r="S65" s="2678"/>
    </row>
    <row r="67" spans="1:19" ht="15.75">
      <c r="A67" s="2513"/>
      <c r="B67" s="2678"/>
      <c r="C67" s="2678"/>
      <c r="D67" s="2678"/>
      <c r="E67" s="2678"/>
      <c r="F67" s="2678"/>
      <c r="G67" s="2678"/>
      <c r="H67" s="2678"/>
      <c r="I67" s="2678"/>
    </row>
    <row r="69" spans="1:19" ht="16.5" thickBot="1">
      <c r="A69" s="3091" t="str">
        <f>'[8]Data Sheet'!$C$25</f>
        <v xml:space="preserve"> </v>
      </c>
      <c r="B69" s="3046"/>
      <c r="C69" s="3046"/>
      <c r="D69" s="3046"/>
      <c r="E69" s="3046"/>
      <c r="F69" s="3046"/>
      <c r="G69" s="3092" t="str">
        <f>'[8]Data Sheet'!$C$40</f>
        <v xml:space="preserve"> </v>
      </c>
      <c r="H69" s="2674" t="str">
        <f>'[8]Data Sheet'!$C$38</f>
        <v xml:space="preserve"> </v>
      </c>
      <c r="I69" s="2684"/>
      <c r="J69" s="2674"/>
      <c r="K69" s="3091" t="str">
        <f>'[8]Data Sheet'!$C$25</f>
        <v xml:space="preserve"> </v>
      </c>
      <c r="L69" s="3046"/>
      <c r="M69" s="3046"/>
      <c r="N69" s="3046"/>
      <c r="O69" s="3046"/>
      <c r="P69" s="3046"/>
      <c r="Q69" s="3092" t="str">
        <f>'[8]Data Sheet'!$C$40</f>
        <v xml:space="preserve"> </v>
      </c>
      <c r="R69" s="2674" t="str">
        <f>'[8]Data Sheet'!$C$38</f>
        <v xml:space="preserve"> </v>
      </c>
      <c r="S69" s="2684"/>
    </row>
    <row r="70" spans="1:19" ht="16.5" thickBot="1">
      <c r="A70" s="3093" t="s">
        <v>5229</v>
      </c>
      <c r="B70" s="2857"/>
      <c r="C70" s="2857"/>
      <c r="D70" s="2684"/>
      <c r="E70" s="2684"/>
      <c r="F70" s="2684"/>
      <c r="G70" s="3053"/>
      <c r="H70" s="3053"/>
      <c r="I70" s="2685"/>
      <c r="J70" s="2674"/>
      <c r="K70" s="3093" t="s">
        <v>5229</v>
      </c>
      <c r="L70" s="2857"/>
      <c r="M70" s="2857"/>
      <c r="N70" s="2684"/>
      <c r="O70" s="2684"/>
      <c r="P70" s="2684"/>
      <c r="Q70" s="3053"/>
      <c r="R70" s="3053"/>
      <c r="S70" s="2685"/>
    </row>
    <row r="71" spans="1:19">
      <c r="A71" s="3035"/>
      <c r="B71" s="2674"/>
      <c r="C71" s="3059"/>
      <c r="D71" s="2678" t="s">
        <v>5283</v>
      </c>
      <c r="E71" s="3044"/>
      <c r="F71" s="3059"/>
      <c r="G71" s="2678" t="s">
        <v>5284</v>
      </c>
      <c r="H71" s="2678"/>
      <c r="I71" s="3060"/>
      <c r="J71" s="2674"/>
      <c r="K71" s="3035"/>
      <c r="L71" s="3061" t="s">
        <v>5285</v>
      </c>
      <c r="M71" s="3061"/>
      <c r="N71" s="3038"/>
      <c r="O71" s="3062"/>
      <c r="P71" s="3062"/>
      <c r="Q71" s="3062"/>
      <c r="R71" s="3062"/>
      <c r="S71" s="3060"/>
    </row>
    <row r="72" spans="1:19">
      <c r="A72" s="3042"/>
      <c r="B72" s="2678" t="s">
        <v>5286</v>
      </c>
      <c r="C72" s="3044"/>
      <c r="D72" s="3063" t="s">
        <v>5287</v>
      </c>
      <c r="E72" s="3044"/>
      <c r="F72" s="3040" t="s">
        <v>5288</v>
      </c>
      <c r="G72" s="3063" t="s">
        <v>5289</v>
      </c>
      <c r="H72" s="2678"/>
      <c r="I72" s="3042" t="s">
        <v>3251</v>
      </c>
      <c r="J72" s="2674"/>
      <c r="K72" s="3042" t="s">
        <v>5290</v>
      </c>
      <c r="L72" s="3063" t="s">
        <v>5291</v>
      </c>
      <c r="M72" s="2678"/>
      <c r="N72" s="3064"/>
      <c r="O72" s="2678" t="s">
        <v>5292</v>
      </c>
      <c r="P72" s="2678"/>
      <c r="Q72" s="3063"/>
      <c r="R72" s="2678"/>
      <c r="S72" s="3042"/>
    </row>
    <row r="73" spans="1:19" ht="15.75" thickBot="1">
      <c r="A73" s="3042" t="s">
        <v>3686</v>
      </c>
      <c r="B73" s="3046"/>
      <c r="C73" s="3050"/>
      <c r="D73" s="3065" t="s">
        <v>5293</v>
      </c>
      <c r="E73" s="2685"/>
      <c r="F73" s="3040" t="s">
        <v>5294</v>
      </c>
      <c r="G73" s="3065" t="s">
        <v>5295</v>
      </c>
      <c r="H73" s="2684"/>
      <c r="I73" s="3042" t="s">
        <v>1096</v>
      </c>
      <c r="J73" s="2674"/>
      <c r="K73" s="3042" t="s">
        <v>5296</v>
      </c>
      <c r="L73" s="3065" t="s">
        <v>5297</v>
      </c>
      <c r="M73" s="2684"/>
      <c r="N73" s="3066"/>
      <c r="O73" s="3067"/>
      <c r="P73" s="3067"/>
      <c r="Q73" s="3068"/>
      <c r="R73" s="3047"/>
      <c r="S73" s="3042" t="s">
        <v>3686</v>
      </c>
    </row>
    <row r="74" spans="1:19">
      <c r="A74" s="3042" t="s">
        <v>3689</v>
      </c>
      <c r="B74" s="3040" t="s">
        <v>984</v>
      </c>
      <c r="C74" s="3040" t="s">
        <v>985</v>
      </c>
      <c r="D74" s="3040" t="s">
        <v>986</v>
      </c>
      <c r="E74" s="3040" t="s">
        <v>987</v>
      </c>
      <c r="F74" s="3040" t="s">
        <v>988</v>
      </c>
      <c r="G74" s="3044" t="s">
        <v>5298</v>
      </c>
      <c r="H74" s="3044" t="s">
        <v>5298</v>
      </c>
      <c r="I74" s="3042" t="s">
        <v>989</v>
      </c>
      <c r="J74" s="2674"/>
      <c r="K74" s="3042" t="s">
        <v>990</v>
      </c>
      <c r="L74" s="3040" t="s">
        <v>991</v>
      </c>
      <c r="M74" s="3040" t="s">
        <v>5299</v>
      </c>
      <c r="N74" s="3040" t="s">
        <v>5300</v>
      </c>
      <c r="O74" s="3040" t="s">
        <v>567</v>
      </c>
      <c r="P74" s="3040" t="s">
        <v>565</v>
      </c>
      <c r="Q74" s="3040" t="s">
        <v>1436</v>
      </c>
      <c r="R74" s="3069" t="s">
        <v>3520</v>
      </c>
      <c r="S74" s="3042" t="s">
        <v>3689</v>
      </c>
    </row>
    <row r="75" spans="1:19">
      <c r="A75" s="3070"/>
      <c r="B75" s="3059"/>
      <c r="C75" s="3040"/>
      <c r="D75" s="3059"/>
      <c r="E75" s="3040"/>
      <c r="F75" s="3040"/>
      <c r="G75" s="3044" t="s">
        <v>5301</v>
      </c>
      <c r="H75" s="3044" t="s">
        <v>5302</v>
      </c>
      <c r="I75" s="3070"/>
      <c r="J75" s="2674"/>
      <c r="K75" s="3070"/>
      <c r="L75" s="3059"/>
      <c r="M75" s="3040" t="s">
        <v>5303</v>
      </c>
      <c r="N75" s="3059"/>
      <c r="O75" s="3040" t="s">
        <v>3581</v>
      </c>
      <c r="P75" s="3040" t="s">
        <v>3581</v>
      </c>
      <c r="Q75" s="3059"/>
      <c r="R75" s="3040" t="s">
        <v>3581</v>
      </c>
      <c r="S75" s="3070"/>
    </row>
    <row r="76" spans="1:19" ht="15.75" thickBot="1">
      <c r="A76" s="3049"/>
      <c r="B76" s="3047" t="s">
        <v>58</v>
      </c>
      <c r="C76" s="3047" t="s">
        <v>1827</v>
      </c>
      <c r="D76" s="3047" t="s">
        <v>1828</v>
      </c>
      <c r="E76" s="3047" t="s">
        <v>1829</v>
      </c>
      <c r="F76" s="3047" t="s">
        <v>3535</v>
      </c>
      <c r="G76" s="2685" t="s">
        <v>3536</v>
      </c>
      <c r="H76" s="2685" t="s">
        <v>3537</v>
      </c>
      <c r="I76" s="2685" t="s">
        <v>3538</v>
      </c>
      <c r="J76" s="2674"/>
      <c r="K76" s="3071" t="s">
        <v>3539</v>
      </c>
      <c r="L76" s="3047" t="s">
        <v>3540</v>
      </c>
      <c r="M76" s="3047" t="s">
        <v>3490</v>
      </c>
      <c r="N76" s="3047" t="s">
        <v>3491</v>
      </c>
      <c r="O76" s="3047" t="s">
        <v>1532</v>
      </c>
      <c r="P76" s="3047" t="s">
        <v>1533</v>
      </c>
      <c r="Q76" s="3047" t="s">
        <v>1534</v>
      </c>
      <c r="R76" s="2684" t="s">
        <v>1535</v>
      </c>
      <c r="S76" s="3049"/>
    </row>
    <row r="77" spans="1:19">
      <c r="A77" s="3070">
        <v>1</v>
      </c>
      <c r="B77" s="2965" t="s">
        <v>3224</v>
      </c>
      <c r="C77" s="2965" t="s">
        <v>1403</v>
      </c>
      <c r="D77" s="3107">
        <v>138</v>
      </c>
      <c r="E77" s="3107">
        <v>138</v>
      </c>
      <c r="F77" s="3101" t="s">
        <v>3214</v>
      </c>
      <c r="G77" s="3108"/>
      <c r="H77" s="3109">
        <v>1.94</v>
      </c>
      <c r="I77" s="3110">
        <v>1</v>
      </c>
      <c r="J77" s="2961"/>
      <c r="K77" s="3111" t="s">
        <v>1393</v>
      </c>
      <c r="L77" s="3072"/>
      <c r="M77" s="3072"/>
      <c r="N77" s="3072">
        <f t="shared" ref="N77:N128" si="3">L77+M77</f>
        <v>0</v>
      </c>
      <c r="O77" s="3073"/>
      <c r="P77" s="3073"/>
      <c r="Q77" s="3073"/>
      <c r="R77" s="3074">
        <f t="shared" ref="R77:R128" si="4">SUM(O77:Q77)</f>
        <v>0</v>
      </c>
      <c r="S77" s="3070">
        <v>1</v>
      </c>
    </row>
    <row r="78" spans="1:19">
      <c r="A78" s="3070">
        <v>2</v>
      </c>
      <c r="B78" s="2965" t="s">
        <v>2488</v>
      </c>
      <c r="C78" s="2965" t="s">
        <v>2489</v>
      </c>
      <c r="D78" s="3107">
        <v>138</v>
      </c>
      <c r="E78" s="3107">
        <v>138</v>
      </c>
      <c r="F78" s="3101" t="s">
        <v>1401</v>
      </c>
      <c r="G78" s="3108">
        <v>0.32</v>
      </c>
      <c r="H78" s="3109">
        <v>3.38</v>
      </c>
      <c r="I78" s="3110">
        <v>1</v>
      </c>
      <c r="J78" s="2961"/>
      <c r="K78" s="3111" t="s">
        <v>1393</v>
      </c>
      <c r="L78" s="3072"/>
      <c r="M78" s="3072"/>
      <c r="N78" s="3072">
        <f t="shared" si="3"/>
        <v>0</v>
      </c>
      <c r="O78" s="3073"/>
      <c r="P78" s="3073"/>
      <c r="Q78" s="3073"/>
      <c r="R78" s="3074">
        <f t="shared" si="4"/>
        <v>0</v>
      </c>
      <c r="S78" s="3070">
        <v>2</v>
      </c>
    </row>
    <row r="79" spans="1:19">
      <c r="A79" s="3070">
        <v>3</v>
      </c>
      <c r="B79" s="2965" t="s">
        <v>2490</v>
      </c>
      <c r="C79" s="2965" t="s">
        <v>2491</v>
      </c>
      <c r="D79" s="3107">
        <v>138</v>
      </c>
      <c r="E79" s="3107">
        <v>138</v>
      </c>
      <c r="F79" s="3101" t="s">
        <v>3204</v>
      </c>
      <c r="G79" s="3108">
        <v>0.67</v>
      </c>
      <c r="H79" s="3109"/>
      <c r="I79" s="3110">
        <v>1</v>
      </c>
      <c r="J79" s="2961"/>
      <c r="K79" s="3111" t="s">
        <v>3205</v>
      </c>
      <c r="L79" s="3072"/>
      <c r="M79" s="3072"/>
      <c r="N79" s="3072">
        <f t="shared" si="3"/>
        <v>0</v>
      </c>
      <c r="O79" s="3073"/>
      <c r="P79" s="3073"/>
      <c r="Q79" s="3073"/>
      <c r="R79" s="3074">
        <f t="shared" si="4"/>
        <v>0</v>
      </c>
      <c r="S79" s="3070">
        <v>3</v>
      </c>
    </row>
    <row r="80" spans="1:19">
      <c r="A80" s="3070">
        <v>4</v>
      </c>
      <c r="B80" s="2965" t="s">
        <v>2492</v>
      </c>
      <c r="C80" s="2965" t="s">
        <v>2489</v>
      </c>
      <c r="D80" s="3107">
        <v>138</v>
      </c>
      <c r="E80" s="3107">
        <v>138</v>
      </c>
      <c r="F80" s="3101" t="s">
        <v>3204</v>
      </c>
      <c r="G80" s="3108">
        <v>0.67</v>
      </c>
      <c r="H80" s="3109"/>
      <c r="I80" s="3110">
        <v>1</v>
      </c>
      <c r="J80" s="2961"/>
      <c r="K80" s="3111" t="s">
        <v>3205</v>
      </c>
      <c r="L80" s="3072"/>
      <c r="M80" s="3072"/>
      <c r="N80" s="3072">
        <f t="shared" si="3"/>
        <v>0</v>
      </c>
      <c r="O80" s="3073"/>
      <c r="P80" s="3073"/>
      <c r="Q80" s="3073"/>
      <c r="R80" s="3074">
        <f t="shared" si="4"/>
        <v>0</v>
      </c>
      <c r="S80" s="3070">
        <v>4</v>
      </c>
    </row>
    <row r="81" spans="1:19">
      <c r="A81" s="3070">
        <v>5</v>
      </c>
      <c r="B81" s="2965" t="s">
        <v>2493</v>
      </c>
      <c r="C81" s="2965" t="s">
        <v>2494</v>
      </c>
      <c r="D81" s="3107">
        <v>138</v>
      </c>
      <c r="E81" s="3107">
        <v>138</v>
      </c>
      <c r="F81" s="3101" t="s">
        <v>1388</v>
      </c>
      <c r="G81" s="3108"/>
      <c r="H81" s="3109">
        <v>6.32</v>
      </c>
      <c r="I81" s="3110">
        <v>1</v>
      </c>
      <c r="J81" s="2961"/>
      <c r="K81" s="3111" t="s">
        <v>1389</v>
      </c>
      <c r="L81" s="3072"/>
      <c r="M81" s="3072"/>
      <c r="N81" s="3072">
        <f t="shared" si="3"/>
        <v>0</v>
      </c>
      <c r="O81" s="3073"/>
      <c r="P81" s="3073"/>
      <c r="Q81" s="3073"/>
      <c r="R81" s="3074">
        <f t="shared" si="4"/>
        <v>0</v>
      </c>
      <c r="S81" s="3070">
        <v>5</v>
      </c>
    </row>
    <row r="82" spans="1:19">
      <c r="A82" s="3081">
        <v>6</v>
      </c>
      <c r="B82" s="2965" t="s">
        <v>4250</v>
      </c>
      <c r="C82" s="2965" t="s">
        <v>2495</v>
      </c>
      <c r="D82" s="3107">
        <v>138</v>
      </c>
      <c r="E82" s="3107">
        <v>138</v>
      </c>
      <c r="F82" s="3101" t="s">
        <v>1388</v>
      </c>
      <c r="G82" s="3108">
        <v>2.37</v>
      </c>
      <c r="H82" s="3109">
        <v>2.37</v>
      </c>
      <c r="I82" s="3110">
        <v>1</v>
      </c>
      <c r="J82" s="2961"/>
      <c r="K82" s="3111" t="s">
        <v>1389</v>
      </c>
      <c r="L82" s="3072"/>
      <c r="M82" s="3072"/>
      <c r="N82" s="3072">
        <f t="shared" si="3"/>
        <v>0</v>
      </c>
      <c r="O82" s="3073"/>
      <c r="P82" s="3073"/>
      <c r="Q82" s="3073"/>
      <c r="R82" s="3074">
        <f t="shared" si="4"/>
        <v>0</v>
      </c>
      <c r="S82" s="3070">
        <v>6</v>
      </c>
    </row>
    <row r="83" spans="1:19">
      <c r="A83" s="3081">
        <v>7</v>
      </c>
      <c r="B83" s="2965" t="s">
        <v>4250</v>
      </c>
      <c r="C83" s="2965" t="s">
        <v>4248</v>
      </c>
      <c r="D83" s="3107">
        <v>138</v>
      </c>
      <c r="E83" s="3107">
        <v>138</v>
      </c>
      <c r="F83" s="3101" t="s">
        <v>4249</v>
      </c>
      <c r="G83" s="3108">
        <v>0.1</v>
      </c>
      <c r="H83" s="3109">
        <v>0.1</v>
      </c>
      <c r="I83" s="3110">
        <v>1</v>
      </c>
      <c r="J83" s="2961"/>
      <c r="K83" s="3111" t="s">
        <v>1393</v>
      </c>
      <c r="L83" s="3072"/>
      <c r="M83" s="3072"/>
      <c r="N83" s="3072">
        <f t="shared" si="3"/>
        <v>0</v>
      </c>
      <c r="O83" s="3073"/>
      <c r="P83" s="3073"/>
      <c r="Q83" s="3073"/>
      <c r="R83" s="3074">
        <f t="shared" si="4"/>
        <v>0</v>
      </c>
      <c r="S83" s="3070">
        <v>7</v>
      </c>
    </row>
    <row r="84" spans="1:19">
      <c r="A84" s="3081">
        <v>8</v>
      </c>
      <c r="B84" s="2965" t="s">
        <v>4251</v>
      </c>
      <c r="C84" s="2965" t="s">
        <v>2495</v>
      </c>
      <c r="D84" s="3107">
        <v>138</v>
      </c>
      <c r="E84" s="3107">
        <v>138</v>
      </c>
      <c r="F84" s="3101" t="s">
        <v>4249</v>
      </c>
      <c r="G84" s="3108">
        <v>0.1</v>
      </c>
      <c r="H84" s="3109">
        <v>0.1</v>
      </c>
      <c r="I84" s="3110">
        <v>1</v>
      </c>
      <c r="J84" s="2961"/>
      <c r="K84" s="3111" t="s">
        <v>1389</v>
      </c>
      <c r="L84" s="3072"/>
      <c r="M84" s="3072"/>
      <c r="N84" s="3072">
        <f t="shared" si="3"/>
        <v>0</v>
      </c>
      <c r="O84" s="3073"/>
      <c r="P84" s="3073"/>
      <c r="Q84" s="3073"/>
      <c r="R84" s="3074">
        <f t="shared" si="4"/>
        <v>0</v>
      </c>
      <c r="S84" s="3070">
        <v>8</v>
      </c>
    </row>
    <row r="85" spans="1:19">
      <c r="A85" s="3081">
        <v>9</v>
      </c>
      <c r="B85" s="2965" t="s">
        <v>4251</v>
      </c>
      <c r="C85" s="2965" t="s">
        <v>2495</v>
      </c>
      <c r="D85" s="3107">
        <v>138</v>
      </c>
      <c r="E85" s="3107">
        <v>138</v>
      </c>
      <c r="F85" s="3101" t="s">
        <v>1401</v>
      </c>
      <c r="G85" s="3108">
        <v>0.38</v>
      </c>
      <c r="H85" s="3109"/>
      <c r="I85" s="3110">
        <v>1</v>
      </c>
      <c r="J85" s="2961"/>
      <c r="K85" s="3111" t="s">
        <v>1389</v>
      </c>
      <c r="L85" s="3072"/>
      <c r="M85" s="3072"/>
      <c r="N85" s="3072">
        <f t="shared" si="3"/>
        <v>0</v>
      </c>
      <c r="O85" s="3073"/>
      <c r="P85" s="3073"/>
      <c r="Q85" s="3073"/>
      <c r="R85" s="3074">
        <f t="shared" si="4"/>
        <v>0</v>
      </c>
      <c r="S85" s="3070">
        <v>9</v>
      </c>
    </row>
    <row r="86" spans="1:19">
      <c r="A86" s="3081">
        <v>10</v>
      </c>
      <c r="B86" s="2965" t="s">
        <v>4251</v>
      </c>
      <c r="C86" s="2965" t="s">
        <v>2495</v>
      </c>
      <c r="D86" s="3107">
        <v>138</v>
      </c>
      <c r="E86" s="3107">
        <v>138</v>
      </c>
      <c r="F86" s="3101" t="s">
        <v>1401</v>
      </c>
      <c r="G86" s="3108">
        <v>0.44</v>
      </c>
      <c r="H86" s="3109"/>
      <c r="I86" s="3110">
        <v>1</v>
      </c>
      <c r="J86" s="2961"/>
      <c r="K86" s="3111" t="s">
        <v>1393</v>
      </c>
      <c r="L86" s="3072"/>
      <c r="M86" s="3072"/>
      <c r="N86" s="3072">
        <f t="shared" si="3"/>
        <v>0</v>
      </c>
      <c r="O86" s="3073"/>
      <c r="P86" s="3073"/>
      <c r="Q86" s="3073"/>
      <c r="R86" s="3074">
        <f t="shared" si="4"/>
        <v>0</v>
      </c>
      <c r="S86" s="3070">
        <v>10</v>
      </c>
    </row>
    <row r="87" spans="1:19">
      <c r="A87" s="3081">
        <v>11</v>
      </c>
      <c r="B87" s="2965" t="s">
        <v>2496</v>
      </c>
      <c r="C87" s="2965" t="s">
        <v>2497</v>
      </c>
      <c r="D87" s="3107">
        <v>138</v>
      </c>
      <c r="E87" s="3107">
        <v>138</v>
      </c>
      <c r="F87" s="3101" t="s">
        <v>1401</v>
      </c>
      <c r="G87" s="3108"/>
      <c r="H87" s="3109">
        <v>1.6</v>
      </c>
      <c r="I87" s="3110">
        <v>1</v>
      </c>
      <c r="J87" s="2961"/>
      <c r="K87" s="3111" t="s">
        <v>2498</v>
      </c>
      <c r="L87" s="3072"/>
      <c r="M87" s="3072"/>
      <c r="N87" s="3072">
        <f t="shared" si="3"/>
        <v>0</v>
      </c>
      <c r="O87" s="3073"/>
      <c r="P87" s="3073"/>
      <c r="Q87" s="3073"/>
      <c r="R87" s="3074">
        <f t="shared" si="4"/>
        <v>0</v>
      </c>
      <c r="S87" s="3070">
        <v>11</v>
      </c>
    </row>
    <row r="88" spans="1:19">
      <c r="A88" s="3081">
        <v>12</v>
      </c>
      <c r="B88" s="2965" t="s">
        <v>2496</v>
      </c>
      <c r="C88" s="2965" t="s">
        <v>2497</v>
      </c>
      <c r="D88" s="3107">
        <v>138</v>
      </c>
      <c r="E88" s="3107">
        <v>138</v>
      </c>
      <c r="F88" s="3101" t="s">
        <v>1401</v>
      </c>
      <c r="G88" s="3108">
        <v>2.7</v>
      </c>
      <c r="H88" s="3109"/>
      <c r="I88" s="3110">
        <v>1</v>
      </c>
      <c r="J88" s="2961"/>
      <c r="K88" s="3111" t="s">
        <v>2498</v>
      </c>
      <c r="L88" s="3072"/>
      <c r="M88" s="3072"/>
      <c r="N88" s="3072">
        <f t="shared" si="3"/>
        <v>0</v>
      </c>
      <c r="O88" s="3073"/>
      <c r="P88" s="3073"/>
      <c r="Q88" s="3073"/>
      <c r="R88" s="3074">
        <f t="shared" si="4"/>
        <v>0</v>
      </c>
      <c r="S88" s="3070">
        <v>12</v>
      </c>
    </row>
    <row r="89" spans="1:19">
      <c r="A89" s="3081">
        <v>13</v>
      </c>
      <c r="B89" s="2965" t="s">
        <v>2499</v>
      </c>
      <c r="C89" s="2965" t="s">
        <v>2500</v>
      </c>
      <c r="D89" s="3107">
        <v>138</v>
      </c>
      <c r="E89" s="3107">
        <v>138</v>
      </c>
      <c r="F89" s="3101" t="s">
        <v>1401</v>
      </c>
      <c r="G89" s="3108">
        <v>3.2</v>
      </c>
      <c r="H89" s="3109"/>
      <c r="I89" s="3110">
        <v>1</v>
      </c>
      <c r="J89" s="2961"/>
      <c r="K89" s="3111" t="s">
        <v>2498</v>
      </c>
      <c r="L89" s="3072"/>
      <c r="M89" s="3072"/>
      <c r="N89" s="3072">
        <f t="shared" si="3"/>
        <v>0</v>
      </c>
      <c r="O89" s="3073"/>
      <c r="P89" s="3073"/>
      <c r="Q89" s="3073"/>
      <c r="R89" s="3074">
        <f t="shared" si="4"/>
        <v>0</v>
      </c>
      <c r="S89" s="3070">
        <v>13</v>
      </c>
    </row>
    <row r="90" spans="1:19">
      <c r="A90" s="3081">
        <v>14</v>
      </c>
      <c r="B90" s="2965" t="s">
        <v>2501</v>
      </c>
      <c r="C90" s="2965" t="s">
        <v>2521</v>
      </c>
      <c r="D90" s="3107">
        <v>138</v>
      </c>
      <c r="E90" s="3107">
        <v>138</v>
      </c>
      <c r="F90" s="3101" t="s">
        <v>1401</v>
      </c>
      <c r="G90" s="3108">
        <v>2.9</v>
      </c>
      <c r="H90" s="3109"/>
      <c r="I90" s="3110">
        <v>1</v>
      </c>
      <c r="J90" s="2961"/>
      <c r="K90" s="3111" t="s">
        <v>2498</v>
      </c>
      <c r="L90" s="3072"/>
      <c r="M90" s="3072"/>
      <c r="N90" s="3072">
        <f t="shared" si="3"/>
        <v>0</v>
      </c>
      <c r="O90" s="3073"/>
      <c r="P90" s="3073"/>
      <c r="Q90" s="3073"/>
      <c r="R90" s="3074">
        <f t="shared" si="4"/>
        <v>0</v>
      </c>
      <c r="S90" s="3070">
        <v>14</v>
      </c>
    </row>
    <row r="91" spans="1:19">
      <c r="A91" s="3081">
        <v>15</v>
      </c>
      <c r="B91" s="2965" t="s">
        <v>2502</v>
      </c>
      <c r="C91" s="2965" t="s">
        <v>1403</v>
      </c>
      <c r="D91" s="3107">
        <v>138</v>
      </c>
      <c r="E91" s="3107">
        <v>138</v>
      </c>
      <c r="F91" s="3101" t="s">
        <v>3204</v>
      </c>
      <c r="G91" s="3108">
        <v>0.13</v>
      </c>
      <c r="H91" s="3109"/>
      <c r="I91" s="3110">
        <v>1</v>
      </c>
      <c r="J91" s="2961"/>
      <c r="K91" s="3111" t="s">
        <v>3205</v>
      </c>
      <c r="L91" s="3072"/>
      <c r="M91" s="3072"/>
      <c r="N91" s="3072">
        <f t="shared" si="3"/>
        <v>0</v>
      </c>
      <c r="O91" s="3073"/>
      <c r="P91" s="3073"/>
      <c r="Q91" s="3073"/>
      <c r="R91" s="3074">
        <f t="shared" si="4"/>
        <v>0</v>
      </c>
      <c r="S91" s="3070">
        <v>15</v>
      </c>
    </row>
    <row r="92" spans="1:19">
      <c r="A92" s="3081">
        <v>16</v>
      </c>
      <c r="B92" s="2965" t="s">
        <v>2503</v>
      </c>
      <c r="C92" s="2965" t="s">
        <v>1403</v>
      </c>
      <c r="D92" s="3107">
        <v>138</v>
      </c>
      <c r="E92" s="3107">
        <v>138</v>
      </c>
      <c r="F92" s="3101" t="s">
        <v>3204</v>
      </c>
      <c r="G92" s="3108">
        <v>0.13</v>
      </c>
      <c r="H92" s="3109"/>
      <c r="I92" s="3110">
        <v>1</v>
      </c>
      <c r="J92" s="2961"/>
      <c r="K92" s="3111" t="s">
        <v>3205</v>
      </c>
      <c r="L92" s="3072"/>
      <c r="M92" s="3072"/>
      <c r="N92" s="3072">
        <f t="shared" si="3"/>
        <v>0</v>
      </c>
      <c r="O92" s="3073"/>
      <c r="P92" s="3073"/>
      <c r="Q92" s="3073"/>
      <c r="R92" s="3074">
        <f t="shared" si="4"/>
        <v>0</v>
      </c>
      <c r="S92" s="3070">
        <v>16</v>
      </c>
    </row>
    <row r="93" spans="1:19">
      <c r="A93" s="3070">
        <v>17</v>
      </c>
      <c r="B93" s="2965" t="s">
        <v>2504</v>
      </c>
      <c r="C93" s="2965" t="s">
        <v>4061</v>
      </c>
      <c r="D93" s="3107">
        <v>138</v>
      </c>
      <c r="E93" s="3107">
        <v>138</v>
      </c>
      <c r="F93" s="3101" t="s">
        <v>1388</v>
      </c>
      <c r="G93" s="3108">
        <v>0.25</v>
      </c>
      <c r="H93" s="3109"/>
      <c r="I93" s="3110">
        <v>1</v>
      </c>
      <c r="J93" s="2961"/>
      <c r="K93" s="3111" t="s">
        <v>1393</v>
      </c>
      <c r="L93" s="3072"/>
      <c r="M93" s="3072"/>
      <c r="N93" s="3072">
        <f t="shared" si="3"/>
        <v>0</v>
      </c>
      <c r="O93" s="3073"/>
      <c r="P93" s="3073"/>
      <c r="Q93" s="3073"/>
      <c r="R93" s="3074">
        <f t="shared" si="4"/>
        <v>0</v>
      </c>
      <c r="S93" s="3070">
        <v>17</v>
      </c>
    </row>
    <row r="94" spans="1:19">
      <c r="A94" s="3070">
        <v>18</v>
      </c>
      <c r="B94" s="2965" t="s">
        <v>2504</v>
      </c>
      <c r="C94" s="2965" t="s">
        <v>4061</v>
      </c>
      <c r="D94" s="3107">
        <v>138</v>
      </c>
      <c r="E94" s="3107">
        <v>138</v>
      </c>
      <c r="F94" s="3101" t="s">
        <v>1401</v>
      </c>
      <c r="G94" s="3108">
        <v>4.0999999999999996</v>
      </c>
      <c r="H94" s="3109">
        <v>0.66</v>
      </c>
      <c r="I94" s="3110">
        <v>1</v>
      </c>
      <c r="J94" s="2961"/>
      <c r="K94" s="3111" t="s">
        <v>2505</v>
      </c>
      <c r="L94" s="3072"/>
      <c r="M94" s="3072"/>
      <c r="N94" s="3072">
        <f t="shared" si="3"/>
        <v>0</v>
      </c>
      <c r="O94" s="3073"/>
      <c r="P94" s="3073"/>
      <c r="Q94" s="3073"/>
      <c r="R94" s="3074">
        <f t="shared" si="4"/>
        <v>0</v>
      </c>
      <c r="S94" s="3070">
        <v>18</v>
      </c>
    </row>
    <row r="95" spans="1:19">
      <c r="A95" s="3070">
        <v>19</v>
      </c>
      <c r="B95" s="2965" t="s">
        <v>2504</v>
      </c>
      <c r="C95" s="2965" t="s">
        <v>4061</v>
      </c>
      <c r="D95" s="3107">
        <v>138</v>
      </c>
      <c r="E95" s="3107">
        <v>138</v>
      </c>
      <c r="F95" s="3101" t="s">
        <v>3209</v>
      </c>
      <c r="G95" s="3108">
        <v>3.28</v>
      </c>
      <c r="H95" s="3109"/>
      <c r="I95" s="3110">
        <v>1</v>
      </c>
      <c r="J95" s="2961"/>
      <c r="K95" s="3111" t="s">
        <v>2506</v>
      </c>
      <c r="L95" s="3072"/>
      <c r="M95" s="3072"/>
      <c r="N95" s="3072">
        <f t="shared" si="3"/>
        <v>0</v>
      </c>
      <c r="O95" s="3073"/>
      <c r="P95" s="3073"/>
      <c r="Q95" s="3073"/>
      <c r="R95" s="3074">
        <f t="shared" si="4"/>
        <v>0</v>
      </c>
      <c r="S95" s="3070">
        <v>19</v>
      </c>
    </row>
    <row r="96" spans="1:19">
      <c r="A96" s="3070">
        <v>20</v>
      </c>
      <c r="B96" s="2965" t="s">
        <v>2504</v>
      </c>
      <c r="C96" s="2965" t="s">
        <v>4061</v>
      </c>
      <c r="D96" s="3107">
        <v>138</v>
      </c>
      <c r="E96" s="3107">
        <v>138</v>
      </c>
      <c r="F96" s="3101" t="s">
        <v>3204</v>
      </c>
      <c r="G96" s="3108">
        <v>1.86</v>
      </c>
      <c r="H96" s="3109"/>
      <c r="I96" s="3110">
        <v>1</v>
      </c>
      <c r="J96" s="2961"/>
      <c r="K96" s="3111" t="s">
        <v>4082</v>
      </c>
      <c r="L96" s="3072"/>
      <c r="M96" s="3072"/>
      <c r="N96" s="3072">
        <f t="shared" si="3"/>
        <v>0</v>
      </c>
      <c r="O96" s="3073"/>
      <c r="P96" s="3073"/>
      <c r="Q96" s="3073"/>
      <c r="R96" s="3074">
        <f t="shared" si="4"/>
        <v>0</v>
      </c>
      <c r="S96" s="3070">
        <v>20</v>
      </c>
    </row>
    <row r="97" spans="1:19">
      <c r="A97" s="3070">
        <v>21</v>
      </c>
      <c r="B97" s="2965" t="s">
        <v>4058</v>
      </c>
      <c r="C97" s="2965" t="s">
        <v>3213</v>
      </c>
      <c r="D97" s="3107">
        <v>138</v>
      </c>
      <c r="E97" s="3107">
        <v>138</v>
      </c>
      <c r="F97" s="3101" t="s">
        <v>3204</v>
      </c>
      <c r="G97" s="3108">
        <v>1.86</v>
      </c>
      <c r="H97" s="3109"/>
      <c r="I97" s="3110">
        <v>1</v>
      </c>
      <c r="J97" s="2961"/>
      <c r="K97" s="3111" t="s">
        <v>4082</v>
      </c>
      <c r="L97" s="3072"/>
      <c r="M97" s="3072"/>
      <c r="N97" s="3072">
        <f t="shared" si="3"/>
        <v>0</v>
      </c>
      <c r="O97" s="3073"/>
      <c r="P97" s="3073"/>
      <c r="Q97" s="3073"/>
      <c r="R97" s="3074">
        <f t="shared" si="4"/>
        <v>0</v>
      </c>
      <c r="S97" s="3070">
        <v>21</v>
      </c>
    </row>
    <row r="98" spans="1:19">
      <c r="A98" s="3070">
        <v>22</v>
      </c>
      <c r="B98" s="2965" t="s">
        <v>4058</v>
      </c>
      <c r="C98" s="2965" t="s">
        <v>3213</v>
      </c>
      <c r="D98" s="3107">
        <v>138</v>
      </c>
      <c r="E98" s="3107">
        <v>138</v>
      </c>
      <c r="F98" s="3101" t="s">
        <v>3209</v>
      </c>
      <c r="G98" s="3108">
        <v>1.3</v>
      </c>
      <c r="H98" s="3109"/>
      <c r="I98" s="3110">
        <v>1</v>
      </c>
      <c r="J98" s="2961"/>
      <c r="K98" s="3111" t="s">
        <v>2506</v>
      </c>
      <c r="L98" s="3072"/>
      <c r="M98" s="3072"/>
      <c r="N98" s="3072">
        <f t="shared" si="3"/>
        <v>0</v>
      </c>
      <c r="O98" s="3073"/>
      <c r="P98" s="3073"/>
      <c r="Q98" s="3073"/>
      <c r="R98" s="3074">
        <f t="shared" si="4"/>
        <v>0</v>
      </c>
      <c r="S98" s="3070">
        <v>22</v>
      </c>
    </row>
    <row r="99" spans="1:19">
      <c r="A99" s="3070">
        <v>23</v>
      </c>
      <c r="B99" s="2965" t="s">
        <v>2507</v>
      </c>
      <c r="C99" s="2965" t="s">
        <v>1387</v>
      </c>
      <c r="D99" s="3107">
        <v>115</v>
      </c>
      <c r="E99" s="3107">
        <v>115</v>
      </c>
      <c r="F99" s="3101" t="s">
        <v>1388</v>
      </c>
      <c r="G99" s="3108">
        <v>0.08</v>
      </c>
      <c r="H99" s="3109"/>
      <c r="I99" s="3110">
        <v>1</v>
      </c>
      <c r="J99" s="2961"/>
      <c r="K99" s="3111" t="s">
        <v>1393</v>
      </c>
      <c r="L99" s="3072"/>
      <c r="M99" s="3072"/>
      <c r="N99" s="3072">
        <f t="shared" si="3"/>
        <v>0</v>
      </c>
      <c r="O99" s="3073"/>
      <c r="P99" s="3073"/>
      <c r="Q99" s="3073"/>
      <c r="R99" s="3074">
        <f t="shared" si="4"/>
        <v>0</v>
      </c>
      <c r="S99" s="3070">
        <v>23</v>
      </c>
    </row>
    <row r="100" spans="1:19">
      <c r="A100" s="3070">
        <v>24</v>
      </c>
      <c r="B100" s="2965" t="s">
        <v>2508</v>
      </c>
      <c r="C100" s="2965" t="s">
        <v>5313</v>
      </c>
      <c r="D100" s="3107" t="s">
        <v>4083</v>
      </c>
      <c r="E100" s="3107">
        <v>115</v>
      </c>
      <c r="F100" s="3101" t="s">
        <v>3214</v>
      </c>
      <c r="G100" s="3108">
        <v>1.4</v>
      </c>
      <c r="H100" s="3109">
        <v>1.4</v>
      </c>
      <c r="I100" s="3110">
        <v>2</v>
      </c>
      <c r="J100" s="2961"/>
      <c r="K100" s="3111" t="s">
        <v>2509</v>
      </c>
      <c r="L100" s="3072"/>
      <c r="M100" s="3072"/>
      <c r="N100" s="3072">
        <f t="shared" si="3"/>
        <v>0</v>
      </c>
      <c r="O100" s="3073"/>
      <c r="P100" s="3073"/>
      <c r="Q100" s="3073"/>
      <c r="R100" s="3074">
        <f t="shared" si="4"/>
        <v>0</v>
      </c>
      <c r="S100" s="3070">
        <v>24</v>
      </c>
    </row>
    <row r="101" spans="1:19">
      <c r="A101" s="3070">
        <v>25</v>
      </c>
      <c r="B101" s="2965" t="s">
        <v>2510</v>
      </c>
      <c r="C101" s="2965" t="s">
        <v>2511</v>
      </c>
      <c r="D101" s="3107">
        <v>69</v>
      </c>
      <c r="E101" s="3107">
        <v>69</v>
      </c>
      <c r="F101" s="3101" t="s">
        <v>1388</v>
      </c>
      <c r="G101" s="3108">
        <v>3.2</v>
      </c>
      <c r="H101" s="3109"/>
      <c r="I101" s="3110">
        <v>1</v>
      </c>
      <c r="J101" s="2961"/>
      <c r="K101" s="3111" t="s">
        <v>2512</v>
      </c>
      <c r="L101" s="3072"/>
      <c r="M101" s="3072"/>
      <c r="N101" s="3072">
        <f t="shared" si="3"/>
        <v>0</v>
      </c>
      <c r="O101" s="3073"/>
      <c r="P101" s="3073"/>
      <c r="Q101" s="3073"/>
      <c r="R101" s="3074">
        <f t="shared" si="4"/>
        <v>0</v>
      </c>
      <c r="S101" s="3070">
        <v>25</v>
      </c>
    </row>
    <row r="102" spans="1:19">
      <c r="A102" s="3070">
        <v>26</v>
      </c>
      <c r="B102" s="2965" t="s">
        <v>2513</v>
      </c>
      <c r="C102" s="2965" t="s">
        <v>2514</v>
      </c>
      <c r="D102" s="3107">
        <v>69</v>
      </c>
      <c r="E102" s="3107">
        <v>69</v>
      </c>
      <c r="F102" s="3101" t="s">
        <v>1401</v>
      </c>
      <c r="G102" s="3108">
        <v>10</v>
      </c>
      <c r="H102" s="3109"/>
      <c r="I102" s="3110">
        <v>1</v>
      </c>
      <c r="J102" s="2961"/>
      <c r="K102" s="3111" t="s">
        <v>2515</v>
      </c>
      <c r="L102" s="3072"/>
      <c r="M102" s="3072"/>
      <c r="N102" s="3072">
        <f t="shared" si="3"/>
        <v>0</v>
      </c>
      <c r="O102" s="3073"/>
      <c r="P102" s="3073"/>
      <c r="Q102" s="3073"/>
      <c r="R102" s="3074">
        <f t="shared" si="4"/>
        <v>0</v>
      </c>
      <c r="S102" s="3070">
        <v>26</v>
      </c>
    </row>
    <row r="103" spans="1:19">
      <c r="A103" s="3070">
        <v>27</v>
      </c>
      <c r="B103" s="2965" t="s">
        <v>2516</v>
      </c>
      <c r="C103" s="2965" t="s">
        <v>2517</v>
      </c>
      <c r="D103" s="3107">
        <v>34.5</v>
      </c>
      <c r="E103" s="3107">
        <v>69</v>
      </c>
      <c r="F103" s="3101" t="s">
        <v>1401</v>
      </c>
      <c r="G103" s="3108">
        <v>12</v>
      </c>
      <c r="H103" s="3109"/>
      <c r="I103" s="3110">
        <v>1</v>
      </c>
      <c r="J103" s="2961"/>
      <c r="K103" s="3111" t="s">
        <v>2515</v>
      </c>
      <c r="L103" s="3072"/>
      <c r="M103" s="3072"/>
      <c r="N103" s="3072">
        <f t="shared" si="3"/>
        <v>0</v>
      </c>
      <c r="O103" s="3073"/>
      <c r="P103" s="3073"/>
      <c r="Q103" s="3073"/>
      <c r="R103" s="3074">
        <f t="shared" si="4"/>
        <v>0</v>
      </c>
      <c r="S103" s="3070">
        <v>27</v>
      </c>
    </row>
    <row r="104" spans="1:19">
      <c r="A104" s="3070">
        <v>28</v>
      </c>
      <c r="B104" s="2965" t="s">
        <v>2535</v>
      </c>
      <c r="C104" s="2965" t="s">
        <v>1397</v>
      </c>
      <c r="D104" s="3107">
        <v>69</v>
      </c>
      <c r="E104" s="3107">
        <v>69</v>
      </c>
      <c r="F104" s="3101" t="s">
        <v>3214</v>
      </c>
      <c r="G104" s="3108">
        <v>21.11</v>
      </c>
      <c r="H104" s="3109"/>
      <c r="I104" s="3110">
        <v>1</v>
      </c>
      <c r="J104" s="2961"/>
      <c r="K104" s="3111" t="s">
        <v>2536</v>
      </c>
      <c r="L104" s="3072"/>
      <c r="M104" s="3072"/>
      <c r="N104" s="3072">
        <f t="shared" si="3"/>
        <v>0</v>
      </c>
      <c r="O104" s="3073"/>
      <c r="P104" s="3073"/>
      <c r="Q104" s="3073"/>
      <c r="R104" s="3074">
        <f t="shared" si="4"/>
        <v>0</v>
      </c>
      <c r="S104" s="3070">
        <v>28</v>
      </c>
    </row>
    <row r="105" spans="1:19">
      <c r="A105" s="3070">
        <v>29</v>
      </c>
      <c r="B105" s="2965" t="s">
        <v>2537</v>
      </c>
      <c r="C105" s="2965" t="s">
        <v>2538</v>
      </c>
      <c r="D105" s="3107">
        <v>69</v>
      </c>
      <c r="E105" s="3107">
        <v>69</v>
      </c>
      <c r="F105" s="3101" t="s">
        <v>3214</v>
      </c>
      <c r="G105" s="3108"/>
      <c r="H105" s="3109">
        <v>10.029999999999999</v>
      </c>
      <c r="I105" s="3110">
        <v>1</v>
      </c>
      <c r="J105" s="2961"/>
      <c r="K105" s="3111" t="s">
        <v>2536</v>
      </c>
      <c r="L105" s="3072"/>
      <c r="M105" s="3072"/>
      <c r="N105" s="3072">
        <f t="shared" si="3"/>
        <v>0</v>
      </c>
      <c r="O105" s="3073"/>
      <c r="P105" s="3073"/>
      <c r="Q105" s="3073"/>
      <c r="R105" s="3074">
        <f t="shared" si="4"/>
        <v>0</v>
      </c>
      <c r="S105" s="3070">
        <v>29</v>
      </c>
    </row>
    <row r="106" spans="1:19">
      <c r="A106" s="3070">
        <v>30</v>
      </c>
      <c r="B106" s="2965" t="s">
        <v>2539</v>
      </c>
      <c r="C106" s="2965" t="s">
        <v>2511</v>
      </c>
      <c r="D106" s="3107">
        <v>69</v>
      </c>
      <c r="E106" s="3107">
        <v>69</v>
      </c>
      <c r="F106" s="3101" t="s">
        <v>3214</v>
      </c>
      <c r="G106" s="3108"/>
      <c r="H106" s="3109">
        <v>11.08</v>
      </c>
      <c r="I106" s="3110">
        <v>1</v>
      </c>
      <c r="J106" s="2961"/>
      <c r="K106" s="3111" t="s">
        <v>2536</v>
      </c>
      <c r="L106" s="3072"/>
      <c r="M106" s="3072"/>
      <c r="N106" s="3072">
        <f t="shared" si="3"/>
        <v>0</v>
      </c>
      <c r="O106" s="3073"/>
      <c r="P106" s="3073"/>
      <c r="Q106" s="3073"/>
      <c r="R106" s="3074">
        <f t="shared" si="4"/>
        <v>0</v>
      </c>
      <c r="S106" s="3070">
        <v>30</v>
      </c>
    </row>
    <row r="107" spans="1:19">
      <c r="A107" s="3070">
        <v>31</v>
      </c>
      <c r="B107" s="2965" t="s">
        <v>2540</v>
      </c>
      <c r="C107" s="2965" t="s">
        <v>2514</v>
      </c>
      <c r="D107" s="3107">
        <v>69</v>
      </c>
      <c r="E107" s="3107">
        <v>69</v>
      </c>
      <c r="F107" s="3101" t="s">
        <v>1401</v>
      </c>
      <c r="G107" s="3108"/>
      <c r="H107" s="3109">
        <v>10</v>
      </c>
      <c r="I107" s="3110">
        <v>1</v>
      </c>
      <c r="J107" s="2961"/>
      <c r="K107" s="3111" t="s">
        <v>2515</v>
      </c>
      <c r="L107" s="3072"/>
      <c r="M107" s="3072"/>
      <c r="N107" s="3072">
        <f t="shared" si="3"/>
        <v>0</v>
      </c>
      <c r="O107" s="3073"/>
      <c r="P107" s="3073"/>
      <c r="Q107" s="3073"/>
      <c r="R107" s="3074">
        <f t="shared" si="4"/>
        <v>0</v>
      </c>
      <c r="S107" s="3070">
        <v>31</v>
      </c>
    </row>
    <row r="108" spans="1:19">
      <c r="A108" s="3070">
        <v>32</v>
      </c>
      <c r="B108" s="2965" t="s">
        <v>2541</v>
      </c>
      <c r="C108" s="2965" t="s">
        <v>2517</v>
      </c>
      <c r="D108" s="3107">
        <v>0</v>
      </c>
      <c r="E108" s="3107">
        <v>69</v>
      </c>
      <c r="F108" s="3101" t="s">
        <v>1401</v>
      </c>
      <c r="G108" s="3108"/>
      <c r="H108" s="3109">
        <v>12</v>
      </c>
      <c r="I108" s="3110">
        <v>1</v>
      </c>
      <c r="J108" s="2961"/>
      <c r="K108" s="3111" t="s">
        <v>2515</v>
      </c>
      <c r="L108" s="3072"/>
      <c r="M108" s="3072"/>
      <c r="N108" s="3072">
        <f t="shared" si="3"/>
        <v>0</v>
      </c>
      <c r="O108" s="3073"/>
      <c r="P108" s="3073"/>
      <c r="Q108" s="3073"/>
      <c r="R108" s="3074">
        <f t="shared" si="4"/>
        <v>0</v>
      </c>
      <c r="S108" s="3070">
        <v>32</v>
      </c>
    </row>
    <row r="109" spans="1:19">
      <c r="A109" s="3070">
        <v>33</v>
      </c>
      <c r="B109" s="2965" t="s">
        <v>2542</v>
      </c>
      <c r="C109" s="2965" t="s">
        <v>2543</v>
      </c>
      <c r="D109" s="3107">
        <v>69</v>
      </c>
      <c r="E109" s="3107">
        <v>69</v>
      </c>
      <c r="F109" s="3101" t="s">
        <v>3214</v>
      </c>
      <c r="G109" s="3108">
        <v>5.29</v>
      </c>
      <c r="H109" s="3109"/>
      <c r="I109" s="3110">
        <v>1</v>
      </c>
      <c r="J109" s="2961"/>
      <c r="K109" s="3111" t="s">
        <v>2536</v>
      </c>
      <c r="L109" s="3072"/>
      <c r="M109" s="3072"/>
      <c r="N109" s="3072">
        <f t="shared" si="3"/>
        <v>0</v>
      </c>
      <c r="O109" s="3073"/>
      <c r="P109" s="3073"/>
      <c r="Q109" s="3073"/>
      <c r="R109" s="3074">
        <f t="shared" si="4"/>
        <v>0</v>
      </c>
      <c r="S109" s="3070">
        <v>33</v>
      </c>
    </row>
    <row r="110" spans="1:19">
      <c r="A110" s="3070">
        <v>34</v>
      </c>
      <c r="B110" s="2965" t="s">
        <v>4319</v>
      </c>
      <c r="C110" s="2965" t="s">
        <v>1397</v>
      </c>
      <c r="D110" s="3107">
        <v>69</v>
      </c>
      <c r="E110" s="3107">
        <v>115</v>
      </c>
      <c r="F110" s="3101" t="s">
        <v>4320</v>
      </c>
      <c r="G110" s="3108">
        <v>2.89</v>
      </c>
      <c r="H110" s="3109"/>
      <c r="I110" s="3110">
        <v>1</v>
      </c>
      <c r="J110" s="2961"/>
      <c r="K110" s="3111" t="s">
        <v>2544</v>
      </c>
      <c r="L110" s="3072"/>
      <c r="M110" s="3072"/>
      <c r="N110" s="3072">
        <f t="shared" si="3"/>
        <v>0</v>
      </c>
      <c r="O110" s="3073"/>
      <c r="P110" s="3073"/>
      <c r="Q110" s="3073"/>
      <c r="R110" s="3074">
        <f t="shared" si="4"/>
        <v>0</v>
      </c>
      <c r="S110" s="3070">
        <v>34</v>
      </c>
    </row>
    <row r="111" spans="1:19">
      <c r="A111" s="3070">
        <v>35</v>
      </c>
      <c r="B111" s="2965" t="s">
        <v>4369</v>
      </c>
      <c r="C111" s="2965" t="s">
        <v>4368</v>
      </c>
      <c r="D111" s="3107">
        <v>69</v>
      </c>
      <c r="E111" s="3107">
        <v>115</v>
      </c>
      <c r="F111" s="3101" t="s">
        <v>1388</v>
      </c>
      <c r="G111" s="3108">
        <v>2.34</v>
      </c>
      <c r="H111" s="3109"/>
      <c r="I111" s="3110">
        <v>1</v>
      </c>
      <c r="J111" s="2961"/>
      <c r="K111" s="3111" t="s">
        <v>1393</v>
      </c>
      <c r="L111" s="3072"/>
      <c r="M111" s="3072"/>
      <c r="N111" s="3072">
        <f t="shared" si="3"/>
        <v>0</v>
      </c>
      <c r="O111" s="3073"/>
      <c r="P111" s="3073"/>
      <c r="Q111" s="3073"/>
      <c r="R111" s="3074">
        <f t="shared" si="4"/>
        <v>0</v>
      </c>
      <c r="S111" s="3070">
        <v>35</v>
      </c>
    </row>
    <row r="112" spans="1:19">
      <c r="A112" s="3070">
        <v>36</v>
      </c>
      <c r="B112" s="2965" t="s">
        <v>4369</v>
      </c>
      <c r="C112" s="2965" t="s">
        <v>4368</v>
      </c>
      <c r="D112" s="3107">
        <v>69</v>
      </c>
      <c r="E112" s="3107">
        <v>115</v>
      </c>
      <c r="F112" s="3101" t="s">
        <v>4320</v>
      </c>
      <c r="G112" s="3108">
        <v>7.05</v>
      </c>
      <c r="H112" s="3109"/>
      <c r="I112" s="3110">
        <v>1</v>
      </c>
      <c r="J112" s="2961"/>
      <c r="K112" s="3111" t="s">
        <v>2544</v>
      </c>
      <c r="L112" s="3072"/>
      <c r="M112" s="3072"/>
      <c r="N112" s="3072">
        <f t="shared" si="3"/>
        <v>0</v>
      </c>
      <c r="O112" s="3073"/>
      <c r="P112" s="3073"/>
      <c r="Q112" s="3073"/>
      <c r="R112" s="3074">
        <f t="shared" si="4"/>
        <v>0</v>
      </c>
      <c r="S112" s="3070">
        <v>36</v>
      </c>
    </row>
    <row r="113" spans="1:19">
      <c r="A113" s="3070">
        <v>37</v>
      </c>
      <c r="B113" s="2965" t="s">
        <v>4370</v>
      </c>
      <c r="C113" s="2965" t="s">
        <v>1397</v>
      </c>
      <c r="D113" s="3107">
        <v>69</v>
      </c>
      <c r="E113" s="3107">
        <v>115</v>
      </c>
      <c r="F113" s="3101" t="s">
        <v>3214</v>
      </c>
      <c r="G113" s="3108">
        <v>9.66</v>
      </c>
      <c r="H113" s="3109"/>
      <c r="I113" s="3110">
        <v>1</v>
      </c>
      <c r="J113" s="2961"/>
      <c r="K113" s="3111" t="s">
        <v>2544</v>
      </c>
      <c r="L113" s="3072"/>
      <c r="M113" s="3072"/>
      <c r="N113" s="3072">
        <f t="shared" si="3"/>
        <v>0</v>
      </c>
      <c r="O113" s="3073"/>
      <c r="P113" s="3073"/>
      <c r="Q113" s="3073"/>
      <c r="R113" s="3074">
        <f t="shared" si="4"/>
        <v>0</v>
      </c>
      <c r="S113" s="3070">
        <v>37</v>
      </c>
    </row>
    <row r="114" spans="1:19">
      <c r="A114" s="3070">
        <v>38</v>
      </c>
      <c r="B114" s="2965" t="s">
        <v>4370</v>
      </c>
      <c r="C114" s="2965" t="s">
        <v>1397</v>
      </c>
      <c r="D114" s="3107">
        <v>69</v>
      </c>
      <c r="E114" s="3107">
        <v>115</v>
      </c>
      <c r="F114" s="3101" t="s">
        <v>1388</v>
      </c>
      <c r="G114" s="3108">
        <v>2.34</v>
      </c>
      <c r="H114" s="3109"/>
      <c r="I114" s="3110">
        <v>1</v>
      </c>
      <c r="J114" s="2961"/>
      <c r="K114" s="3111" t="s">
        <v>1393</v>
      </c>
      <c r="L114" s="3072"/>
      <c r="M114" s="3072"/>
      <c r="N114" s="3072">
        <f t="shared" si="3"/>
        <v>0</v>
      </c>
      <c r="O114" s="3073"/>
      <c r="P114" s="3073"/>
      <c r="Q114" s="3073"/>
      <c r="R114" s="3074">
        <f t="shared" si="4"/>
        <v>0</v>
      </c>
      <c r="S114" s="3070">
        <v>38</v>
      </c>
    </row>
    <row r="115" spans="1:19">
      <c r="A115" s="3070">
        <v>39</v>
      </c>
      <c r="B115" s="2965" t="s">
        <v>2545</v>
      </c>
      <c r="C115" s="2965" t="s">
        <v>2546</v>
      </c>
      <c r="D115" s="3107">
        <v>69</v>
      </c>
      <c r="E115" s="3107">
        <v>69</v>
      </c>
      <c r="F115" s="3101" t="s">
        <v>1388</v>
      </c>
      <c r="G115" s="3108">
        <v>1.76</v>
      </c>
      <c r="H115" s="3109"/>
      <c r="I115" s="3110">
        <v>1</v>
      </c>
      <c r="J115" s="2961"/>
      <c r="K115" s="3111" t="s">
        <v>1393</v>
      </c>
      <c r="L115" s="3072"/>
      <c r="M115" s="3072"/>
      <c r="N115" s="3072">
        <f t="shared" si="3"/>
        <v>0</v>
      </c>
      <c r="O115" s="3073"/>
      <c r="P115" s="3073"/>
      <c r="Q115" s="3073"/>
      <c r="R115" s="3074">
        <f t="shared" si="4"/>
        <v>0</v>
      </c>
      <c r="S115" s="3070">
        <v>39</v>
      </c>
    </row>
    <row r="116" spans="1:19">
      <c r="A116" s="3070">
        <v>40</v>
      </c>
      <c r="B116" s="2965" t="s">
        <v>2545</v>
      </c>
      <c r="C116" s="2965" t="s">
        <v>2546</v>
      </c>
      <c r="D116" s="3107">
        <v>69</v>
      </c>
      <c r="E116" s="3107">
        <v>69</v>
      </c>
      <c r="F116" s="3101" t="s">
        <v>1401</v>
      </c>
      <c r="G116" s="3108">
        <v>1.24</v>
      </c>
      <c r="H116" s="3109"/>
      <c r="I116" s="3110">
        <v>1</v>
      </c>
      <c r="J116" s="2961"/>
      <c r="K116" s="3111" t="s">
        <v>1393</v>
      </c>
      <c r="L116" s="3072"/>
      <c r="M116" s="3072"/>
      <c r="N116" s="3072">
        <f t="shared" si="3"/>
        <v>0</v>
      </c>
      <c r="O116" s="3073"/>
      <c r="P116" s="3073"/>
      <c r="Q116" s="3073"/>
      <c r="R116" s="3074">
        <f t="shared" si="4"/>
        <v>0</v>
      </c>
      <c r="S116" s="3070">
        <v>40</v>
      </c>
    </row>
    <row r="117" spans="1:19">
      <c r="A117" s="3070">
        <v>41</v>
      </c>
      <c r="B117" s="2965" t="s">
        <v>2547</v>
      </c>
      <c r="C117" s="2965" t="s">
        <v>2548</v>
      </c>
      <c r="D117" s="3107">
        <v>69</v>
      </c>
      <c r="E117" s="3107">
        <v>69</v>
      </c>
      <c r="F117" s="3101" t="s">
        <v>1388</v>
      </c>
      <c r="G117" s="3108">
        <v>3.31</v>
      </c>
      <c r="H117" s="3109">
        <v>0.4</v>
      </c>
      <c r="I117" s="3110">
        <v>1</v>
      </c>
      <c r="J117" s="2961"/>
      <c r="K117" s="3111" t="s">
        <v>1393</v>
      </c>
      <c r="L117" s="3072"/>
      <c r="M117" s="3072"/>
      <c r="N117" s="3072">
        <f t="shared" si="3"/>
        <v>0</v>
      </c>
      <c r="O117" s="3073"/>
      <c r="P117" s="3073"/>
      <c r="Q117" s="3073"/>
      <c r="R117" s="3074">
        <f t="shared" si="4"/>
        <v>0</v>
      </c>
      <c r="S117" s="3070">
        <v>41</v>
      </c>
    </row>
    <row r="118" spans="1:19">
      <c r="A118" s="3070">
        <v>42</v>
      </c>
      <c r="B118" s="2965" t="s">
        <v>2547</v>
      </c>
      <c r="C118" s="2965" t="s">
        <v>2548</v>
      </c>
      <c r="D118" s="3107">
        <v>69</v>
      </c>
      <c r="E118" s="3107">
        <v>69</v>
      </c>
      <c r="F118" s="3101" t="s">
        <v>1401</v>
      </c>
      <c r="G118" s="3108">
        <v>8.9499999999999993</v>
      </c>
      <c r="H118" s="3109"/>
      <c r="I118" s="3110">
        <v>1</v>
      </c>
      <c r="J118" s="2961"/>
      <c r="K118" s="3111" t="s">
        <v>1393</v>
      </c>
      <c r="L118" s="3072"/>
      <c r="M118" s="3072"/>
      <c r="N118" s="3072">
        <f t="shared" si="3"/>
        <v>0</v>
      </c>
      <c r="O118" s="3073"/>
      <c r="P118" s="3073"/>
      <c r="Q118" s="3073"/>
      <c r="R118" s="3074">
        <f t="shared" si="4"/>
        <v>0</v>
      </c>
      <c r="S118" s="3070">
        <v>42</v>
      </c>
    </row>
    <row r="119" spans="1:19">
      <c r="A119" s="3070">
        <v>43</v>
      </c>
      <c r="B119" s="2965" t="s">
        <v>2549</v>
      </c>
      <c r="C119" s="2965" t="s">
        <v>2550</v>
      </c>
      <c r="D119" s="3107">
        <v>69</v>
      </c>
      <c r="E119" s="3107">
        <v>69</v>
      </c>
      <c r="F119" s="3101" t="s">
        <v>1401</v>
      </c>
      <c r="G119" s="3108">
        <v>3.04</v>
      </c>
      <c r="H119" s="3109"/>
      <c r="I119" s="3110">
        <v>1</v>
      </c>
      <c r="J119" s="2961"/>
      <c r="K119" s="3111" t="s">
        <v>1393</v>
      </c>
      <c r="L119" s="3072"/>
      <c r="M119" s="3072"/>
      <c r="N119" s="3072">
        <f t="shared" si="3"/>
        <v>0</v>
      </c>
      <c r="O119" s="3073"/>
      <c r="P119" s="3073"/>
      <c r="Q119" s="3073"/>
      <c r="R119" s="3074">
        <f t="shared" si="4"/>
        <v>0</v>
      </c>
      <c r="S119" s="3070">
        <v>43</v>
      </c>
    </row>
    <row r="120" spans="1:19">
      <c r="A120" s="3070">
        <v>44</v>
      </c>
      <c r="B120" s="2965" t="s">
        <v>2551</v>
      </c>
      <c r="C120" s="2965" t="s">
        <v>1387</v>
      </c>
      <c r="D120" s="3107">
        <v>69</v>
      </c>
      <c r="E120" s="3107">
        <v>69</v>
      </c>
      <c r="F120" s="3101" t="s">
        <v>1388</v>
      </c>
      <c r="G120" s="3108">
        <v>4.49</v>
      </c>
      <c r="H120" s="3109"/>
      <c r="I120" s="3110">
        <v>1</v>
      </c>
      <c r="J120" s="2961"/>
      <c r="K120" s="3111" t="s">
        <v>4084</v>
      </c>
      <c r="L120" s="3072"/>
      <c r="M120" s="3072"/>
      <c r="N120" s="3072">
        <f t="shared" si="3"/>
        <v>0</v>
      </c>
      <c r="O120" s="3073"/>
      <c r="P120" s="3073"/>
      <c r="Q120" s="3073"/>
      <c r="R120" s="3074">
        <f t="shared" si="4"/>
        <v>0</v>
      </c>
      <c r="S120" s="3070">
        <v>44</v>
      </c>
    </row>
    <row r="121" spans="1:19">
      <c r="A121" s="3070">
        <v>45</v>
      </c>
      <c r="B121" s="2965" t="s">
        <v>2552</v>
      </c>
      <c r="C121" s="2965" t="s">
        <v>2553</v>
      </c>
      <c r="D121" s="3107">
        <v>69</v>
      </c>
      <c r="E121" s="3107">
        <v>69</v>
      </c>
      <c r="F121" s="3101" t="s">
        <v>3204</v>
      </c>
      <c r="G121" s="3108">
        <v>0.6</v>
      </c>
      <c r="H121" s="3109"/>
      <c r="I121" s="3110">
        <v>1</v>
      </c>
      <c r="J121" s="2961"/>
      <c r="K121" s="3111" t="s">
        <v>2554</v>
      </c>
      <c r="L121" s="3072"/>
      <c r="M121" s="3072"/>
      <c r="N121" s="3072">
        <f t="shared" si="3"/>
        <v>0</v>
      </c>
      <c r="O121" s="3073"/>
      <c r="P121" s="3073"/>
      <c r="Q121" s="3073"/>
      <c r="R121" s="3074">
        <f t="shared" si="4"/>
        <v>0</v>
      </c>
      <c r="S121" s="3070">
        <v>45</v>
      </c>
    </row>
    <row r="122" spans="1:19">
      <c r="A122" s="3070">
        <v>46</v>
      </c>
      <c r="B122" s="2965" t="s">
        <v>2555</v>
      </c>
      <c r="C122" s="2965" t="s">
        <v>2553</v>
      </c>
      <c r="D122" s="3107">
        <v>69</v>
      </c>
      <c r="E122" s="3107">
        <v>69</v>
      </c>
      <c r="F122" s="3101" t="s">
        <v>3204</v>
      </c>
      <c r="G122" s="3108">
        <v>0.6</v>
      </c>
      <c r="H122" s="3109"/>
      <c r="I122" s="3110">
        <v>1</v>
      </c>
      <c r="J122" s="2961"/>
      <c r="K122" s="3111" t="s">
        <v>2554</v>
      </c>
      <c r="L122" s="3072"/>
      <c r="M122" s="3072"/>
      <c r="N122" s="3072">
        <f t="shared" si="3"/>
        <v>0</v>
      </c>
      <c r="O122" s="3073"/>
      <c r="P122" s="3073"/>
      <c r="Q122" s="3073"/>
      <c r="R122" s="3074">
        <f t="shared" si="4"/>
        <v>0</v>
      </c>
      <c r="S122" s="3070">
        <v>46</v>
      </c>
    </row>
    <row r="123" spans="1:19">
      <c r="A123" s="3070">
        <v>47</v>
      </c>
      <c r="B123" s="2965" t="s">
        <v>2556</v>
      </c>
      <c r="C123" s="2965" t="s">
        <v>3213</v>
      </c>
      <c r="D123" s="3107">
        <v>69</v>
      </c>
      <c r="E123" s="3107">
        <v>69</v>
      </c>
      <c r="F123" s="3101" t="s">
        <v>1388</v>
      </c>
      <c r="G123" s="3108">
        <v>0.03</v>
      </c>
      <c r="H123" s="3109"/>
      <c r="I123" s="3110">
        <v>1</v>
      </c>
      <c r="J123" s="2961"/>
      <c r="K123" s="3111" t="s">
        <v>1393</v>
      </c>
      <c r="L123" s="3072"/>
      <c r="M123" s="3072"/>
      <c r="N123" s="3072">
        <f t="shared" si="3"/>
        <v>0</v>
      </c>
      <c r="O123" s="3073"/>
      <c r="P123" s="3073"/>
      <c r="Q123" s="3073"/>
      <c r="R123" s="3074">
        <f t="shared" si="4"/>
        <v>0</v>
      </c>
      <c r="S123" s="3070">
        <v>47</v>
      </c>
    </row>
    <row r="124" spans="1:19">
      <c r="A124" s="3070">
        <v>48</v>
      </c>
      <c r="B124" s="2965" t="s">
        <v>2557</v>
      </c>
      <c r="C124" s="2965" t="s">
        <v>2558</v>
      </c>
      <c r="D124" s="3107">
        <v>69</v>
      </c>
      <c r="E124" s="3107">
        <v>69</v>
      </c>
      <c r="F124" s="3101" t="s">
        <v>1401</v>
      </c>
      <c r="G124" s="3108">
        <v>2.59</v>
      </c>
      <c r="H124" s="3109"/>
      <c r="I124" s="3110">
        <v>1</v>
      </c>
      <c r="J124" s="2961"/>
      <c r="K124" s="3111" t="s">
        <v>1393</v>
      </c>
      <c r="L124" s="3072"/>
      <c r="M124" s="3072"/>
      <c r="N124" s="3072">
        <f t="shared" si="3"/>
        <v>0</v>
      </c>
      <c r="O124" s="3073"/>
      <c r="P124" s="3073"/>
      <c r="Q124" s="3073"/>
      <c r="R124" s="3074">
        <f t="shared" si="4"/>
        <v>0</v>
      </c>
      <c r="S124" s="3070">
        <v>48</v>
      </c>
    </row>
    <row r="125" spans="1:19">
      <c r="A125" s="3070">
        <v>49</v>
      </c>
      <c r="B125" s="2965" t="s">
        <v>2559</v>
      </c>
      <c r="C125" s="2965" t="s">
        <v>3213</v>
      </c>
      <c r="D125" s="3107">
        <v>69</v>
      </c>
      <c r="E125" s="3107">
        <v>69</v>
      </c>
      <c r="F125" s="3101" t="s">
        <v>1401</v>
      </c>
      <c r="G125" s="3108">
        <v>3.03</v>
      </c>
      <c r="H125" s="3109"/>
      <c r="I125" s="3110">
        <v>1</v>
      </c>
      <c r="J125" s="2961"/>
      <c r="K125" s="3111" t="s">
        <v>1393</v>
      </c>
      <c r="L125" s="3072"/>
      <c r="M125" s="3072"/>
      <c r="N125" s="3072">
        <f t="shared" si="3"/>
        <v>0</v>
      </c>
      <c r="O125" s="3073"/>
      <c r="P125" s="3073"/>
      <c r="Q125" s="3073"/>
      <c r="R125" s="3074">
        <f t="shared" si="4"/>
        <v>0</v>
      </c>
      <c r="S125" s="3070">
        <v>49</v>
      </c>
    </row>
    <row r="126" spans="1:19">
      <c r="A126" s="3070">
        <v>50</v>
      </c>
      <c r="B126" s="2965" t="s">
        <v>2560</v>
      </c>
      <c r="C126" s="2965" t="s">
        <v>2561</v>
      </c>
      <c r="D126" s="3107">
        <v>69</v>
      </c>
      <c r="E126" s="3107">
        <v>69</v>
      </c>
      <c r="F126" s="3101" t="s">
        <v>1401</v>
      </c>
      <c r="G126" s="3108">
        <v>0.11</v>
      </c>
      <c r="H126" s="3109"/>
      <c r="I126" s="3110">
        <v>1</v>
      </c>
      <c r="J126" s="2961"/>
      <c r="K126" s="3111" t="s">
        <v>2536</v>
      </c>
      <c r="L126" s="3072"/>
      <c r="M126" s="3072"/>
      <c r="N126" s="3072">
        <f t="shared" si="3"/>
        <v>0</v>
      </c>
      <c r="O126" s="3073"/>
      <c r="P126" s="3073"/>
      <c r="Q126" s="3073"/>
      <c r="R126" s="3074">
        <f t="shared" si="4"/>
        <v>0</v>
      </c>
      <c r="S126" s="3070">
        <v>50</v>
      </c>
    </row>
    <row r="127" spans="1:19">
      <c r="A127" s="3070">
        <v>51</v>
      </c>
      <c r="B127" s="2965" t="s">
        <v>2562</v>
      </c>
      <c r="C127" s="2965" t="s">
        <v>3566</v>
      </c>
      <c r="D127" s="3107">
        <v>69</v>
      </c>
      <c r="E127" s="3107">
        <v>69</v>
      </c>
      <c r="F127" s="3101" t="s">
        <v>1401</v>
      </c>
      <c r="G127" s="3108">
        <v>2.21</v>
      </c>
      <c r="H127" s="3109"/>
      <c r="I127" s="3110">
        <v>1</v>
      </c>
      <c r="J127" s="2961"/>
      <c r="K127" s="3111" t="s">
        <v>2505</v>
      </c>
      <c r="L127" s="3072"/>
      <c r="M127" s="3072"/>
      <c r="N127" s="3072">
        <f t="shared" si="3"/>
        <v>0</v>
      </c>
      <c r="O127" s="3073"/>
      <c r="P127" s="3073"/>
      <c r="Q127" s="3073"/>
      <c r="R127" s="3074">
        <f t="shared" si="4"/>
        <v>0</v>
      </c>
      <c r="S127" s="3070">
        <v>51</v>
      </c>
    </row>
    <row r="128" spans="1:19" ht="15.75" thickBot="1">
      <c r="A128" s="3049">
        <v>52</v>
      </c>
      <c r="B128" s="3102" t="s">
        <v>3567</v>
      </c>
      <c r="C128" s="3102" t="s">
        <v>2495</v>
      </c>
      <c r="D128" s="3112">
        <v>69</v>
      </c>
      <c r="E128" s="3112">
        <v>69</v>
      </c>
      <c r="F128" s="3113" t="s">
        <v>1388</v>
      </c>
      <c r="G128" s="3114">
        <v>9.74</v>
      </c>
      <c r="H128" s="3115"/>
      <c r="I128" s="3116">
        <v>1</v>
      </c>
      <c r="J128" s="2961"/>
      <c r="K128" s="3111" t="s">
        <v>1393</v>
      </c>
      <c r="L128" s="3072"/>
      <c r="M128" s="3072"/>
      <c r="N128" s="3072">
        <f t="shared" si="3"/>
        <v>0</v>
      </c>
      <c r="O128" s="3073"/>
      <c r="P128" s="3073"/>
      <c r="Q128" s="3073"/>
      <c r="R128" s="3074">
        <f t="shared" si="4"/>
        <v>0</v>
      </c>
      <c r="S128" s="3049">
        <v>52</v>
      </c>
    </row>
    <row r="129" spans="1:19" ht="15.75" thickBot="1">
      <c r="A129" s="3049">
        <v>53</v>
      </c>
      <c r="B129" s="3046"/>
      <c r="C129" s="3046"/>
      <c r="D129" s="3046"/>
      <c r="E129" s="3046"/>
      <c r="F129" s="3047" t="s">
        <v>3520</v>
      </c>
      <c r="G129" s="3083"/>
      <c r="H129" s="3082"/>
      <c r="I129" s="3082"/>
      <c r="J129" s="2674"/>
      <c r="K129" s="3086"/>
      <c r="L129" s="3098">
        <f t="shared" ref="L129:R129" si="5">SUM(L77:L128)</f>
        <v>0</v>
      </c>
      <c r="M129" s="3098">
        <f t="shared" si="5"/>
        <v>0</v>
      </c>
      <c r="N129" s="3098">
        <f t="shared" si="5"/>
        <v>0</v>
      </c>
      <c r="O129" s="3099">
        <f t="shared" si="5"/>
        <v>0</v>
      </c>
      <c r="P129" s="3099">
        <f t="shared" si="5"/>
        <v>0</v>
      </c>
      <c r="Q129" s="3099">
        <f t="shared" si="5"/>
        <v>0</v>
      </c>
      <c r="R129" s="3099">
        <f t="shared" si="5"/>
        <v>0</v>
      </c>
      <c r="S129" s="3049">
        <v>53</v>
      </c>
    </row>
    <row r="131" spans="1:19">
      <c r="B131" s="3100" t="s">
        <v>5306</v>
      </c>
      <c r="K131" s="3100" t="s">
        <v>5307</v>
      </c>
    </row>
    <row r="133" spans="1:19" ht="15.75">
      <c r="A133" s="2513"/>
      <c r="B133" s="2678"/>
      <c r="C133" s="2678"/>
      <c r="D133" s="2678"/>
      <c r="E133" s="2678"/>
      <c r="F133" s="2678"/>
      <c r="G133" s="2678"/>
      <c r="H133" s="2678"/>
      <c r="I133" s="2678"/>
    </row>
    <row r="135" spans="1:19" ht="16.5" thickBot="1">
      <c r="A135" s="3091" t="str">
        <f>'[8]Data Sheet'!$C$25</f>
        <v xml:space="preserve"> </v>
      </c>
      <c r="B135" s="3046"/>
      <c r="C135" s="3046"/>
      <c r="D135" s="3046"/>
      <c r="E135" s="3046"/>
      <c r="F135" s="3046"/>
      <c r="G135" s="3092" t="str">
        <f>'[8]Data Sheet'!$C$40</f>
        <v xml:space="preserve"> </v>
      </c>
      <c r="H135" s="2674" t="str">
        <f>'[8]Data Sheet'!$C$38</f>
        <v xml:space="preserve"> </v>
      </c>
      <c r="I135" s="2684"/>
      <c r="J135" s="2674"/>
      <c r="K135" s="3091" t="str">
        <f>'[8]Data Sheet'!$C$25</f>
        <v xml:space="preserve"> </v>
      </c>
      <c r="L135" s="3046"/>
      <c r="M135" s="3046"/>
      <c r="N135" s="3046"/>
      <c r="O135" s="3046"/>
      <c r="P135" s="3046"/>
      <c r="Q135" s="3092" t="str">
        <f>'[8]Data Sheet'!$C$40</f>
        <v xml:space="preserve"> </v>
      </c>
      <c r="R135" s="2674" t="str">
        <f>'[8]Data Sheet'!$C$38</f>
        <v xml:space="preserve"> </v>
      </c>
      <c r="S135" s="2684"/>
    </row>
    <row r="136" spans="1:19" ht="16.5" thickBot="1">
      <c r="A136" s="3093" t="s">
        <v>5229</v>
      </c>
      <c r="B136" s="2857"/>
      <c r="C136" s="2857"/>
      <c r="D136" s="2684"/>
      <c r="E136" s="2684"/>
      <c r="F136" s="2684"/>
      <c r="G136" s="3053"/>
      <c r="H136" s="3053"/>
      <c r="I136" s="2685"/>
      <c r="J136" s="2674"/>
      <c r="K136" s="3093" t="s">
        <v>5229</v>
      </c>
      <c r="L136" s="2857"/>
      <c r="M136" s="2857"/>
      <c r="N136" s="2684"/>
      <c r="O136" s="2684"/>
      <c r="P136" s="2684"/>
      <c r="Q136" s="3053"/>
      <c r="R136" s="3053"/>
      <c r="S136" s="2685"/>
    </row>
    <row r="137" spans="1:19">
      <c r="A137" s="3035"/>
      <c r="B137" s="2674"/>
      <c r="C137" s="3059"/>
      <c r="D137" s="2678" t="s">
        <v>5283</v>
      </c>
      <c r="E137" s="3044"/>
      <c r="F137" s="3059"/>
      <c r="G137" s="2678" t="s">
        <v>5284</v>
      </c>
      <c r="H137" s="2678"/>
      <c r="I137" s="3060"/>
      <c r="J137" s="2674"/>
      <c r="K137" s="3035"/>
      <c r="L137" s="3061" t="s">
        <v>5285</v>
      </c>
      <c r="M137" s="3061"/>
      <c r="N137" s="3038"/>
      <c r="O137" s="3062"/>
      <c r="P137" s="3062"/>
      <c r="Q137" s="3062"/>
      <c r="R137" s="3062"/>
      <c r="S137" s="3060"/>
    </row>
    <row r="138" spans="1:19">
      <c r="A138" s="3042"/>
      <c r="B138" s="2678" t="s">
        <v>5286</v>
      </c>
      <c r="C138" s="3044"/>
      <c r="D138" s="3063" t="s">
        <v>5287</v>
      </c>
      <c r="E138" s="3044"/>
      <c r="F138" s="3040" t="s">
        <v>5288</v>
      </c>
      <c r="G138" s="3063" t="s">
        <v>5289</v>
      </c>
      <c r="H138" s="2678"/>
      <c r="I138" s="3042" t="s">
        <v>3251</v>
      </c>
      <c r="J138" s="2674"/>
      <c r="K138" s="3042" t="s">
        <v>5290</v>
      </c>
      <c r="L138" s="3063" t="s">
        <v>5291</v>
      </c>
      <c r="M138" s="2678"/>
      <c r="N138" s="3064"/>
      <c r="O138" s="2678" t="s">
        <v>5292</v>
      </c>
      <c r="P138" s="2678"/>
      <c r="Q138" s="3063"/>
      <c r="R138" s="2678"/>
      <c r="S138" s="3042"/>
    </row>
    <row r="139" spans="1:19" ht="15.75" thickBot="1">
      <c r="A139" s="3042" t="s">
        <v>3686</v>
      </c>
      <c r="B139" s="3046"/>
      <c r="C139" s="3050"/>
      <c r="D139" s="3065" t="s">
        <v>5293</v>
      </c>
      <c r="E139" s="2685"/>
      <c r="F139" s="3040" t="s">
        <v>5294</v>
      </c>
      <c r="G139" s="3065" t="s">
        <v>5295</v>
      </c>
      <c r="H139" s="2684"/>
      <c r="I139" s="3042" t="s">
        <v>1096</v>
      </c>
      <c r="J139" s="2674"/>
      <c r="K139" s="3042" t="s">
        <v>5296</v>
      </c>
      <c r="L139" s="3065" t="s">
        <v>5297</v>
      </c>
      <c r="M139" s="2684"/>
      <c r="N139" s="3066"/>
      <c r="O139" s="3067"/>
      <c r="P139" s="3067"/>
      <c r="Q139" s="3068"/>
      <c r="R139" s="3047"/>
      <c r="S139" s="3042" t="s">
        <v>3686</v>
      </c>
    </row>
    <row r="140" spans="1:19">
      <c r="A140" s="3042" t="s">
        <v>3689</v>
      </c>
      <c r="B140" s="3040" t="s">
        <v>984</v>
      </c>
      <c r="C140" s="3040" t="s">
        <v>985</v>
      </c>
      <c r="D140" s="3040" t="s">
        <v>986</v>
      </c>
      <c r="E140" s="3040" t="s">
        <v>987</v>
      </c>
      <c r="F140" s="3040" t="s">
        <v>988</v>
      </c>
      <c r="G140" s="3044" t="s">
        <v>5298</v>
      </c>
      <c r="H140" s="3044" t="s">
        <v>5298</v>
      </c>
      <c r="I140" s="3042" t="s">
        <v>989</v>
      </c>
      <c r="J140" s="2674"/>
      <c r="K140" s="3042" t="s">
        <v>990</v>
      </c>
      <c r="L140" s="3040" t="s">
        <v>991</v>
      </c>
      <c r="M140" s="3040" t="s">
        <v>5299</v>
      </c>
      <c r="N140" s="3040" t="s">
        <v>5300</v>
      </c>
      <c r="O140" s="3040" t="s">
        <v>567</v>
      </c>
      <c r="P140" s="3040" t="s">
        <v>565</v>
      </c>
      <c r="Q140" s="3040" t="s">
        <v>1436</v>
      </c>
      <c r="R140" s="3069" t="s">
        <v>3520</v>
      </c>
      <c r="S140" s="3042" t="s">
        <v>3689</v>
      </c>
    </row>
    <row r="141" spans="1:19">
      <c r="A141" s="3070"/>
      <c r="B141" s="3059"/>
      <c r="C141" s="3040"/>
      <c r="D141" s="3059"/>
      <c r="E141" s="3040"/>
      <c r="F141" s="3040"/>
      <c r="G141" s="3044" t="s">
        <v>5301</v>
      </c>
      <c r="H141" s="3044" t="s">
        <v>5302</v>
      </c>
      <c r="I141" s="3070"/>
      <c r="J141" s="2674"/>
      <c r="K141" s="3070"/>
      <c r="L141" s="3059"/>
      <c r="M141" s="3040" t="s">
        <v>5303</v>
      </c>
      <c r="N141" s="3059"/>
      <c r="O141" s="3040" t="s">
        <v>3581</v>
      </c>
      <c r="P141" s="3040" t="s">
        <v>3581</v>
      </c>
      <c r="Q141" s="3059"/>
      <c r="R141" s="3040" t="s">
        <v>3581</v>
      </c>
      <c r="S141" s="3070"/>
    </row>
    <row r="142" spans="1:19" ht="15.75" thickBot="1">
      <c r="A142" s="3049"/>
      <c r="B142" s="3047" t="s">
        <v>58</v>
      </c>
      <c r="C142" s="3047" t="s">
        <v>1827</v>
      </c>
      <c r="D142" s="3047" t="s">
        <v>1828</v>
      </c>
      <c r="E142" s="3047" t="s">
        <v>1829</v>
      </c>
      <c r="F142" s="3047" t="s">
        <v>3535</v>
      </c>
      <c r="G142" s="2685" t="s">
        <v>3536</v>
      </c>
      <c r="H142" s="2685" t="s">
        <v>3537</v>
      </c>
      <c r="I142" s="2685" t="s">
        <v>3538</v>
      </c>
      <c r="J142" s="2674"/>
      <c r="K142" s="3071" t="s">
        <v>3539</v>
      </c>
      <c r="L142" s="3047" t="s">
        <v>3540</v>
      </c>
      <c r="M142" s="3047" t="s">
        <v>3490</v>
      </c>
      <c r="N142" s="3047" t="s">
        <v>3491</v>
      </c>
      <c r="O142" s="3047" t="s">
        <v>1532</v>
      </c>
      <c r="P142" s="3047" t="s">
        <v>1533</v>
      </c>
      <c r="Q142" s="3047" t="s">
        <v>1534</v>
      </c>
      <c r="R142" s="2684" t="s">
        <v>1535</v>
      </c>
      <c r="S142" s="3049"/>
    </row>
    <row r="143" spans="1:19">
      <c r="A143" s="3070">
        <v>1</v>
      </c>
      <c r="B143" s="2965" t="s">
        <v>3567</v>
      </c>
      <c r="C143" s="2965" t="s">
        <v>2495</v>
      </c>
      <c r="D143" s="3107">
        <v>69</v>
      </c>
      <c r="E143" s="3107">
        <v>69</v>
      </c>
      <c r="F143" s="3101" t="s">
        <v>1401</v>
      </c>
      <c r="G143" s="3108">
        <v>0.74</v>
      </c>
      <c r="H143" s="3109"/>
      <c r="I143" s="3110">
        <v>1</v>
      </c>
      <c r="J143" s="2961"/>
      <c r="K143" s="3111" t="s">
        <v>1393</v>
      </c>
      <c r="L143" s="3072"/>
      <c r="M143" s="3072"/>
      <c r="N143" s="3072">
        <f t="shared" ref="N143:N194" si="6">L143+M143</f>
        <v>0</v>
      </c>
      <c r="O143" s="3073"/>
      <c r="P143" s="3073"/>
      <c r="Q143" s="3073"/>
      <c r="R143" s="3074">
        <f t="shared" ref="R143:R194" si="7">SUM(O143:Q143)</f>
        <v>0</v>
      </c>
      <c r="S143" s="3070">
        <v>1</v>
      </c>
    </row>
    <row r="144" spans="1:19">
      <c r="A144" s="3070">
        <v>2</v>
      </c>
      <c r="B144" s="2965" t="s">
        <v>3568</v>
      </c>
      <c r="C144" s="2965" t="s">
        <v>3213</v>
      </c>
      <c r="D144" s="3107">
        <v>69</v>
      </c>
      <c r="E144" s="3107">
        <v>69</v>
      </c>
      <c r="F144" s="3101" t="s">
        <v>1388</v>
      </c>
      <c r="G144" s="3108">
        <v>0.12</v>
      </c>
      <c r="H144" s="3109"/>
      <c r="I144" s="3110">
        <v>1</v>
      </c>
      <c r="J144" s="2961"/>
      <c r="K144" s="3111" t="s">
        <v>1390</v>
      </c>
      <c r="L144" s="3072"/>
      <c r="M144" s="3072"/>
      <c r="N144" s="3072">
        <f t="shared" si="6"/>
        <v>0</v>
      </c>
      <c r="O144" s="3073"/>
      <c r="P144" s="3073"/>
      <c r="Q144" s="3073"/>
      <c r="R144" s="3074">
        <f t="shared" si="7"/>
        <v>0</v>
      </c>
      <c r="S144" s="3070">
        <v>2</v>
      </c>
    </row>
    <row r="145" spans="1:19">
      <c r="A145" s="3070">
        <v>3</v>
      </c>
      <c r="B145" s="2965" t="s">
        <v>3568</v>
      </c>
      <c r="C145" s="2965" t="s">
        <v>3213</v>
      </c>
      <c r="D145" s="3107">
        <v>69</v>
      </c>
      <c r="E145" s="3107">
        <v>69</v>
      </c>
      <c r="F145" s="3101" t="s">
        <v>3214</v>
      </c>
      <c r="G145" s="3108"/>
      <c r="H145" s="3109">
        <v>1.07</v>
      </c>
      <c r="I145" s="3110">
        <v>1</v>
      </c>
      <c r="J145" s="2961"/>
      <c r="K145" s="3111" t="s">
        <v>1390</v>
      </c>
      <c r="L145" s="3072"/>
      <c r="M145" s="3072"/>
      <c r="N145" s="3072">
        <f t="shared" si="6"/>
        <v>0</v>
      </c>
      <c r="O145" s="3073"/>
      <c r="P145" s="3073"/>
      <c r="Q145" s="3073"/>
      <c r="R145" s="3074">
        <f t="shared" si="7"/>
        <v>0</v>
      </c>
      <c r="S145" s="3070">
        <v>3</v>
      </c>
    </row>
    <row r="146" spans="1:19">
      <c r="A146" s="3070">
        <v>4</v>
      </c>
      <c r="B146" s="2965" t="s">
        <v>3569</v>
      </c>
      <c r="C146" s="2965" t="s">
        <v>3213</v>
      </c>
      <c r="D146" s="3107">
        <v>69</v>
      </c>
      <c r="E146" s="3107">
        <v>69</v>
      </c>
      <c r="F146" s="3101" t="s">
        <v>3209</v>
      </c>
      <c r="G146" s="3108"/>
      <c r="H146" s="3109">
        <v>4.63</v>
      </c>
      <c r="I146" s="3110">
        <v>1</v>
      </c>
      <c r="J146" s="2961"/>
      <c r="K146" s="3111" t="s">
        <v>2506</v>
      </c>
      <c r="L146" s="3072"/>
      <c r="M146" s="3072"/>
      <c r="N146" s="3072">
        <f t="shared" si="6"/>
        <v>0</v>
      </c>
      <c r="O146" s="3073"/>
      <c r="P146" s="3073"/>
      <c r="Q146" s="3073"/>
      <c r="R146" s="3074">
        <f t="shared" si="7"/>
        <v>0</v>
      </c>
      <c r="S146" s="3070">
        <v>4</v>
      </c>
    </row>
    <row r="147" spans="1:19">
      <c r="A147" s="3070">
        <v>5</v>
      </c>
      <c r="B147" s="2965" t="s">
        <v>1867</v>
      </c>
      <c r="C147" s="2965" t="s">
        <v>1868</v>
      </c>
      <c r="D147" s="3107">
        <v>69</v>
      </c>
      <c r="E147" s="3107">
        <v>69</v>
      </c>
      <c r="F147" s="3101" t="s">
        <v>1388</v>
      </c>
      <c r="G147" s="3108">
        <v>0.47</v>
      </c>
      <c r="H147" s="3109"/>
      <c r="I147" s="3110">
        <v>1</v>
      </c>
      <c r="J147" s="2961"/>
      <c r="K147" s="3111" t="s">
        <v>2544</v>
      </c>
      <c r="L147" s="3072"/>
      <c r="M147" s="3072"/>
      <c r="N147" s="3072">
        <f t="shared" si="6"/>
        <v>0</v>
      </c>
      <c r="O147" s="3073"/>
      <c r="P147" s="3073"/>
      <c r="Q147" s="3073"/>
      <c r="R147" s="3074">
        <f t="shared" si="7"/>
        <v>0</v>
      </c>
      <c r="S147" s="3070">
        <v>5</v>
      </c>
    </row>
    <row r="148" spans="1:19">
      <c r="A148" s="3081">
        <v>6</v>
      </c>
      <c r="B148" s="2965" t="s">
        <v>779</v>
      </c>
      <c r="C148" s="2965" t="s">
        <v>780</v>
      </c>
      <c r="D148" s="3107">
        <v>69</v>
      </c>
      <c r="E148" s="3107">
        <v>69</v>
      </c>
      <c r="F148" s="3101" t="s">
        <v>1388</v>
      </c>
      <c r="G148" s="3108">
        <v>0.26</v>
      </c>
      <c r="H148" s="3109"/>
      <c r="I148" s="3110">
        <v>1</v>
      </c>
      <c r="J148" s="2961"/>
      <c r="K148" s="3111" t="s">
        <v>1393</v>
      </c>
      <c r="L148" s="3072"/>
      <c r="M148" s="3072"/>
      <c r="N148" s="3072">
        <f t="shared" si="6"/>
        <v>0</v>
      </c>
      <c r="O148" s="3073"/>
      <c r="P148" s="3073"/>
      <c r="Q148" s="3073"/>
      <c r="R148" s="3074">
        <f t="shared" si="7"/>
        <v>0</v>
      </c>
      <c r="S148" s="3070">
        <v>6</v>
      </c>
    </row>
    <row r="149" spans="1:19">
      <c r="A149" s="3081">
        <v>7</v>
      </c>
      <c r="B149" s="2965" t="s">
        <v>781</v>
      </c>
      <c r="C149" s="2965" t="s">
        <v>782</v>
      </c>
      <c r="D149" s="3107">
        <v>69</v>
      </c>
      <c r="E149" s="3107">
        <v>69</v>
      </c>
      <c r="F149" s="3101" t="s">
        <v>1388</v>
      </c>
      <c r="G149" s="3108">
        <v>0.56000000000000005</v>
      </c>
      <c r="H149" s="3109"/>
      <c r="I149" s="3110">
        <v>1</v>
      </c>
      <c r="J149" s="2961"/>
      <c r="K149" s="3111" t="s">
        <v>2505</v>
      </c>
      <c r="L149" s="3072"/>
      <c r="M149" s="3072"/>
      <c r="N149" s="3072">
        <f t="shared" si="6"/>
        <v>0</v>
      </c>
      <c r="O149" s="3073"/>
      <c r="P149" s="3073"/>
      <c r="Q149" s="3073"/>
      <c r="R149" s="3074">
        <f t="shared" si="7"/>
        <v>0</v>
      </c>
      <c r="S149" s="3070">
        <v>7</v>
      </c>
    </row>
    <row r="150" spans="1:19">
      <c r="A150" s="3081">
        <v>8</v>
      </c>
      <c r="B150" s="2965" t="s">
        <v>783</v>
      </c>
      <c r="C150" s="2965" t="s">
        <v>784</v>
      </c>
      <c r="D150" s="3107">
        <v>69</v>
      </c>
      <c r="E150" s="3107">
        <v>69</v>
      </c>
      <c r="F150" s="3101" t="s">
        <v>1401</v>
      </c>
      <c r="G150" s="3108">
        <v>3.48</v>
      </c>
      <c r="H150" s="3109"/>
      <c r="I150" s="3110">
        <v>1</v>
      </c>
      <c r="J150" s="2961"/>
      <c r="K150" s="3111" t="s">
        <v>1393</v>
      </c>
      <c r="L150" s="3072"/>
      <c r="M150" s="3072"/>
      <c r="N150" s="3072">
        <f t="shared" si="6"/>
        <v>0</v>
      </c>
      <c r="O150" s="3073"/>
      <c r="P150" s="3073"/>
      <c r="Q150" s="3073"/>
      <c r="R150" s="3074">
        <f t="shared" si="7"/>
        <v>0</v>
      </c>
      <c r="S150" s="3070">
        <v>8</v>
      </c>
    </row>
    <row r="151" spans="1:19">
      <c r="A151" s="3081">
        <v>9</v>
      </c>
      <c r="B151" s="2965" t="s">
        <v>1929</v>
      </c>
      <c r="C151" s="2965" t="s">
        <v>33</v>
      </c>
      <c r="D151" s="3107">
        <v>69</v>
      </c>
      <c r="E151" s="3107">
        <v>69</v>
      </c>
      <c r="F151" s="3101" t="s">
        <v>1388</v>
      </c>
      <c r="G151" s="3108">
        <v>1.2</v>
      </c>
      <c r="H151" s="3109"/>
      <c r="I151" s="3110">
        <v>1</v>
      </c>
      <c r="J151" s="2961"/>
      <c r="K151" s="3111" t="s">
        <v>2505</v>
      </c>
      <c r="L151" s="3072"/>
      <c r="M151" s="3072"/>
      <c r="N151" s="3072">
        <f t="shared" si="6"/>
        <v>0</v>
      </c>
      <c r="O151" s="3073"/>
      <c r="P151" s="3073"/>
      <c r="Q151" s="3073"/>
      <c r="R151" s="3074">
        <f t="shared" si="7"/>
        <v>0</v>
      </c>
      <c r="S151" s="3070">
        <v>9</v>
      </c>
    </row>
    <row r="152" spans="1:19">
      <c r="A152" s="3081">
        <v>10</v>
      </c>
      <c r="B152" s="2965" t="s">
        <v>1930</v>
      </c>
      <c r="C152" s="2965" t="s">
        <v>3213</v>
      </c>
      <c r="D152" s="3107">
        <v>69</v>
      </c>
      <c r="E152" s="3107">
        <v>69</v>
      </c>
      <c r="F152" s="3101" t="s">
        <v>1401</v>
      </c>
      <c r="G152" s="3108">
        <v>1.43</v>
      </c>
      <c r="H152" s="3109"/>
      <c r="I152" s="3110">
        <v>1</v>
      </c>
      <c r="J152" s="2961"/>
      <c r="K152" s="3111" t="s">
        <v>2544</v>
      </c>
      <c r="L152" s="3072"/>
      <c r="M152" s="3072"/>
      <c r="N152" s="3072">
        <f t="shared" si="6"/>
        <v>0</v>
      </c>
      <c r="O152" s="3073"/>
      <c r="P152" s="3073"/>
      <c r="Q152" s="3073"/>
      <c r="R152" s="3074">
        <f t="shared" si="7"/>
        <v>0</v>
      </c>
      <c r="S152" s="3070">
        <v>10</v>
      </c>
    </row>
    <row r="153" spans="1:19">
      <c r="A153" s="3081">
        <v>11</v>
      </c>
      <c r="B153" s="2965" t="s">
        <v>1931</v>
      </c>
      <c r="C153" s="2965" t="s">
        <v>3213</v>
      </c>
      <c r="D153" s="3107">
        <v>69</v>
      </c>
      <c r="E153" s="3107">
        <v>69</v>
      </c>
      <c r="F153" s="3101" t="s">
        <v>1401</v>
      </c>
      <c r="G153" s="3108"/>
      <c r="H153" s="3109">
        <v>1.24</v>
      </c>
      <c r="I153" s="3110">
        <v>1</v>
      </c>
      <c r="J153" s="2961"/>
      <c r="K153" s="3111" t="s">
        <v>1393</v>
      </c>
      <c r="L153" s="3072"/>
      <c r="M153" s="3072"/>
      <c r="N153" s="3072">
        <f t="shared" si="6"/>
        <v>0</v>
      </c>
      <c r="O153" s="3073"/>
      <c r="P153" s="3073"/>
      <c r="Q153" s="3073"/>
      <c r="R153" s="3074">
        <f t="shared" si="7"/>
        <v>0</v>
      </c>
      <c r="S153" s="3070">
        <v>11</v>
      </c>
    </row>
    <row r="154" spans="1:19">
      <c r="A154" s="3081">
        <v>12</v>
      </c>
      <c r="B154" s="2965" t="s">
        <v>1931</v>
      </c>
      <c r="C154" s="2965" t="s">
        <v>3213</v>
      </c>
      <c r="D154" s="3107">
        <v>69</v>
      </c>
      <c r="E154" s="3107">
        <v>69</v>
      </c>
      <c r="F154" s="3101" t="s">
        <v>1401</v>
      </c>
      <c r="G154" s="3108">
        <v>0.84</v>
      </c>
      <c r="H154" s="3109"/>
      <c r="I154" s="3110">
        <v>1</v>
      </c>
      <c r="J154" s="2961"/>
      <c r="K154" s="3111" t="s">
        <v>1393</v>
      </c>
      <c r="L154" s="3072"/>
      <c r="M154" s="3072"/>
      <c r="N154" s="3072">
        <f t="shared" si="6"/>
        <v>0</v>
      </c>
      <c r="O154" s="3073"/>
      <c r="P154" s="3073"/>
      <c r="Q154" s="3073"/>
      <c r="R154" s="3074">
        <f t="shared" si="7"/>
        <v>0</v>
      </c>
      <c r="S154" s="3070">
        <v>12</v>
      </c>
    </row>
    <row r="155" spans="1:19">
      <c r="A155" s="3081">
        <v>13</v>
      </c>
      <c r="B155" s="2965" t="s">
        <v>1931</v>
      </c>
      <c r="C155" s="2965" t="s">
        <v>3213</v>
      </c>
      <c r="D155" s="3107">
        <v>69</v>
      </c>
      <c r="E155" s="3107">
        <v>69</v>
      </c>
      <c r="F155" s="3101" t="s">
        <v>1388</v>
      </c>
      <c r="G155" s="3108">
        <v>4.3600000000000003</v>
      </c>
      <c r="H155" s="3109"/>
      <c r="I155" s="3110">
        <v>1</v>
      </c>
      <c r="J155" s="2961"/>
      <c r="K155" s="3111" t="s">
        <v>1393</v>
      </c>
      <c r="L155" s="3072"/>
      <c r="M155" s="3072"/>
      <c r="N155" s="3072">
        <f t="shared" si="6"/>
        <v>0</v>
      </c>
      <c r="O155" s="3073"/>
      <c r="P155" s="3073"/>
      <c r="Q155" s="3073"/>
      <c r="R155" s="3074">
        <f t="shared" si="7"/>
        <v>0</v>
      </c>
      <c r="S155" s="3070">
        <v>13</v>
      </c>
    </row>
    <row r="156" spans="1:19">
      <c r="A156" s="3081">
        <v>14</v>
      </c>
      <c r="B156" s="2965" t="s">
        <v>1932</v>
      </c>
      <c r="C156" s="2965" t="s">
        <v>1933</v>
      </c>
      <c r="D156" s="3107">
        <v>69</v>
      </c>
      <c r="E156" s="3107">
        <v>69</v>
      </c>
      <c r="F156" s="3101" t="s">
        <v>1388</v>
      </c>
      <c r="G156" s="3108">
        <v>2.86</v>
      </c>
      <c r="H156" s="3109"/>
      <c r="I156" s="3110">
        <v>1</v>
      </c>
      <c r="J156" s="2961"/>
      <c r="K156" s="3111" t="s">
        <v>1934</v>
      </c>
      <c r="L156" s="3072"/>
      <c r="M156" s="3072"/>
      <c r="N156" s="3072">
        <f t="shared" si="6"/>
        <v>0</v>
      </c>
      <c r="O156" s="3073"/>
      <c r="P156" s="3073"/>
      <c r="Q156" s="3073"/>
      <c r="R156" s="3074">
        <f t="shared" si="7"/>
        <v>0</v>
      </c>
      <c r="S156" s="3070">
        <v>14</v>
      </c>
    </row>
    <row r="157" spans="1:19">
      <c r="A157" s="3081">
        <v>15</v>
      </c>
      <c r="B157" s="2965" t="s">
        <v>1932</v>
      </c>
      <c r="C157" s="2965" t="s">
        <v>1933</v>
      </c>
      <c r="D157" s="3107">
        <v>69</v>
      </c>
      <c r="E157" s="3107">
        <v>69</v>
      </c>
      <c r="F157" s="3101" t="s">
        <v>1388</v>
      </c>
      <c r="G157" s="3108">
        <v>1.42</v>
      </c>
      <c r="H157" s="3109"/>
      <c r="I157" s="3110">
        <v>1</v>
      </c>
      <c r="J157" s="2961"/>
      <c r="K157" s="3111" t="s">
        <v>1935</v>
      </c>
      <c r="L157" s="3072"/>
      <c r="M157" s="3072"/>
      <c r="N157" s="3072">
        <f t="shared" si="6"/>
        <v>0</v>
      </c>
      <c r="O157" s="3073"/>
      <c r="P157" s="3073"/>
      <c r="Q157" s="3073"/>
      <c r="R157" s="3074">
        <f t="shared" si="7"/>
        <v>0</v>
      </c>
      <c r="S157" s="3070">
        <v>15</v>
      </c>
    </row>
    <row r="158" spans="1:19">
      <c r="A158" s="3081">
        <v>16</v>
      </c>
      <c r="B158" s="2965" t="s">
        <v>1936</v>
      </c>
      <c r="C158" s="2965" t="s">
        <v>1937</v>
      </c>
      <c r="D158" s="3107">
        <v>69</v>
      </c>
      <c r="E158" s="3107">
        <v>69</v>
      </c>
      <c r="F158" s="3101" t="s">
        <v>1388</v>
      </c>
      <c r="G158" s="3108">
        <v>1.34</v>
      </c>
      <c r="H158" s="3109"/>
      <c r="I158" s="3110">
        <v>1</v>
      </c>
      <c r="J158" s="2961"/>
      <c r="K158" s="3111" t="s">
        <v>1393</v>
      </c>
      <c r="L158" s="3072"/>
      <c r="M158" s="3072"/>
      <c r="N158" s="3072">
        <f t="shared" si="6"/>
        <v>0</v>
      </c>
      <c r="O158" s="3073"/>
      <c r="P158" s="3073"/>
      <c r="Q158" s="3073"/>
      <c r="R158" s="3074">
        <f t="shared" si="7"/>
        <v>0</v>
      </c>
      <c r="S158" s="3070">
        <v>16</v>
      </c>
    </row>
    <row r="159" spans="1:19">
      <c r="A159" s="3070">
        <v>17</v>
      </c>
      <c r="B159" s="2965" t="s">
        <v>1936</v>
      </c>
      <c r="C159" s="2965" t="s">
        <v>1937</v>
      </c>
      <c r="D159" s="3107">
        <v>69</v>
      </c>
      <c r="E159" s="3107">
        <v>69</v>
      </c>
      <c r="F159" s="3101" t="s">
        <v>1388</v>
      </c>
      <c r="G159" s="3108">
        <v>3.19</v>
      </c>
      <c r="H159" s="3109"/>
      <c r="I159" s="3110">
        <v>1</v>
      </c>
      <c r="J159" s="2961"/>
      <c r="K159" s="3111" t="s">
        <v>1938</v>
      </c>
      <c r="L159" s="3072"/>
      <c r="M159" s="3072"/>
      <c r="N159" s="3072">
        <f t="shared" si="6"/>
        <v>0</v>
      </c>
      <c r="O159" s="3073"/>
      <c r="P159" s="3073"/>
      <c r="Q159" s="3073"/>
      <c r="R159" s="3074">
        <f t="shared" si="7"/>
        <v>0</v>
      </c>
      <c r="S159" s="3070">
        <v>17</v>
      </c>
    </row>
    <row r="160" spans="1:19">
      <c r="A160" s="3070">
        <v>18</v>
      </c>
      <c r="B160" s="2965" t="s">
        <v>1939</v>
      </c>
      <c r="C160" s="2965" t="s">
        <v>1940</v>
      </c>
      <c r="D160" s="3107">
        <v>69</v>
      </c>
      <c r="E160" s="3107">
        <v>69</v>
      </c>
      <c r="F160" s="3101" t="s">
        <v>1388</v>
      </c>
      <c r="G160" s="3108">
        <v>0.15</v>
      </c>
      <c r="H160" s="3109">
        <v>0.28000000000000003</v>
      </c>
      <c r="I160" s="3110">
        <v>1</v>
      </c>
      <c r="J160" s="2961"/>
      <c r="K160" s="3111" t="s">
        <v>1393</v>
      </c>
      <c r="L160" s="3072"/>
      <c r="M160" s="3072"/>
      <c r="N160" s="3072">
        <f t="shared" si="6"/>
        <v>0</v>
      </c>
      <c r="O160" s="3073"/>
      <c r="P160" s="3073"/>
      <c r="Q160" s="3073"/>
      <c r="R160" s="3074">
        <f t="shared" si="7"/>
        <v>0</v>
      </c>
      <c r="S160" s="3070">
        <v>18</v>
      </c>
    </row>
    <row r="161" spans="1:19">
      <c r="A161" s="3070">
        <v>19</v>
      </c>
      <c r="B161" s="2965" t="s">
        <v>1939</v>
      </c>
      <c r="C161" s="2965" t="s">
        <v>1940</v>
      </c>
      <c r="D161" s="3107">
        <v>69</v>
      </c>
      <c r="E161" s="3107">
        <v>69</v>
      </c>
      <c r="F161" s="3101" t="s">
        <v>1388</v>
      </c>
      <c r="G161" s="3108">
        <v>0.55000000000000004</v>
      </c>
      <c r="H161" s="3109"/>
      <c r="I161" s="3110">
        <v>1</v>
      </c>
      <c r="J161" s="2961"/>
      <c r="K161" s="3111" t="s">
        <v>2544</v>
      </c>
      <c r="L161" s="3072"/>
      <c r="M161" s="3072"/>
      <c r="N161" s="3072">
        <f t="shared" si="6"/>
        <v>0</v>
      </c>
      <c r="O161" s="3073"/>
      <c r="P161" s="3073"/>
      <c r="Q161" s="3073"/>
      <c r="R161" s="3074">
        <f t="shared" si="7"/>
        <v>0</v>
      </c>
      <c r="S161" s="3070">
        <v>19</v>
      </c>
    </row>
    <row r="162" spans="1:19">
      <c r="A162" s="3070">
        <v>20</v>
      </c>
      <c r="B162" s="2965" t="s">
        <v>1941</v>
      </c>
      <c r="C162" s="2965" t="s">
        <v>3213</v>
      </c>
      <c r="D162" s="3107">
        <v>69</v>
      </c>
      <c r="E162" s="3107">
        <v>69</v>
      </c>
      <c r="F162" s="3101" t="s">
        <v>1388</v>
      </c>
      <c r="G162" s="3108">
        <v>0.28000000000000003</v>
      </c>
      <c r="H162" s="3109"/>
      <c r="I162" s="3110">
        <v>1</v>
      </c>
      <c r="J162" s="2961"/>
      <c r="K162" s="3111" t="s">
        <v>1393</v>
      </c>
      <c r="L162" s="3072"/>
      <c r="M162" s="3072"/>
      <c r="N162" s="3072">
        <f t="shared" si="6"/>
        <v>0</v>
      </c>
      <c r="O162" s="3073"/>
      <c r="P162" s="3073"/>
      <c r="Q162" s="3073"/>
      <c r="R162" s="3074">
        <f t="shared" si="7"/>
        <v>0</v>
      </c>
      <c r="S162" s="3070">
        <v>20</v>
      </c>
    </row>
    <row r="163" spans="1:19">
      <c r="A163" s="3070">
        <v>21</v>
      </c>
      <c r="B163" s="2965" t="s">
        <v>1942</v>
      </c>
      <c r="C163" s="2965" t="s">
        <v>1943</v>
      </c>
      <c r="D163" s="3107">
        <v>69</v>
      </c>
      <c r="E163" s="3107">
        <v>69</v>
      </c>
      <c r="F163" s="3101" t="s">
        <v>1388</v>
      </c>
      <c r="G163" s="3108">
        <v>3.18</v>
      </c>
      <c r="H163" s="3109">
        <v>0.73</v>
      </c>
      <c r="I163" s="3110">
        <v>1</v>
      </c>
      <c r="J163" s="2961"/>
      <c r="K163" s="3111" t="s">
        <v>1393</v>
      </c>
      <c r="L163" s="3072"/>
      <c r="M163" s="3072"/>
      <c r="N163" s="3072">
        <f t="shared" si="6"/>
        <v>0</v>
      </c>
      <c r="O163" s="3073"/>
      <c r="P163" s="3073"/>
      <c r="Q163" s="3073"/>
      <c r="R163" s="3074">
        <f t="shared" si="7"/>
        <v>0</v>
      </c>
      <c r="S163" s="3070">
        <v>21</v>
      </c>
    </row>
    <row r="164" spans="1:19">
      <c r="A164" s="3070">
        <v>22</v>
      </c>
      <c r="B164" s="2965" t="s">
        <v>1944</v>
      </c>
      <c r="C164" s="2965" t="s">
        <v>1945</v>
      </c>
      <c r="D164" s="3107">
        <v>69</v>
      </c>
      <c r="E164" s="3107">
        <v>69</v>
      </c>
      <c r="F164" s="3101" t="s">
        <v>1388</v>
      </c>
      <c r="G164" s="3108">
        <v>3.52</v>
      </c>
      <c r="H164" s="3109"/>
      <c r="I164" s="3110">
        <v>1</v>
      </c>
      <c r="J164" s="2961"/>
      <c r="K164" s="3111" t="s">
        <v>1393</v>
      </c>
      <c r="L164" s="3072"/>
      <c r="M164" s="3072"/>
      <c r="N164" s="3072">
        <f t="shared" si="6"/>
        <v>0</v>
      </c>
      <c r="O164" s="3073"/>
      <c r="P164" s="3073"/>
      <c r="Q164" s="3073"/>
      <c r="R164" s="3074">
        <f t="shared" si="7"/>
        <v>0</v>
      </c>
      <c r="S164" s="3070">
        <v>22</v>
      </c>
    </row>
    <row r="165" spans="1:19">
      <c r="A165" s="3070">
        <v>23</v>
      </c>
      <c r="B165" s="2965" t="s">
        <v>1946</v>
      </c>
      <c r="C165" s="2965" t="s">
        <v>1387</v>
      </c>
      <c r="D165" s="3107">
        <v>69</v>
      </c>
      <c r="E165" s="3107">
        <v>69</v>
      </c>
      <c r="F165" s="3101" t="s">
        <v>1388</v>
      </c>
      <c r="G165" s="3108">
        <v>4.5</v>
      </c>
      <c r="H165" s="3109"/>
      <c r="I165" s="3110">
        <v>1</v>
      </c>
      <c r="J165" s="2961"/>
      <c r="K165" s="3111" t="s">
        <v>1393</v>
      </c>
      <c r="L165" s="3072"/>
      <c r="M165" s="3072"/>
      <c r="N165" s="3072">
        <f t="shared" si="6"/>
        <v>0</v>
      </c>
      <c r="O165" s="3073"/>
      <c r="P165" s="3073"/>
      <c r="Q165" s="3073"/>
      <c r="R165" s="3074">
        <f t="shared" si="7"/>
        <v>0</v>
      </c>
      <c r="S165" s="3070">
        <v>23</v>
      </c>
    </row>
    <row r="166" spans="1:19">
      <c r="A166" s="3070">
        <v>24</v>
      </c>
      <c r="B166" s="2965" t="s">
        <v>1947</v>
      </c>
      <c r="C166" s="2965" t="s">
        <v>1948</v>
      </c>
      <c r="D166" s="3107">
        <v>69</v>
      </c>
      <c r="E166" s="3107">
        <v>69</v>
      </c>
      <c r="F166" s="3101" t="s">
        <v>1388</v>
      </c>
      <c r="G166" s="3108">
        <v>2.4</v>
      </c>
      <c r="H166" s="3109"/>
      <c r="I166" s="3110">
        <v>1</v>
      </c>
      <c r="J166" s="2961"/>
      <c r="K166" s="3111" t="s">
        <v>1393</v>
      </c>
      <c r="L166" s="3072"/>
      <c r="M166" s="3072"/>
      <c r="N166" s="3072">
        <f t="shared" si="6"/>
        <v>0</v>
      </c>
      <c r="O166" s="3073"/>
      <c r="P166" s="3073"/>
      <c r="Q166" s="3073"/>
      <c r="R166" s="3074">
        <f t="shared" si="7"/>
        <v>0</v>
      </c>
      <c r="S166" s="3070">
        <v>24</v>
      </c>
    </row>
    <row r="167" spans="1:19">
      <c r="A167" s="3070">
        <v>25</v>
      </c>
      <c r="B167" s="2965" t="s">
        <v>1947</v>
      </c>
      <c r="C167" s="2965" t="s">
        <v>1948</v>
      </c>
      <c r="D167" s="3107">
        <v>69</v>
      </c>
      <c r="E167" s="3107">
        <v>69</v>
      </c>
      <c r="F167" s="3101" t="s">
        <v>1401</v>
      </c>
      <c r="G167" s="3108">
        <v>1.8</v>
      </c>
      <c r="H167" s="3109"/>
      <c r="I167" s="3110">
        <v>1</v>
      </c>
      <c r="J167" s="2961"/>
      <c r="K167" s="3111" t="s">
        <v>1393</v>
      </c>
      <c r="L167" s="3072"/>
      <c r="M167" s="3072"/>
      <c r="N167" s="3072">
        <f t="shared" si="6"/>
        <v>0</v>
      </c>
      <c r="O167" s="3073"/>
      <c r="P167" s="3073"/>
      <c r="Q167" s="3073"/>
      <c r="R167" s="3074">
        <f t="shared" si="7"/>
        <v>0</v>
      </c>
      <c r="S167" s="3070">
        <v>25</v>
      </c>
    </row>
    <row r="168" spans="1:19">
      <c r="A168" s="3070">
        <v>26</v>
      </c>
      <c r="B168" s="2965" t="s">
        <v>1949</v>
      </c>
      <c r="C168" s="2965" t="s">
        <v>1950</v>
      </c>
      <c r="D168" s="3107">
        <v>69</v>
      </c>
      <c r="E168" s="3107">
        <v>69</v>
      </c>
      <c r="F168" s="3101" t="s">
        <v>1388</v>
      </c>
      <c r="G168" s="3108">
        <v>3.14</v>
      </c>
      <c r="H168" s="3109"/>
      <c r="I168" s="3110">
        <v>1</v>
      </c>
      <c r="J168" s="2961"/>
      <c r="K168" s="3111" t="s">
        <v>1393</v>
      </c>
      <c r="L168" s="3072"/>
      <c r="M168" s="3072"/>
      <c r="N168" s="3072">
        <f t="shared" si="6"/>
        <v>0</v>
      </c>
      <c r="O168" s="3073"/>
      <c r="P168" s="3073"/>
      <c r="Q168" s="3073"/>
      <c r="R168" s="3074">
        <f t="shared" si="7"/>
        <v>0</v>
      </c>
      <c r="S168" s="3070">
        <v>26</v>
      </c>
    </row>
    <row r="169" spans="1:19">
      <c r="A169" s="3070">
        <v>27</v>
      </c>
      <c r="B169" s="2965" t="s">
        <v>1951</v>
      </c>
      <c r="C169" s="2965" t="s">
        <v>1950</v>
      </c>
      <c r="D169" s="3107">
        <v>69</v>
      </c>
      <c r="E169" s="3107">
        <v>69</v>
      </c>
      <c r="F169" s="3101" t="s">
        <v>1401</v>
      </c>
      <c r="G169" s="3108"/>
      <c r="H169" s="3109">
        <v>1.8</v>
      </c>
      <c r="I169" s="3110">
        <v>1</v>
      </c>
      <c r="J169" s="2961"/>
      <c r="K169" s="3111" t="s">
        <v>1393</v>
      </c>
      <c r="L169" s="3072"/>
      <c r="M169" s="3072"/>
      <c r="N169" s="3072">
        <f t="shared" si="6"/>
        <v>0</v>
      </c>
      <c r="O169" s="3073"/>
      <c r="P169" s="3073"/>
      <c r="Q169" s="3073"/>
      <c r="R169" s="3074">
        <f t="shared" si="7"/>
        <v>0</v>
      </c>
      <c r="S169" s="3070">
        <v>27</v>
      </c>
    </row>
    <row r="170" spans="1:19">
      <c r="A170" s="3070">
        <v>28</v>
      </c>
      <c r="B170" s="2965" t="s">
        <v>1951</v>
      </c>
      <c r="C170" s="2965" t="s">
        <v>1950</v>
      </c>
      <c r="D170" s="3107">
        <v>69</v>
      </c>
      <c r="E170" s="3107">
        <v>69</v>
      </c>
      <c r="F170" s="3101" t="s">
        <v>1388</v>
      </c>
      <c r="G170" s="3108">
        <v>0.74</v>
      </c>
      <c r="H170" s="3109"/>
      <c r="I170" s="3110">
        <v>1</v>
      </c>
      <c r="J170" s="2961"/>
      <c r="K170" s="3111" t="s">
        <v>1393</v>
      </c>
      <c r="L170" s="3072"/>
      <c r="M170" s="3072"/>
      <c r="N170" s="3072">
        <f t="shared" si="6"/>
        <v>0</v>
      </c>
      <c r="O170" s="3073"/>
      <c r="P170" s="3073"/>
      <c r="Q170" s="3073"/>
      <c r="R170" s="3074">
        <f t="shared" si="7"/>
        <v>0</v>
      </c>
      <c r="S170" s="3070">
        <v>28</v>
      </c>
    </row>
    <row r="171" spans="1:19">
      <c r="A171" s="3070">
        <v>29</v>
      </c>
      <c r="B171" s="2965" t="s">
        <v>1952</v>
      </c>
      <c r="C171" s="2965" t="s">
        <v>1953</v>
      </c>
      <c r="D171" s="3107">
        <v>69</v>
      </c>
      <c r="E171" s="3107">
        <v>69</v>
      </c>
      <c r="F171" s="3101" t="s">
        <v>1388</v>
      </c>
      <c r="G171" s="3108">
        <v>1.38</v>
      </c>
      <c r="H171" s="3109"/>
      <c r="I171" s="3110">
        <v>1</v>
      </c>
      <c r="J171" s="2961"/>
      <c r="K171" s="3111" t="s">
        <v>1393</v>
      </c>
      <c r="L171" s="3072"/>
      <c r="M171" s="3072"/>
      <c r="N171" s="3072">
        <f t="shared" si="6"/>
        <v>0</v>
      </c>
      <c r="O171" s="3073"/>
      <c r="P171" s="3073"/>
      <c r="Q171" s="3073"/>
      <c r="R171" s="3074">
        <f t="shared" si="7"/>
        <v>0</v>
      </c>
      <c r="S171" s="3070">
        <v>29</v>
      </c>
    </row>
    <row r="172" spans="1:19">
      <c r="A172" s="3070">
        <v>30</v>
      </c>
      <c r="B172" s="2965" t="s">
        <v>1954</v>
      </c>
      <c r="C172" s="2965" t="s">
        <v>1955</v>
      </c>
      <c r="D172" s="3107">
        <v>69</v>
      </c>
      <c r="E172" s="3107">
        <v>69</v>
      </c>
      <c r="F172" s="3101" t="s">
        <v>1388</v>
      </c>
      <c r="G172" s="3108">
        <v>2.4300000000000002</v>
      </c>
      <c r="H172" s="3109"/>
      <c r="I172" s="3110">
        <v>1</v>
      </c>
      <c r="J172" s="2961"/>
      <c r="K172" s="3111" t="s">
        <v>1935</v>
      </c>
      <c r="L172" s="3072"/>
      <c r="M172" s="3072"/>
      <c r="N172" s="3072">
        <f t="shared" si="6"/>
        <v>0</v>
      </c>
      <c r="O172" s="3073"/>
      <c r="P172" s="3073"/>
      <c r="Q172" s="3073"/>
      <c r="R172" s="3074">
        <f t="shared" si="7"/>
        <v>0</v>
      </c>
      <c r="S172" s="3070">
        <v>30</v>
      </c>
    </row>
    <row r="173" spans="1:19">
      <c r="A173" s="3070">
        <v>31</v>
      </c>
      <c r="B173" s="2965" t="s">
        <v>1956</v>
      </c>
      <c r="C173" s="2965" t="s">
        <v>1957</v>
      </c>
      <c r="D173" s="3107">
        <v>34.5</v>
      </c>
      <c r="E173" s="3107">
        <v>34.5</v>
      </c>
      <c r="F173" s="3101" t="s">
        <v>1388</v>
      </c>
      <c r="G173" s="3108">
        <v>0.34</v>
      </c>
      <c r="H173" s="3109"/>
      <c r="I173" s="3110">
        <v>1</v>
      </c>
      <c r="J173" s="2961"/>
      <c r="K173" s="3111" t="s">
        <v>2512</v>
      </c>
      <c r="L173" s="3072"/>
      <c r="M173" s="3072"/>
      <c r="N173" s="3072">
        <f t="shared" si="6"/>
        <v>0</v>
      </c>
      <c r="O173" s="3073"/>
      <c r="P173" s="3073"/>
      <c r="Q173" s="3073"/>
      <c r="R173" s="3074">
        <f t="shared" si="7"/>
        <v>0</v>
      </c>
      <c r="S173" s="3070">
        <v>31</v>
      </c>
    </row>
    <row r="174" spans="1:19">
      <c r="A174" s="3070">
        <v>32</v>
      </c>
      <c r="B174" s="2965" t="s">
        <v>1958</v>
      </c>
      <c r="C174" s="2965" t="s">
        <v>2561</v>
      </c>
      <c r="D174" s="3107">
        <v>34.5</v>
      </c>
      <c r="E174" s="3107">
        <v>34.5</v>
      </c>
      <c r="F174" s="3101" t="s">
        <v>1401</v>
      </c>
      <c r="G174" s="3108">
        <v>1.28</v>
      </c>
      <c r="H174" s="3109"/>
      <c r="I174" s="3110">
        <v>1</v>
      </c>
      <c r="J174" s="2961"/>
      <c r="K174" s="3111" t="s">
        <v>1393</v>
      </c>
      <c r="L174" s="3072"/>
      <c r="M174" s="3072"/>
      <c r="N174" s="3072">
        <f t="shared" si="6"/>
        <v>0</v>
      </c>
      <c r="O174" s="3073"/>
      <c r="P174" s="3073"/>
      <c r="Q174" s="3073"/>
      <c r="R174" s="3074">
        <f t="shared" si="7"/>
        <v>0</v>
      </c>
      <c r="S174" s="3070">
        <v>32</v>
      </c>
    </row>
    <row r="175" spans="1:19">
      <c r="A175" s="3070">
        <v>33</v>
      </c>
      <c r="B175" s="2965" t="s">
        <v>1959</v>
      </c>
      <c r="C175" s="2965" t="s">
        <v>2561</v>
      </c>
      <c r="D175" s="3107">
        <v>34.5</v>
      </c>
      <c r="E175" s="3107">
        <v>34.5</v>
      </c>
      <c r="F175" s="3101" t="s">
        <v>1401</v>
      </c>
      <c r="G175" s="3108"/>
      <c r="H175" s="3109">
        <v>1.8</v>
      </c>
      <c r="I175" s="3110">
        <v>1</v>
      </c>
      <c r="J175" s="2961"/>
      <c r="K175" s="3111" t="s">
        <v>2536</v>
      </c>
      <c r="L175" s="3072"/>
      <c r="M175" s="3072"/>
      <c r="N175" s="3072">
        <f t="shared" si="6"/>
        <v>0</v>
      </c>
      <c r="O175" s="3073"/>
      <c r="P175" s="3073"/>
      <c r="Q175" s="3073"/>
      <c r="R175" s="3074">
        <f t="shared" si="7"/>
        <v>0</v>
      </c>
      <c r="S175" s="3070">
        <v>33</v>
      </c>
    </row>
    <row r="176" spans="1:19">
      <c r="A176" s="3070">
        <v>34</v>
      </c>
      <c r="B176" s="2965" t="s">
        <v>1959</v>
      </c>
      <c r="C176" s="2965" t="s">
        <v>2561</v>
      </c>
      <c r="D176" s="3107">
        <v>34.5</v>
      </c>
      <c r="E176" s="3107">
        <v>34.5</v>
      </c>
      <c r="F176" s="3101" t="s">
        <v>1401</v>
      </c>
      <c r="G176" s="3108"/>
      <c r="H176" s="3109">
        <v>0.82</v>
      </c>
      <c r="I176" s="3110">
        <v>1</v>
      </c>
      <c r="J176" s="2961"/>
      <c r="K176" s="3111" t="s">
        <v>1393</v>
      </c>
      <c r="L176" s="3072"/>
      <c r="M176" s="3072"/>
      <c r="N176" s="3072">
        <f t="shared" si="6"/>
        <v>0</v>
      </c>
      <c r="O176" s="3073"/>
      <c r="P176" s="3073"/>
      <c r="Q176" s="3073"/>
      <c r="R176" s="3074">
        <f t="shared" si="7"/>
        <v>0</v>
      </c>
      <c r="S176" s="3070">
        <v>34</v>
      </c>
    </row>
    <row r="177" spans="1:19">
      <c r="A177" s="3070">
        <v>35</v>
      </c>
      <c r="B177" s="2965" t="s">
        <v>1959</v>
      </c>
      <c r="C177" s="2965" t="s">
        <v>2561</v>
      </c>
      <c r="D177" s="3107">
        <v>34.5</v>
      </c>
      <c r="E177" s="3107">
        <v>34.5</v>
      </c>
      <c r="F177" s="3101" t="s">
        <v>1401</v>
      </c>
      <c r="G177" s="3108"/>
      <c r="H177" s="3109">
        <v>1.65</v>
      </c>
      <c r="I177" s="3110">
        <v>1</v>
      </c>
      <c r="J177" s="2961"/>
      <c r="K177" s="3111" t="s">
        <v>2536</v>
      </c>
      <c r="L177" s="3072"/>
      <c r="M177" s="3072"/>
      <c r="N177" s="3072">
        <f t="shared" si="6"/>
        <v>0</v>
      </c>
      <c r="O177" s="3073"/>
      <c r="P177" s="3073"/>
      <c r="Q177" s="3073"/>
      <c r="R177" s="3074">
        <f t="shared" si="7"/>
        <v>0</v>
      </c>
      <c r="S177" s="3070">
        <v>35</v>
      </c>
    </row>
    <row r="178" spans="1:19">
      <c r="A178" s="3070">
        <v>36</v>
      </c>
      <c r="B178" s="2965" t="s">
        <v>1960</v>
      </c>
      <c r="C178" s="2965" t="s">
        <v>3213</v>
      </c>
      <c r="D178" s="3107" t="s">
        <v>4083</v>
      </c>
      <c r="E178" s="3107">
        <v>34.5</v>
      </c>
      <c r="F178" s="3101" t="s">
        <v>3214</v>
      </c>
      <c r="G178" s="3108">
        <v>0.24</v>
      </c>
      <c r="H178" s="3109"/>
      <c r="I178" s="3110">
        <v>1</v>
      </c>
      <c r="J178" s="2961"/>
      <c r="K178" s="3111" t="s">
        <v>1934</v>
      </c>
      <c r="L178" s="3072"/>
      <c r="M178" s="3072"/>
      <c r="N178" s="3072">
        <f t="shared" si="6"/>
        <v>0</v>
      </c>
      <c r="O178" s="3073"/>
      <c r="P178" s="3073"/>
      <c r="Q178" s="3073"/>
      <c r="R178" s="3074">
        <f t="shared" si="7"/>
        <v>0</v>
      </c>
      <c r="S178" s="3070">
        <v>36</v>
      </c>
    </row>
    <row r="179" spans="1:19">
      <c r="A179" s="3070">
        <v>37</v>
      </c>
      <c r="B179" s="2965" t="s">
        <v>1960</v>
      </c>
      <c r="C179" s="2965" t="s">
        <v>1961</v>
      </c>
      <c r="D179" s="3107" t="s">
        <v>4083</v>
      </c>
      <c r="E179" s="3107">
        <v>34.5</v>
      </c>
      <c r="F179" s="3101" t="s">
        <v>1401</v>
      </c>
      <c r="G179" s="3108">
        <v>1.2</v>
      </c>
      <c r="H179" s="3109"/>
      <c r="I179" s="3110">
        <v>1</v>
      </c>
      <c r="J179" s="2961"/>
      <c r="K179" s="3111" t="s">
        <v>1934</v>
      </c>
      <c r="L179" s="3072"/>
      <c r="M179" s="3072"/>
      <c r="N179" s="3072">
        <f t="shared" si="6"/>
        <v>0</v>
      </c>
      <c r="O179" s="3073"/>
      <c r="P179" s="3073"/>
      <c r="Q179" s="3073"/>
      <c r="R179" s="3074">
        <f t="shared" si="7"/>
        <v>0</v>
      </c>
      <c r="S179" s="3070">
        <v>37</v>
      </c>
    </row>
    <row r="180" spans="1:19">
      <c r="A180" s="3070">
        <v>38</v>
      </c>
      <c r="B180" s="2965" t="s">
        <v>1962</v>
      </c>
      <c r="C180" s="2965" t="s">
        <v>2124</v>
      </c>
      <c r="D180" s="3107" t="s">
        <v>4083</v>
      </c>
      <c r="E180" s="3107">
        <v>34.5</v>
      </c>
      <c r="F180" s="3101" t="s">
        <v>1401</v>
      </c>
      <c r="G180" s="3108">
        <v>4.82</v>
      </c>
      <c r="H180" s="3109"/>
      <c r="I180" s="3110">
        <v>1</v>
      </c>
      <c r="J180" s="2961"/>
      <c r="K180" s="3111" t="s">
        <v>1934</v>
      </c>
      <c r="L180" s="3072"/>
      <c r="M180" s="3072"/>
      <c r="N180" s="3072">
        <f t="shared" si="6"/>
        <v>0</v>
      </c>
      <c r="O180" s="3073"/>
      <c r="P180" s="3073"/>
      <c r="Q180" s="3073"/>
      <c r="R180" s="3074">
        <f t="shared" si="7"/>
        <v>0</v>
      </c>
      <c r="S180" s="3070">
        <v>38</v>
      </c>
    </row>
    <row r="181" spans="1:19">
      <c r="A181" s="3070">
        <v>39</v>
      </c>
      <c r="B181" s="2965" t="s">
        <v>1962</v>
      </c>
      <c r="C181" s="2965" t="s">
        <v>2124</v>
      </c>
      <c r="D181" s="3107" t="s">
        <v>4083</v>
      </c>
      <c r="E181" s="3107">
        <v>34.5</v>
      </c>
      <c r="F181" s="3101" t="s">
        <v>3214</v>
      </c>
      <c r="G181" s="3108">
        <v>0.12</v>
      </c>
      <c r="H181" s="3109"/>
      <c r="I181" s="3110">
        <v>1</v>
      </c>
      <c r="J181" s="2961"/>
      <c r="K181" s="3111" t="s">
        <v>2536</v>
      </c>
      <c r="L181" s="3072"/>
      <c r="M181" s="3072"/>
      <c r="N181" s="3072">
        <f t="shared" si="6"/>
        <v>0</v>
      </c>
      <c r="O181" s="3073"/>
      <c r="P181" s="3073"/>
      <c r="Q181" s="3073"/>
      <c r="R181" s="3074">
        <f t="shared" si="7"/>
        <v>0</v>
      </c>
      <c r="S181" s="3070">
        <v>39</v>
      </c>
    </row>
    <row r="182" spans="1:19">
      <c r="A182" s="3070">
        <v>40</v>
      </c>
      <c r="B182" s="2965" t="s">
        <v>2125</v>
      </c>
      <c r="C182" s="2965" t="s">
        <v>3213</v>
      </c>
      <c r="D182" s="3107" t="s">
        <v>4083</v>
      </c>
      <c r="E182" s="3107">
        <v>34.5</v>
      </c>
      <c r="F182" s="3101" t="s">
        <v>3214</v>
      </c>
      <c r="G182" s="3108"/>
      <c r="H182" s="3109">
        <v>0.24</v>
      </c>
      <c r="I182" s="3110">
        <v>1</v>
      </c>
      <c r="J182" s="2961"/>
      <c r="K182" s="3111" t="s">
        <v>1934</v>
      </c>
      <c r="L182" s="3072"/>
      <c r="M182" s="3072"/>
      <c r="N182" s="3072">
        <f t="shared" si="6"/>
        <v>0</v>
      </c>
      <c r="O182" s="3073"/>
      <c r="P182" s="3073"/>
      <c r="Q182" s="3073"/>
      <c r="R182" s="3074">
        <f t="shared" si="7"/>
        <v>0</v>
      </c>
      <c r="S182" s="3070">
        <v>40</v>
      </c>
    </row>
    <row r="183" spans="1:19">
      <c r="A183" s="3070">
        <v>41</v>
      </c>
      <c r="B183" s="2965" t="s">
        <v>2125</v>
      </c>
      <c r="C183" s="2965" t="s">
        <v>2126</v>
      </c>
      <c r="D183" s="3107" t="s">
        <v>4083</v>
      </c>
      <c r="E183" s="3107">
        <v>34.5</v>
      </c>
      <c r="F183" s="3101" t="s">
        <v>1401</v>
      </c>
      <c r="G183" s="3108"/>
      <c r="H183" s="3109">
        <v>3.31</v>
      </c>
      <c r="I183" s="3110">
        <v>1</v>
      </c>
      <c r="J183" s="2961"/>
      <c r="K183" s="3111" t="s">
        <v>1934</v>
      </c>
      <c r="L183" s="3072"/>
      <c r="M183" s="3072"/>
      <c r="N183" s="3072">
        <f t="shared" si="6"/>
        <v>0</v>
      </c>
      <c r="O183" s="3073"/>
      <c r="P183" s="3073"/>
      <c r="Q183" s="3073"/>
      <c r="R183" s="3074">
        <f t="shared" si="7"/>
        <v>0</v>
      </c>
      <c r="S183" s="3070">
        <v>41</v>
      </c>
    </row>
    <row r="184" spans="1:19">
      <c r="A184" s="3070">
        <v>42</v>
      </c>
      <c r="B184" s="2965" t="s">
        <v>2127</v>
      </c>
      <c r="C184" s="2965" t="s">
        <v>2124</v>
      </c>
      <c r="D184" s="3107" t="s">
        <v>4083</v>
      </c>
      <c r="E184" s="3107">
        <v>34.5</v>
      </c>
      <c r="F184" s="3101" t="s">
        <v>3214</v>
      </c>
      <c r="G184" s="3108"/>
      <c r="H184" s="3109">
        <v>2.74</v>
      </c>
      <c r="I184" s="3110">
        <v>1</v>
      </c>
      <c r="J184" s="2961"/>
      <c r="K184" s="3111" t="s">
        <v>1934</v>
      </c>
      <c r="L184" s="3072"/>
      <c r="M184" s="3072"/>
      <c r="N184" s="3072">
        <f t="shared" si="6"/>
        <v>0</v>
      </c>
      <c r="O184" s="3073"/>
      <c r="P184" s="3073"/>
      <c r="Q184" s="3073"/>
      <c r="R184" s="3074">
        <f t="shared" si="7"/>
        <v>0</v>
      </c>
      <c r="S184" s="3070">
        <v>42</v>
      </c>
    </row>
    <row r="185" spans="1:19">
      <c r="A185" s="3070">
        <v>43</v>
      </c>
      <c r="B185" s="2965" t="s">
        <v>2127</v>
      </c>
      <c r="C185" s="2965" t="s">
        <v>2124</v>
      </c>
      <c r="D185" s="3107" t="s">
        <v>4083</v>
      </c>
      <c r="E185" s="3107">
        <v>34.5</v>
      </c>
      <c r="F185" s="3101" t="s">
        <v>3214</v>
      </c>
      <c r="G185" s="3108"/>
      <c r="H185" s="3109">
        <v>0.12</v>
      </c>
      <c r="I185" s="3110">
        <v>1</v>
      </c>
      <c r="J185" s="2961"/>
      <c r="K185" s="3111" t="s">
        <v>2536</v>
      </c>
      <c r="L185" s="3072"/>
      <c r="M185" s="3072"/>
      <c r="N185" s="3072">
        <f t="shared" si="6"/>
        <v>0</v>
      </c>
      <c r="O185" s="3073"/>
      <c r="P185" s="3073"/>
      <c r="Q185" s="3073"/>
      <c r="R185" s="3074">
        <f t="shared" si="7"/>
        <v>0</v>
      </c>
      <c r="S185" s="3070">
        <v>43</v>
      </c>
    </row>
    <row r="186" spans="1:19">
      <c r="A186" s="3070">
        <v>44</v>
      </c>
      <c r="B186" s="2965" t="s">
        <v>2128</v>
      </c>
      <c r="C186" s="2965" t="s">
        <v>4699</v>
      </c>
      <c r="D186" s="3107">
        <v>34.5</v>
      </c>
      <c r="E186" s="3107">
        <v>34.5</v>
      </c>
      <c r="F186" s="3101" t="s">
        <v>1388</v>
      </c>
      <c r="G186" s="3108">
        <v>0.9</v>
      </c>
      <c r="H186" s="3109"/>
      <c r="I186" s="3110">
        <v>1</v>
      </c>
      <c r="J186" s="2961"/>
      <c r="K186" s="3111" t="s">
        <v>1934</v>
      </c>
      <c r="L186" s="3072"/>
      <c r="M186" s="3072"/>
      <c r="N186" s="3072">
        <f t="shared" si="6"/>
        <v>0</v>
      </c>
      <c r="O186" s="3073"/>
      <c r="P186" s="3073"/>
      <c r="Q186" s="3073"/>
      <c r="R186" s="3074">
        <f t="shared" si="7"/>
        <v>0</v>
      </c>
      <c r="S186" s="3070">
        <v>44</v>
      </c>
    </row>
    <row r="187" spans="1:19">
      <c r="A187" s="3070">
        <v>45</v>
      </c>
      <c r="B187" s="2965" t="s">
        <v>2128</v>
      </c>
      <c r="C187" s="2965" t="s">
        <v>4699</v>
      </c>
      <c r="D187" s="3107">
        <v>34.5</v>
      </c>
      <c r="E187" s="3107">
        <v>69</v>
      </c>
      <c r="F187" s="3101" t="s">
        <v>1388</v>
      </c>
      <c r="G187" s="3108">
        <v>0.45</v>
      </c>
      <c r="H187" s="3109">
        <v>0.45</v>
      </c>
      <c r="I187" s="3110">
        <v>1</v>
      </c>
      <c r="J187" s="2961"/>
      <c r="K187" s="3111" t="s">
        <v>2544</v>
      </c>
      <c r="L187" s="3072"/>
      <c r="M187" s="3072"/>
      <c r="N187" s="3072">
        <f t="shared" si="6"/>
        <v>0</v>
      </c>
      <c r="O187" s="3073"/>
      <c r="P187" s="3073"/>
      <c r="Q187" s="3073"/>
      <c r="R187" s="3074">
        <f t="shared" si="7"/>
        <v>0</v>
      </c>
      <c r="S187" s="3070">
        <v>45</v>
      </c>
    </row>
    <row r="188" spans="1:19">
      <c r="A188" s="3070">
        <v>46</v>
      </c>
      <c r="B188" s="2965" t="s">
        <v>2128</v>
      </c>
      <c r="C188" s="2965" t="s">
        <v>4699</v>
      </c>
      <c r="D188" s="3107">
        <v>34.5</v>
      </c>
      <c r="E188" s="3107">
        <v>34.5</v>
      </c>
      <c r="F188" s="3101" t="s">
        <v>1401</v>
      </c>
      <c r="G188" s="3108">
        <v>0.75</v>
      </c>
      <c r="H188" s="3109">
        <v>0.75</v>
      </c>
      <c r="I188" s="3110">
        <v>1</v>
      </c>
      <c r="J188" s="2961"/>
      <c r="K188" s="3111" t="s">
        <v>1934</v>
      </c>
      <c r="L188" s="3072"/>
      <c r="M188" s="3072"/>
      <c r="N188" s="3072">
        <f t="shared" si="6"/>
        <v>0</v>
      </c>
      <c r="O188" s="3073"/>
      <c r="P188" s="3073"/>
      <c r="Q188" s="3073"/>
      <c r="R188" s="3074">
        <f t="shared" si="7"/>
        <v>0</v>
      </c>
      <c r="S188" s="3070">
        <v>46</v>
      </c>
    </row>
    <row r="189" spans="1:19">
      <c r="A189" s="3070">
        <v>47</v>
      </c>
      <c r="B189" s="2965" t="s">
        <v>2128</v>
      </c>
      <c r="C189" s="2965" t="s">
        <v>4699</v>
      </c>
      <c r="D189" s="3107">
        <v>34.5</v>
      </c>
      <c r="E189" s="3107">
        <v>34.5</v>
      </c>
      <c r="F189" s="3101" t="s">
        <v>1401</v>
      </c>
      <c r="G189" s="3108">
        <v>2.89</v>
      </c>
      <c r="H189" s="3109">
        <v>2.89</v>
      </c>
      <c r="I189" s="3110">
        <v>1</v>
      </c>
      <c r="J189" s="2961"/>
      <c r="K189" s="3111" t="s">
        <v>1938</v>
      </c>
      <c r="L189" s="3072"/>
      <c r="M189" s="3072"/>
      <c r="N189" s="3072">
        <f t="shared" si="6"/>
        <v>0</v>
      </c>
      <c r="O189" s="3073"/>
      <c r="P189" s="3073"/>
      <c r="Q189" s="3073"/>
      <c r="R189" s="3074">
        <f t="shared" si="7"/>
        <v>0</v>
      </c>
      <c r="S189" s="3070">
        <v>47</v>
      </c>
    </row>
    <row r="190" spans="1:19">
      <c r="A190" s="3070">
        <v>48</v>
      </c>
      <c r="B190" s="2965" t="s">
        <v>2128</v>
      </c>
      <c r="C190" s="2965" t="s">
        <v>4699</v>
      </c>
      <c r="D190" s="3107">
        <v>34.5</v>
      </c>
      <c r="E190" s="3107">
        <v>69</v>
      </c>
      <c r="F190" s="3101" t="s">
        <v>1388</v>
      </c>
      <c r="G190" s="3108">
        <v>0.34</v>
      </c>
      <c r="H190" s="3109">
        <v>0.34</v>
      </c>
      <c r="I190" s="3110">
        <v>1</v>
      </c>
      <c r="J190" s="2961"/>
      <c r="K190" s="3111" t="s">
        <v>2515</v>
      </c>
      <c r="L190" s="3072"/>
      <c r="M190" s="3072"/>
      <c r="N190" s="3072">
        <f t="shared" si="6"/>
        <v>0</v>
      </c>
      <c r="O190" s="3073"/>
      <c r="P190" s="3073"/>
      <c r="Q190" s="3073"/>
      <c r="R190" s="3074">
        <f t="shared" si="7"/>
        <v>0</v>
      </c>
      <c r="S190" s="3070">
        <v>48</v>
      </c>
    </row>
    <row r="191" spans="1:19">
      <c r="A191" s="3070">
        <v>49</v>
      </c>
      <c r="B191" s="2965" t="s">
        <v>2128</v>
      </c>
      <c r="C191" s="2965" t="s">
        <v>4699</v>
      </c>
      <c r="D191" s="3107">
        <v>34.5</v>
      </c>
      <c r="E191" s="3107">
        <v>34.5</v>
      </c>
      <c r="F191" s="3101" t="s">
        <v>1388</v>
      </c>
      <c r="G191" s="3108">
        <v>0.63</v>
      </c>
      <c r="H191" s="3109"/>
      <c r="I191" s="3110">
        <v>1</v>
      </c>
      <c r="J191" s="2961"/>
      <c r="K191" s="3111" t="s">
        <v>1938</v>
      </c>
      <c r="L191" s="3072"/>
      <c r="M191" s="3072"/>
      <c r="N191" s="3072">
        <f t="shared" si="6"/>
        <v>0</v>
      </c>
      <c r="O191" s="3073"/>
      <c r="P191" s="3073"/>
      <c r="Q191" s="3073"/>
      <c r="R191" s="3074">
        <f t="shared" si="7"/>
        <v>0</v>
      </c>
      <c r="S191" s="3070">
        <v>49</v>
      </c>
    </row>
    <row r="192" spans="1:19">
      <c r="A192" s="3070">
        <v>50</v>
      </c>
      <c r="B192" s="2965" t="s">
        <v>2128</v>
      </c>
      <c r="C192" s="2965" t="s">
        <v>4699</v>
      </c>
      <c r="D192" s="3107">
        <v>34.5</v>
      </c>
      <c r="E192" s="3107">
        <v>69</v>
      </c>
      <c r="F192" s="3101" t="s">
        <v>1388</v>
      </c>
      <c r="G192" s="3108">
        <v>0.68</v>
      </c>
      <c r="H192" s="3109">
        <v>0.68</v>
      </c>
      <c r="I192" s="3110">
        <v>1</v>
      </c>
      <c r="J192" s="2961"/>
      <c r="K192" s="3111" t="s">
        <v>4700</v>
      </c>
      <c r="L192" s="3072"/>
      <c r="M192" s="3072"/>
      <c r="N192" s="3072">
        <f t="shared" si="6"/>
        <v>0</v>
      </c>
      <c r="O192" s="3073"/>
      <c r="P192" s="3073"/>
      <c r="Q192" s="3073"/>
      <c r="R192" s="3074">
        <f t="shared" si="7"/>
        <v>0</v>
      </c>
      <c r="S192" s="3070">
        <v>50</v>
      </c>
    </row>
    <row r="193" spans="1:19">
      <c r="A193" s="3070">
        <v>51</v>
      </c>
      <c r="B193" s="2965" t="s">
        <v>4701</v>
      </c>
      <c r="C193" s="2965" t="s">
        <v>2130</v>
      </c>
      <c r="D193" s="3107">
        <v>34.5</v>
      </c>
      <c r="E193" s="3107">
        <v>34.5</v>
      </c>
      <c r="F193" s="3101" t="s">
        <v>1388</v>
      </c>
      <c r="G193" s="3108">
        <v>3.33</v>
      </c>
      <c r="H193" s="3109"/>
      <c r="I193" s="3110">
        <v>1</v>
      </c>
      <c r="J193" s="2961"/>
      <c r="K193" s="3111" t="s">
        <v>1934</v>
      </c>
      <c r="L193" s="3072"/>
      <c r="M193" s="3072"/>
      <c r="N193" s="3072">
        <f t="shared" si="6"/>
        <v>0</v>
      </c>
      <c r="O193" s="3073"/>
      <c r="P193" s="3073"/>
      <c r="Q193" s="3073"/>
      <c r="R193" s="3074">
        <f t="shared" si="7"/>
        <v>0</v>
      </c>
      <c r="S193" s="3070">
        <v>51</v>
      </c>
    </row>
    <row r="194" spans="1:19" ht="15.75" thickBot="1">
      <c r="A194" s="3049">
        <v>52</v>
      </c>
      <c r="B194" s="3102" t="s">
        <v>4701</v>
      </c>
      <c r="C194" s="3102" t="s">
        <v>2130</v>
      </c>
      <c r="D194" s="3112">
        <v>34.5</v>
      </c>
      <c r="E194" s="3112">
        <v>34.5</v>
      </c>
      <c r="F194" s="3113" t="s">
        <v>1388</v>
      </c>
      <c r="G194" s="3114">
        <v>1.33</v>
      </c>
      <c r="H194" s="3115"/>
      <c r="I194" s="3116">
        <v>1</v>
      </c>
      <c r="J194" s="2961"/>
      <c r="K194" s="3111" t="s">
        <v>1938</v>
      </c>
      <c r="L194" s="3072"/>
      <c r="M194" s="3072"/>
      <c r="N194" s="3072">
        <f t="shared" si="6"/>
        <v>0</v>
      </c>
      <c r="O194" s="3073"/>
      <c r="P194" s="3073"/>
      <c r="Q194" s="3073"/>
      <c r="R194" s="3074">
        <f t="shared" si="7"/>
        <v>0</v>
      </c>
      <c r="S194" s="3049">
        <v>52</v>
      </c>
    </row>
    <row r="195" spans="1:19" ht="15.75" thickBot="1">
      <c r="A195" s="3049">
        <v>53</v>
      </c>
      <c r="B195" s="3046"/>
      <c r="C195" s="3046"/>
      <c r="D195" s="3046"/>
      <c r="E195" s="3046"/>
      <c r="F195" s="3047" t="s">
        <v>3520</v>
      </c>
      <c r="G195" s="3083"/>
      <c r="H195" s="3082"/>
      <c r="I195" s="3082"/>
      <c r="J195" s="2674"/>
      <c r="K195" s="3086"/>
      <c r="L195" s="3098">
        <f t="shared" ref="L195:R195" si="8">SUM(L143:L194)</f>
        <v>0</v>
      </c>
      <c r="M195" s="3098">
        <f t="shared" si="8"/>
        <v>0</v>
      </c>
      <c r="N195" s="3098">
        <f t="shared" si="8"/>
        <v>0</v>
      </c>
      <c r="O195" s="3099">
        <f t="shared" si="8"/>
        <v>0</v>
      </c>
      <c r="P195" s="3099">
        <f t="shared" si="8"/>
        <v>0</v>
      </c>
      <c r="Q195" s="3099">
        <f t="shared" si="8"/>
        <v>0</v>
      </c>
      <c r="R195" s="3099">
        <f t="shared" si="8"/>
        <v>0</v>
      </c>
      <c r="S195" s="3049">
        <v>53</v>
      </c>
    </row>
    <row r="197" spans="1:19">
      <c r="B197" s="3100" t="s">
        <v>5314</v>
      </c>
      <c r="K197" s="3100" t="s">
        <v>5315</v>
      </c>
    </row>
    <row r="199" spans="1:19" ht="15.75">
      <c r="A199" s="2513"/>
      <c r="B199" s="2678"/>
      <c r="C199" s="2678"/>
      <c r="D199" s="2678"/>
      <c r="E199" s="2678"/>
      <c r="F199" s="2678"/>
      <c r="G199" s="2678"/>
      <c r="H199" s="2678"/>
      <c r="I199" s="2678"/>
    </row>
    <row r="201" spans="1:19" ht="16.5" thickBot="1">
      <c r="A201" s="3091" t="str">
        <f>'[8]Data Sheet'!$C$25</f>
        <v xml:space="preserve"> </v>
      </c>
      <c r="B201" s="3046"/>
      <c r="C201" s="3046"/>
      <c r="D201" s="3046"/>
      <c r="E201" s="3046"/>
      <c r="F201" s="3046"/>
      <c r="G201" s="3092" t="str">
        <f>'[8]Data Sheet'!$C$40</f>
        <v xml:space="preserve"> </v>
      </c>
      <c r="H201" s="2674" t="str">
        <f>'[8]Data Sheet'!$C$38</f>
        <v xml:space="preserve"> </v>
      </c>
      <c r="I201" s="2684"/>
      <c r="J201" s="2674"/>
      <c r="K201" s="3091" t="str">
        <f>'[8]Data Sheet'!$C$25</f>
        <v xml:space="preserve"> </v>
      </c>
      <c r="L201" s="3046"/>
      <c r="M201" s="3046"/>
      <c r="N201" s="3046"/>
      <c r="O201" s="3046"/>
      <c r="P201" s="3046"/>
      <c r="Q201" s="3092" t="str">
        <f>'[8]Data Sheet'!$C$40</f>
        <v xml:space="preserve"> </v>
      </c>
      <c r="R201" s="2674" t="str">
        <f>'[8]Data Sheet'!$C$38</f>
        <v xml:space="preserve"> </v>
      </c>
      <c r="S201" s="2684"/>
    </row>
    <row r="202" spans="1:19" ht="16.5" thickBot="1">
      <c r="A202" s="3093" t="s">
        <v>5229</v>
      </c>
      <c r="B202" s="2857"/>
      <c r="C202" s="2857"/>
      <c r="D202" s="2684"/>
      <c r="E202" s="2684"/>
      <c r="F202" s="2684"/>
      <c r="G202" s="3053"/>
      <c r="H202" s="3053"/>
      <c r="I202" s="2685"/>
      <c r="J202" s="2674"/>
      <c r="K202" s="3093" t="s">
        <v>5229</v>
      </c>
      <c r="L202" s="2857"/>
      <c r="M202" s="2857"/>
      <c r="N202" s="2684"/>
      <c r="O202" s="2684"/>
      <c r="P202" s="2684"/>
      <c r="Q202" s="3053"/>
      <c r="R202" s="3053"/>
      <c r="S202" s="2685"/>
    </row>
    <row r="203" spans="1:19">
      <c r="A203" s="3035"/>
      <c r="B203" s="2674"/>
      <c r="C203" s="3059"/>
      <c r="D203" s="2678" t="s">
        <v>5283</v>
      </c>
      <c r="E203" s="3044"/>
      <c r="F203" s="3059"/>
      <c r="G203" s="2678" t="s">
        <v>5284</v>
      </c>
      <c r="H203" s="2678"/>
      <c r="I203" s="3060"/>
      <c r="J203" s="2674"/>
      <c r="K203" s="3035"/>
      <c r="L203" s="3061" t="s">
        <v>5285</v>
      </c>
      <c r="M203" s="3061"/>
      <c r="N203" s="3038"/>
      <c r="O203" s="3062"/>
      <c r="P203" s="3062"/>
      <c r="Q203" s="3062"/>
      <c r="R203" s="3062"/>
      <c r="S203" s="3060"/>
    </row>
    <row r="204" spans="1:19">
      <c r="A204" s="3042"/>
      <c r="B204" s="2678" t="s">
        <v>5286</v>
      </c>
      <c r="C204" s="3044"/>
      <c r="D204" s="3063" t="s">
        <v>5287</v>
      </c>
      <c r="E204" s="3044"/>
      <c r="F204" s="3040" t="s">
        <v>5288</v>
      </c>
      <c r="G204" s="3063" t="s">
        <v>5289</v>
      </c>
      <c r="H204" s="2678"/>
      <c r="I204" s="3042" t="s">
        <v>3251</v>
      </c>
      <c r="J204" s="2674"/>
      <c r="K204" s="3042" t="s">
        <v>5290</v>
      </c>
      <c r="L204" s="3063" t="s">
        <v>5291</v>
      </c>
      <c r="M204" s="2678"/>
      <c r="N204" s="3064"/>
      <c r="O204" s="2678" t="s">
        <v>5292</v>
      </c>
      <c r="P204" s="2678"/>
      <c r="Q204" s="3063"/>
      <c r="R204" s="2678"/>
      <c r="S204" s="3042"/>
    </row>
    <row r="205" spans="1:19" ht="15.75" thickBot="1">
      <c r="A205" s="3042" t="s">
        <v>3686</v>
      </c>
      <c r="B205" s="3046"/>
      <c r="C205" s="3050"/>
      <c r="D205" s="3065" t="s">
        <v>5293</v>
      </c>
      <c r="E205" s="2685"/>
      <c r="F205" s="3040" t="s">
        <v>5294</v>
      </c>
      <c r="G205" s="3065" t="s">
        <v>5295</v>
      </c>
      <c r="H205" s="2684"/>
      <c r="I205" s="3042" t="s">
        <v>1096</v>
      </c>
      <c r="J205" s="2674"/>
      <c r="K205" s="3042" t="s">
        <v>5296</v>
      </c>
      <c r="L205" s="3065" t="s">
        <v>5297</v>
      </c>
      <c r="M205" s="2684"/>
      <c r="N205" s="3066"/>
      <c r="O205" s="3067"/>
      <c r="P205" s="3067"/>
      <c r="Q205" s="3068"/>
      <c r="R205" s="3047"/>
      <c r="S205" s="3042" t="s">
        <v>3686</v>
      </c>
    </row>
    <row r="206" spans="1:19">
      <c r="A206" s="3042" t="s">
        <v>3689</v>
      </c>
      <c r="B206" s="3040" t="s">
        <v>984</v>
      </c>
      <c r="C206" s="3040" t="s">
        <v>985</v>
      </c>
      <c r="D206" s="3040" t="s">
        <v>986</v>
      </c>
      <c r="E206" s="3040" t="s">
        <v>987</v>
      </c>
      <c r="F206" s="3040" t="s">
        <v>988</v>
      </c>
      <c r="G206" s="3044" t="s">
        <v>5298</v>
      </c>
      <c r="H206" s="3044" t="s">
        <v>5298</v>
      </c>
      <c r="I206" s="3042" t="s">
        <v>989</v>
      </c>
      <c r="J206" s="2674"/>
      <c r="K206" s="3042" t="s">
        <v>990</v>
      </c>
      <c r="L206" s="3040" t="s">
        <v>991</v>
      </c>
      <c r="M206" s="3040" t="s">
        <v>5299</v>
      </c>
      <c r="N206" s="3040" t="s">
        <v>5300</v>
      </c>
      <c r="O206" s="3040" t="s">
        <v>567</v>
      </c>
      <c r="P206" s="3040" t="s">
        <v>565</v>
      </c>
      <c r="Q206" s="3040" t="s">
        <v>1436</v>
      </c>
      <c r="R206" s="3069" t="s">
        <v>3520</v>
      </c>
      <c r="S206" s="3042" t="s">
        <v>3689</v>
      </c>
    </row>
    <row r="207" spans="1:19">
      <c r="A207" s="3070"/>
      <c r="B207" s="3059"/>
      <c r="C207" s="3040"/>
      <c r="D207" s="3059"/>
      <c r="E207" s="3040"/>
      <c r="F207" s="3040"/>
      <c r="G207" s="3044" t="s">
        <v>5301</v>
      </c>
      <c r="H207" s="3044" t="s">
        <v>5302</v>
      </c>
      <c r="I207" s="3070"/>
      <c r="J207" s="2674"/>
      <c r="K207" s="3070"/>
      <c r="L207" s="3059"/>
      <c r="M207" s="3040" t="s">
        <v>5303</v>
      </c>
      <c r="N207" s="3059"/>
      <c r="O207" s="3040" t="s">
        <v>3581</v>
      </c>
      <c r="P207" s="3040" t="s">
        <v>3581</v>
      </c>
      <c r="Q207" s="3059"/>
      <c r="R207" s="3040" t="s">
        <v>3581</v>
      </c>
      <c r="S207" s="3070"/>
    </row>
    <row r="208" spans="1:19" ht="15.75" thickBot="1">
      <c r="A208" s="3049"/>
      <c r="B208" s="3047" t="s">
        <v>58</v>
      </c>
      <c r="C208" s="3047" t="s">
        <v>1827</v>
      </c>
      <c r="D208" s="3047" t="s">
        <v>1828</v>
      </c>
      <c r="E208" s="3047" t="s">
        <v>1829</v>
      </c>
      <c r="F208" s="3047" t="s">
        <v>3535</v>
      </c>
      <c r="G208" s="2685" t="s">
        <v>3536</v>
      </c>
      <c r="H208" s="2685" t="s">
        <v>3537</v>
      </c>
      <c r="I208" s="2685" t="s">
        <v>3538</v>
      </c>
      <c r="J208" s="2674"/>
      <c r="K208" s="3071" t="s">
        <v>3539</v>
      </c>
      <c r="L208" s="3047" t="s">
        <v>3540</v>
      </c>
      <c r="M208" s="3047" t="s">
        <v>3490</v>
      </c>
      <c r="N208" s="3047" t="s">
        <v>3491</v>
      </c>
      <c r="O208" s="3047" t="s">
        <v>1532</v>
      </c>
      <c r="P208" s="3047" t="s">
        <v>1533</v>
      </c>
      <c r="Q208" s="3047" t="s">
        <v>1534</v>
      </c>
      <c r="R208" s="2684" t="s">
        <v>1535</v>
      </c>
      <c r="S208" s="3049"/>
    </row>
    <row r="209" spans="1:19">
      <c r="A209" s="3070">
        <v>1</v>
      </c>
      <c r="B209" s="2965" t="s">
        <v>4701</v>
      </c>
      <c r="C209" s="2965" t="s">
        <v>2130</v>
      </c>
      <c r="D209" s="3107">
        <v>34.5</v>
      </c>
      <c r="E209" s="3107">
        <v>34.5</v>
      </c>
      <c r="F209" s="3101" t="s">
        <v>1401</v>
      </c>
      <c r="G209" s="3108">
        <v>0.11</v>
      </c>
      <c r="H209" s="3109">
        <v>0.11</v>
      </c>
      <c r="I209" s="3110">
        <v>1</v>
      </c>
      <c r="J209" s="2961"/>
      <c r="K209" s="3111" t="s">
        <v>1938</v>
      </c>
      <c r="L209" s="3072"/>
      <c r="M209" s="3072"/>
      <c r="N209" s="3072">
        <f t="shared" ref="N209:N260" si="9">L209+M209</f>
        <v>0</v>
      </c>
      <c r="O209" s="3073"/>
      <c r="P209" s="3073"/>
      <c r="Q209" s="3073"/>
      <c r="R209" s="3074">
        <f t="shared" ref="R209:R260" si="10">SUM(O209:Q209)</f>
        <v>0</v>
      </c>
      <c r="S209" s="3070">
        <v>1</v>
      </c>
    </row>
    <row r="210" spans="1:19">
      <c r="A210" s="3070">
        <v>2</v>
      </c>
      <c r="B210" s="2965" t="s">
        <v>2131</v>
      </c>
      <c r="C210" s="2965" t="s">
        <v>4699</v>
      </c>
      <c r="D210" s="3107">
        <v>34.5</v>
      </c>
      <c r="E210" s="3107">
        <v>34.5</v>
      </c>
      <c r="F210" s="3101" t="s">
        <v>1388</v>
      </c>
      <c r="G210" s="3108">
        <v>0.01</v>
      </c>
      <c r="H210" s="3109"/>
      <c r="I210" s="3110">
        <v>1</v>
      </c>
      <c r="J210" s="2961"/>
      <c r="K210" s="3111" t="s">
        <v>1393</v>
      </c>
      <c r="L210" s="3072"/>
      <c r="M210" s="3072"/>
      <c r="N210" s="3072">
        <f t="shared" si="9"/>
        <v>0</v>
      </c>
      <c r="O210" s="3073"/>
      <c r="P210" s="3073"/>
      <c r="Q210" s="3073"/>
      <c r="R210" s="3074">
        <f t="shared" si="10"/>
        <v>0</v>
      </c>
      <c r="S210" s="3070">
        <v>2</v>
      </c>
    </row>
    <row r="211" spans="1:19">
      <c r="A211" s="3070">
        <v>3</v>
      </c>
      <c r="B211" s="2965" t="s">
        <v>2131</v>
      </c>
      <c r="C211" s="2965" t="s">
        <v>4699</v>
      </c>
      <c r="D211" s="3107">
        <v>34.5</v>
      </c>
      <c r="E211" s="3107">
        <v>34.5</v>
      </c>
      <c r="F211" s="3101" t="s">
        <v>1388</v>
      </c>
      <c r="G211" s="3108">
        <v>0.01</v>
      </c>
      <c r="H211" s="3109"/>
      <c r="I211" s="3110">
        <v>1</v>
      </c>
      <c r="J211" s="2961"/>
      <c r="K211" s="3111" t="s">
        <v>4702</v>
      </c>
      <c r="L211" s="3072"/>
      <c r="M211" s="3072"/>
      <c r="N211" s="3072">
        <f t="shared" si="9"/>
        <v>0</v>
      </c>
      <c r="O211" s="3073"/>
      <c r="P211" s="3073"/>
      <c r="Q211" s="3073"/>
      <c r="R211" s="3074">
        <f t="shared" si="10"/>
        <v>0</v>
      </c>
      <c r="S211" s="3070">
        <v>3</v>
      </c>
    </row>
    <row r="212" spans="1:19">
      <c r="A212" s="3070">
        <v>4</v>
      </c>
      <c r="B212" s="2965" t="s">
        <v>2131</v>
      </c>
      <c r="C212" s="2965" t="s">
        <v>4699</v>
      </c>
      <c r="D212" s="3107">
        <v>34.5</v>
      </c>
      <c r="E212" s="3107">
        <v>34.5</v>
      </c>
      <c r="F212" s="3101" t="s">
        <v>1388</v>
      </c>
      <c r="G212" s="3108">
        <v>0.88</v>
      </c>
      <c r="H212" s="3109"/>
      <c r="I212" s="3110">
        <v>1</v>
      </c>
      <c r="J212" s="2961"/>
      <c r="K212" s="3111" t="s">
        <v>1934</v>
      </c>
      <c r="L212" s="3072"/>
      <c r="M212" s="3072"/>
      <c r="N212" s="3072">
        <f t="shared" si="9"/>
        <v>0</v>
      </c>
      <c r="O212" s="3073"/>
      <c r="P212" s="3073"/>
      <c r="Q212" s="3073"/>
      <c r="R212" s="3074">
        <f t="shared" si="10"/>
        <v>0</v>
      </c>
      <c r="S212" s="3070">
        <v>4</v>
      </c>
    </row>
    <row r="213" spans="1:19">
      <c r="A213" s="3070">
        <v>5</v>
      </c>
      <c r="B213" s="2965" t="s">
        <v>2131</v>
      </c>
      <c r="C213" s="2965" t="s">
        <v>4699</v>
      </c>
      <c r="D213" s="3107">
        <v>34.5</v>
      </c>
      <c r="E213" s="3107">
        <v>34.5</v>
      </c>
      <c r="F213" s="3101" t="s">
        <v>1388</v>
      </c>
      <c r="G213" s="3108">
        <v>0.45</v>
      </c>
      <c r="H213" s="3109">
        <v>0.45</v>
      </c>
      <c r="I213" s="3110">
        <v>1</v>
      </c>
      <c r="J213" s="2961"/>
      <c r="K213" s="3111" t="s">
        <v>2544</v>
      </c>
      <c r="L213" s="3072"/>
      <c r="M213" s="3072"/>
      <c r="N213" s="3072">
        <f t="shared" si="9"/>
        <v>0</v>
      </c>
      <c r="O213" s="3073"/>
      <c r="P213" s="3073"/>
      <c r="Q213" s="3073"/>
      <c r="R213" s="3074">
        <f t="shared" si="10"/>
        <v>0</v>
      </c>
      <c r="S213" s="3070">
        <v>5</v>
      </c>
    </row>
    <row r="214" spans="1:19">
      <c r="A214" s="3081">
        <v>6</v>
      </c>
      <c r="B214" s="2965" t="s">
        <v>2131</v>
      </c>
      <c r="C214" s="2965" t="s">
        <v>4699</v>
      </c>
      <c r="D214" s="3107">
        <v>34.5</v>
      </c>
      <c r="E214" s="3107">
        <v>34.5</v>
      </c>
      <c r="F214" s="3101" t="s">
        <v>1401</v>
      </c>
      <c r="G214" s="3108">
        <v>3.64</v>
      </c>
      <c r="H214" s="3109">
        <v>3.64</v>
      </c>
      <c r="I214" s="3110">
        <v>1</v>
      </c>
      <c r="J214" s="2961"/>
      <c r="K214" s="3111" t="s">
        <v>1934</v>
      </c>
      <c r="L214" s="3072"/>
      <c r="M214" s="3072"/>
      <c r="N214" s="3072">
        <f t="shared" si="9"/>
        <v>0</v>
      </c>
      <c r="O214" s="3073"/>
      <c r="P214" s="3073"/>
      <c r="Q214" s="3073"/>
      <c r="R214" s="3074">
        <f t="shared" si="10"/>
        <v>0</v>
      </c>
      <c r="S214" s="3070">
        <v>6</v>
      </c>
    </row>
    <row r="215" spans="1:19">
      <c r="A215" s="3081">
        <v>7</v>
      </c>
      <c r="B215" s="2965" t="s">
        <v>2131</v>
      </c>
      <c r="C215" s="2965" t="s">
        <v>4699</v>
      </c>
      <c r="D215" s="3107">
        <v>34.5</v>
      </c>
      <c r="E215" s="3107">
        <v>69</v>
      </c>
      <c r="F215" s="3101" t="s">
        <v>1388</v>
      </c>
      <c r="G215" s="3108">
        <v>0.34</v>
      </c>
      <c r="H215" s="3109">
        <v>0.34</v>
      </c>
      <c r="I215" s="3110">
        <v>1</v>
      </c>
      <c r="J215" s="2961"/>
      <c r="K215" s="3111" t="s">
        <v>2515</v>
      </c>
      <c r="L215" s="3072"/>
      <c r="M215" s="3072"/>
      <c r="N215" s="3072">
        <f t="shared" si="9"/>
        <v>0</v>
      </c>
      <c r="O215" s="3073"/>
      <c r="P215" s="3073"/>
      <c r="Q215" s="3073"/>
      <c r="R215" s="3074">
        <f t="shared" si="10"/>
        <v>0</v>
      </c>
      <c r="S215" s="3070">
        <v>7</v>
      </c>
    </row>
    <row r="216" spans="1:19">
      <c r="A216" s="3081">
        <v>8</v>
      </c>
      <c r="B216" s="2965" t="s">
        <v>2131</v>
      </c>
      <c r="C216" s="2965" t="s">
        <v>4699</v>
      </c>
      <c r="D216" s="3107">
        <v>34.5</v>
      </c>
      <c r="E216" s="3107">
        <v>69</v>
      </c>
      <c r="F216" s="3101" t="s">
        <v>1388</v>
      </c>
      <c r="G216" s="3108">
        <v>0.63</v>
      </c>
      <c r="H216" s="3109">
        <v>0.63</v>
      </c>
      <c r="I216" s="3110">
        <v>1</v>
      </c>
      <c r="J216" s="2961"/>
      <c r="K216" s="3111" t="s">
        <v>1938</v>
      </c>
      <c r="L216" s="3072"/>
      <c r="M216" s="3072"/>
      <c r="N216" s="3072">
        <f t="shared" si="9"/>
        <v>0</v>
      </c>
      <c r="O216" s="3073"/>
      <c r="P216" s="3073"/>
      <c r="Q216" s="3073"/>
      <c r="R216" s="3074">
        <f t="shared" si="10"/>
        <v>0</v>
      </c>
      <c r="S216" s="3070">
        <v>8</v>
      </c>
    </row>
    <row r="217" spans="1:19">
      <c r="A217" s="3081">
        <v>9</v>
      </c>
      <c r="B217" s="2965" t="s">
        <v>2131</v>
      </c>
      <c r="C217" s="2965" t="s">
        <v>4699</v>
      </c>
      <c r="D217" s="3107">
        <v>34.5</v>
      </c>
      <c r="E217" s="3107">
        <v>69</v>
      </c>
      <c r="F217" s="3101" t="s">
        <v>1388</v>
      </c>
      <c r="G217" s="3108">
        <v>0.68</v>
      </c>
      <c r="H217" s="3109">
        <v>0.68</v>
      </c>
      <c r="I217" s="3110">
        <v>1</v>
      </c>
      <c r="J217" s="2961"/>
      <c r="K217" s="3111" t="s">
        <v>4700</v>
      </c>
      <c r="L217" s="3072"/>
      <c r="M217" s="3072"/>
      <c r="N217" s="3072">
        <f t="shared" si="9"/>
        <v>0</v>
      </c>
      <c r="O217" s="3073"/>
      <c r="P217" s="3073"/>
      <c r="Q217" s="3073"/>
      <c r="R217" s="3074">
        <f t="shared" si="10"/>
        <v>0</v>
      </c>
      <c r="S217" s="3070">
        <v>9</v>
      </c>
    </row>
    <row r="218" spans="1:19">
      <c r="A218" s="3081">
        <v>10</v>
      </c>
      <c r="B218" s="2965" t="s">
        <v>4703</v>
      </c>
      <c r="C218" s="2965" t="s">
        <v>4704</v>
      </c>
      <c r="D218" s="3107">
        <v>34.5</v>
      </c>
      <c r="E218" s="3107">
        <v>69</v>
      </c>
      <c r="F218" s="3101" t="s">
        <v>1388</v>
      </c>
      <c r="G218" s="3108">
        <v>3.94</v>
      </c>
      <c r="H218" s="3109"/>
      <c r="I218" s="3110">
        <v>1</v>
      </c>
      <c r="J218" s="2961"/>
      <c r="K218" s="3111" t="s">
        <v>1938</v>
      </c>
      <c r="L218" s="3072"/>
      <c r="M218" s="3072"/>
      <c r="N218" s="3072">
        <f t="shared" si="9"/>
        <v>0</v>
      </c>
      <c r="O218" s="3073"/>
      <c r="P218" s="3073"/>
      <c r="Q218" s="3073"/>
      <c r="R218" s="3074">
        <f t="shared" si="10"/>
        <v>0</v>
      </c>
      <c r="S218" s="3070">
        <v>10</v>
      </c>
    </row>
    <row r="219" spans="1:19">
      <c r="A219" s="3081">
        <v>11</v>
      </c>
      <c r="B219" s="2965" t="s">
        <v>4705</v>
      </c>
      <c r="C219" s="2965" t="s">
        <v>4704</v>
      </c>
      <c r="D219" s="3107">
        <v>34.5</v>
      </c>
      <c r="E219" s="3107">
        <v>69</v>
      </c>
      <c r="F219" s="3101" t="s">
        <v>1388</v>
      </c>
      <c r="G219" s="3108">
        <v>0.71</v>
      </c>
      <c r="H219" s="3109">
        <v>0.71</v>
      </c>
      <c r="I219" s="3110">
        <v>1</v>
      </c>
      <c r="J219" s="2961"/>
      <c r="K219" s="3111" t="s">
        <v>2505</v>
      </c>
      <c r="L219" s="3072"/>
      <c r="M219" s="3072"/>
      <c r="N219" s="3072">
        <f t="shared" si="9"/>
        <v>0</v>
      </c>
      <c r="O219" s="3073"/>
      <c r="P219" s="3073"/>
      <c r="Q219" s="3073"/>
      <c r="R219" s="3074">
        <f t="shared" si="10"/>
        <v>0</v>
      </c>
      <c r="S219" s="3070">
        <v>11</v>
      </c>
    </row>
    <row r="220" spans="1:19">
      <c r="A220" s="3081">
        <v>12</v>
      </c>
      <c r="B220" s="2965" t="s">
        <v>4705</v>
      </c>
      <c r="C220" s="2965" t="s">
        <v>4704</v>
      </c>
      <c r="D220" s="3107">
        <v>34.5</v>
      </c>
      <c r="E220" s="3107">
        <v>34.5</v>
      </c>
      <c r="F220" s="3101" t="s">
        <v>1388</v>
      </c>
      <c r="G220" s="3108">
        <v>0.31</v>
      </c>
      <c r="H220" s="3109">
        <v>0.31</v>
      </c>
      <c r="I220" s="3110">
        <v>1</v>
      </c>
      <c r="J220" s="2961"/>
      <c r="K220" s="3111" t="s">
        <v>4700</v>
      </c>
      <c r="L220" s="3072"/>
      <c r="M220" s="3072"/>
      <c r="N220" s="3072">
        <f t="shared" si="9"/>
        <v>0</v>
      </c>
      <c r="O220" s="3073"/>
      <c r="P220" s="3073"/>
      <c r="Q220" s="3073"/>
      <c r="R220" s="3074">
        <f t="shared" si="10"/>
        <v>0</v>
      </c>
      <c r="S220" s="3070">
        <v>12</v>
      </c>
    </row>
    <row r="221" spans="1:19">
      <c r="A221" s="3081">
        <v>13</v>
      </c>
      <c r="B221" s="2965" t="s">
        <v>4705</v>
      </c>
      <c r="C221" s="2965" t="s">
        <v>4704</v>
      </c>
      <c r="D221" s="3107">
        <v>34.5</v>
      </c>
      <c r="E221" s="3107">
        <v>69</v>
      </c>
      <c r="F221" s="3101" t="s">
        <v>1388</v>
      </c>
      <c r="G221" s="3108">
        <v>0.53</v>
      </c>
      <c r="H221" s="3109">
        <v>0.53</v>
      </c>
      <c r="I221" s="3110">
        <v>1</v>
      </c>
      <c r="J221" s="2961"/>
      <c r="K221" s="3111" t="s">
        <v>2505</v>
      </c>
      <c r="L221" s="3072"/>
      <c r="M221" s="3072"/>
      <c r="N221" s="3072">
        <f t="shared" si="9"/>
        <v>0</v>
      </c>
      <c r="O221" s="3073"/>
      <c r="P221" s="3073"/>
      <c r="Q221" s="3073"/>
      <c r="R221" s="3074">
        <f t="shared" si="10"/>
        <v>0</v>
      </c>
      <c r="S221" s="3070">
        <v>13</v>
      </c>
    </row>
    <row r="222" spans="1:19">
      <c r="A222" s="3081">
        <v>14</v>
      </c>
      <c r="B222" s="2965" t="s">
        <v>4706</v>
      </c>
      <c r="C222" s="2965" t="s">
        <v>2130</v>
      </c>
      <c r="D222" s="3107">
        <v>34.5</v>
      </c>
      <c r="E222" s="3107">
        <v>69</v>
      </c>
      <c r="F222" s="3101" t="s">
        <v>1388</v>
      </c>
      <c r="G222" s="3108">
        <v>0.53</v>
      </c>
      <c r="H222" s="3109">
        <v>0.53</v>
      </c>
      <c r="I222" s="3110">
        <v>1</v>
      </c>
      <c r="J222" s="2961"/>
      <c r="K222" s="3111" t="s">
        <v>1393</v>
      </c>
      <c r="L222" s="3072"/>
      <c r="M222" s="3072"/>
      <c r="N222" s="3072">
        <f t="shared" si="9"/>
        <v>0</v>
      </c>
      <c r="O222" s="3073"/>
      <c r="P222" s="3073"/>
      <c r="Q222" s="3073"/>
      <c r="R222" s="3074">
        <f t="shared" si="10"/>
        <v>0</v>
      </c>
      <c r="S222" s="3070">
        <v>14</v>
      </c>
    </row>
    <row r="223" spans="1:19">
      <c r="A223" s="3081">
        <v>15</v>
      </c>
      <c r="B223" s="2965" t="s">
        <v>4706</v>
      </c>
      <c r="C223" s="2965" t="s">
        <v>2130</v>
      </c>
      <c r="D223" s="3107">
        <v>34.5</v>
      </c>
      <c r="E223" s="3107">
        <v>34.5</v>
      </c>
      <c r="F223" s="3101" t="s">
        <v>1388</v>
      </c>
      <c r="G223" s="3108">
        <v>0.31</v>
      </c>
      <c r="H223" s="3109">
        <v>0.31</v>
      </c>
      <c r="I223" s="3110">
        <v>1</v>
      </c>
      <c r="J223" s="2961"/>
      <c r="K223" s="3111" t="s">
        <v>4700</v>
      </c>
      <c r="L223" s="3072"/>
      <c r="M223" s="3072"/>
      <c r="N223" s="3072">
        <f t="shared" si="9"/>
        <v>0</v>
      </c>
      <c r="O223" s="3073"/>
      <c r="P223" s="3073"/>
      <c r="Q223" s="3073"/>
      <c r="R223" s="3074">
        <f t="shared" si="10"/>
        <v>0</v>
      </c>
      <c r="S223" s="3070">
        <v>15</v>
      </c>
    </row>
    <row r="224" spans="1:19">
      <c r="A224" s="3081">
        <v>16</v>
      </c>
      <c r="B224" s="2965" t="s">
        <v>4706</v>
      </c>
      <c r="C224" s="2965" t="s">
        <v>2130</v>
      </c>
      <c r="D224" s="3107">
        <v>34.5</v>
      </c>
      <c r="E224" s="3107">
        <v>69</v>
      </c>
      <c r="F224" s="3101" t="s">
        <v>1388</v>
      </c>
      <c r="G224" s="3108">
        <v>1.42</v>
      </c>
      <c r="H224" s="3109">
        <v>1.42</v>
      </c>
      <c r="I224" s="3110">
        <v>1</v>
      </c>
      <c r="J224" s="2961"/>
      <c r="K224" s="3111" t="s">
        <v>1393</v>
      </c>
      <c r="L224" s="3072"/>
      <c r="M224" s="3072"/>
      <c r="N224" s="3072">
        <f t="shared" si="9"/>
        <v>0</v>
      </c>
      <c r="O224" s="3073"/>
      <c r="P224" s="3073"/>
      <c r="Q224" s="3073"/>
      <c r="R224" s="3074">
        <f t="shared" si="10"/>
        <v>0</v>
      </c>
      <c r="S224" s="3070">
        <v>16</v>
      </c>
    </row>
    <row r="225" spans="1:19">
      <c r="A225" s="3070">
        <v>17</v>
      </c>
      <c r="B225" s="2965" t="s">
        <v>4706</v>
      </c>
      <c r="C225" s="2965" t="s">
        <v>2130</v>
      </c>
      <c r="D225" s="3107">
        <v>34.5</v>
      </c>
      <c r="E225" s="3107">
        <v>34.5</v>
      </c>
      <c r="F225" s="3101" t="s">
        <v>1401</v>
      </c>
      <c r="G225" s="3108">
        <v>0.13</v>
      </c>
      <c r="H225" s="3109">
        <v>0.13</v>
      </c>
      <c r="I225" s="3110">
        <v>1</v>
      </c>
      <c r="J225" s="2961"/>
      <c r="K225" s="3111" t="s">
        <v>1934</v>
      </c>
      <c r="L225" s="3072"/>
      <c r="M225" s="3072"/>
      <c r="N225" s="3072">
        <f t="shared" si="9"/>
        <v>0</v>
      </c>
      <c r="O225" s="3073"/>
      <c r="P225" s="3073"/>
      <c r="Q225" s="3073"/>
      <c r="R225" s="3074">
        <f t="shared" si="10"/>
        <v>0</v>
      </c>
      <c r="S225" s="3070">
        <v>17</v>
      </c>
    </row>
    <row r="226" spans="1:19">
      <c r="A226" s="3070">
        <v>18</v>
      </c>
      <c r="B226" s="2965" t="s">
        <v>4707</v>
      </c>
      <c r="C226" s="2965" t="s">
        <v>2134</v>
      </c>
      <c r="D226" s="3107">
        <v>34.5</v>
      </c>
      <c r="E226" s="3107">
        <v>69</v>
      </c>
      <c r="F226" s="3101" t="s">
        <v>1388</v>
      </c>
      <c r="G226" s="3108">
        <v>0.09</v>
      </c>
      <c r="H226" s="3109"/>
      <c r="I226" s="3110">
        <v>1</v>
      </c>
      <c r="J226" s="2961"/>
      <c r="K226" s="3111" t="s">
        <v>4700</v>
      </c>
      <c r="L226" s="3072"/>
      <c r="M226" s="3072"/>
      <c r="N226" s="3072">
        <f t="shared" si="9"/>
        <v>0</v>
      </c>
      <c r="O226" s="3073"/>
      <c r="P226" s="3073"/>
      <c r="Q226" s="3073"/>
      <c r="R226" s="3074">
        <f t="shared" si="10"/>
        <v>0</v>
      </c>
      <c r="S226" s="3070">
        <v>18</v>
      </c>
    </row>
    <row r="227" spans="1:19">
      <c r="A227" s="3070">
        <v>19</v>
      </c>
      <c r="B227" s="2965" t="s">
        <v>2135</v>
      </c>
      <c r="C227" s="2965" t="s">
        <v>4708</v>
      </c>
      <c r="D227" s="3107">
        <v>34.5</v>
      </c>
      <c r="E227" s="3107">
        <v>34.5</v>
      </c>
      <c r="F227" s="3101" t="s">
        <v>1388</v>
      </c>
      <c r="G227" s="3108">
        <v>0.5</v>
      </c>
      <c r="H227" s="3109"/>
      <c r="I227" s="3110">
        <v>1</v>
      </c>
      <c r="J227" s="2961"/>
      <c r="K227" s="3111" t="s">
        <v>2512</v>
      </c>
      <c r="L227" s="3072"/>
      <c r="M227" s="3072"/>
      <c r="N227" s="3072">
        <f t="shared" si="9"/>
        <v>0</v>
      </c>
      <c r="O227" s="3073"/>
      <c r="P227" s="3073"/>
      <c r="Q227" s="3073"/>
      <c r="R227" s="3074">
        <f t="shared" si="10"/>
        <v>0</v>
      </c>
      <c r="S227" s="3070">
        <v>19</v>
      </c>
    </row>
    <row r="228" spans="1:19">
      <c r="A228" s="3070">
        <v>20</v>
      </c>
      <c r="B228" s="2965" t="s">
        <v>2136</v>
      </c>
      <c r="C228" s="2965" t="s">
        <v>2137</v>
      </c>
      <c r="D228" s="3107" t="s">
        <v>2138</v>
      </c>
      <c r="E228" s="3107">
        <v>34.5</v>
      </c>
      <c r="F228" s="3101" t="s">
        <v>1388</v>
      </c>
      <c r="G228" s="3108">
        <v>10.09</v>
      </c>
      <c r="H228" s="3109"/>
      <c r="I228" s="3110">
        <v>1</v>
      </c>
      <c r="J228" s="2961"/>
      <c r="K228" s="3111" t="s">
        <v>2139</v>
      </c>
      <c r="L228" s="3072"/>
      <c r="M228" s="3072"/>
      <c r="N228" s="3072">
        <f t="shared" si="9"/>
        <v>0</v>
      </c>
      <c r="O228" s="3073"/>
      <c r="P228" s="3073"/>
      <c r="Q228" s="3073"/>
      <c r="R228" s="3074">
        <f t="shared" si="10"/>
        <v>0</v>
      </c>
      <c r="S228" s="3070">
        <v>20</v>
      </c>
    </row>
    <row r="229" spans="1:19">
      <c r="A229" s="3070">
        <v>21</v>
      </c>
      <c r="B229" s="2965" t="s">
        <v>2136</v>
      </c>
      <c r="C229" s="2965" t="s">
        <v>2137</v>
      </c>
      <c r="D229" s="3107" t="s">
        <v>2138</v>
      </c>
      <c r="E229" s="3107">
        <v>34.5</v>
      </c>
      <c r="F229" s="3101" t="s">
        <v>1388</v>
      </c>
      <c r="G229" s="3108">
        <v>0.93</v>
      </c>
      <c r="H229" s="3109"/>
      <c r="I229" s="3110">
        <v>1</v>
      </c>
      <c r="J229" s="2961"/>
      <c r="K229" s="3111" t="s">
        <v>1934</v>
      </c>
      <c r="L229" s="3072"/>
      <c r="M229" s="3072"/>
      <c r="N229" s="3072">
        <f t="shared" si="9"/>
        <v>0</v>
      </c>
      <c r="O229" s="3073"/>
      <c r="P229" s="3073"/>
      <c r="Q229" s="3073"/>
      <c r="R229" s="3074">
        <f t="shared" si="10"/>
        <v>0</v>
      </c>
      <c r="S229" s="3070">
        <v>21</v>
      </c>
    </row>
    <row r="230" spans="1:19">
      <c r="A230" s="3070">
        <v>22</v>
      </c>
      <c r="B230" s="2965" t="s">
        <v>2140</v>
      </c>
      <c r="C230" s="2965" t="s">
        <v>2141</v>
      </c>
      <c r="D230" s="3107" t="s">
        <v>2138</v>
      </c>
      <c r="E230" s="3107">
        <v>34.5</v>
      </c>
      <c r="F230" s="3101" t="s">
        <v>1388</v>
      </c>
      <c r="G230" s="3108">
        <v>3.58</v>
      </c>
      <c r="H230" s="3109"/>
      <c r="I230" s="3110">
        <v>1</v>
      </c>
      <c r="J230" s="2961"/>
      <c r="K230" s="3111" t="s">
        <v>1935</v>
      </c>
      <c r="L230" s="3072"/>
      <c r="M230" s="3072"/>
      <c r="N230" s="3072">
        <f t="shared" si="9"/>
        <v>0</v>
      </c>
      <c r="O230" s="3073"/>
      <c r="P230" s="3073"/>
      <c r="Q230" s="3073"/>
      <c r="R230" s="3074">
        <f t="shared" si="10"/>
        <v>0</v>
      </c>
      <c r="S230" s="3070">
        <v>22</v>
      </c>
    </row>
    <row r="231" spans="1:19">
      <c r="A231" s="3070">
        <v>23</v>
      </c>
      <c r="B231" s="2965" t="s">
        <v>2140</v>
      </c>
      <c r="C231" s="2965" t="s">
        <v>2141</v>
      </c>
      <c r="D231" s="3107" t="s">
        <v>2138</v>
      </c>
      <c r="E231" s="3107">
        <v>34.5</v>
      </c>
      <c r="F231" s="3101" t="s">
        <v>1388</v>
      </c>
      <c r="G231" s="3108">
        <v>0.25</v>
      </c>
      <c r="H231" s="3109"/>
      <c r="I231" s="3110">
        <v>1</v>
      </c>
      <c r="J231" s="2961"/>
      <c r="K231" s="3111" t="s">
        <v>1934</v>
      </c>
      <c r="L231" s="3072"/>
      <c r="M231" s="3072"/>
      <c r="N231" s="3072">
        <f t="shared" si="9"/>
        <v>0</v>
      </c>
      <c r="O231" s="3073"/>
      <c r="P231" s="3073"/>
      <c r="Q231" s="3073"/>
      <c r="R231" s="3074">
        <f t="shared" si="10"/>
        <v>0</v>
      </c>
      <c r="S231" s="3070">
        <v>23</v>
      </c>
    </row>
    <row r="232" spans="1:19">
      <c r="A232" s="3070">
        <v>24</v>
      </c>
      <c r="B232" s="2965" t="s">
        <v>2142</v>
      </c>
      <c r="C232" s="2965" t="s">
        <v>2143</v>
      </c>
      <c r="D232" s="3107" t="s">
        <v>2138</v>
      </c>
      <c r="E232" s="3107">
        <v>34.5</v>
      </c>
      <c r="F232" s="3101" t="s">
        <v>1388</v>
      </c>
      <c r="G232" s="3108">
        <v>4.0999999999999996</v>
      </c>
      <c r="H232" s="3109"/>
      <c r="I232" s="3110">
        <v>1</v>
      </c>
      <c r="J232" s="2961"/>
      <c r="K232" s="3111" t="s">
        <v>2544</v>
      </c>
      <c r="L232" s="3072"/>
      <c r="M232" s="3072"/>
      <c r="N232" s="3072">
        <f t="shared" si="9"/>
        <v>0</v>
      </c>
      <c r="O232" s="3073"/>
      <c r="P232" s="3073"/>
      <c r="Q232" s="3073"/>
      <c r="R232" s="3074">
        <f t="shared" si="10"/>
        <v>0</v>
      </c>
      <c r="S232" s="3070">
        <v>24</v>
      </c>
    </row>
    <row r="233" spans="1:19">
      <c r="A233" s="3070">
        <v>25</v>
      </c>
      <c r="B233" s="2965" t="s">
        <v>2144</v>
      </c>
      <c r="C233" s="2965" t="s">
        <v>2145</v>
      </c>
      <c r="D233" s="3107" t="s">
        <v>2138</v>
      </c>
      <c r="E233" s="3107">
        <v>34.5</v>
      </c>
      <c r="F233" s="3101" t="s">
        <v>1388</v>
      </c>
      <c r="G233" s="3108">
        <v>4.17</v>
      </c>
      <c r="H233" s="3109"/>
      <c r="I233" s="3110">
        <v>1</v>
      </c>
      <c r="J233" s="2961"/>
      <c r="K233" s="3111" t="s">
        <v>2544</v>
      </c>
      <c r="L233" s="3072"/>
      <c r="M233" s="3072"/>
      <c r="N233" s="3072">
        <f t="shared" si="9"/>
        <v>0</v>
      </c>
      <c r="O233" s="3073"/>
      <c r="P233" s="3073"/>
      <c r="Q233" s="3073"/>
      <c r="R233" s="3074">
        <f t="shared" si="10"/>
        <v>0</v>
      </c>
      <c r="S233" s="3070">
        <v>25</v>
      </c>
    </row>
    <row r="234" spans="1:19">
      <c r="A234" s="3070">
        <v>26</v>
      </c>
      <c r="B234" s="2965" t="s">
        <v>2144</v>
      </c>
      <c r="C234" s="2965" t="s">
        <v>2145</v>
      </c>
      <c r="D234" s="3107" t="s">
        <v>2138</v>
      </c>
      <c r="E234" s="3107">
        <v>34.5</v>
      </c>
      <c r="F234" s="3101" t="s">
        <v>1388</v>
      </c>
      <c r="G234" s="3108">
        <v>2.14</v>
      </c>
      <c r="H234" s="3109"/>
      <c r="I234" s="3110">
        <v>1</v>
      </c>
      <c r="J234" s="2961"/>
      <c r="K234" s="3111" t="s">
        <v>1934</v>
      </c>
      <c r="L234" s="3072"/>
      <c r="M234" s="3072"/>
      <c r="N234" s="3072">
        <f t="shared" si="9"/>
        <v>0</v>
      </c>
      <c r="O234" s="3073"/>
      <c r="P234" s="3073"/>
      <c r="Q234" s="3073"/>
      <c r="R234" s="3074">
        <f t="shared" si="10"/>
        <v>0</v>
      </c>
      <c r="S234" s="3070">
        <v>26</v>
      </c>
    </row>
    <row r="235" spans="1:19">
      <c r="A235" s="3070">
        <v>27</v>
      </c>
      <c r="B235" s="2965" t="s">
        <v>2194</v>
      </c>
      <c r="C235" s="2965" t="s">
        <v>1397</v>
      </c>
      <c r="D235" s="3107" t="s">
        <v>2138</v>
      </c>
      <c r="E235" s="3107">
        <v>34.5</v>
      </c>
      <c r="F235" s="3101" t="s">
        <v>1388</v>
      </c>
      <c r="G235" s="3108">
        <v>0.26</v>
      </c>
      <c r="H235" s="3109"/>
      <c r="I235" s="3110">
        <v>1</v>
      </c>
      <c r="J235" s="2961"/>
      <c r="K235" s="3111" t="s">
        <v>1934</v>
      </c>
      <c r="L235" s="3072"/>
      <c r="M235" s="3072"/>
      <c r="N235" s="3072">
        <f t="shared" si="9"/>
        <v>0</v>
      </c>
      <c r="O235" s="3073"/>
      <c r="P235" s="3073"/>
      <c r="Q235" s="3073"/>
      <c r="R235" s="3074">
        <f t="shared" si="10"/>
        <v>0</v>
      </c>
      <c r="S235" s="3070">
        <v>27</v>
      </c>
    </row>
    <row r="236" spans="1:19">
      <c r="A236" s="3070">
        <v>28</v>
      </c>
      <c r="B236" s="2965" t="s">
        <v>2194</v>
      </c>
      <c r="C236" s="2965" t="s">
        <v>1397</v>
      </c>
      <c r="D236" s="3107" t="s">
        <v>2138</v>
      </c>
      <c r="E236" s="3107">
        <v>34.5</v>
      </c>
      <c r="F236" s="3101" t="s">
        <v>3214</v>
      </c>
      <c r="G236" s="3108">
        <v>0.52</v>
      </c>
      <c r="H236" s="3109"/>
      <c r="I236" s="3110">
        <v>1</v>
      </c>
      <c r="J236" s="2961"/>
      <c r="K236" s="3111" t="s">
        <v>2536</v>
      </c>
      <c r="L236" s="3072"/>
      <c r="M236" s="3072"/>
      <c r="N236" s="3072">
        <f t="shared" si="9"/>
        <v>0</v>
      </c>
      <c r="O236" s="3073"/>
      <c r="P236" s="3073"/>
      <c r="Q236" s="3073"/>
      <c r="R236" s="3074">
        <f t="shared" si="10"/>
        <v>0</v>
      </c>
      <c r="S236" s="3070">
        <v>28</v>
      </c>
    </row>
    <row r="237" spans="1:19">
      <c r="A237" s="3070">
        <v>29</v>
      </c>
      <c r="B237" s="2965" t="s">
        <v>2194</v>
      </c>
      <c r="C237" s="2965" t="s">
        <v>1397</v>
      </c>
      <c r="D237" s="3107" t="s">
        <v>2138</v>
      </c>
      <c r="E237" s="3107">
        <v>34.5</v>
      </c>
      <c r="F237" s="3101" t="s">
        <v>3214</v>
      </c>
      <c r="G237" s="3108">
        <v>1.33</v>
      </c>
      <c r="H237" s="3109"/>
      <c r="I237" s="3110">
        <v>1</v>
      </c>
      <c r="J237" s="2961"/>
      <c r="K237" s="3111" t="s">
        <v>1934</v>
      </c>
      <c r="L237" s="3072"/>
      <c r="M237" s="3072"/>
      <c r="N237" s="3072">
        <f t="shared" si="9"/>
        <v>0</v>
      </c>
      <c r="O237" s="3073"/>
      <c r="P237" s="3073"/>
      <c r="Q237" s="3073"/>
      <c r="R237" s="3074">
        <f t="shared" si="10"/>
        <v>0</v>
      </c>
      <c r="S237" s="3070">
        <v>29</v>
      </c>
    </row>
    <row r="238" spans="1:19">
      <c r="A238" s="3070">
        <v>30</v>
      </c>
      <c r="B238" s="2965" t="s">
        <v>2195</v>
      </c>
      <c r="C238" s="2965" t="s">
        <v>1439</v>
      </c>
      <c r="D238" s="3107" t="s">
        <v>2138</v>
      </c>
      <c r="E238" s="3107">
        <v>34.5</v>
      </c>
      <c r="F238" s="3101" t="s">
        <v>1388</v>
      </c>
      <c r="G238" s="3108">
        <v>2.72</v>
      </c>
      <c r="H238" s="3109"/>
      <c r="I238" s="3110">
        <v>1</v>
      </c>
      <c r="J238" s="2961"/>
      <c r="K238" s="3111" t="s">
        <v>2196</v>
      </c>
      <c r="L238" s="3072"/>
      <c r="M238" s="3072"/>
      <c r="N238" s="3072">
        <f t="shared" si="9"/>
        <v>0</v>
      </c>
      <c r="O238" s="3073"/>
      <c r="P238" s="3073"/>
      <c r="Q238" s="3073"/>
      <c r="R238" s="3074">
        <f t="shared" si="10"/>
        <v>0</v>
      </c>
      <c r="S238" s="3070">
        <v>30</v>
      </c>
    </row>
    <row r="239" spans="1:19">
      <c r="A239" s="3070">
        <v>31</v>
      </c>
      <c r="B239" s="2965" t="s">
        <v>2195</v>
      </c>
      <c r="C239" s="2965" t="s">
        <v>1439</v>
      </c>
      <c r="D239" s="3107" t="s">
        <v>2138</v>
      </c>
      <c r="E239" s="3107">
        <v>34.5</v>
      </c>
      <c r="F239" s="3101" t="s">
        <v>1388</v>
      </c>
      <c r="G239" s="3108">
        <v>0.26</v>
      </c>
      <c r="H239" s="3109"/>
      <c r="I239" s="3110">
        <v>1</v>
      </c>
      <c r="J239" s="2961"/>
      <c r="K239" s="3111" t="s">
        <v>1934</v>
      </c>
      <c r="L239" s="3072"/>
      <c r="M239" s="3072"/>
      <c r="N239" s="3072">
        <f t="shared" si="9"/>
        <v>0</v>
      </c>
      <c r="O239" s="3073"/>
      <c r="P239" s="3073"/>
      <c r="Q239" s="3073"/>
      <c r="R239" s="3074">
        <f t="shared" si="10"/>
        <v>0</v>
      </c>
      <c r="S239" s="3070">
        <v>31</v>
      </c>
    </row>
    <row r="240" spans="1:19">
      <c r="A240" s="3070">
        <v>32</v>
      </c>
      <c r="B240" s="2965" t="s">
        <v>2197</v>
      </c>
      <c r="C240" s="2965" t="s">
        <v>2145</v>
      </c>
      <c r="D240" s="3107" t="s">
        <v>2138</v>
      </c>
      <c r="E240" s="3107">
        <v>34.5</v>
      </c>
      <c r="F240" s="3101" t="s">
        <v>1388</v>
      </c>
      <c r="G240" s="3108">
        <v>4.82</v>
      </c>
      <c r="H240" s="3109"/>
      <c r="I240" s="3110">
        <v>1</v>
      </c>
      <c r="J240" s="2961"/>
      <c r="K240" s="3111" t="s">
        <v>2196</v>
      </c>
      <c r="L240" s="3072"/>
      <c r="M240" s="3072"/>
      <c r="N240" s="3072">
        <f t="shared" si="9"/>
        <v>0</v>
      </c>
      <c r="O240" s="3073"/>
      <c r="P240" s="3073"/>
      <c r="Q240" s="3073"/>
      <c r="R240" s="3074">
        <f t="shared" si="10"/>
        <v>0</v>
      </c>
      <c r="S240" s="3070">
        <v>32</v>
      </c>
    </row>
    <row r="241" spans="1:19">
      <c r="A241" s="3070">
        <v>33</v>
      </c>
      <c r="B241" s="2965" t="s">
        <v>2197</v>
      </c>
      <c r="C241" s="2965" t="s">
        <v>2145</v>
      </c>
      <c r="D241" s="3107" t="s">
        <v>2138</v>
      </c>
      <c r="E241" s="3107">
        <v>34.5</v>
      </c>
      <c r="F241" s="3101" t="s">
        <v>1388</v>
      </c>
      <c r="G241" s="3108">
        <v>1.59</v>
      </c>
      <c r="H241" s="3109">
        <v>2.14</v>
      </c>
      <c r="I241" s="3110">
        <v>1</v>
      </c>
      <c r="J241" s="2961"/>
      <c r="K241" s="3111" t="s">
        <v>1934</v>
      </c>
      <c r="L241" s="3072"/>
      <c r="M241" s="3072"/>
      <c r="N241" s="3072">
        <f t="shared" si="9"/>
        <v>0</v>
      </c>
      <c r="O241" s="3073"/>
      <c r="P241" s="3073"/>
      <c r="Q241" s="3073"/>
      <c r="R241" s="3074">
        <f t="shared" si="10"/>
        <v>0</v>
      </c>
      <c r="S241" s="3070">
        <v>33</v>
      </c>
    </row>
    <row r="242" spans="1:19">
      <c r="A242" s="3070">
        <v>34</v>
      </c>
      <c r="B242" s="2965" t="s">
        <v>2198</v>
      </c>
      <c r="C242" s="2965" t="s">
        <v>1397</v>
      </c>
      <c r="D242" s="3107" t="s">
        <v>2138</v>
      </c>
      <c r="E242" s="3107">
        <v>34.5</v>
      </c>
      <c r="F242" s="3101" t="s">
        <v>1388</v>
      </c>
      <c r="G242" s="3108"/>
      <c r="H242" s="3109">
        <v>0.27</v>
      </c>
      <c r="I242" s="3110">
        <v>1</v>
      </c>
      <c r="J242" s="2961"/>
      <c r="K242" s="3111" t="s">
        <v>1934</v>
      </c>
      <c r="L242" s="3072"/>
      <c r="M242" s="3072"/>
      <c r="N242" s="3072">
        <f t="shared" si="9"/>
        <v>0</v>
      </c>
      <c r="O242" s="3073"/>
      <c r="P242" s="3073"/>
      <c r="Q242" s="3073"/>
      <c r="R242" s="3074">
        <f t="shared" si="10"/>
        <v>0</v>
      </c>
      <c r="S242" s="3070">
        <v>34</v>
      </c>
    </row>
    <row r="243" spans="1:19">
      <c r="A243" s="3070">
        <v>35</v>
      </c>
      <c r="B243" s="2965" t="s">
        <v>2198</v>
      </c>
      <c r="C243" s="2965" t="s">
        <v>1397</v>
      </c>
      <c r="D243" s="3107" t="s">
        <v>2138</v>
      </c>
      <c r="E243" s="3107">
        <v>34.5</v>
      </c>
      <c r="F243" s="3101" t="s">
        <v>3214</v>
      </c>
      <c r="G243" s="3108"/>
      <c r="H243" s="3109">
        <v>0.52</v>
      </c>
      <c r="I243" s="3110">
        <v>1</v>
      </c>
      <c r="J243" s="2961"/>
      <c r="K243" s="3111" t="s">
        <v>2536</v>
      </c>
      <c r="L243" s="3072"/>
      <c r="M243" s="3072"/>
      <c r="N243" s="3072">
        <f t="shared" si="9"/>
        <v>0</v>
      </c>
      <c r="O243" s="3073"/>
      <c r="P243" s="3073"/>
      <c r="Q243" s="3073"/>
      <c r="R243" s="3074">
        <f t="shared" si="10"/>
        <v>0</v>
      </c>
      <c r="S243" s="3070">
        <v>35</v>
      </c>
    </row>
    <row r="244" spans="1:19">
      <c r="A244" s="3070">
        <v>36</v>
      </c>
      <c r="B244" s="2965" t="s">
        <v>2198</v>
      </c>
      <c r="C244" s="2965" t="s">
        <v>1397</v>
      </c>
      <c r="D244" s="3107" t="s">
        <v>2138</v>
      </c>
      <c r="E244" s="3107">
        <v>34.5</v>
      </c>
      <c r="F244" s="3101" t="s">
        <v>1401</v>
      </c>
      <c r="G244" s="3108"/>
      <c r="H244" s="3109">
        <v>1.36</v>
      </c>
      <c r="I244" s="3110">
        <v>1</v>
      </c>
      <c r="J244" s="2961"/>
      <c r="K244" s="3111" t="s">
        <v>1934</v>
      </c>
      <c r="L244" s="3072"/>
      <c r="M244" s="3072"/>
      <c r="N244" s="3072">
        <f t="shared" si="9"/>
        <v>0</v>
      </c>
      <c r="O244" s="3073"/>
      <c r="P244" s="3073"/>
      <c r="Q244" s="3073"/>
      <c r="R244" s="3074">
        <f t="shared" si="10"/>
        <v>0</v>
      </c>
      <c r="S244" s="3070">
        <v>36</v>
      </c>
    </row>
    <row r="245" spans="1:19">
      <c r="A245" s="3070">
        <v>37</v>
      </c>
      <c r="B245" s="2965" t="s">
        <v>2199</v>
      </c>
      <c r="C245" s="2965" t="s">
        <v>2200</v>
      </c>
      <c r="D245" s="3107" t="s">
        <v>2138</v>
      </c>
      <c r="E245" s="3107">
        <v>34.5</v>
      </c>
      <c r="F245" s="3101" t="s">
        <v>1388</v>
      </c>
      <c r="G245" s="3108">
        <v>0.45</v>
      </c>
      <c r="H245" s="3109"/>
      <c r="I245" s="3110">
        <v>1</v>
      </c>
      <c r="J245" s="2961"/>
      <c r="K245" s="3111" t="s">
        <v>1934</v>
      </c>
      <c r="L245" s="3072"/>
      <c r="M245" s="3072"/>
      <c r="N245" s="3072">
        <f t="shared" si="9"/>
        <v>0</v>
      </c>
      <c r="O245" s="3073"/>
      <c r="P245" s="3073"/>
      <c r="Q245" s="3073"/>
      <c r="R245" s="3074">
        <f t="shared" si="10"/>
        <v>0</v>
      </c>
      <c r="S245" s="3070">
        <v>37</v>
      </c>
    </row>
    <row r="246" spans="1:19">
      <c r="A246" s="3070">
        <v>38</v>
      </c>
      <c r="B246" s="2965" t="s">
        <v>2199</v>
      </c>
      <c r="C246" s="2965" t="s">
        <v>2200</v>
      </c>
      <c r="D246" s="3107" t="s">
        <v>2138</v>
      </c>
      <c r="E246" s="3107">
        <v>34.5</v>
      </c>
      <c r="F246" s="3101" t="s">
        <v>1388</v>
      </c>
      <c r="G246" s="3108">
        <v>7.0000000000000007E-2</v>
      </c>
      <c r="H246" s="3109"/>
      <c r="I246" s="3110">
        <v>1</v>
      </c>
      <c r="J246" s="2961"/>
      <c r="K246" s="3111" t="s">
        <v>2201</v>
      </c>
      <c r="L246" s="3072"/>
      <c r="M246" s="3072"/>
      <c r="N246" s="3072">
        <f t="shared" si="9"/>
        <v>0</v>
      </c>
      <c r="O246" s="3073"/>
      <c r="P246" s="3073"/>
      <c r="Q246" s="3073"/>
      <c r="R246" s="3074">
        <f t="shared" si="10"/>
        <v>0</v>
      </c>
      <c r="S246" s="3070">
        <v>38</v>
      </c>
    </row>
    <row r="247" spans="1:19">
      <c r="A247" s="3070">
        <v>39</v>
      </c>
      <c r="B247" s="2965" t="s">
        <v>2202</v>
      </c>
      <c r="C247" s="2965" t="s">
        <v>2203</v>
      </c>
      <c r="D247" s="3107" t="s">
        <v>2138</v>
      </c>
      <c r="E247" s="3107">
        <v>34.5</v>
      </c>
      <c r="F247" s="3101" t="s">
        <v>3214</v>
      </c>
      <c r="G247" s="3108">
        <v>1.69</v>
      </c>
      <c r="H247" s="3109"/>
      <c r="I247" s="3110">
        <v>1</v>
      </c>
      <c r="J247" s="2961"/>
      <c r="K247" s="3111" t="s">
        <v>2536</v>
      </c>
      <c r="L247" s="3072"/>
      <c r="M247" s="3072"/>
      <c r="N247" s="3072">
        <f t="shared" si="9"/>
        <v>0</v>
      </c>
      <c r="O247" s="3073"/>
      <c r="P247" s="3073"/>
      <c r="Q247" s="3073"/>
      <c r="R247" s="3074">
        <f t="shared" si="10"/>
        <v>0</v>
      </c>
      <c r="S247" s="3070">
        <v>39</v>
      </c>
    </row>
    <row r="248" spans="1:19">
      <c r="A248" s="3070">
        <v>40</v>
      </c>
      <c r="B248" s="2965" t="s">
        <v>2202</v>
      </c>
      <c r="C248" s="2965" t="s">
        <v>2203</v>
      </c>
      <c r="D248" s="3107" t="s">
        <v>2138</v>
      </c>
      <c r="E248" s="3107">
        <v>34.5</v>
      </c>
      <c r="F248" s="3101" t="s">
        <v>1388</v>
      </c>
      <c r="G248" s="3108">
        <v>3.83</v>
      </c>
      <c r="H248" s="3109"/>
      <c r="I248" s="3110">
        <v>1</v>
      </c>
      <c r="J248" s="2961"/>
      <c r="K248" s="3111" t="s">
        <v>1934</v>
      </c>
      <c r="L248" s="3072"/>
      <c r="M248" s="3072"/>
      <c r="N248" s="3072">
        <f t="shared" si="9"/>
        <v>0</v>
      </c>
      <c r="O248" s="3073"/>
      <c r="P248" s="3073"/>
      <c r="Q248" s="3073"/>
      <c r="R248" s="3074">
        <f t="shared" si="10"/>
        <v>0</v>
      </c>
      <c r="S248" s="3070">
        <v>40</v>
      </c>
    </row>
    <row r="249" spans="1:19">
      <c r="A249" s="3070">
        <v>41</v>
      </c>
      <c r="B249" s="2965" t="s">
        <v>2202</v>
      </c>
      <c r="C249" s="2965" t="s">
        <v>2203</v>
      </c>
      <c r="D249" s="3107" t="s">
        <v>2138</v>
      </c>
      <c r="E249" s="3107">
        <v>34.5</v>
      </c>
      <c r="F249" s="3101" t="s">
        <v>1388</v>
      </c>
      <c r="G249" s="3108">
        <v>0.75</v>
      </c>
      <c r="H249" s="3109"/>
      <c r="I249" s="3110">
        <v>1</v>
      </c>
      <c r="J249" s="2961"/>
      <c r="K249" s="3111" t="s">
        <v>2544</v>
      </c>
      <c r="L249" s="3072"/>
      <c r="M249" s="3072"/>
      <c r="N249" s="3072">
        <f t="shared" si="9"/>
        <v>0</v>
      </c>
      <c r="O249" s="3073"/>
      <c r="P249" s="3073"/>
      <c r="Q249" s="3073"/>
      <c r="R249" s="3074">
        <f t="shared" si="10"/>
        <v>0</v>
      </c>
      <c r="S249" s="3070">
        <v>41</v>
      </c>
    </row>
    <row r="250" spans="1:19">
      <c r="A250" s="3070">
        <v>42</v>
      </c>
      <c r="B250" s="2965" t="s">
        <v>2202</v>
      </c>
      <c r="C250" s="2965" t="s">
        <v>2203</v>
      </c>
      <c r="D250" s="3107" t="s">
        <v>2138</v>
      </c>
      <c r="E250" s="3107">
        <v>34.5</v>
      </c>
      <c r="F250" s="3101" t="s">
        <v>844</v>
      </c>
      <c r="G250" s="3108">
        <v>0.77</v>
      </c>
      <c r="H250" s="3109"/>
      <c r="I250" s="3110">
        <v>1</v>
      </c>
      <c r="J250" s="2961"/>
      <c r="K250" s="3111" t="s">
        <v>2515</v>
      </c>
      <c r="L250" s="3072"/>
      <c r="M250" s="3072"/>
      <c r="N250" s="3072">
        <f t="shared" si="9"/>
        <v>0</v>
      </c>
      <c r="O250" s="3073"/>
      <c r="P250" s="3073"/>
      <c r="Q250" s="3073"/>
      <c r="R250" s="3074">
        <f t="shared" si="10"/>
        <v>0</v>
      </c>
      <c r="S250" s="3070">
        <v>42</v>
      </c>
    </row>
    <row r="251" spans="1:19">
      <c r="A251" s="3070">
        <v>43</v>
      </c>
      <c r="B251" s="2965" t="s">
        <v>2204</v>
      </c>
      <c r="C251" s="2965" t="s">
        <v>2205</v>
      </c>
      <c r="D251" s="3107" t="s">
        <v>2138</v>
      </c>
      <c r="E251" s="3107">
        <v>34.5</v>
      </c>
      <c r="F251" s="3101" t="s">
        <v>3214</v>
      </c>
      <c r="G251" s="3108">
        <v>0.65</v>
      </c>
      <c r="H251" s="3109">
        <v>0.65</v>
      </c>
      <c r="I251" s="3110">
        <v>2</v>
      </c>
      <c r="J251" s="2961"/>
      <c r="K251" s="3111" t="s">
        <v>2536</v>
      </c>
      <c r="L251" s="3072"/>
      <c r="M251" s="3072"/>
      <c r="N251" s="3072">
        <f t="shared" si="9"/>
        <v>0</v>
      </c>
      <c r="O251" s="3073"/>
      <c r="P251" s="3073"/>
      <c r="Q251" s="3073"/>
      <c r="R251" s="3074">
        <f t="shared" si="10"/>
        <v>0</v>
      </c>
      <c r="S251" s="3070">
        <v>43</v>
      </c>
    </row>
    <row r="252" spans="1:19">
      <c r="A252" s="3070">
        <v>44</v>
      </c>
      <c r="B252" s="2965" t="s">
        <v>5318</v>
      </c>
      <c r="C252" s="2965" t="s">
        <v>2206</v>
      </c>
      <c r="D252" s="3107" t="s">
        <v>2138</v>
      </c>
      <c r="E252" s="3107">
        <v>34.5</v>
      </c>
      <c r="F252" s="3101" t="s">
        <v>1388</v>
      </c>
      <c r="G252" s="3108">
        <v>0.56999999999999995</v>
      </c>
      <c r="H252" s="3109"/>
      <c r="I252" s="3110">
        <v>1</v>
      </c>
      <c r="J252" s="2961"/>
      <c r="K252" s="3111" t="s">
        <v>1393</v>
      </c>
      <c r="L252" s="3072"/>
      <c r="M252" s="3072"/>
      <c r="N252" s="3072">
        <f t="shared" si="9"/>
        <v>0</v>
      </c>
      <c r="O252" s="3073"/>
      <c r="P252" s="3073"/>
      <c r="Q252" s="3073"/>
      <c r="R252" s="3074">
        <f t="shared" si="10"/>
        <v>0</v>
      </c>
      <c r="S252" s="3070">
        <v>44</v>
      </c>
    </row>
    <row r="253" spans="1:19">
      <c r="A253" s="3070">
        <v>45</v>
      </c>
      <c r="B253" s="2965" t="s">
        <v>5318</v>
      </c>
      <c r="C253" s="2965" t="s">
        <v>2206</v>
      </c>
      <c r="D253" s="3107" t="s">
        <v>2138</v>
      </c>
      <c r="E253" s="3107">
        <v>34.5</v>
      </c>
      <c r="F253" s="3101" t="s">
        <v>3214</v>
      </c>
      <c r="G253" s="3108">
        <v>0.76</v>
      </c>
      <c r="H253" s="3109"/>
      <c r="I253" s="3110">
        <v>1</v>
      </c>
      <c r="J253" s="2961"/>
      <c r="K253" s="3111" t="s">
        <v>1934</v>
      </c>
      <c r="L253" s="3072"/>
      <c r="M253" s="3072"/>
      <c r="N253" s="3072">
        <f t="shared" si="9"/>
        <v>0</v>
      </c>
      <c r="O253" s="3073"/>
      <c r="P253" s="3073"/>
      <c r="Q253" s="3073"/>
      <c r="R253" s="3074">
        <f t="shared" si="10"/>
        <v>0</v>
      </c>
      <c r="S253" s="3070">
        <v>45</v>
      </c>
    </row>
    <row r="254" spans="1:19">
      <c r="A254" s="3070">
        <v>46</v>
      </c>
      <c r="B254" s="2965" t="s">
        <v>5318</v>
      </c>
      <c r="C254" s="2965" t="s">
        <v>2206</v>
      </c>
      <c r="D254" s="3107" t="s">
        <v>2138</v>
      </c>
      <c r="E254" s="3107">
        <v>34.5</v>
      </c>
      <c r="F254" s="3101" t="s">
        <v>1388</v>
      </c>
      <c r="G254" s="3108">
        <v>3.08</v>
      </c>
      <c r="H254" s="3109"/>
      <c r="I254" s="3110">
        <v>1</v>
      </c>
      <c r="J254" s="2961"/>
      <c r="K254" s="3111" t="s">
        <v>1934</v>
      </c>
      <c r="L254" s="3072"/>
      <c r="M254" s="3072"/>
      <c r="N254" s="3072">
        <f t="shared" si="9"/>
        <v>0</v>
      </c>
      <c r="O254" s="3073"/>
      <c r="P254" s="3073"/>
      <c r="Q254" s="3073"/>
      <c r="R254" s="3074">
        <f t="shared" si="10"/>
        <v>0</v>
      </c>
      <c r="S254" s="3070">
        <v>46</v>
      </c>
    </row>
    <row r="255" spans="1:19">
      <c r="A255" s="3070">
        <v>47</v>
      </c>
      <c r="B255" s="2965" t="s">
        <v>1053</v>
      </c>
      <c r="C255" s="2965" t="s">
        <v>1054</v>
      </c>
      <c r="D255" s="3107" t="s">
        <v>2138</v>
      </c>
      <c r="E255" s="3107">
        <v>34.5</v>
      </c>
      <c r="F255" s="3101" t="s">
        <v>3214</v>
      </c>
      <c r="G255" s="3108">
        <v>4.3499999999999996</v>
      </c>
      <c r="H255" s="3109"/>
      <c r="I255" s="3110">
        <v>1</v>
      </c>
      <c r="J255" s="2961"/>
      <c r="K255" s="3111" t="s">
        <v>1934</v>
      </c>
      <c r="L255" s="3072"/>
      <c r="M255" s="3072"/>
      <c r="N255" s="3072">
        <f t="shared" si="9"/>
        <v>0</v>
      </c>
      <c r="O255" s="3073"/>
      <c r="P255" s="3073"/>
      <c r="Q255" s="3073"/>
      <c r="R255" s="3074">
        <f t="shared" si="10"/>
        <v>0</v>
      </c>
      <c r="S255" s="3070">
        <v>47</v>
      </c>
    </row>
    <row r="256" spans="1:19">
      <c r="A256" s="3070">
        <v>48</v>
      </c>
      <c r="B256" s="2965" t="s">
        <v>5319</v>
      </c>
      <c r="C256" s="2965" t="s">
        <v>1055</v>
      </c>
      <c r="D256" s="3107" t="s">
        <v>2138</v>
      </c>
      <c r="E256" s="3107">
        <v>34.5</v>
      </c>
      <c r="F256" s="3101" t="s">
        <v>3214</v>
      </c>
      <c r="G256" s="3108">
        <v>0.31</v>
      </c>
      <c r="H256" s="3109"/>
      <c r="I256" s="3110">
        <v>1</v>
      </c>
      <c r="J256" s="2961"/>
      <c r="K256" s="3111" t="s">
        <v>1934</v>
      </c>
      <c r="L256" s="3072"/>
      <c r="M256" s="3072"/>
      <c r="N256" s="3072">
        <f t="shared" si="9"/>
        <v>0</v>
      </c>
      <c r="O256" s="3073"/>
      <c r="P256" s="3073"/>
      <c r="Q256" s="3073"/>
      <c r="R256" s="3074">
        <f t="shared" si="10"/>
        <v>0</v>
      </c>
      <c r="S256" s="3070">
        <v>48</v>
      </c>
    </row>
    <row r="257" spans="1:19">
      <c r="A257" s="3070">
        <v>49</v>
      </c>
      <c r="B257" s="2965" t="s">
        <v>1065</v>
      </c>
      <c r="C257" s="2965" t="s">
        <v>1066</v>
      </c>
      <c r="D257" s="3107" t="s">
        <v>2138</v>
      </c>
      <c r="E257" s="3107">
        <v>34.5</v>
      </c>
      <c r="F257" s="3101" t="s">
        <v>1388</v>
      </c>
      <c r="G257" s="3108">
        <v>3.75</v>
      </c>
      <c r="H257" s="3109"/>
      <c r="I257" s="3110">
        <v>1</v>
      </c>
      <c r="J257" s="2961"/>
      <c r="K257" s="3111" t="s">
        <v>2512</v>
      </c>
      <c r="L257" s="3072"/>
      <c r="M257" s="3072"/>
      <c r="N257" s="3072">
        <f t="shared" si="9"/>
        <v>0</v>
      </c>
      <c r="O257" s="3073"/>
      <c r="P257" s="3073"/>
      <c r="Q257" s="3073"/>
      <c r="R257" s="3074">
        <f t="shared" si="10"/>
        <v>0</v>
      </c>
      <c r="S257" s="3070">
        <v>49</v>
      </c>
    </row>
    <row r="258" spans="1:19">
      <c r="A258" s="3070">
        <v>50</v>
      </c>
      <c r="B258" s="2965" t="s">
        <v>1963</v>
      </c>
      <c r="C258" s="2965" t="s">
        <v>1964</v>
      </c>
      <c r="D258" s="3107" t="s">
        <v>2138</v>
      </c>
      <c r="E258" s="3107">
        <v>34.5</v>
      </c>
      <c r="F258" s="3101" t="s">
        <v>1388</v>
      </c>
      <c r="G258" s="3108">
        <v>1.7</v>
      </c>
      <c r="H258" s="3109"/>
      <c r="I258" s="3110">
        <v>1</v>
      </c>
      <c r="J258" s="2961"/>
      <c r="K258" s="3111" t="s">
        <v>2512</v>
      </c>
      <c r="L258" s="3072"/>
      <c r="M258" s="3072"/>
      <c r="N258" s="3072">
        <f t="shared" si="9"/>
        <v>0</v>
      </c>
      <c r="O258" s="3073"/>
      <c r="P258" s="3073"/>
      <c r="Q258" s="3073"/>
      <c r="R258" s="3074">
        <f t="shared" si="10"/>
        <v>0</v>
      </c>
      <c r="S258" s="3070">
        <v>50</v>
      </c>
    </row>
    <row r="259" spans="1:19">
      <c r="A259" s="3070">
        <v>51</v>
      </c>
      <c r="B259" s="2965" t="s">
        <v>1965</v>
      </c>
      <c r="C259" s="2965" t="s">
        <v>1966</v>
      </c>
      <c r="D259" s="3107" t="s">
        <v>2138</v>
      </c>
      <c r="E259" s="3107">
        <v>34.5</v>
      </c>
      <c r="F259" s="3101" t="s">
        <v>3214</v>
      </c>
      <c r="G259" s="3108"/>
      <c r="H259" s="3109">
        <v>4.42</v>
      </c>
      <c r="I259" s="3110">
        <v>1</v>
      </c>
      <c r="J259" s="2961"/>
      <c r="K259" s="3111" t="s">
        <v>1934</v>
      </c>
      <c r="L259" s="3072"/>
      <c r="M259" s="3072"/>
      <c r="N259" s="3072">
        <f t="shared" si="9"/>
        <v>0</v>
      </c>
      <c r="O259" s="3073"/>
      <c r="P259" s="3073"/>
      <c r="Q259" s="3073"/>
      <c r="R259" s="3074">
        <f t="shared" si="10"/>
        <v>0</v>
      </c>
      <c r="S259" s="3070">
        <v>51</v>
      </c>
    </row>
    <row r="260" spans="1:19" ht="15.75" thickBot="1">
      <c r="A260" s="3049">
        <v>52</v>
      </c>
      <c r="B260" s="3102" t="s">
        <v>1967</v>
      </c>
      <c r="C260" s="3102" t="s">
        <v>1968</v>
      </c>
      <c r="D260" s="3112" t="s">
        <v>2138</v>
      </c>
      <c r="E260" s="3112">
        <v>34.5</v>
      </c>
      <c r="F260" s="3113" t="s">
        <v>1401</v>
      </c>
      <c r="G260" s="3114"/>
      <c r="H260" s="3115">
        <v>0.85</v>
      </c>
      <c r="I260" s="3116">
        <v>1</v>
      </c>
      <c r="J260" s="2961"/>
      <c r="K260" s="3111" t="s">
        <v>1934</v>
      </c>
      <c r="L260" s="3072"/>
      <c r="M260" s="3072"/>
      <c r="N260" s="3072">
        <f t="shared" si="9"/>
        <v>0</v>
      </c>
      <c r="O260" s="3073"/>
      <c r="P260" s="3073"/>
      <c r="Q260" s="3073"/>
      <c r="R260" s="3074">
        <f t="shared" si="10"/>
        <v>0</v>
      </c>
      <c r="S260" s="3049">
        <v>52</v>
      </c>
    </row>
    <row r="261" spans="1:19" ht="15.75" thickBot="1">
      <c r="A261" s="3049">
        <v>53</v>
      </c>
      <c r="B261" s="3046"/>
      <c r="C261" s="3046"/>
      <c r="D261" s="3046"/>
      <c r="E261" s="3046"/>
      <c r="F261" s="3047" t="s">
        <v>3520</v>
      </c>
      <c r="G261" s="3083"/>
      <c r="H261" s="3082"/>
      <c r="I261" s="3082"/>
      <c r="J261" s="2674"/>
      <c r="K261" s="3086"/>
      <c r="L261" s="3098">
        <f t="shared" ref="L261:R261" si="11">SUM(L209:L260)</f>
        <v>0</v>
      </c>
      <c r="M261" s="3098">
        <f t="shared" si="11"/>
        <v>0</v>
      </c>
      <c r="N261" s="3098">
        <f t="shared" si="11"/>
        <v>0</v>
      </c>
      <c r="O261" s="3099">
        <f t="shared" si="11"/>
        <v>0</v>
      </c>
      <c r="P261" s="3099">
        <f t="shared" si="11"/>
        <v>0</v>
      </c>
      <c r="Q261" s="3099">
        <f t="shared" si="11"/>
        <v>0</v>
      </c>
      <c r="R261" s="3099">
        <f t="shared" si="11"/>
        <v>0</v>
      </c>
      <c r="S261" s="3049">
        <v>53</v>
      </c>
    </row>
    <row r="263" spans="1:19">
      <c r="B263" s="3100" t="s">
        <v>5316</v>
      </c>
      <c r="K263" s="3100" t="s">
        <v>5317</v>
      </c>
    </row>
    <row r="265" spans="1:19" ht="15.75">
      <c r="A265" s="2513"/>
      <c r="B265" s="2678"/>
      <c r="C265" s="2678"/>
      <c r="D265" s="2678"/>
      <c r="E265" s="2678"/>
      <c r="F265" s="2678"/>
      <c r="G265" s="2678"/>
      <c r="H265" s="2678"/>
      <c r="I265" s="2678"/>
    </row>
    <row r="267" spans="1:19" ht="16.5" thickBot="1">
      <c r="A267" s="3091" t="str">
        <f>'[8]Data Sheet'!$C$25</f>
        <v xml:space="preserve"> </v>
      </c>
      <c r="B267" s="3046"/>
      <c r="C267" s="3046"/>
      <c r="D267" s="3046"/>
      <c r="E267" s="3046"/>
      <c r="F267" s="3046"/>
      <c r="G267" s="3092" t="str">
        <f>'[8]Data Sheet'!$C$40</f>
        <v xml:space="preserve"> </v>
      </c>
      <c r="H267" s="2674" t="str">
        <f>'[8]Data Sheet'!$C$38</f>
        <v xml:space="preserve"> </v>
      </c>
      <c r="I267" s="2684"/>
      <c r="J267" s="2674"/>
      <c r="K267" s="3091" t="str">
        <f>'[8]Data Sheet'!$C$25</f>
        <v xml:space="preserve"> </v>
      </c>
      <c r="L267" s="3046"/>
      <c r="M267" s="3046"/>
      <c r="N267" s="3046"/>
      <c r="O267" s="3046"/>
      <c r="P267" s="3046"/>
      <c r="Q267" s="3092" t="str">
        <f>'[8]Data Sheet'!$C$40</f>
        <v xml:space="preserve"> </v>
      </c>
      <c r="R267" s="2674" t="str">
        <f>'[8]Data Sheet'!$C$38</f>
        <v xml:space="preserve"> </v>
      </c>
      <c r="S267" s="2684"/>
    </row>
    <row r="268" spans="1:19" ht="16.5" thickBot="1">
      <c r="A268" s="3093" t="s">
        <v>5229</v>
      </c>
      <c r="B268" s="2857"/>
      <c r="C268" s="2857"/>
      <c r="D268" s="2684"/>
      <c r="E268" s="2684"/>
      <c r="F268" s="2684"/>
      <c r="G268" s="3053"/>
      <c r="H268" s="3053"/>
      <c r="I268" s="2685"/>
      <c r="J268" s="2674"/>
      <c r="K268" s="3093" t="s">
        <v>5229</v>
      </c>
      <c r="L268" s="2857"/>
      <c r="M268" s="2857"/>
      <c r="N268" s="2684"/>
      <c r="O268" s="2684"/>
      <c r="P268" s="2684"/>
      <c r="Q268" s="3053"/>
      <c r="R268" s="3053"/>
      <c r="S268" s="2685"/>
    </row>
    <row r="269" spans="1:19">
      <c r="A269" s="3035"/>
      <c r="B269" s="2674"/>
      <c r="C269" s="3059"/>
      <c r="D269" s="2678" t="s">
        <v>5283</v>
      </c>
      <c r="E269" s="3044"/>
      <c r="F269" s="3059"/>
      <c r="G269" s="2678" t="s">
        <v>5284</v>
      </c>
      <c r="H269" s="2678"/>
      <c r="I269" s="3060"/>
      <c r="J269" s="2674"/>
      <c r="K269" s="3035"/>
      <c r="L269" s="3061" t="s">
        <v>5285</v>
      </c>
      <c r="M269" s="3061"/>
      <c r="N269" s="3038"/>
      <c r="O269" s="3062"/>
      <c r="P269" s="3062"/>
      <c r="Q269" s="3062"/>
      <c r="R269" s="3062"/>
      <c r="S269" s="3060"/>
    </row>
    <row r="270" spans="1:19">
      <c r="A270" s="3042"/>
      <c r="B270" s="2678" t="s">
        <v>5286</v>
      </c>
      <c r="C270" s="3044"/>
      <c r="D270" s="3063" t="s">
        <v>5287</v>
      </c>
      <c r="E270" s="3044"/>
      <c r="F270" s="3040" t="s">
        <v>5288</v>
      </c>
      <c r="G270" s="3063" t="s">
        <v>5289</v>
      </c>
      <c r="H270" s="2678"/>
      <c r="I270" s="3042" t="s">
        <v>3251</v>
      </c>
      <c r="J270" s="2674"/>
      <c r="K270" s="3042" t="s">
        <v>5290</v>
      </c>
      <c r="L270" s="3063" t="s">
        <v>5291</v>
      </c>
      <c r="M270" s="2678"/>
      <c r="N270" s="3064"/>
      <c r="O270" s="2678" t="s">
        <v>5292</v>
      </c>
      <c r="P270" s="2678"/>
      <c r="Q270" s="3063"/>
      <c r="R270" s="2678"/>
      <c r="S270" s="3042"/>
    </row>
    <row r="271" spans="1:19" ht="15.75" thickBot="1">
      <c r="A271" s="3042" t="s">
        <v>3686</v>
      </c>
      <c r="B271" s="3046"/>
      <c r="C271" s="3050"/>
      <c r="D271" s="3065" t="s">
        <v>5293</v>
      </c>
      <c r="E271" s="2685"/>
      <c r="F271" s="3040" t="s">
        <v>5294</v>
      </c>
      <c r="G271" s="3065" t="s">
        <v>5295</v>
      </c>
      <c r="H271" s="2684"/>
      <c r="I271" s="3042" t="s">
        <v>1096</v>
      </c>
      <c r="J271" s="2674"/>
      <c r="K271" s="3042" t="s">
        <v>5296</v>
      </c>
      <c r="L271" s="3065" t="s">
        <v>5297</v>
      </c>
      <c r="M271" s="2684"/>
      <c r="N271" s="3066"/>
      <c r="O271" s="3067"/>
      <c r="P271" s="3067"/>
      <c r="Q271" s="3068"/>
      <c r="R271" s="3047"/>
      <c r="S271" s="3042" t="s">
        <v>3686</v>
      </c>
    </row>
    <row r="272" spans="1:19">
      <c r="A272" s="3042" t="s">
        <v>3689</v>
      </c>
      <c r="B272" s="3040" t="s">
        <v>984</v>
      </c>
      <c r="C272" s="3040" t="s">
        <v>985</v>
      </c>
      <c r="D272" s="3040" t="s">
        <v>986</v>
      </c>
      <c r="E272" s="3040" t="s">
        <v>987</v>
      </c>
      <c r="F272" s="3040" t="s">
        <v>988</v>
      </c>
      <c r="G272" s="3044" t="s">
        <v>5298</v>
      </c>
      <c r="H272" s="3044" t="s">
        <v>5298</v>
      </c>
      <c r="I272" s="3042" t="s">
        <v>989</v>
      </c>
      <c r="J272" s="2674"/>
      <c r="K272" s="3042" t="s">
        <v>990</v>
      </c>
      <c r="L272" s="3040" t="s">
        <v>991</v>
      </c>
      <c r="M272" s="3040" t="s">
        <v>5299</v>
      </c>
      <c r="N272" s="3040" t="s">
        <v>5300</v>
      </c>
      <c r="O272" s="3040" t="s">
        <v>567</v>
      </c>
      <c r="P272" s="3040" t="s">
        <v>565</v>
      </c>
      <c r="Q272" s="3040" t="s">
        <v>1436</v>
      </c>
      <c r="R272" s="3069" t="s">
        <v>3520</v>
      </c>
      <c r="S272" s="3042" t="s">
        <v>3689</v>
      </c>
    </row>
    <row r="273" spans="1:19">
      <c r="A273" s="3070"/>
      <c r="B273" s="3059"/>
      <c r="C273" s="3040"/>
      <c r="D273" s="3059"/>
      <c r="E273" s="3040"/>
      <c r="F273" s="3040"/>
      <c r="G273" s="3044" t="s">
        <v>5301</v>
      </c>
      <c r="H273" s="3044" t="s">
        <v>5302</v>
      </c>
      <c r="I273" s="3070"/>
      <c r="J273" s="2674"/>
      <c r="K273" s="3070"/>
      <c r="L273" s="3059"/>
      <c r="M273" s="3040" t="s">
        <v>5303</v>
      </c>
      <c r="N273" s="3059"/>
      <c r="O273" s="3040" t="s">
        <v>3581</v>
      </c>
      <c r="P273" s="3040" t="s">
        <v>3581</v>
      </c>
      <c r="Q273" s="3059"/>
      <c r="R273" s="3040" t="s">
        <v>3581</v>
      </c>
      <c r="S273" s="3070"/>
    </row>
    <row r="274" spans="1:19" ht="15.75" thickBot="1">
      <c r="A274" s="3049"/>
      <c r="B274" s="3047" t="s">
        <v>58</v>
      </c>
      <c r="C274" s="3047" t="s">
        <v>1827</v>
      </c>
      <c r="D274" s="3047" t="s">
        <v>1828</v>
      </c>
      <c r="E274" s="3047" t="s">
        <v>1829</v>
      </c>
      <c r="F274" s="3047" t="s">
        <v>3535</v>
      </c>
      <c r="G274" s="2685" t="s">
        <v>3536</v>
      </c>
      <c r="H274" s="2685" t="s">
        <v>3537</v>
      </c>
      <c r="I274" s="2685" t="s">
        <v>3538</v>
      </c>
      <c r="J274" s="2674"/>
      <c r="K274" s="3071" t="s">
        <v>3539</v>
      </c>
      <c r="L274" s="3047" t="s">
        <v>3540</v>
      </c>
      <c r="M274" s="3047" t="s">
        <v>3490</v>
      </c>
      <c r="N274" s="3047" t="s">
        <v>3491</v>
      </c>
      <c r="O274" s="3047" t="s">
        <v>1532</v>
      </c>
      <c r="P274" s="3047" t="s">
        <v>1533</v>
      </c>
      <c r="Q274" s="3047" t="s">
        <v>1534</v>
      </c>
      <c r="R274" s="2684" t="s">
        <v>1535</v>
      </c>
      <c r="S274" s="3049"/>
    </row>
    <row r="275" spans="1:19">
      <c r="A275" s="3070">
        <v>1</v>
      </c>
      <c r="B275" s="2965" t="s">
        <v>5322</v>
      </c>
      <c r="C275" s="2965" t="s">
        <v>25</v>
      </c>
      <c r="D275" s="3107" t="s">
        <v>2138</v>
      </c>
      <c r="E275" s="3107">
        <v>34.5</v>
      </c>
      <c r="F275" s="3101" t="s">
        <v>1388</v>
      </c>
      <c r="G275" s="3108">
        <v>5.78</v>
      </c>
      <c r="H275" s="3109"/>
      <c r="I275" s="3110">
        <v>1</v>
      </c>
      <c r="J275" s="2961"/>
      <c r="K275" s="3111" t="s">
        <v>2512</v>
      </c>
      <c r="L275" s="3072"/>
      <c r="M275" s="3072"/>
      <c r="N275" s="3072">
        <f t="shared" ref="N275:N326" si="12">L275+M275</f>
        <v>0</v>
      </c>
      <c r="O275" s="3073"/>
      <c r="P275" s="3073"/>
      <c r="Q275" s="3073"/>
      <c r="R275" s="3074">
        <f t="shared" ref="R275:R326" si="13">SUM(O275:Q275)</f>
        <v>0</v>
      </c>
      <c r="S275" s="3070">
        <v>1</v>
      </c>
    </row>
    <row r="276" spans="1:19">
      <c r="A276" s="3070">
        <v>2</v>
      </c>
      <c r="B276" s="2965" t="s">
        <v>1969</v>
      </c>
      <c r="C276" s="2965" t="s">
        <v>1970</v>
      </c>
      <c r="D276" s="3107" t="s">
        <v>2138</v>
      </c>
      <c r="E276" s="3107">
        <v>34.5</v>
      </c>
      <c r="F276" s="3101" t="s">
        <v>1388</v>
      </c>
      <c r="G276" s="3108">
        <v>0.96</v>
      </c>
      <c r="H276" s="3109"/>
      <c r="I276" s="3110">
        <v>1</v>
      </c>
      <c r="J276" s="2961"/>
      <c r="K276" s="3111" t="s">
        <v>1971</v>
      </c>
      <c r="L276" s="3072"/>
      <c r="M276" s="3072"/>
      <c r="N276" s="3072">
        <f t="shared" si="12"/>
        <v>0</v>
      </c>
      <c r="O276" s="3073"/>
      <c r="P276" s="3073"/>
      <c r="Q276" s="3073"/>
      <c r="R276" s="3074">
        <f t="shared" si="13"/>
        <v>0</v>
      </c>
      <c r="S276" s="3070">
        <v>2</v>
      </c>
    </row>
    <row r="277" spans="1:19">
      <c r="A277" s="3070">
        <v>3</v>
      </c>
      <c r="B277" s="2965" t="s">
        <v>822</v>
      </c>
      <c r="C277" s="2965" t="s">
        <v>823</v>
      </c>
      <c r="D277" s="3107" t="s">
        <v>2138</v>
      </c>
      <c r="E277" s="3107">
        <v>34.5</v>
      </c>
      <c r="F277" s="3101" t="s">
        <v>1388</v>
      </c>
      <c r="G277" s="3108">
        <v>3.95</v>
      </c>
      <c r="H277" s="3109"/>
      <c r="I277" s="3110">
        <v>1</v>
      </c>
      <c r="J277" s="2961"/>
      <c r="K277" s="3111" t="s">
        <v>2512</v>
      </c>
      <c r="L277" s="3072"/>
      <c r="M277" s="3072"/>
      <c r="N277" s="3072">
        <f t="shared" si="12"/>
        <v>0</v>
      </c>
      <c r="O277" s="3073"/>
      <c r="P277" s="3073"/>
      <c r="Q277" s="3073"/>
      <c r="R277" s="3074">
        <f t="shared" si="13"/>
        <v>0</v>
      </c>
      <c r="S277" s="3070">
        <v>3</v>
      </c>
    </row>
    <row r="278" spans="1:19">
      <c r="A278" s="3070">
        <v>4</v>
      </c>
      <c r="B278" s="2965" t="s">
        <v>824</v>
      </c>
      <c r="C278" s="2965" t="s">
        <v>825</v>
      </c>
      <c r="D278" s="3107" t="s">
        <v>2138</v>
      </c>
      <c r="E278" s="3107">
        <v>34.5</v>
      </c>
      <c r="F278" s="3101" t="s">
        <v>1388</v>
      </c>
      <c r="G278" s="3108">
        <v>1.1200000000000001</v>
      </c>
      <c r="H278" s="3109"/>
      <c r="I278" s="3110">
        <v>1</v>
      </c>
      <c r="J278" s="2961"/>
      <c r="K278" s="3111" t="s">
        <v>2512</v>
      </c>
      <c r="L278" s="3072"/>
      <c r="M278" s="3072"/>
      <c r="N278" s="3072">
        <f t="shared" si="12"/>
        <v>0</v>
      </c>
      <c r="O278" s="3073"/>
      <c r="P278" s="3073"/>
      <c r="Q278" s="3073"/>
      <c r="R278" s="3074">
        <f t="shared" si="13"/>
        <v>0</v>
      </c>
      <c r="S278" s="3070">
        <v>4</v>
      </c>
    </row>
    <row r="279" spans="1:19">
      <c r="A279" s="3070">
        <v>5</v>
      </c>
      <c r="B279" s="3059"/>
      <c r="C279" s="3059"/>
      <c r="D279" s="3072"/>
      <c r="E279" s="3073"/>
      <c r="F279" s="3040"/>
      <c r="G279" s="3073"/>
      <c r="H279" s="3095"/>
      <c r="I279" s="3075"/>
      <c r="J279" s="2674"/>
      <c r="K279" s="3070"/>
      <c r="L279" s="3072"/>
      <c r="M279" s="3072"/>
      <c r="N279" s="3072">
        <f t="shared" si="12"/>
        <v>0</v>
      </c>
      <c r="O279" s="3073"/>
      <c r="P279" s="3073"/>
      <c r="Q279" s="3073"/>
      <c r="R279" s="3074">
        <f t="shared" si="13"/>
        <v>0</v>
      </c>
      <c r="S279" s="3070">
        <v>5</v>
      </c>
    </row>
    <row r="280" spans="1:19">
      <c r="A280" s="3081">
        <v>6</v>
      </c>
      <c r="B280" s="3059"/>
      <c r="C280" s="3059"/>
      <c r="D280" s="3072"/>
      <c r="E280" s="3073"/>
      <c r="F280" s="3059"/>
      <c r="G280" s="3073"/>
      <c r="H280" s="3096"/>
      <c r="I280" s="3075"/>
      <c r="J280" s="2674"/>
      <c r="K280" s="3081"/>
      <c r="L280" s="3072"/>
      <c r="M280" s="3072"/>
      <c r="N280" s="3072">
        <f t="shared" si="12"/>
        <v>0</v>
      </c>
      <c r="O280" s="3073"/>
      <c r="P280" s="3073"/>
      <c r="Q280" s="3073"/>
      <c r="R280" s="3074">
        <f t="shared" si="13"/>
        <v>0</v>
      </c>
      <c r="S280" s="3070">
        <v>6</v>
      </c>
    </row>
    <row r="281" spans="1:19">
      <c r="A281" s="3081">
        <v>7</v>
      </c>
      <c r="B281" s="3059"/>
      <c r="C281" s="3059"/>
      <c r="D281" s="3072"/>
      <c r="E281" s="3073"/>
      <c r="F281" s="3059"/>
      <c r="G281" s="3073"/>
      <c r="H281" s="3096"/>
      <c r="I281" s="3075"/>
      <c r="J281" s="2674"/>
      <c r="K281" s="3081"/>
      <c r="L281" s="3072"/>
      <c r="M281" s="3072"/>
      <c r="N281" s="3072">
        <f t="shared" si="12"/>
        <v>0</v>
      </c>
      <c r="O281" s="3073"/>
      <c r="P281" s="3073"/>
      <c r="Q281" s="3073"/>
      <c r="R281" s="3074">
        <f t="shared" si="13"/>
        <v>0</v>
      </c>
      <c r="S281" s="3070">
        <v>7</v>
      </c>
    </row>
    <row r="282" spans="1:19">
      <c r="A282" s="3081">
        <v>8</v>
      </c>
      <c r="B282" s="3059"/>
      <c r="C282" s="3059"/>
      <c r="D282" s="3072"/>
      <c r="E282" s="3073"/>
      <c r="F282" s="3059"/>
      <c r="G282" s="3073"/>
      <c r="H282" s="3096"/>
      <c r="I282" s="3075"/>
      <c r="J282" s="2674"/>
      <c r="K282" s="3081"/>
      <c r="L282" s="3072"/>
      <c r="M282" s="3072"/>
      <c r="N282" s="3072">
        <f t="shared" si="12"/>
        <v>0</v>
      </c>
      <c r="O282" s="3073"/>
      <c r="P282" s="3073"/>
      <c r="Q282" s="3073"/>
      <c r="R282" s="3074">
        <f t="shared" si="13"/>
        <v>0</v>
      </c>
      <c r="S282" s="3070">
        <v>8</v>
      </c>
    </row>
    <row r="283" spans="1:19">
      <c r="A283" s="3081">
        <v>9</v>
      </c>
      <c r="B283" s="3059"/>
      <c r="C283" s="3059"/>
      <c r="D283" s="3072"/>
      <c r="E283" s="3073"/>
      <c r="F283" s="3059"/>
      <c r="G283" s="3073"/>
      <c r="H283" s="3096"/>
      <c r="I283" s="3075"/>
      <c r="J283" s="2674"/>
      <c r="K283" s="3081"/>
      <c r="L283" s="3072"/>
      <c r="M283" s="3072"/>
      <c r="N283" s="3072">
        <f t="shared" si="12"/>
        <v>0</v>
      </c>
      <c r="O283" s="3073"/>
      <c r="P283" s="3073"/>
      <c r="Q283" s="3073"/>
      <c r="R283" s="3074">
        <f t="shared" si="13"/>
        <v>0</v>
      </c>
      <c r="S283" s="3070">
        <v>9</v>
      </c>
    </row>
    <row r="284" spans="1:19">
      <c r="A284" s="3081">
        <v>10</v>
      </c>
      <c r="B284" s="3059"/>
      <c r="C284" s="3059"/>
      <c r="D284" s="3072"/>
      <c r="E284" s="3073"/>
      <c r="F284" s="3059"/>
      <c r="G284" s="3073"/>
      <c r="H284" s="3096"/>
      <c r="I284" s="3075"/>
      <c r="J284" s="2674"/>
      <c r="K284" s="3081"/>
      <c r="L284" s="3072"/>
      <c r="M284" s="3072"/>
      <c r="N284" s="3072">
        <f t="shared" si="12"/>
        <v>0</v>
      </c>
      <c r="O284" s="3073"/>
      <c r="P284" s="3073"/>
      <c r="Q284" s="3073"/>
      <c r="R284" s="3074">
        <f t="shared" si="13"/>
        <v>0</v>
      </c>
      <c r="S284" s="3070">
        <v>10</v>
      </c>
    </row>
    <row r="285" spans="1:19">
      <c r="A285" s="3081">
        <v>11</v>
      </c>
      <c r="B285" s="3059"/>
      <c r="C285" s="3059"/>
      <c r="D285" s="3072"/>
      <c r="E285" s="3073"/>
      <c r="F285" s="3059"/>
      <c r="G285" s="3073"/>
      <c r="H285" s="3096"/>
      <c r="I285" s="3075"/>
      <c r="J285" s="2674"/>
      <c r="K285" s="3081"/>
      <c r="L285" s="3072"/>
      <c r="M285" s="3072"/>
      <c r="N285" s="3072">
        <f t="shared" si="12"/>
        <v>0</v>
      </c>
      <c r="O285" s="3073"/>
      <c r="P285" s="3073"/>
      <c r="Q285" s="3073"/>
      <c r="R285" s="3074">
        <f t="shared" si="13"/>
        <v>0</v>
      </c>
      <c r="S285" s="3070">
        <v>11</v>
      </c>
    </row>
    <row r="286" spans="1:19">
      <c r="A286" s="3081">
        <v>12</v>
      </c>
      <c r="B286" s="3059"/>
      <c r="C286" s="3059"/>
      <c r="D286" s="3072"/>
      <c r="E286" s="3073"/>
      <c r="F286" s="3059"/>
      <c r="G286" s="3073"/>
      <c r="H286" s="3096"/>
      <c r="I286" s="3075"/>
      <c r="J286" s="2674"/>
      <c r="K286" s="3081"/>
      <c r="L286" s="3072"/>
      <c r="M286" s="3072"/>
      <c r="N286" s="3072">
        <f t="shared" si="12"/>
        <v>0</v>
      </c>
      <c r="O286" s="3073"/>
      <c r="P286" s="3073"/>
      <c r="Q286" s="3073"/>
      <c r="R286" s="3074">
        <f t="shared" si="13"/>
        <v>0</v>
      </c>
      <c r="S286" s="3070">
        <v>12</v>
      </c>
    </row>
    <row r="287" spans="1:19">
      <c r="A287" s="3081">
        <v>13</v>
      </c>
      <c r="B287" s="3059"/>
      <c r="C287" s="3059"/>
      <c r="D287" s="3072"/>
      <c r="E287" s="3073"/>
      <c r="F287" s="3059"/>
      <c r="G287" s="3073"/>
      <c r="H287" s="3096"/>
      <c r="I287" s="3075"/>
      <c r="J287" s="2674"/>
      <c r="K287" s="3081"/>
      <c r="L287" s="3072"/>
      <c r="M287" s="3072"/>
      <c r="N287" s="3072">
        <f t="shared" si="12"/>
        <v>0</v>
      </c>
      <c r="O287" s="3073"/>
      <c r="P287" s="3073"/>
      <c r="Q287" s="3073"/>
      <c r="R287" s="3074">
        <f t="shared" si="13"/>
        <v>0</v>
      </c>
      <c r="S287" s="3070">
        <v>13</v>
      </c>
    </row>
    <row r="288" spans="1:19">
      <c r="A288" s="3081">
        <v>14</v>
      </c>
      <c r="B288" s="3059"/>
      <c r="C288" s="3059"/>
      <c r="D288" s="3072"/>
      <c r="E288" s="3073"/>
      <c r="F288" s="3059"/>
      <c r="G288" s="3073"/>
      <c r="H288" s="3096"/>
      <c r="I288" s="3075"/>
      <c r="J288" s="2674"/>
      <c r="K288" s="3081"/>
      <c r="L288" s="3072"/>
      <c r="M288" s="3072"/>
      <c r="N288" s="3072">
        <f t="shared" si="12"/>
        <v>0</v>
      </c>
      <c r="O288" s="3073"/>
      <c r="P288" s="3073"/>
      <c r="Q288" s="3073"/>
      <c r="R288" s="3074">
        <f t="shared" si="13"/>
        <v>0</v>
      </c>
      <c r="S288" s="3070">
        <v>14</v>
      </c>
    </row>
    <row r="289" spans="1:19">
      <c r="A289" s="3081">
        <v>15</v>
      </c>
      <c r="B289" s="3059"/>
      <c r="C289" s="3059"/>
      <c r="D289" s="3072"/>
      <c r="E289" s="3073"/>
      <c r="F289" s="3059"/>
      <c r="G289" s="3073"/>
      <c r="H289" s="3096"/>
      <c r="I289" s="3075"/>
      <c r="J289" s="2674"/>
      <c r="K289" s="3081"/>
      <c r="L289" s="3072"/>
      <c r="M289" s="3072"/>
      <c r="N289" s="3072">
        <f t="shared" si="12"/>
        <v>0</v>
      </c>
      <c r="O289" s="3073"/>
      <c r="P289" s="3073"/>
      <c r="Q289" s="3073"/>
      <c r="R289" s="3074">
        <f t="shared" si="13"/>
        <v>0</v>
      </c>
      <c r="S289" s="3070">
        <v>15</v>
      </c>
    </row>
    <row r="290" spans="1:19">
      <c r="A290" s="3081">
        <v>16</v>
      </c>
      <c r="B290" s="3059"/>
      <c r="C290" s="3059"/>
      <c r="D290" s="3072"/>
      <c r="E290" s="3073"/>
      <c r="F290" s="3059"/>
      <c r="G290" s="3073"/>
      <c r="H290" s="3096"/>
      <c r="I290" s="3075"/>
      <c r="J290" s="2674"/>
      <c r="K290" s="3081"/>
      <c r="L290" s="3072"/>
      <c r="M290" s="3072"/>
      <c r="N290" s="3072">
        <f t="shared" si="12"/>
        <v>0</v>
      </c>
      <c r="O290" s="3073"/>
      <c r="P290" s="3073"/>
      <c r="Q290" s="3073"/>
      <c r="R290" s="3074">
        <f t="shared" si="13"/>
        <v>0</v>
      </c>
      <c r="S290" s="3070">
        <v>16</v>
      </c>
    </row>
    <row r="291" spans="1:19">
      <c r="A291" s="3070">
        <v>17</v>
      </c>
      <c r="B291" s="3059"/>
      <c r="C291" s="3059"/>
      <c r="D291" s="3072"/>
      <c r="E291" s="3073"/>
      <c r="F291" s="3059"/>
      <c r="G291" s="3073"/>
      <c r="H291" s="3096"/>
      <c r="I291" s="3075"/>
      <c r="J291" s="2674"/>
      <c r="K291" s="3070"/>
      <c r="L291" s="3072"/>
      <c r="M291" s="3072"/>
      <c r="N291" s="3072">
        <f t="shared" si="12"/>
        <v>0</v>
      </c>
      <c r="O291" s="3073"/>
      <c r="P291" s="3073"/>
      <c r="Q291" s="3073"/>
      <c r="R291" s="3074">
        <f t="shared" si="13"/>
        <v>0</v>
      </c>
      <c r="S291" s="3070">
        <v>17</v>
      </c>
    </row>
    <row r="292" spans="1:19">
      <c r="A292" s="3070">
        <v>18</v>
      </c>
      <c r="B292" s="3059"/>
      <c r="C292" s="3059"/>
      <c r="D292" s="3072"/>
      <c r="E292" s="3073"/>
      <c r="F292" s="3059"/>
      <c r="G292" s="3073"/>
      <c r="H292" s="3096"/>
      <c r="I292" s="3075"/>
      <c r="J292" s="2674"/>
      <c r="K292" s="3070"/>
      <c r="L292" s="3072"/>
      <c r="M292" s="3072"/>
      <c r="N292" s="3072">
        <f t="shared" si="12"/>
        <v>0</v>
      </c>
      <c r="O292" s="3073"/>
      <c r="P292" s="3073"/>
      <c r="Q292" s="3073"/>
      <c r="R292" s="3074">
        <f t="shared" si="13"/>
        <v>0</v>
      </c>
      <c r="S292" s="3070">
        <v>18</v>
      </c>
    </row>
    <row r="293" spans="1:19">
      <c r="A293" s="3070">
        <v>19</v>
      </c>
      <c r="B293" s="3059"/>
      <c r="C293" s="3059"/>
      <c r="D293" s="3072"/>
      <c r="E293" s="3073"/>
      <c r="F293" s="3059"/>
      <c r="G293" s="3073"/>
      <c r="H293" s="3096"/>
      <c r="I293" s="3075"/>
      <c r="J293" s="2674"/>
      <c r="K293" s="3070"/>
      <c r="L293" s="3072"/>
      <c r="M293" s="3072"/>
      <c r="N293" s="3072">
        <f t="shared" si="12"/>
        <v>0</v>
      </c>
      <c r="O293" s="3073"/>
      <c r="P293" s="3073"/>
      <c r="Q293" s="3073"/>
      <c r="R293" s="3074">
        <f t="shared" si="13"/>
        <v>0</v>
      </c>
      <c r="S293" s="3070">
        <v>19</v>
      </c>
    </row>
    <row r="294" spans="1:19">
      <c r="A294" s="3070">
        <v>20</v>
      </c>
      <c r="B294" s="3059"/>
      <c r="C294" s="3059"/>
      <c r="D294" s="3072"/>
      <c r="E294" s="3073"/>
      <c r="F294" s="3059"/>
      <c r="G294" s="3073"/>
      <c r="H294" s="3096"/>
      <c r="I294" s="3075"/>
      <c r="J294" s="2674"/>
      <c r="K294" s="3070"/>
      <c r="L294" s="3072"/>
      <c r="M294" s="3072"/>
      <c r="N294" s="3072">
        <f t="shared" si="12"/>
        <v>0</v>
      </c>
      <c r="O294" s="3073"/>
      <c r="P294" s="3073"/>
      <c r="Q294" s="3073"/>
      <c r="R294" s="3074">
        <f t="shared" si="13"/>
        <v>0</v>
      </c>
      <c r="S294" s="3070">
        <v>20</v>
      </c>
    </row>
    <row r="295" spans="1:19">
      <c r="A295" s="3070">
        <v>21</v>
      </c>
      <c r="B295" s="3059"/>
      <c r="C295" s="3059"/>
      <c r="D295" s="3072"/>
      <c r="E295" s="3073"/>
      <c r="F295" s="3059"/>
      <c r="G295" s="3073"/>
      <c r="H295" s="3096"/>
      <c r="I295" s="3075"/>
      <c r="J295" s="2674"/>
      <c r="K295" s="3070"/>
      <c r="L295" s="3072"/>
      <c r="M295" s="3072"/>
      <c r="N295" s="3072">
        <f t="shared" si="12"/>
        <v>0</v>
      </c>
      <c r="O295" s="3073"/>
      <c r="P295" s="3073"/>
      <c r="Q295" s="3073"/>
      <c r="R295" s="3074">
        <f t="shared" si="13"/>
        <v>0</v>
      </c>
      <c r="S295" s="3070">
        <v>21</v>
      </c>
    </row>
    <row r="296" spans="1:19">
      <c r="A296" s="3070">
        <v>22</v>
      </c>
      <c r="B296" s="3059"/>
      <c r="C296" s="3059"/>
      <c r="D296" s="3072"/>
      <c r="E296" s="3073"/>
      <c r="F296" s="3059"/>
      <c r="G296" s="3073"/>
      <c r="H296" s="3096"/>
      <c r="I296" s="3075"/>
      <c r="J296" s="2674"/>
      <c r="K296" s="3070"/>
      <c r="L296" s="3072"/>
      <c r="M296" s="3072"/>
      <c r="N296" s="3072">
        <f t="shared" si="12"/>
        <v>0</v>
      </c>
      <c r="O296" s="3073"/>
      <c r="P296" s="3073"/>
      <c r="Q296" s="3073"/>
      <c r="R296" s="3074">
        <f t="shared" si="13"/>
        <v>0</v>
      </c>
      <c r="S296" s="3070">
        <v>22</v>
      </c>
    </row>
    <row r="297" spans="1:19">
      <c r="A297" s="3070">
        <v>23</v>
      </c>
      <c r="B297" s="3059"/>
      <c r="C297" s="3059"/>
      <c r="D297" s="3072"/>
      <c r="E297" s="3073"/>
      <c r="F297" s="3059"/>
      <c r="G297" s="3073"/>
      <c r="H297" s="3096"/>
      <c r="I297" s="3075"/>
      <c r="J297" s="2674"/>
      <c r="K297" s="3070"/>
      <c r="L297" s="3072"/>
      <c r="M297" s="3072"/>
      <c r="N297" s="3072">
        <f t="shared" si="12"/>
        <v>0</v>
      </c>
      <c r="O297" s="3073"/>
      <c r="P297" s="3073"/>
      <c r="Q297" s="3073"/>
      <c r="R297" s="3074">
        <f t="shared" si="13"/>
        <v>0</v>
      </c>
      <c r="S297" s="3070">
        <v>23</v>
      </c>
    </row>
    <row r="298" spans="1:19">
      <c r="A298" s="3070">
        <v>24</v>
      </c>
      <c r="B298" s="3059"/>
      <c r="C298" s="3059"/>
      <c r="D298" s="3072"/>
      <c r="E298" s="3073"/>
      <c r="F298" s="3059"/>
      <c r="G298" s="3073"/>
      <c r="H298" s="3096"/>
      <c r="I298" s="3075"/>
      <c r="J298" s="2674"/>
      <c r="K298" s="3070"/>
      <c r="L298" s="3072"/>
      <c r="M298" s="3072"/>
      <c r="N298" s="3072">
        <f t="shared" si="12"/>
        <v>0</v>
      </c>
      <c r="O298" s="3073"/>
      <c r="P298" s="3073"/>
      <c r="Q298" s="3073"/>
      <c r="R298" s="3074">
        <f t="shared" si="13"/>
        <v>0</v>
      </c>
      <c r="S298" s="3070">
        <v>24</v>
      </c>
    </row>
    <row r="299" spans="1:19">
      <c r="A299" s="3070">
        <v>25</v>
      </c>
      <c r="B299" s="3059"/>
      <c r="C299" s="3059"/>
      <c r="D299" s="3072"/>
      <c r="E299" s="3073"/>
      <c r="F299" s="3059"/>
      <c r="G299" s="3073"/>
      <c r="H299" s="3096"/>
      <c r="I299" s="3075"/>
      <c r="J299" s="2674"/>
      <c r="K299" s="3070"/>
      <c r="L299" s="3072"/>
      <c r="M299" s="3072"/>
      <c r="N299" s="3072">
        <f t="shared" si="12"/>
        <v>0</v>
      </c>
      <c r="O299" s="3073"/>
      <c r="P299" s="3073"/>
      <c r="Q299" s="3073"/>
      <c r="R299" s="3074">
        <f t="shared" si="13"/>
        <v>0</v>
      </c>
      <c r="S299" s="3070">
        <v>25</v>
      </c>
    </row>
    <row r="300" spans="1:19">
      <c r="A300" s="3070">
        <v>26</v>
      </c>
      <c r="B300" s="3059"/>
      <c r="C300" s="3059"/>
      <c r="D300" s="3072"/>
      <c r="E300" s="3073"/>
      <c r="F300" s="3059"/>
      <c r="G300" s="3073"/>
      <c r="H300" s="3096"/>
      <c r="I300" s="3075"/>
      <c r="J300" s="2674"/>
      <c r="K300" s="3070"/>
      <c r="L300" s="3072"/>
      <c r="M300" s="3072"/>
      <c r="N300" s="3072">
        <f t="shared" si="12"/>
        <v>0</v>
      </c>
      <c r="O300" s="3073"/>
      <c r="P300" s="3073"/>
      <c r="Q300" s="3073"/>
      <c r="R300" s="3074">
        <f t="shared" si="13"/>
        <v>0</v>
      </c>
      <c r="S300" s="3070">
        <v>26</v>
      </c>
    </row>
    <row r="301" spans="1:19">
      <c r="A301" s="3070">
        <v>27</v>
      </c>
      <c r="B301" s="3059"/>
      <c r="C301" s="3059"/>
      <c r="D301" s="3072"/>
      <c r="E301" s="3073"/>
      <c r="F301" s="3059"/>
      <c r="G301" s="3073"/>
      <c r="H301" s="3096"/>
      <c r="I301" s="3075"/>
      <c r="J301" s="2674"/>
      <c r="K301" s="3070"/>
      <c r="L301" s="3072"/>
      <c r="M301" s="3072"/>
      <c r="N301" s="3072">
        <f t="shared" si="12"/>
        <v>0</v>
      </c>
      <c r="O301" s="3073"/>
      <c r="P301" s="3073"/>
      <c r="Q301" s="3073"/>
      <c r="R301" s="3074">
        <f t="shared" si="13"/>
        <v>0</v>
      </c>
      <c r="S301" s="3070">
        <v>27</v>
      </c>
    </row>
    <row r="302" spans="1:19">
      <c r="A302" s="3070">
        <v>28</v>
      </c>
      <c r="B302" s="3059"/>
      <c r="C302" s="3059"/>
      <c r="D302" s="3072"/>
      <c r="E302" s="3073"/>
      <c r="F302" s="3059"/>
      <c r="G302" s="3073"/>
      <c r="H302" s="3096"/>
      <c r="I302" s="3075"/>
      <c r="J302" s="2674"/>
      <c r="K302" s="3070"/>
      <c r="L302" s="3072"/>
      <c r="M302" s="3072"/>
      <c r="N302" s="3072">
        <f t="shared" si="12"/>
        <v>0</v>
      </c>
      <c r="O302" s="3073"/>
      <c r="P302" s="3073"/>
      <c r="Q302" s="3073"/>
      <c r="R302" s="3074">
        <f t="shared" si="13"/>
        <v>0</v>
      </c>
      <c r="S302" s="3070">
        <v>28</v>
      </c>
    </row>
    <row r="303" spans="1:19">
      <c r="A303" s="3070">
        <v>29</v>
      </c>
      <c r="B303" s="3059"/>
      <c r="C303" s="3059"/>
      <c r="D303" s="3072"/>
      <c r="E303" s="3073"/>
      <c r="F303" s="3059"/>
      <c r="G303" s="3073"/>
      <c r="H303" s="3096"/>
      <c r="I303" s="3075"/>
      <c r="J303" s="2674"/>
      <c r="K303" s="3070"/>
      <c r="L303" s="3072"/>
      <c r="M303" s="3072"/>
      <c r="N303" s="3072">
        <f t="shared" si="12"/>
        <v>0</v>
      </c>
      <c r="O303" s="3073"/>
      <c r="P303" s="3073"/>
      <c r="Q303" s="3073"/>
      <c r="R303" s="3074">
        <f t="shared" si="13"/>
        <v>0</v>
      </c>
      <c r="S303" s="3070">
        <v>29</v>
      </c>
    </row>
    <row r="304" spans="1:19">
      <c r="A304" s="3070">
        <v>30</v>
      </c>
      <c r="B304" s="3059"/>
      <c r="C304" s="3059"/>
      <c r="D304" s="3072"/>
      <c r="E304" s="3073"/>
      <c r="F304" s="3059"/>
      <c r="G304" s="3073"/>
      <c r="H304" s="3096"/>
      <c r="I304" s="3075"/>
      <c r="J304" s="2674"/>
      <c r="K304" s="3070"/>
      <c r="L304" s="3072"/>
      <c r="M304" s="3072"/>
      <c r="N304" s="3072">
        <f t="shared" si="12"/>
        <v>0</v>
      </c>
      <c r="O304" s="3073"/>
      <c r="P304" s="3073"/>
      <c r="Q304" s="3073"/>
      <c r="R304" s="3074">
        <f t="shared" si="13"/>
        <v>0</v>
      </c>
      <c r="S304" s="3070">
        <v>30</v>
      </c>
    </row>
    <row r="305" spans="1:19">
      <c r="A305" s="3070">
        <v>31</v>
      </c>
      <c r="B305" s="3059"/>
      <c r="C305" s="3059"/>
      <c r="D305" s="3072"/>
      <c r="E305" s="3073"/>
      <c r="F305" s="3059"/>
      <c r="G305" s="3073"/>
      <c r="H305" s="3096"/>
      <c r="I305" s="3075"/>
      <c r="J305" s="2674"/>
      <c r="K305" s="3070"/>
      <c r="L305" s="3072"/>
      <c r="M305" s="3072"/>
      <c r="N305" s="3072">
        <f t="shared" si="12"/>
        <v>0</v>
      </c>
      <c r="O305" s="3073"/>
      <c r="P305" s="3073"/>
      <c r="Q305" s="3073"/>
      <c r="R305" s="3074">
        <f t="shared" si="13"/>
        <v>0</v>
      </c>
      <c r="S305" s="3070">
        <v>31</v>
      </c>
    </row>
    <row r="306" spans="1:19">
      <c r="A306" s="3070">
        <v>32</v>
      </c>
      <c r="B306" s="3059"/>
      <c r="C306" s="3059"/>
      <c r="D306" s="3072"/>
      <c r="E306" s="3073"/>
      <c r="F306" s="3059"/>
      <c r="G306" s="3073"/>
      <c r="H306" s="3096"/>
      <c r="I306" s="3075"/>
      <c r="J306" s="2674"/>
      <c r="K306" s="3070"/>
      <c r="L306" s="3072"/>
      <c r="M306" s="3072"/>
      <c r="N306" s="3072">
        <f t="shared" si="12"/>
        <v>0</v>
      </c>
      <c r="O306" s="3073"/>
      <c r="P306" s="3073"/>
      <c r="Q306" s="3073"/>
      <c r="R306" s="3074">
        <f t="shared" si="13"/>
        <v>0</v>
      </c>
      <c r="S306" s="3070">
        <v>32</v>
      </c>
    </row>
    <row r="307" spans="1:19">
      <c r="A307" s="3070">
        <v>33</v>
      </c>
      <c r="B307" s="3059"/>
      <c r="C307" s="3059"/>
      <c r="D307" s="3072"/>
      <c r="E307" s="3073"/>
      <c r="F307" s="3059"/>
      <c r="G307" s="3073"/>
      <c r="H307" s="3096"/>
      <c r="I307" s="3075"/>
      <c r="J307" s="2674"/>
      <c r="K307" s="3070"/>
      <c r="L307" s="3072"/>
      <c r="M307" s="3072"/>
      <c r="N307" s="3072">
        <f t="shared" si="12"/>
        <v>0</v>
      </c>
      <c r="O307" s="3073"/>
      <c r="P307" s="3073"/>
      <c r="Q307" s="3073"/>
      <c r="R307" s="3074">
        <f t="shared" si="13"/>
        <v>0</v>
      </c>
      <c r="S307" s="3070">
        <v>33</v>
      </c>
    </row>
    <row r="308" spans="1:19">
      <c r="A308" s="3070">
        <v>34</v>
      </c>
      <c r="B308" s="3059"/>
      <c r="C308" s="3059"/>
      <c r="D308" s="3072"/>
      <c r="E308" s="3073"/>
      <c r="F308" s="3059"/>
      <c r="G308" s="3073"/>
      <c r="H308" s="3096"/>
      <c r="I308" s="3075"/>
      <c r="J308" s="2674"/>
      <c r="K308" s="3070"/>
      <c r="L308" s="3072"/>
      <c r="M308" s="3072"/>
      <c r="N308" s="3072">
        <f t="shared" si="12"/>
        <v>0</v>
      </c>
      <c r="O308" s="3073"/>
      <c r="P308" s="3073"/>
      <c r="Q308" s="3073"/>
      <c r="R308" s="3074">
        <f t="shared" si="13"/>
        <v>0</v>
      </c>
      <c r="S308" s="3070">
        <v>34</v>
      </c>
    </row>
    <row r="309" spans="1:19">
      <c r="A309" s="3070">
        <v>35</v>
      </c>
      <c r="B309" s="3059"/>
      <c r="C309" s="3059"/>
      <c r="D309" s="3072"/>
      <c r="E309" s="3073"/>
      <c r="F309" s="3059"/>
      <c r="G309" s="3073"/>
      <c r="H309" s="3096"/>
      <c r="I309" s="3075"/>
      <c r="J309" s="2674"/>
      <c r="K309" s="3070"/>
      <c r="L309" s="3072"/>
      <c r="M309" s="3072"/>
      <c r="N309" s="3072">
        <f t="shared" si="12"/>
        <v>0</v>
      </c>
      <c r="O309" s="3073"/>
      <c r="P309" s="3073"/>
      <c r="Q309" s="3073"/>
      <c r="R309" s="3074">
        <f t="shared" si="13"/>
        <v>0</v>
      </c>
      <c r="S309" s="3070">
        <v>35</v>
      </c>
    </row>
    <row r="310" spans="1:19">
      <c r="A310" s="3070">
        <v>36</v>
      </c>
      <c r="B310" s="3059"/>
      <c r="C310" s="3059"/>
      <c r="D310" s="3072"/>
      <c r="E310" s="3073"/>
      <c r="F310" s="3059"/>
      <c r="G310" s="3073"/>
      <c r="H310" s="3096"/>
      <c r="I310" s="3075"/>
      <c r="J310" s="2674"/>
      <c r="K310" s="3070"/>
      <c r="L310" s="3072"/>
      <c r="M310" s="3072"/>
      <c r="N310" s="3072">
        <f t="shared" si="12"/>
        <v>0</v>
      </c>
      <c r="O310" s="3073"/>
      <c r="P310" s="3073"/>
      <c r="Q310" s="3073"/>
      <c r="R310" s="3074">
        <f t="shared" si="13"/>
        <v>0</v>
      </c>
      <c r="S310" s="3070">
        <v>36</v>
      </c>
    </row>
    <row r="311" spans="1:19">
      <c r="A311" s="3070">
        <v>37</v>
      </c>
      <c r="B311" s="3059"/>
      <c r="C311" s="3059"/>
      <c r="D311" s="3072"/>
      <c r="E311" s="3073"/>
      <c r="F311" s="3059"/>
      <c r="G311" s="3073"/>
      <c r="H311" s="3096"/>
      <c r="I311" s="3075"/>
      <c r="J311" s="2674"/>
      <c r="K311" s="3070"/>
      <c r="L311" s="3072"/>
      <c r="M311" s="3072"/>
      <c r="N311" s="3072">
        <f t="shared" si="12"/>
        <v>0</v>
      </c>
      <c r="O311" s="3073"/>
      <c r="P311" s="3073"/>
      <c r="Q311" s="3073"/>
      <c r="R311" s="3074">
        <f t="shared" si="13"/>
        <v>0</v>
      </c>
      <c r="S311" s="3070">
        <v>37</v>
      </c>
    </row>
    <row r="312" spans="1:19">
      <c r="A312" s="3070">
        <v>38</v>
      </c>
      <c r="B312" s="3059"/>
      <c r="C312" s="3059"/>
      <c r="D312" s="3072"/>
      <c r="E312" s="3073"/>
      <c r="F312" s="3059"/>
      <c r="G312" s="3073"/>
      <c r="H312" s="3096"/>
      <c r="I312" s="3075"/>
      <c r="J312" s="2674"/>
      <c r="K312" s="3070"/>
      <c r="L312" s="3072"/>
      <c r="M312" s="3072"/>
      <c r="N312" s="3072">
        <f t="shared" si="12"/>
        <v>0</v>
      </c>
      <c r="O312" s="3073"/>
      <c r="P312" s="3073"/>
      <c r="Q312" s="3073"/>
      <c r="R312" s="3074">
        <f t="shared" si="13"/>
        <v>0</v>
      </c>
      <c r="S312" s="3070">
        <v>38</v>
      </c>
    </row>
    <row r="313" spans="1:19">
      <c r="A313" s="3070">
        <v>39</v>
      </c>
      <c r="B313" s="3059"/>
      <c r="C313" s="3059"/>
      <c r="D313" s="3072"/>
      <c r="E313" s="3073"/>
      <c r="F313" s="3059"/>
      <c r="G313" s="3073"/>
      <c r="H313" s="3096"/>
      <c r="I313" s="3075"/>
      <c r="J313" s="2674"/>
      <c r="K313" s="3070"/>
      <c r="L313" s="3072"/>
      <c r="M313" s="3072"/>
      <c r="N313" s="3072">
        <f t="shared" si="12"/>
        <v>0</v>
      </c>
      <c r="O313" s="3073"/>
      <c r="P313" s="3073"/>
      <c r="Q313" s="3073"/>
      <c r="R313" s="3074">
        <f t="shared" si="13"/>
        <v>0</v>
      </c>
      <c r="S313" s="3070">
        <v>39</v>
      </c>
    </row>
    <row r="314" spans="1:19">
      <c r="A314" s="3070">
        <v>40</v>
      </c>
      <c r="B314" s="3059"/>
      <c r="C314" s="3059"/>
      <c r="D314" s="3072"/>
      <c r="E314" s="3073"/>
      <c r="F314" s="3059"/>
      <c r="G314" s="3073"/>
      <c r="H314" s="3096"/>
      <c r="I314" s="3075"/>
      <c r="J314" s="2674"/>
      <c r="K314" s="3070"/>
      <c r="L314" s="3072"/>
      <c r="M314" s="3072"/>
      <c r="N314" s="3072">
        <f t="shared" si="12"/>
        <v>0</v>
      </c>
      <c r="O314" s="3073"/>
      <c r="P314" s="3073"/>
      <c r="Q314" s="3073"/>
      <c r="R314" s="3074">
        <f t="shared" si="13"/>
        <v>0</v>
      </c>
      <c r="S314" s="3070">
        <v>40</v>
      </c>
    </row>
    <row r="315" spans="1:19">
      <c r="A315" s="3070">
        <v>41</v>
      </c>
      <c r="B315" s="3059"/>
      <c r="C315" s="3059"/>
      <c r="D315" s="3072"/>
      <c r="E315" s="3073"/>
      <c r="F315" s="3059"/>
      <c r="G315" s="3073"/>
      <c r="H315" s="3096"/>
      <c r="I315" s="3075"/>
      <c r="J315" s="2674"/>
      <c r="K315" s="3070"/>
      <c r="L315" s="3072"/>
      <c r="M315" s="3072"/>
      <c r="N315" s="3072">
        <f t="shared" si="12"/>
        <v>0</v>
      </c>
      <c r="O315" s="3073"/>
      <c r="P315" s="3073"/>
      <c r="Q315" s="3073"/>
      <c r="R315" s="3074">
        <f t="shared" si="13"/>
        <v>0</v>
      </c>
      <c r="S315" s="3070">
        <v>41</v>
      </c>
    </row>
    <row r="316" spans="1:19">
      <c r="A316" s="3070">
        <v>42</v>
      </c>
      <c r="B316" s="3059"/>
      <c r="C316" s="3059"/>
      <c r="D316" s="3072"/>
      <c r="E316" s="3073"/>
      <c r="F316" s="3059"/>
      <c r="G316" s="3073"/>
      <c r="H316" s="3096"/>
      <c r="I316" s="3075"/>
      <c r="J316" s="2674"/>
      <c r="K316" s="3070"/>
      <c r="L316" s="3072"/>
      <c r="M316" s="3072"/>
      <c r="N316" s="3072">
        <f t="shared" si="12"/>
        <v>0</v>
      </c>
      <c r="O316" s="3073"/>
      <c r="P316" s="3073"/>
      <c r="Q316" s="3073"/>
      <c r="R316" s="3074">
        <f t="shared" si="13"/>
        <v>0</v>
      </c>
      <c r="S316" s="3070">
        <v>42</v>
      </c>
    </row>
    <row r="317" spans="1:19">
      <c r="A317" s="3070">
        <v>43</v>
      </c>
      <c r="B317" s="3059"/>
      <c r="C317" s="3059"/>
      <c r="D317" s="3072"/>
      <c r="E317" s="3073"/>
      <c r="F317" s="3059"/>
      <c r="G317" s="3073"/>
      <c r="H317" s="3096"/>
      <c r="I317" s="3075"/>
      <c r="J317" s="2674"/>
      <c r="K317" s="3070"/>
      <c r="L317" s="3072"/>
      <c r="M317" s="3072"/>
      <c r="N317" s="3072">
        <f t="shared" si="12"/>
        <v>0</v>
      </c>
      <c r="O317" s="3073"/>
      <c r="P317" s="3073"/>
      <c r="Q317" s="3073"/>
      <c r="R317" s="3074">
        <f t="shared" si="13"/>
        <v>0</v>
      </c>
      <c r="S317" s="3070">
        <v>43</v>
      </c>
    </row>
    <row r="318" spans="1:19">
      <c r="A318" s="3070">
        <v>44</v>
      </c>
      <c r="B318" s="3059"/>
      <c r="C318" s="3059"/>
      <c r="D318" s="3072"/>
      <c r="E318" s="3073"/>
      <c r="F318" s="3059"/>
      <c r="G318" s="3073"/>
      <c r="H318" s="3096"/>
      <c r="I318" s="3075"/>
      <c r="J318" s="2674"/>
      <c r="K318" s="3070"/>
      <c r="L318" s="3072"/>
      <c r="M318" s="3072"/>
      <c r="N318" s="3072">
        <f t="shared" si="12"/>
        <v>0</v>
      </c>
      <c r="O318" s="3073"/>
      <c r="P318" s="3073"/>
      <c r="Q318" s="3073"/>
      <c r="R318" s="3074">
        <f t="shared" si="13"/>
        <v>0</v>
      </c>
      <c r="S318" s="3070">
        <v>44</v>
      </c>
    </row>
    <row r="319" spans="1:19">
      <c r="A319" s="3070">
        <v>45</v>
      </c>
      <c r="B319" s="3059"/>
      <c r="C319" s="3059"/>
      <c r="D319" s="3072"/>
      <c r="E319" s="3073"/>
      <c r="F319" s="3059"/>
      <c r="G319" s="3073"/>
      <c r="H319" s="3096"/>
      <c r="I319" s="3075"/>
      <c r="J319" s="2674"/>
      <c r="K319" s="3070"/>
      <c r="L319" s="3072"/>
      <c r="M319" s="3072"/>
      <c r="N319" s="3072">
        <f t="shared" si="12"/>
        <v>0</v>
      </c>
      <c r="O319" s="3073"/>
      <c r="P319" s="3073"/>
      <c r="Q319" s="3073"/>
      <c r="R319" s="3074">
        <f t="shared" si="13"/>
        <v>0</v>
      </c>
      <c r="S319" s="3070">
        <v>45</v>
      </c>
    </row>
    <row r="320" spans="1:19">
      <c r="A320" s="3070">
        <v>46</v>
      </c>
      <c r="B320" s="3059"/>
      <c r="C320" s="3059"/>
      <c r="D320" s="3072"/>
      <c r="E320" s="3073"/>
      <c r="F320" s="3059"/>
      <c r="G320" s="3073"/>
      <c r="H320" s="3096"/>
      <c r="I320" s="3075"/>
      <c r="J320" s="2674"/>
      <c r="K320" s="3070"/>
      <c r="L320" s="3072"/>
      <c r="M320" s="3072"/>
      <c r="N320" s="3072">
        <f t="shared" si="12"/>
        <v>0</v>
      </c>
      <c r="O320" s="3073"/>
      <c r="P320" s="3073"/>
      <c r="Q320" s="3073"/>
      <c r="R320" s="3074">
        <f t="shared" si="13"/>
        <v>0</v>
      </c>
      <c r="S320" s="3070">
        <v>46</v>
      </c>
    </row>
    <row r="321" spans="1:19">
      <c r="A321" s="3070">
        <v>47</v>
      </c>
      <c r="B321" s="3059"/>
      <c r="C321" s="3059"/>
      <c r="D321" s="3072"/>
      <c r="E321" s="3073"/>
      <c r="F321" s="3059"/>
      <c r="G321" s="3073"/>
      <c r="H321" s="3096"/>
      <c r="I321" s="3075"/>
      <c r="J321" s="2674"/>
      <c r="K321" s="3070"/>
      <c r="L321" s="3072"/>
      <c r="M321" s="3072"/>
      <c r="N321" s="3072">
        <f t="shared" si="12"/>
        <v>0</v>
      </c>
      <c r="O321" s="3073"/>
      <c r="P321" s="3073"/>
      <c r="Q321" s="3073"/>
      <c r="R321" s="3074">
        <f t="shared" si="13"/>
        <v>0</v>
      </c>
      <c r="S321" s="3070">
        <v>47</v>
      </c>
    </row>
    <row r="322" spans="1:19">
      <c r="A322" s="3070">
        <v>48</v>
      </c>
      <c r="B322" s="3059"/>
      <c r="C322" s="3059"/>
      <c r="D322" s="3072"/>
      <c r="E322" s="3073"/>
      <c r="F322" s="3059"/>
      <c r="G322" s="3073"/>
      <c r="H322" s="3096"/>
      <c r="I322" s="3075"/>
      <c r="J322" s="2674"/>
      <c r="K322" s="3070"/>
      <c r="L322" s="3072"/>
      <c r="M322" s="3072"/>
      <c r="N322" s="3072">
        <f t="shared" si="12"/>
        <v>0</v>
      </c>
      <c r="O322" s="3073"/>
      <c r="P322" s="3073"/>
      <c r="Q322" s="3073"/>
      <c r="R322" s="3074">
        <f t="shared" si="13"/>
        <v>0</v>
      </c>
      <c r="S322" s="3070">
        <v>48</v>
      </c>
    </row>
    <row r="323" spans="1:19">
      <c r="A323" s="3070">
        <v>49</v>
      </c>
      <c r="B323" s="3059"/>
      <c r="C323" s="3059"/>
      <c r="D323" s="3072"/>
      <c r="E323" s="3073"/>
      <c r="F323" s="3059"/>
      <c r="G323" s="3073"/>
      <c r="H323" s="3096"/>
      <c r="I323" s="3075"/>
      <c r="J323" s="2674"/>
      <c r="K323" s="3070"/>
      <c r="L323" s="3072"/>
      <c r="M323" s="3072"/>
      <c r="N323" s="3072">
        <f t="shared" si="12"/>
        <v>0</v>
      </c>
      <c r="O323" s="3073"/>
      <c r="P323" s="3073"/>
      <c r="Q323" s="3073"/>
      <c r="R323" s="3074">
        <f t="shared" si="13"/>
        <v>0</v>
      </c>
      <c r="S323" s="3070">
        <v>49</v>
      </c>
    </row>
    <row r="324" spans="1:19">
      <c r="A324" s="3070">
        <v>50</v>
      </c>
      <c r="B324" s="3059"/>
      <c r="C324" s="3059"/>
      <c r="D324" s="3072"/>
      <c r="E324" s="3073"/>
      <c r="F324" s="3059"/>
      <c r="G324" s="3073"/>
      <c r="H324" s="3096"/>
      <c r="I324" s="3075"/>
      <c r="J324" s="2674"/>
      <c r="K324" s="3070"/>
      <c r="L324" s="3072"/>
      <c r="M324" s="3072"/>
      <c r="N324" s="3072">
        <f t="shared" si="12"/>
        <v>0</v>
      </c>
      <c r="O324" s="3073"/>
      <c r="P324" s="3073"/>
      <c r="Q324" s="3073"/>
      <c r="R324" s="3074">
        <f t="shared" si="13"/>
        <v>0</v>
      </c>
      <c r="S324" s="3070">
        <v>50</v>
      </c>
    </row>
    <row r="325" spans="1:19">
      <c r="A325" s="3070">
        <v>51</v>
      </c>
      <c r="B325" s="3059"/>
      <c r="C325" s="3059"/>
      <c r="D325" s="3072"/>
      <c r="E325" s="3073"/>
      <c r="F325" s="3059"/>
      <c r="G325" s="3073"/>
      <c r="H325" s="3096"/>
      <c r="I325" s="3075"/>
      <c r="J325" s="2674"/>
      <c r="K325" s="3070"/>
      <c r="L325" s="3072"/>
      <c r="M325" s="3072"/>
      <c r="N325" s="3072">
        <f t="shared" si="12"/>
        <v>0</v>
      </c>
      <c r="O325" s="3073"/>
      <c r="P325" s="3073"/>
      <c r="Q325" s="3073"/>
      <c r="R325" s="3074">
        <f t="shared" si="13"/>
        <v>0</v>
      </c>
      <c r="S325" s="3070">
        <v>51</v>
      </c>
    </row>
    <row r="326" spans="1:19" ht="15.75" thickBot="1">
      <c r="A326" s="3049">
        <v>52</v>
      </c>
      <c r="B326" s="3050"/>
      <c r="C326" s="3050"/>
      <c r="D326" s="3082"/>
      <c r="E326" s="3083"/>
      <c r="F326" s="3050"/>
      <c r="G326" s="3083"/>
      <c r="H326" s="3097"/>
      <c r="I326" s="3085"/>
      <c r="J326" s="2674"/>
      <c r="K326" s="3070"/>
      <c r="L326" s="3072"/>
      <c r="M326" s="3072"/>
      <c r="N326" s="3072">
        <f t="shared" si="12"/>
        <v>0</v>
      </c>
      <c r="O326" s="3073"/>
      <c r="P326" s="3073"/>
      <c r="Q326" s="3073"/>
      <c r="R326" s="3074">
        <f t="shared" si="13"/>
        <v>0</v>
      </c>
      <c r="S326" s="3049">
        <v>52</v>
      </c>
    </row>
    <row r="327" spans="1:19" ht="15.75" thickBot="1">
      <c r="A327" s="3049">
        <v>53</v>
      </c>
      <c r="B327" s="3046"/>
      <c r="C327" s="3046"/>
      <c r="D327" s="3046"/>
      <c r="E327" s="3046"/>
      <c r="F327" s="3047" t="s">
        <v>3520</v>
      </c>
      <c r="G327" s="3083">
        <f>+SUM(G275:G326)+SUM(G209:G260)+SUM(G143:G194)+SUM(G77:G128)+SUM(G27:G61)</f>
        <v>415.23000000000008</v>
      </c>
      <c r="H327" s="3083">
        <f t="shared" ref="H327:I327" si="14">+SUM(H275:H326)+SUM(H209:H260)+SUM(H143:H194)+SUM(H77:H128)+SUM(H27:H61)</f>
        <v>134.33000000000001</v>
      </c>
      <c r="I327" s="3083">
        <f t="shared" si="14"/>
        <v>197</v>
      </c>
      <c r="J327" s="2674"/>
      <c r="K327" s="3086"/>
      <c r="L327" s="3098">
        <f t="shared" ref="L327:R327" si="15">SUM(L275:L326)</f>
        <v>0</v>
      </c>
      <c r="M327" s="3098">
        <f t="shared" si="15"/>
        <v>0</v>
      </c>
      <c r="N327" s="3098">
        <f t="shared" si="15"/>
        <v>0</v>
      </c>
      <c r="O327" s="3099">
        <f t="shared" si="15"/>
        <v>0</v>
      </c>
      <c r="P327" s="3099">
        <f t="shared" si="15"/>
        <v>0</v>
      </c>
      <c r="Q327" s="3099">
        <f t="shared" si="15"/>
        <v>0</v>
      </c>
      <c r="R327" s="3099">
        <f t="shared" si="15"/>
        <v>0</v>
      </c>
      <c r="S327" s="3049">
        <v>53</v>
      </c>
    </row>
    <row r="329" spans="1:19">
      <c r="B329" s="3100" t="s">
        <v>5320</v>
      </c>
      <c r="K329" s="3100" t="s">
        <v>5321</v>
      </c>
    </row>
  </sheetData>
  <printOptions horizontalCentered="1" verticalCentered="1"/>
  <pageMargins left="0.5" right="0.5" top="0.5" bottom="0.5" header="0" footer="0"/>
  <pageSetup scale="70" fitToWidth="2" fitToHeight="2" pageOrder="overThenDown" orientation="portrait" horizontalDpi="300" verticalDpi="300" r:id="rId1"/>
  <headerFooter alignWithMargins="0"/>
  <rowBreaks count="4" manualBreakCount="4">
    <brk id="67" max="16383" man="1"/>
    <brk id="134" max="16383" man="1"/>
    <brk id="199" max="16383" man="1"/>
    <brk id="265" max="1638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96"/>
  <dimension ref="A1:U64"/>
  <sheetViews>
    <sheetView defaultGridColor="0" topLeftCell="A28" colorId="22" zoomScale="80" zoomScaleNormal="80" zoomScaleSheetLayoutView="50" workbookViewId="0">
      <selection activeCell="M31" sqref="M31"/>
    </sheetView>
  </sheetViews>
  <sheetFormatPr defaultColWidth="9.6640625" defaultRowHeight="15"/>
  <cols>
    <col min="1" max="1" width="4.6640625" style="1996" customWidth="1"/>
    <col min="2" max="3" width="14.6640625" style="1996" customWidth="1"/>
    <col min="4" max="6" width="13.6640625" style="1996" customWidth="1"/>
    <col min="7" max="8" width="14.6640625" style="1996" customWidth="1"/>
    <col min="9" max="9" width="2.6640625" style="1996" customWidth="1"/>
    <col min="10" max="10" width="9.6640625" style="1996"/>
    <col min="11" max="11" width="12.6640625" style="1996" customWidth="1"/>
    <col min="12" max="12" width="14.6640625" style="1996" customWidth="1"/>
    <col min="13" max="13" width="15.44140625" style="1996" customWidth="1"/>
    <col min="14" max="17" width="12.6640625" style="1996" customWidth="1"/>
    <col min="18" max="18" width="11.6640625" style="1996" customWidth="1"/>
    <col min="19" max="19" width="4.6640625" style="1996" customWidth="1"/>
    <col min="20" max="16384" width="9.6640625" style="1996"/>
  </cols>
  <sheetData>
    <row r="1" spans="1:19">
      <c r="A1" s="3030" t="s">
        <v>2455</v>
      </c>
      <c r="B1" s="3031"/>
      <c r="C1" s="3031"/>
      <c r="D1" s="3032"/>
      <c r="E1" s="3033" t="s">
        <v>3412</v>
      </c>
      <c r="F1" s="3031"/>
      <c r="G1" s="3035" t="s">
        <v>2457</v>
      </c>
      <c r="H1" s="3038" t="s">
        <v>2458</v>
      </c>
      <c r="I1" s="2674"/>
      <c r="J1" s="3030" t="s">
        <v>2455</v>
      </c>
      <c r="K1" s="3031"/>
      <c r="L1" s="3031"/>
      <c r="M1" s="3032"/>
      <c r="N1" s="3033" t="s">
        <v>3412</v>
      </c>
      <c r="O1" s="3031"/>
      <c r="P1" s="3035" t="s">
        <v>2457</v>
      </c>
      <c r="Q1" s="3118"/>
      <c r="R1" s="3037" t="s">
        <v>2458</v>
      </c>
      <c r="S1" s="3038"/>
    </row>
    <row r="2" spans="1:19">
      <c r="A2" s="1901" t="str">
        <f>+'Data Sheet'!C25</f>
        <v>Orange and Rockland Utilities, Inc</v>
      </c>
      <c r="B2" s="2674"/>
      <c r="C2" s="2674"/>
      <c r="D2" s="2674"/>
      <c r="E2" s="3039" t="s">
        <v>5327</v>
      </c>
      <c r="F2" s="2674"/>
      <c r="G2" s="3042" t="s">
        <v>2459</v>
      </c>
      <c r="H2" s="3044"/>
      <c r="I2" s="2674"/>
      <c r="J2" s="1901" t="str">
        <f>+A2</f>
        <v>Orange and Rockland Utilities, Inc</v>
      </c>
      <c r="K2" s="2674"/>
      <c r="L2" s="2674"/>
      <c r="M2" s="2674"/>
      <c r="N2" s="3039" t="s">
        <v>5327</v>
      </c>
      <c r="O2" s="2674"/>
      <c r="P2" s="3042" t="s">
        <v>2459</v>
      </c>
      <c r="Q2" s="3119"/>
      <c r="R2" s="3043"/>
      <c r="S2" s="3044"/>
    </row>
    <row r="3" spans="1:19" ht="15" customHeight="1" thickBot="1">
      <c r="A3" s="3045"/>
      <c r="B3" s="3046"/>
      <c r="C3" s="3046"/>
      <c r="D3" s="3046"/>
      <c r="E3" s="3045" t="s">
        <v>230</v>
      </c>
      <c r="F3" s="3046"/>
      <c r="G3" s="3120" t="str">
        <f>+'Data Sheet'!C40</f>
        <v>4/28/2016</v>
      </c>
      <c r="H3" s="3148" t="str">
        <f>+'Data Sheet'!C38</f>
        <v>12/31/2015</v>
      </c>
      <c r="I3" s="2674"/>
      <c r="J3" s="3045"/>
      <c r="K3" s="3046"/>
      <c r="L3" s="3046"/>
      <c r="M3" s="3046"/>
      <c r="N3" s="3045" t="s">
        <v>230</v>
      </c>
      <c r="O3" s="3046"/>
      <c r="P3" s="3120" t="str">
        <f>+G3</f>
        <v>4/28/2016</v>
      </c>
      <c r="Q3" s="3092"/>
      <c r="R3" s="3149" t="str">
        <f>+H3</f>
        <v>12/31/2015</v>
      </c>
      <c r="S3" s="2685"/>
    </row>
    <row r="4" spans="1:19" ht="15" customHeight="1" thickBot="1">
      <c r="A4" s="2856" t="s">
        <v>992</v>
      </c>
      <c r="B4" s="2857"/>
      <c r="C4" s="2857"/>
      <c r="D4" s="2684"/>
      <c r="E4" s="2684"/>
      <c r="F4" s="2684"/>
      <c r="G4" s="3053"/>
      <c r="H4" s="2685"/>
      <c r="I4" s="2674"/>
      <c r="J4" s="2856" t="s">
        <v>993</v>
      </c>
      <c r="K4" s="2857"/>
      <c r="L4" s="2857"/>
      <c r="M4" s="2684"/>
      <c r="N4" s="2684"/>
      <c r="O4" s="2684"/>
      <c r="P4" s="3053"/>
      <c r="Q4" s="3053"/>
      <c r="R4" s="3053"/>
      <c r="S4" s="2685"/>
    </row>
    <row r="5" spans="1:19" ht="15.75">
      <c r="A5" s="2860"/>
      <c r="B5" s="2513"/>
      <c r="C5" s="2513"/>
      <c r="D5" s="1994"/>
      <c r="E5" s="1994"/>
      <c r="F5" s="1994"/>
      <c r="G5" s="3054"/>
      <c r="H5" s="2515"/>
      <c r="I5" s="2674"/>
      <c r="J5" s="2860"/>
      <c r="K5" s="2513"/>
      <c r="L5" s="2513"/>
      <c r="M5" s="1994"/>
      <c r="N5" s="1994"/>
      <c r="O5" s="1994"/>
      <c r="P5" s="3054"/>
      <c r="Q5" s="3054"/>
      <c r="R5" s="3054"/>
      <c r="S5" s="2515"/>
    </row>
    <row r="6" spans="1:19">
      <c r="A6" s="1901" t="s">
        <v>994</v>
      </c>
      <c r="B6" s="1997"/>
      <c r="C6" s="1997"/>
      <c r="D6" s="1997"/>
      <c r="E6" s="1997" t="s">
        <v>995</v>
      </c>
      <c r="F6" s="1997"/>
      <c r="G6" s="1997"/>
      <c r="H6" s="2515"/>
      <c r="I6" s="2674"/>
      <c r="J6" s="1901" t="s">
        <v>2389</v>
      </c>
      <c r="K6" s="1997"/>
      <c r="L6" s="1997"/>
      <c r="M6" s="1997"/>
      <c r="N6" s="1997" t="s">
        <v>2390</v>
      </c>
      <c r="O6" s="1997"/>
      <c r="P6" s="1997"/>
      <c r="Q6" s="1997"/>
      <c r="R6" s="1997"/>
      <c r="S6" s="2515"/>
    </row>
    <row r="7" spans="1:19">
      <c r="A7" s="1901" t="s">
        <v>1286</v>
      </c>
      <c r="B7" s="1997"/>
      <c r="C7" s="1997"/>
      <c r="D7" s="1997"/>
      <c r="E7" s="1997" t="s">
        <v>1271</v>
      </c>
      <c r="F7" s="1997"/>
      <c r="G7" s="1997"/>
      <c r="H7" s="2515"/>
      <c r="I7" s="2674"/>
      <c r="J7" s="1901" t="s">
        <v>1640</v>
      </c>
      <c r="K7" s="1997"/>
      <c r="L7" s="1997"/>
      <c r="M7" s="1997"/>
      <c r="N7" s="1997" t="s">
        <v>1641</v>
      </c>
      <c r="O7" s="1997"/>
      <c r="P7" s="1997"/>
      <c r="Q7" s="1997"/>
      <c r="R7" s="1997"/>
      <c r="S7" s="2515"/>
    </row>
    <row r="8" spans="1:19">
      <c r="A8" s="1901" t="s">
        <v>1642</v>
      </c>
      <c r="B8" s="1997"/>
      <c r="C8" s="1997"/>
      <c r="D8" s="1997"/>
      <c r="E8" s="1997" t="s">
        <v>2963</v>
      </c>
      <c r="F8" s="1997"/>
      <c r="G8" s="1997"/>
      <c r="H8" s="2515"/>
      <c r="I8" s="2674"/>
      <c r="J8" s="1901" t="s">
        <v>2964</v>
      </c>
      <c r="K8" s="1997"/>
      <c r="L8" s="1997"/>
      <c r="M8" s="1997"/>
      <c r="N8" s="1997" t="s">
        <v>2965</v>
      </c>
      <c r="O8" s="1997"/>
      <c r="P8" s="1997"/>
      <c r="Q8" s="1997"/>
      <c r="R8" s="1997"/>
      <c r="S8" s="2515"/>
    </row>
    <row r="9" spans="1:19">
      <c r="A9" s="1901" t="s">
        <v>2966</v>
      </c>
      <c r="B9" s="1997"/>
      <c r="C9" s="1997"/>
      <c r="D9" s="1997"/>
      <c r="E9" s="1997" t="s">
        <v>2107</v>
      </c>
      <c r="F9" s="1997"/>
      <c r="G9" s="1997"/>
      <c r="H9" s="2515"/>
      <c r="I9" s="2674"/>
      <c r="J9" s="1901" t="s">
        <v>2108</v>
      </c>
      <c r="K9" s="1997"/>
      <c r="L9" s="1997"/>
      <c r="M9" s="1997"/>
      <c r="N9" s="1997" t="s">
        <v>2109</v>
      </c>
      <c r="O9" s="1997"/>
      <c r="P9" s="1997"/>
      <c r="Q9" s="1997"/>
      <c r="R9" s="1997"/>
      <c r="S9" s="2515"/>
    </row>
    <row r="10" spans="1:19" ht="15.75" thickBot="1">
      <c r="A10" s="2488"/>
      <c r="B10" s="2486"/>
      <c r="C10" s="2486"/>
      <c r="D10" s="2486"/>
      <c r="E10" s="2486"/>
      <c r="F10" s="2486"/>
      <c r="G10" s="2486"/>
      <c r="H10" s="2514"/>
      <c r="I10" s="2674"/>
      <c r="J10" s="2488"/>
      <c r="K10" s="2486"/>
      <c r="L10" s="2486"/>
      <c r="M10" s="2486"/>
      <c r="N10" s="2486"/>
      <c r="O10" s="2486"/>
      <c r="P10" s="2486"/>
      <c r="Q10" s="2486"/>
      <c r="R10" s="2486"/>
      <c r="S10" s="2514"/>
    </row>
    <row r="11" spans="1:19">
      <c r="A11" s="3035"/>
      <c r="B11" s="2674"/>
      <c r="C11" s="3059"/>
      <c r="D11" s="3044"/>
      <c r="E11" s="2678" t="s">
        <v>2110</v>
      </c>
      <c r="F11" s="3044"/>
      <c r="G11" s="2678" t="s">
        <v>2111</v>
      </c>
      <c r="H11" s="3038"/>
      <c r="I11" s="2674"/>
      <c r="J11" s="3118"/>
      <c r="K11" s="3069"/>
      <c r="L11" s="3040"/>
      <c r="M11" s="3040"/>
      <c r="N11" s="3069"/>
      <c r="O11" s="3069"/>
      <c r="P11" s="3069"/>
      <c r="Q11" s="3069"/>
      <c r="R11" s="3069"/>
      <c r="S11" s="3034"/>
    </row>
    <row r="12" spans="1:19" ht="15.75" thickBot="1">
      <c r="A12" s="3042"/>
      <c r="B12" s="2684" t="s">
        <v>2112</v>
      </c>
      <c r="C12" s="2685"/>
      <c r="D12" s="3044" t="s">
        <v>3686</v>
      </c>
      <c r="E12" s="2684" t="s">
        <v>2113</v>
      </c>
      <c r="F12" s="2685"/>
      <c r="G12" s="2684" t="s">
        <v>2113</v>
      </c>
      <c r="H12" s="2685"/>
      <c r="I12" s="2674"/>
      <c r="J12" s="3052" t="s">
        <v>461</v>
      </c>
      <c r="K12" s="2684"/>
      <c r="L12" s="2685"/>
      <c r="M12" s="3040"/>
      <c r="N12" s="2684" t="s">
        <v>462</v>
      </c>
      <c r="O12" s="2684"/>
      <c r="P12" s="2684"/>
      <c r="Q12" s="2684"/>
      <c r="R12" s="2684"/>
      <c r="S12" s="2685"/>
    </row>
    <row r="13" spans="1:19">
      <c r="A13" s="3042"/>
      <c r="B13" s="3044"/>
      <c r="C13" s="3044"/>
      <c r="D13" s="3040" t="s">
        <v>463</v>
      </c>
      <c r="E13" s="3044"/>
      <c r="F13" s="3040" t="s">
        <v>537</v>
      </c>
      <c r="G13" s="3044"/>
      <c r="H13" s="3040"/>
      <c r="I13" s="2674"/>
      <c r="J13" s="3042"/>
      <c r="K13" s="3044"/>
      <c r="L13" s="3044"/>
      <c r="M13" s="3040" t="s">
        <v>464</v>
      </c>
      <c r="N13" s="3044" t="s">
        <v>991</v>
      </c>
      <c r="O13" s="3040" t="s">
        <v>465</v>
      </c>
      <c r="P13" s="3040"/>
      <c r="Q13" s="3121"/>
      <c r="R13" s="3040"/>
      <c r="S13" s="3040"/>
    </row>
    <row r="14" spans="1:19">
      <c r="A14" s="3042" t="s">
        <v>3686</v>
      </c>
      <c r="B14" s="3059"/>
      <c r="C14" s="3059"/>
      <c r="D14" s="3040" t="s">
        <v>466</v>
      </c>
      <c r="E14" s="3044"/>
      <c r="F14" s="3040" t="s">
        <v>3251</v>
      </c>
      <c r="G14" s="3044"/>
      <c r="H14" s="3040"/>
      <c r="I14" s="2674"/>
      <c r="J14" s="3042"/>
      <c r="K14" s="3059"/>
      <c r="L14" s="3040" t="s">
        <v>467</v>
      </c>
      <c r="M14" s="3040" t="s">
        <v>468</v>
      </c>
      <c r="N14" s="3044" t="s">
        <v>469</v>
      </c>
      <c r="O14" s="3040" t="s">
        <v>470</v>
      </c>
      <c r="P14" s="3040" t="s">
        <v>461</v>
      </c>
      <c r="Q14" s="3121"/>
      <c r="R14" s="3040"/>
      <c r="S14" s="3040" t="s">
        <v>3686</v>
      </c>
    </row>
    <row r="15" spans="1:19">
      <c r="A15" s="3042" t="s">
        <v>3689</v>
      </c>
      <c r="B15" s="3040" t="s">
        <v>984</v>
      </c>
      <c r="C15" s="3040" t="s">
        <v>985</v>
      </c>
      <c r="D15" s="3040" t="s">
        <v>471</v>
      </c>
      <c r="E15" s="3040" t="s">
        <v>2005</v>
      </c>
      <c r="F15" s="3040" t="s">
        <v>2375</v>
      </c>
      <c r="G15" s="3044" t="s">
        <v>2376</v>
      </c>
      <c r="H15" s="3040" t="s">
        <v>2377</v>
      </c>
      <c r="I15" s="2674"/>
      <c r="J15" s="3042" t="s">
        <v>2378</v>
      </c>
      <c r="K15" s="3040" t="s">
        <v>2379</v>
      </c>
      <c r="L15" s="3040" t="s">
        <v>469</v>
      </c>
      <c r="M15" s="3040" t="s">
        <v>2380</v>
      </c>
      <c r="N15" s="3040" t="s">
        <v>991</v>
      </c>
      <c r="O15" s="3040" t="s">
        <v>469</v>
      </c>
      <c r="P15" s="3040" t="s">
        <v>469</v>
      </c>
      <c r="Q15" s="3121" t="s">
        <v>5323</v>
      </c>
      <c r="R15" s="3040" t="s">
        <v>3520</v>
      </c>
      <c r="S15" s="3040" t="s">
        <v>3689</v>
      </c>
    </row>
    <row r="16" spans="1:19">
      <c r="A16" s="3070"/>
      <c r="B16" s="3059"/>
      <c r="C16" s="3040"/>
      <c r="D16" s="3059"/>
      <c r="E16" s="3040"/>
      <c r="F16" s="3040" t="s">
        <v>471</v>
      </c>
      <c r="G16" s="3044"/>
      <c r="H16" s="3059"/>
      <c r="I16" s="2674"/>
      <c r="J16" s="3070"/>
      <c r="K16" s="3059"/>
      <c r="L16" s="3040" t="s">
        <v>2381</v>
      </c>
      <c r="M16" s="3059"/>
      <c r="N16" s="3040" t="s">
        <v>2382</v>
      </c>
      <c r="O16" s="3040" t="s">
        <v>2383</v>
      </c>
      <c r="P16" s="3040" t="s">
        <v>2384</v>
      </c>
      <c r="Q16" s="3121" t="s">
        <v>1095</v>
      </c>
      <c r="R16" s="3040"/>
      <c r="S16" s="3059"/>
    </row>
    <row r="17" spans="1:21" ht="15.75" thickBot="1">
      <c r="A17" s="3049"/>
      <c r="B17" s="3047" t="s">
        <v>58</v>
      </c>
      <c r="C17" s="3047" t="s">
        <v>1827</v>
      </c>
      <c r="D17" s="3047" t="s">
        <v>1828</v>
      </c>
      <c r="E17" s="3047" t="s">
        <v>1829</v>
      </c>
      <c r="F17" s="3047" t="s">
        <v>3535</v>
      </c>
      <c r="G17" s="2685" t="s">
        <v>3536</v>
      </c>
      <c r="H17" s="2685" t="s">
        <v>3537</v>
      </c>
      <c r="I17" s="2674"/>
      <c r="J17" s="3071" t="s">
        <v>3538</v>
      </c>
      <c r="K17" s="3047" t="s">
        <v>3539</v>
      </c>
      <c r="L17" s="3047" t="s">
        <v>3540</v>
      </c>
      <c r="M17" s="3047" t="s">
        <v>3490</v>
      </c>
      <c r="N17" s="3047" t="s">
        <v>3491</v>
      </c>
      <c r="O17" s="3047" t="s">
        <v>1532</v>
      </c>
      <c r="P17" s="3047" t="s">
        <v>1533</v>
      </c>
      <c r="Q17" s="3122" t="s">
        <v>1534</v>
      </c>
      <c r="R17" s="3123" t="s">
        <v>1535</v>
      </c>
      <c r="S17" s="3047"/>
    </row>
    <row r="18" spans="1:21">
      <c r="A18" s="3070">
        <v>1</v>
      </c>
      <c r="B18" s="3130" t="s">
        <v>1386</v>
      </c>
      <c r="C18" s="3130" t="s">
        <v>1387</v>
      </c>
      <c r="D18" s="3131">
        <v>14.64</v>
      </c>
      <c r="E18" s="3134" t="s">
        <v>3214</v>
      </c>
      <c r="F18" s="3079"/>
      <c r="G18" s="3094"/>
      <c r="H18" s="3075"/>
      <c r="I18" s="2674"/>
      <c r="J18" s="3136" t="s">
        <v>4313</v>
      </c>
      <c r="K18" s="3135"/>
      <c r="L18" s="3135"/>
      <c r="M18" s="3135">
        <v>138</v>
      </c>
      <c r="N18" s="3138"/>
      <c r="O18" s="3140">
        <v>31390</v>
      </c>
      <c r="P18" s="3141">
        <v>-26975</v>
      </c>
      <c r="Q18" s="3124"/>
      <c r="R18" s="3078">
        <f t="shared" ref="R18:R60" si="0">SUM(N18:P18)</f>
        <v>4415</v>
      </c>
      <c r="S18" s="3070">
        <v>1</v>
      </c>
      <c r="T18" s="3143"/>
      <c r="U18" s="3143"/>
    </row>
    <row r="19" spans="1:21">
      <c r="A19" s="3070">
        <v>2</v>
      </c>
      <c r="B19" s="3130" t="s">
        <v>4314</v>
      </c>
      <c r="C19" s="3130" t="s">
        <v>4315</v>
      </c>
      <c r="D19" s="3131">
        <v>14.6</v>
      </c>
      <c r="E19" s="3132" t="s">
        <v>3214</v>
      </c>
      <c r="F19" s="3079"/>
      <c r="G19" s="3095"/>
      <c r="H19" s="3075"/>
      <c r="I19" s="2674"/>
      <c r="J19" s="3136" t="s">
        <v>4316</v>
      </c>
      <c r="K19" s="3135"/>
      <c r="L19" s="3135"/>
      <c r="M19" s="3135">
        <v>138</v>
      </c>
      <c r="N19" s="3137"/>
      <c r="O19" s="3142">
        <v>810503</v>
      </c>
      <c r="P19" s="3142">
        <v>2225406</v>
      </c>
      <c r="Q19" s="3125"/>
      <c r="R19" s="3080">
        <f t="shared" si="0"/>
        <v>3035909</v>
      </c>
      <c r="S19" s="3070">
        <v>2</v>
      </c>
      <c r="T19" s="3143"/>
      <c r="U19" s="3143"/>
    </row>
    <row r="20" spans="1:21">
      <c r="A20" s="3070">
        <v>3</v>
      </c>
      <c r="B20" s="3130" t="s">
        <v>2545</v>
      </c>
      <c r="C20" s="3130" t="s">
        <v>2546</v>
      </c>
      <c r="D20" s="3131">
        <v>3</v>
      </c>
      <c r="E20" s="3132" t="s">
        <v>1401</v>
      </c>
      <c r="F20" s="3079"/>
      <c r="G20" s="3095"/>
      <c r="H20" s="3075"/>
      <c r="I20" s="2674"/>
      <c r="J20" s="3136" t="s">
        <v>1393</v>
      </c>
      <c r="K20" s="3135"/>
      <c r="L20" s="3135"/>
      <c r="M20" s="3135">
        <v>69</v>
      </c>
      <c r="N20" s="3137"/>
      <c r="O20" s="3142">
        <v>303210</v>
      </c>
      <c r="P20" s="3142">
        <v>38468</v>
      </c>
      <c r="Q20" s="3125"/>
      <c r="R20" s="3080">
        <f t="shared" si="0"/>
        <v>341678</v>
      </c>
      <c r="S20" s="3070">
        <v>3</v>
      </c>
      <c r="T20" s="3143"/>
      <c r="U20" s="3143"/>
    </row>
    <row r="21" spans="1:21">
      <c r="A21" s="3070">
        <v>4</v>
      </c>
      <c r="B21" s="3130" t="s">
        <v>2547</v>
      </c>
      <c r="C21" s="3130" t="s">
        <v>2548</v>
      </c>
      <c r="D21" s="3131">
        <v>8.9499999999999993</v>
      </c>
      <c r="E21" s="3132" t="s">
        <v>1401</v>
      </c>
      <c r="F21" s="3079"/>
      <c r="G21" s="3095"/>
      <c r="H21" s="3075"/>
      <c r="I21" s="2674"/>
      <c r="J21" s="3136" t="s">
        <v>1393</v>
      </c>
      <c r="K21" s="3135"/>
      <c r="L21" s="3135"/>
      <c r="M21" s="3135">
        <v>69</v>
      </c>
      <c r="N21" s="3137"/>
      <c r="O21" s="3142">
        <v>-389088</v>
      </c>
      <c r="P21" s="3142">
        <v>0</v>
      </c>
      <c r="Q21" s="3125"/>
      <c r="R21" s="3080">
        <f t="shared" si="0"/>
        <v>-389088</v>
      </c>
      <c r="S21" s="3070">
        <v>4</v>
      </c>
      <c r="T21" s="3143"/>
      <c r="U21" s="3143"/>
    </row>
    <row r="22" spans="1:21">
      <c r="A22" s="3070">
        <v>5</v>
      </c>
      <c r="B22" s="3130" t="s">
        <v>3567</v>
      </c>
      <c r="C22" s="3130" t="s">
        <v>2495</v>
      </c>
      <c r="D22" s="3131">
        <v>9.74</v>
      </c>
      <c r="E22" s="3132" t="s">
        <v>1388</v>
      </c>
      <c r="F22" s="3079"/>
      <c r="G22" s="3095"/>
      <c r="H22" s="3075"/>
      <c r="I22" s="2674"/>
      <c r="J22" s="3136" t="s">
        <v>1393</v>
      </c>
      <c r="K22" s="3135"/>
      <c r="L22" s="3135"/>
      <c r="M22" s="3135">
        <v>69</v>
      </c>
      <c r="N22" s="3137"/>
      <c r="O22" s="3142">
        <v>333887</v>
      </c>
      <c r="P22" s="3142">
        <v>-78960</v>
      </c>
      <c r="Q22" s="3125"/>
      <c r="R22" s="3080">
        <f t="shared" si="0"/>
        <v>254927</v>
      </c>
      <c r="S22" s="3070">
        <v>5</v>
      </c>
      <c r="T22" s="3143"/>
      <c r="U22" s="3143"/>
    </row>
    <row r="23" spans="1:21">
      <c r="A23" s="3081">
        <v>6</v>
      </c>
      <c r="B23" s="3130" t="s">
        <v>2496</v>
      </c>
      <c r="C23" s="3130" t="s">
        <v>2497</v>
      </c>
      <c r="D23" s="3131">
        <v>2.7</v>
      </c>
      <c r="E23" s="3132" t="s">
        <v>1401</v>
      </c>
      <c r="F23" s="3079"/>
      <c r="G23" s="3096"/>
      <c r="H23" s="3075"/>
      <c r="I23" s="2674"/>
      <c r="J23" s="3139" t="s">
        <v>2498</v>
      </c>
      <c r="K23" s="3135"/>
      <c r="L23" s="3135"/>
      <c r="M23" s="3135">
        <v>138</v>
      </c>
      <c r="N23" s="3137"/>
      <c r="O23" s="3142">
        <v>52172</v>
      </c>
      <c r="P23" s="3142">
        <v>0</v>
      </c>
      <c r="Q23" s="3125"/>
      <c r="R23" s="3080">
        <f t="shared" si="0"/>
        <v>52172</v>
      </c>
      <c r="S23" s="3070">
        <v>6</v>
      </c>
      <c r="T23" s="3143"/>
      <c r="U23" s="3143"/>
    </row>
    <row r="24" spans="1:21">
      <c r="A24" s="3081">
        <v>7</v>
      </c>
      <c r="B24" s="3130" t="s">
        <v>3207</v>
      </c>
      <c r="C24" s="3130" t="s">
        <v>3208</v>
      </c>
      <c r="D24" s="3131">
        <v>4.9800000000000004</v>
      </c>
      <c r="E24" s="3130" t="s">
        <v>3209</v>
      </c>
      <c r="F24" s="3079"/>
      <c r="G24" s="3096"/>
      <c r="H24" s="3075"/>
      <c r="I24" s="2674"/>
      <c r="J24" s="3139" t="s">
        <v>4317</v>
      </c>
      <c r="K24" s="3135"/>
      <c r="L24" s="3135"/>
      <c r="M24" s="3135">
        <v>345</v>
      </c>
      <c r="N24" s="3137"/>
      <c r="O24" s="3142">
        <v>-583665</v>
      </c>
      <c r="P24" s="3142">
        <v>-539184</v>
      </c>
      <c r="Q24" s="3125"/>
      <c r="R24" s="3080">
        <f t="shared" si="0"/>
        <v>-1122849</v>
      </c>
      <c r="S24" s="3070">
        <v>7</v>
      </c>
      <c r="T24" s="3143"/>
      <c r="U24" s="3143"/>
    </row>
    <row r="25" spans="1:21">
      <c r="A25" s="3081">
        <v>8</v>
      </c>
      <c r="B25" s="3130" t="s">
        <v>2504</v>
      </c>
      <c r="C25" s="3130" t="s">
        <v>4061</v>
      </c>
      <c r="D25" s="3131">
        <v>3.28</v>
      </c>
      <c r="E25" s="3130" t="s">
        <v>3209</v>
      </c>
      <c r="F25" s="3079"/>
      <c r="G25" s="3096"/>
      <c r="H25" s="3075"/>
      <c r="I25" s="2674"/>
      <c r="J25" s="3139" t="s">
        <v>2506</v>
      </c>
      <c r="K25" s="3135"/>
      <c r="L25" s="3135"/>
      <c r="M25" s="3135">
        <v>138</v>
      </c>
      <c r="N25" s="3137"/>
      <c r="O25" s="3142">
        <v>-2742</v>
      </c>
      <c r="P25" s="3142">
        <v>0</v>
      </c>
      <c r="Q25" s="3125"/>
      <c r="R25" s="3080">
        <f t="shared" si="0"/>
        <v>-2742</v>
      </c>
      <c r="S25" s="3070">
        <v>8</v>
      </c>
      <c r="T25" s="3143"/>
      <c r="U25" s="3143"/>
    </row>
    <row r="26" spans="1:21">
      <c r="A26" s="3081">
        <v>9</v>
      </c>
      <c r="B26" s="3130" t="s">
        <v>1867</v>
      </c>
      <c r="C26" s="3130" t="s">
        <v>1868</v>
      </c>
      <c r="D26" s="3131">
        <v>0.47</v>
      </c>
      <c r="E26" s="3130" t="s">
        <v>1388</v>
      </c>
      <c r="F26" s="3079"/>
      <c r="G26" s="3096"/>
      <c r="H26" s="3075"/>
      <c r="I26" s="2674"/>
      <c r="J26" s="3139" t="s">
        <v>2544</v>
      </c>
      <c r="K26" s="3135"/>
      <c r="L26" s="3135"/>
      <c r="M26" s="3135">
        <v>69</v>
      </c>
      <c r="N26" s="3137"/>
      <c r="O26" s="3142">
        <v>99120</v>
      </c>
      <c r="P26" s="3142">
        <v>0</v>
      </c>
      <c r="Q26" s="3125"/>
      <c r="R26" s="3080">
        <f t="shared" si="0"/>
        <v>99120</v>
      </c>
      <c r="S26" s="3070">
        <v>9</v>
      </c>
      <c r="T26" s="3143"/>
      <c r="U26" s="3143"/>
    </row>
    <row r="27" spans="1:21">
      <c r="A27" s="3081">
        <v>10</v>
      </c>
      <c r="B27" s="3130" t="s">
        <v>783</v>
      </c>
      <c r="C27" s="3130" t="s">
        <v>784</v>
      </c>
      <c r="D27" s="3133">
        <v>3.48</v>
      </c>
      <c r="E27" s="3130" t="s">
        <v>1401</v>
      </c>
      <c r="F27" s="3079"/>
      <c r="G27" s="3096"/>
      <c r="H27" s="3075"/>
      <c r="I27" s="2674"/>
      <c r="J27" s="3139" t="s">
        <v>1393</v>
      </c>
      <c r="K27" s="3135"/>
      <c r="L27" s="3135"/>
      <c r="M27" s="3135">
        <v>69</v>
      </c>
      <c r="N27" s="3137"/>
      <c r="O27" s="3142">
        <v>19145</v>
      </c>
      <c r="P27" s="3142">
        <v>38411</v>
      </c>
      <c r="Q27" s="3125"/>
      <c r="R27" s="3080">
        <f t="shared" si="0"/>
        <v>57556</v>
      </c>
      <c r="S27" s="3070">
        <v>10</v>
      </c>
      <c r="T27" s="3143"/>
      <c r="U27" s="3143"/>
    </row>
    <row r="28" spans="1:21">
      <c r="A28" s="3081">
        <v>11</v>
      </c>
      <c r="B28" s="3130" t="s">
        <v>2128</v>
      </c>
      <c r="C28" s="3130" t="s">
        <v>2129</v>
      </c>
      <c r="D28" s="3131">
        <v>4.26</v>
      </c>
      <c r="E28" s="3130" t="s">
        <v>1401</v>
      </c>
      <c r="F28" s="3079"/>
      <c r="G28" s="3096"/>
      <c r="H28" s="3075"/>
      <c r="I28" s="2674"/>
      <c r="J28" s="3139" t="s">
        <v>1938</v>
      </c>
      <c r="K28" s="3135"/>
      <c r="L28" s="3135"/>
      <c r="M28" s="3135">
        <v>34.5</v>
      </c>
      <c r="N28" s="3137"/>
      <c r="O28" s="3142">
        <v>3295</v>
      </c>
      <c r="P28" s="3142">
        <v>3295</v>
      </c>
      <c r="Q28" s="3125"/>
      <c r="R28" s="3080">
        <f t="shared" si="0"/>
        <v>6590</v>
      </c>
      <c r="S28" s="3070">
        <v>11</v>
      </c>
      <c r="T28" s="3143"/>
      <c r="U28" s="3143"/>
    </row>
    <row r="29" spans="1:21">
      <c r="A29" s="3081">
        <v>12</v>
      </c>
      <c r="B29" s="3130" t="s">
        <v>2132</v>
      </c>
      <c r="C29" s="3130" t="s">
        <v>2133</v>
      </c>
      <c r="D29" s="3131">
        <v>3.38</v>
      </c>
      <c r="E29" s="3130" t="s">
        <v>1388</v>
      </c>
      <c r="F29" s="3079"/>
      <c r="G29" s="3096"/>
      <c r="H29" s="3075"/>
      <c r="I29" s="2674"/>
      <c r="J29" s="3139" t="s">
        <v>1938</v>
      </c>
      <c r="K29" s="3135"/>
      <c r="L29" s="3135"/>
      <c r="M29" s="3135">
        <v>34.5</v>
      </c>
      <c r="N29" s="3137"/>
      <c r="O29" s="3142">
        <v>3295</v>
      </c>
      <c r="P29" s="3142">
        <v>3295</v>
      </c>
      <c r="Q29" s="3125"/>
      <c r="R29" s="3080">
        <f t="shared" si="0"/>
        <v>6590</v>
      </c>
      <c r="S29" s="3070">
        <v>12</v>
      </c>
      <c r="T29" s="3143"/>
      <c r="U29" s="3143"/>
    </row>
    <row r="30" spans="1:21">
      <c r="A30" s="3081">
        <v>13</v>
      </c>
      <c r="B30" s="3130" t="s">
        <v>1931</v>
      </c>
      <c r="C30" s="3130" t="s">
        <v>3213</v>
      </c>
      <c r="D30" s="3131">
        <v>4.3600000000000003</v>
      </c>
      <c r="E30" s="3130" t="s">
        <v>1388</v>
      </c>
      <c r="F30" s="3079"/>
      <c r="G30" s="3096"/>
      <c r="H30" s="3075"/>
      <c r="I30" s="2674"/>
      <c r="J30" s="3139" t="s">
        <v>1393</v>
      </c>
      <c r="K30" s="3135"/>
      <c r="L30" s="3135"/>
      <c r="M30" s="3135">
        <v>69</v>
      </c>
      <c r="N30" s="3137"/>
      <c r="O30" s="3142">
        <v>31978</v>
      </c>
      <c r="P30" s="3142">
        <v>0</v>
      </c>
      <c r="Q30" s="3125"/>
      <c r="R30" s="3080">
        <f t="shared" si="0"/>
        <v>31978</v>
      </c>
      <c r="S30" s="3070">
        <v>13</v>
      </c>
      <c r="T30" s="3143"/>
      <c r="U30" s="3143"/>
    </row>
    <row r="31" spans="1:21">
      <c r="A31" s="3081">
        <v>14</v>
      </c>
      <c r="B31" s="3130" t="s">
        <v>1385</v>
      </c>
      <c r="C31" s="3130" t="s">
        <v>1384</v>
      </c>
      <c r="D31" s="3131">
        <v>14.65</v>
      </c>
      <c r="E31" s="3130" t="s">
        <v>3209</v>
      </c>
      <c r="F31" s="3079"/>
      <c r="G31" s="3096"/>
      <c r="H31" s="3075"/>
      <c r="I31" s="2674"/>
      <c r="J31" s="3139" t="s">
        <v>4318</v>
      </c>
      <c r="K31" s="3135"/>
      <c r="L31" s="3135"/>
      <c r="M31" s="3135">
        <v>345</v>
      </c>
      <c r="N31" s="3137"/>
      <c r="O31" s="3142">
        <v>58578</v>
      </c>
      <c r="P31" s="3142">
        <v>0</v>
      </c>
      <c r="Q31" s="3125"/>
      <c r="R31" s="3080">
        <f t="shared" si="0"/>
        <v>58578</v>
      </c>
      <c r="S31" s="3070">
        <v>14</v>
      </c>
      <c r="T31" s="3143"/>
      <c r="U31" s="3143"/>
    </row>
    <row r="32" spans="1:21">
      <c r="A32" s="3081">
        <v>15</v>
      </c>
      <c r="B32" s="3130" t="s">
        <v>1932</v>
      </c>
      <c r="C32" s="3130" t="s">
        <v>1933</v>
      </c>
      <c r="D32" s="3131">
        <v>2.86</v>
      </c>
      <c r="E32" s="3130" t="s">
        <v>1388</v>
      </c>
      <c r="F32" s="3079"/>
      <c r="G32" s="3096"/>
      <c r="H32" s="3075"/>
      <c r="I32" s="2674"/>
      <c r="J32" s="3139" t="s">
        <v>1934</v>
      </c>
      <c r="K32" s="3135"/>
      <c r="L32" s="3135"/>
      <c r="M32" s="3135">
        <v>69</v>
      </c>
      <c r="N32" s="3137"/>
      <c r="O32" s="3142">
        <v>3350</v>
      </c>
      <c r="P32" s="3142">
        <v>2589</v>
      </c>
      <c r="Q32" s="3125"/>
      <c r="R32" s="3080">
        <f t="shared" si="0"/>
        <v>5939</v>
      </c>
      <c r="S32" s="3070">
        <v>15</v>
      </c>
      <c r="T32" s="3143"/>
      <c r="U32" s="3143"/>
    </row>
    <row r="33" spans="1:21">
      <c r="A33" s="3081">
        <v>16</v>
      </c>
      <c r="B33" s="3130" t="s">
        <v>1936</v>
      </c>
      <c r="C33" s="3130" t="s">
        <v>1937</v>
      </c>
      <c r="D33" s="3131">
        <v>3.19</v>
      </c>
      <c r="E33" s="3130" t="s">
        <v>1388</v>
      </c>
      <c r="F33" s="3079"/>
      <c r="G33" s="3096"/>
      <c r="H33" s="3075"/>
      <c r="I33" s="2674"/>
      <c r="J33" s="3139" t="s">
        <v>1938</v>
      </c>
      <c r="K33" s="3135"/>
      <c r="L33" s="3135"/>
      <c r="M33" s="3135">
        <v>69</v>
      </c>
      <c r="N33" s="3137"/>
      <c r="O33" s="3142">
        <v>0</v>
      </c>
      <c r="P33" s="3142">
        <v>21806</v>
      </c>
      <c r="Q33" s="3125"/>
      <c r="R33" s="3080">
        <f t="shared" si="0"/>
        <v>21806</v>
      </c>
      <c r="S33" s="3070">
        <v>16</v>
      </c>
      <c r="T33" s="3143"/>
      <c r="U33" s="3143"/>
    </row>
    <row r="34" spans="1:21">
      <c r="A34" s="3070">
        <v>17</v>
      </c>
      <c r="B34" s="3130" t="s">
        <v>1946</v>
      </c>
      <c r="C34" s="3130" t="s">
        <v>1387</v>
      </c>
      <c r="D34" s="3131">
        <v>4.5</v>
      </c>
      <c r="E34" s="3130" t="s">
        <v>1388</v>
      </c>
      <c r="F34" s="3079"/>
      <c r="G34" s="3096"/>
      <c r="H34" s="3075"/>
      <c r="I34" s="2674"/>
      <c r="J34" s="3139" t="s">
        <v>1393</v>
      </c>
      <c r="K34" s="3135"/>
      <c r="L34" s="3135"/>
      <c r="M34" s="3135">
        <v>69</v>
      </c>
      <c r="N34" s="3137"/>
      <c r="O34" s="3142">
        <v>460</v>
      </c>
      <c r="P34" s="3142">
        <v>0</v>
      </c>
      <c r="Q34" s="3125"/>
      <c r="R34" s="3080">
        <f t="shared" si="0"/>
        <v>460</v>
      </c>
      <c r="S34" s="3070">
        <v>17</v>
      </c>
      <c r="T34" s="3143"/>
      <c r="U34" s="3143"/>
    </row>
    <row r="35" spans="1:21">
      <c r="A35" s="3070">
        <v>18</v>
      </c>
      <c r="B35" s="3130" t="s">
        <v>4319</v>
      </c>
      <c r="C35" s="3130" t="s">
        <v>1397</v>
      </c>
      <c r="D35" s="3131">
        <v>2.89</v>
      </c>
      <c r="E35" s="3130" t="s">
        <v>4320</v>
      </c>
      <c r="F35" s="3079"/>
      <c r="G35" s="3096"/>
      <c r="H35" s="3075"/>
      <c r="I35" s="2674"/>
      <c r="J35" s="3139" t="s">
        <v>2544</v>
      </c>
      <c r="K35" s="3135"/>
      <c r="L35" s="3135"/>
      <c r="M35" s="3135">
        <v>69</v>
      </c>
      <c r="N35" s="3137"/>
      <c r="O35" s="3142">
        <v>-229968</v>
      </c>
      <c r="P35" s="3142">
        <v>419236</v>
      </c>
      <c r="Q35" s="3125"/>
      <c r="R35" s="3080">
        <f t="shared" si="0"/>
        <v>189268</v>
      </c>
      <c r="S35" s="3070">
        <v>18</v>
      </c>
      <c r="T35" s="3143"/>
      <c r="U35" s="3143"/>
    </row>
    <row r="36" spans="1:21">
      <c r="A36" s="3070">
        <v>19</v>
      </c>
      <c r="B36" s="3130" t="s">
        <v>1391</v>
      </c>
      <c r="C36" s="3130" t="s">
        <v>1392</v>
      </c>
      <c r="D36" s="3131">
        <v>5.32</v>
      </c>
      <c r="E36" s="3130" t="s">
        <v>1388</v>
      </c>
      <c r="F36" s="3079"/>
      <c r="G36" s="3096"/>
      <c r="H36" s="3075"/>
      <c r="I36" s="2674"/>
      <c r="J36" s="3139" t="s">
        <v>1393</v>
      </c>
      <c r="K36" s="3135"/>
      <c r="L36" s="3135"/>
      <c r="M36" s="3135">
        <v>138</v>
      </c>
      <c r="N36" s="3137"/>
      <c r="O36" s="3142">
        <v>324379</v>
      </c>
      <c r="P36" s="3142">
        <v>-795</v>
      </c>
      <c r="Q36" s="3125"/>
      <c r="R36" s="3080">
        <f t="shared" si="0"/>
        <v>323584</v>
      </c>
      <c r="S36" s="3070">
        <v>19</v>
      </c>
      <c r="T36" s="3143"/>
      <c r="U36" s="3143"/>
    </row>
    <row r="37" spans="1:21">
      <c r="A37" s="3070">
        <v>20</v>
      </c>
      <c r="B37" s="3130" t="s">
        <v>1930</v>
      </c>
      <c r="C37" s="3130" t="s">
        <v>3213</v>
      </c>
      <c r="D37" s="3131">
        <v>1.43</v>
      </c>
      <c r="E37" s="3130" t="s">
        <v>1401</v>
      </c>
      <c r="F37" s="3079"/>
      <c r="G37" s="3096"/>
      <c r="H37" s="3075"/>
      <c r="I37" s="2674"/>
      <c r="J37" s="3136" t="s">
        <v>2544</v>
      </c>
      <c r="K37" s="3135"/>
      <c r="L37" s="3135"/>
      <c r="M37" s="3135">
        <v>69</v>
      </c>
      <c r="N37" s="3137"/>
      <c r="O37" s="3142">
        <v>219046</v>
      </c>
      <c r="P37" s="3142">
        <v>-163586</v>
      </c>
      <c r="Q37" s="3125"/>
      <c r="R37" s="3080">
        <f t="shared" si="0"/>
        <v>55460</v>
      </c>
      <c r="S37" s="3070">
        <v>20</v>
      </c>
      <c r="T37" s="3143"/>
      <c r="U37" s="3143"/>
    </row>
    <row r="38" spans="1:21">
      <c r="A38" s="3070">
        <v>21</v>
      </c>
      <c r="B38" s="3130" t="s">
        <v>4058</v>
      </c>
      <c r="C38" s="3130" t="s">
        <v>3213</v>
      </c>
      <c r="D38" s="3131">
        <v>1.3</v>
      </c>
      <c r="E38" s="3130" t="s">
        <v>3209</v>
      </c>
      <c r="F38" s="3079"/>
      <c r="G38" s="3096"/>
      <c r="H38" s="3075"/>
      <c r="I38" s="2674"/>
      <c r="J38" s="3139" t="s">
        <v>2506</v>
      </c>
      <c r="K38" s="3135"/>
      <c r="L38" s="3135"/>
      <c r="M38" s="3135">
        <v>138</v>
      </c>
      <c r="N38" s="3137"/>
      <c r="O38" s="3142">
        <v>48742</v>
      </c>
      <c r="P38" s="3142">
        <v>0</v>
      </c>
      <c r="Q38" s="3125"/>
      <c r="R38" s="3080">
        <f t="shared" si="0"/>
        <v>48742</v>
      </c>
      <c r="S38" s="3070">
        <v>21</v>
      </c>
      <c r="T38" s="3143"/>
      <c r="U38" s="3143"/>
    </row>
    <row r="39" spans="1:21">
      <c r="A39" s="3070">
        <v>22</v>
      </c>
      <c r="B39" s="3130" t="s">
        <v>3568</v>
      </c>
      <c r="C39" s="3130" t="s">
        <v>3213</v>
      </c>
      <c r="D39" s="3131">
        <v>0.12</v>
      </c>
      <c r="E39" s="3130" t="s">
        <v>1388</v>
      </c>
      <c r="F39" s="3079"/>
      <c r="G39" s="3096"/>
      <c r="H39" s="3075"/>
      <c r="I39" s="2674"/>
      <c r="J39" s="3139" t="s">
        <v>1390</v>
      </c>
      <c r="K39" s="3135"/>
      <c r="L39" s="3135"/>
      <c r="M39" s="3135">
        <v>69</v>
      </c>
      <c r="N39" s="3137"/>
      <c r="O39" s="3142">
        <v>775</v>
      </c>
      <c r="P39" s="3142">
        <v>0</v>
      </c>
      <c r="Q39" s="3125"/>
      <c r="R39" s="3080">
        <f t="shared" si="0"/>
        <v>775</v>
      </c>
      <c r="S39" s="3070">
        <v>22</v>
      </c>
      <c r="T39" s="3143"/>
      <c r="U39" s="3143"/>
    </row>
    <row r="40" spans="1:21">
      <c r="A40" s="3070">
        <v>23</v>
      </c>
      <c r="B40" s="3130" t="s">
        <v>4250</v>
      </c>
      <c r="C40" s="3130" t="s">
        <v>2495</v>
      </c>
      <c r="D40" s="3131">
        <v>2.37</v>
      </c>
      <c r="E40" s="3130" t="s">
        <v>1388</v>
      </c>
      <c r="F40" s="3079"/>
      <c r="G40" s="3096"/>
      <c r="H40" s="3075"/>
      <c r="I40" s="2674"/>
      <c r="J40" s="3136" t="s">
        <v>1389</v>
      </c>
      <c r="K40" s="3135"/>
      <c r="L40" s="3135"/>
      <c r="M40" s="3135">
        <v>138</v>
      </c>
      <c r="N40" s="3137"/>
      <c r="O40" s="3142">
        <v>-12453</v>
      </c>
      <c r="P40" s="3142">
        <v>138872</v>
      </c>
      <c r="Q40" s="3125"/>
      <c r="R40" s="3080">
        <f t="shared" si="0"/>
        <v>126419</v>
      </c>
      <c r="S40" s="3070">
        <v>23</v>
      </c>
      <c r="T40" s="3143"/>
      <c r="U40" s="3143"/>
    </row>
    <row r="41" spans="1:21">
      <c r="A41" s="3070">
        <v>24</v>
      </c>
      <c r="B41" s="3130" t="s">
        <v>1944</v>
      </c>
      <c r="C41" s="3130" t="s">
        <v>1945</v>
      </c>
      <c r="D41" s="3131">
        <v>3.52</v>
      </c>
      <c r="E41" s="3130" t="s">
        <v>1388</v>
      </c>
      <c r="F41" s="3079"/>
      <c r="G41" s="3096"/>
      <c r="H41" s="3075"/>
      <c r="I41" s="2674"/>
      <c r="J41" s="3136" t="s">
        <v>1393</v>
      </c>
      <c r="K41" s="3135"/>
      <c r="L41" s="3135"/>
      <c r="M41" s="3135">
        <v>69</v>
      </c>
      <c r="N41" s="3137"/>
      <c r="O41" s="3142">
        <v>1488</v>
      </c>
      <c r="P41" s="3142">
        <v>709</v>
      </c>
      <c r="Q41" s="3125"/>
      <c r="R41" s="3080">
        <f t="shared" si="0"/>
        <v>2197</v>
      </c>
      <c r="S41" s="3070">
        <v>24</v>
      </c>
      <c r="T41" s="3143"/>
      <c r="U41" s="3143"/>
    </row>
    <row r="42" spans="1:21">
      <c r="A42" s="3070">
        <v>25</v>
      </c>
      <c r="B42" s="3130" t="s">
        <v>5324</v>
      </c>
      <c r="C42" s="3130" t="s">
        <v>2203</v>
      </c>
      <c r="D42" s="3131">
        <v>3.83</v>
      </c>
      <c r="E42" s="3130" t="s">
        <v>1388</v>
      </c>
      <c r="F42" s="3079"/>
      <c r="G42" s="3096"/>
      <c r="H42" s="3075"/>
      <c r="I42" s="2674"/>
      <c r="J42" s="3136" t="s">
        <v>1934</v>
      </c>
      <c r="K42" s="3135"/>
      <c r="L42" s="3135"/>
      <c r="M42" s="3135">
        <v>34.5</v>
      </c>
      <c r="N42" s="3137"/>
      <c r="O42" s="3142">
        <v>384</v>
      </c>
      <c r="P42" s="3142">
        <v>0</v>
      </c>
      <c r="Q42" s="3125"/>
      <c r="R42" s="3080">
        <f t="shared" si="0"/>
        <v>384</v>
      </c>
      <c r="S42" s="3070">
        <v>25</v>
      </c>
      <c r="T42" s="3143"/>
      <c r="U42" s="3143"/>
    </row>
    <row r="43" spans="1:21">
      <c r="A43" s="3070">
        <v>26</v>
      </c>
      <c r="B43" s="3130" t="s">
        <v>2540</v>
      </c>
      <c r="C43" s="3130" t="s">
        <v>5325</v>
      </c>
      <c r="D43" s="3131">
        <v>10</v>
      </c>
      <c r="E43" s="3130" t="s">
        <v>1401</v>
      </c>
      <c r="F43" s="3079"/>
      <c r="G43" s="3096"/>
      <c r="H43" s="3075"/>
      <c r="I43" s="2674"/>
      <c r="J43" s="3136" t="s">
        <v>2515</v>
      </c>
      <c r="K43" s="3135"/>
      <c r="L43" s="3135"/>
      <c r="M43" s="3135">
        <v>69</v>
      </c>
      <c r="N43" s="3137"/>
      <c r="O43" s="3142">
        <v>4</v>
      </c>
      <c r="P43" s="3142">
        <v>0</v>
      </c>
      <c r="Q43" s="3125"/>
      <c r="R43" s="3080">
        <f t="shared" si="0"/>
        <v>4</v>
      </c>
      <c r="S43" s="3070">
        <v>26</v>
      </c>
      <c r="T43" s="3143"/>
      <c r="U43" s="3143"/>
    </row>
    <row r="44" spans="1:21">
      <c r="A44" s="3070">
        <v>27</v>
      </c>
      <c r="B44" s="3130" t="s">
        <v>5326</v>
      </c>
      <c r="C44" s="3130" t="s">
        <v>2489</v>
      </c>
      <c r="D44" s="3131">
        <v>0.32</v>
      </c>
      <c r="E44" s="3130" t="s">
        <v>1401</v>
      </c>
      <c r="F44" s="3079"/>
      <c r="G44" s="3096"/>
      <c r="H44" s="3075"/>
      <c r="I44" s="2674"/>
      <c r="J44" s="3136" t="s">
        <v>1393</v>
      </c>
      <c r="K44" s="3135"/>
      <c r="L44" s="3135"/>
      <c r="M44" s="3135">
        <v>138</v>
      </c>
      <c r="N44" s="3137"/>
      <c r="O44" s="3142">
        <v>0</v>
      </c>
      <c r="P44" s="3142">
        <v>1592</v>
      </c>
      <c r="Q44" s="3125"/>
      <c r="R44" s="3080">
        <f t="shared" si="0"/>
        <v>1592</v>
      </c>
      <c r="S44" s="3070">
        <v>27</v>
      </c>
      <c r="T44" s="3143"/>
      <c r="U44" s="3143"/>
    </row>
    <row r="45" spans="1:21">
      <c r="A45" s="3070">
        <v>28</v>
      </c>
      <c r="B45" s="3130" t="s">
        <v>4369</v>
      </c>
      <c r="C45" s="3130" t="s">
        <v>4368</v>
      </c>
      <c r="D45" s="3131">
        <v>7.05</v>
      </c>
      <c r="E45" s="3130" t="s">
        <v>4320</v>
      </c>
      <c r="F45" s="3079"/>
      <c r="G45" s="3096"/>
      <c r="H45" s="3075"/>
      <c r="I45" s="2674"/>
      <c r="J45" s="3136" t="s">
        <v>2544</v>
      </c>
      <c r="K45" s="3135"/>
      <c r="L45" s="3135"/>
      <c r="M45" s="3135">
        <v>69</v>
      </c>
      <c r="N45" s="3137"/>
      <c r="O45" s="3142">
        <v>-359619</v>
      </c>
      <c r="P45" s="3142">
        <v>175929</v>
      </c>
      <c r="Q45" s="3125"/>
      <c r="R45" s="3080">
        <f t="shared" si="0"/>
        <v>-183690</v>
      </c>
      <c r="S45" s="3070">
        <v>28</v>
      </c>
      <c r="T45" s="3143"/>
      <c r="U45" s="3143"/>
    </row>
    <row r="46" spans="1:21">
      <c r="A46" s="3070">
        <v>29</v>
      </c>
      <c r="B46" s="3059"/>
      <c r="C46" s="3059"/>
      <c r="D46" s="3072"/>
      <c r="E46" s="3059"/>
      <c r="F46" s="3079"/>
      <c r="G46" s="3096"/>
      <c r="H46" s="3075"/>
      <c r="I46" s="2674"/>
      <c r="J46" s="3136"/>
      <c r="K46" s="3135"/>
      <c r="L46" s="3135"/>
      <c r="M46" s="3135"/>
      <c r="N46" s="3137"/>
      <c r="O46" s="3137"/>
      <c r="P46" s="3137"/>
      <c r="Q46" s="3125"/>
      <c r="R46" s="3080">
        <f t="shared" si="0"/>
        <v>0</v>
      </c>
      <c r="S46" s="3070">
        <v>29</v>
      </c>
    </row>
    <row r="47" spans="1:21">
      <c r="A47" s="3070">
        <v>30</v>
      </c>
      <c r="B47" s="3059"/>
      <c r="C47" s="3059"/>
      <c r="D47" s="3072"/>
      <c r="E47" s="3059"/>
      <c r="F47" s="3079"/>
      <c r="G47" s="3096"/>
      <c r="H47" s="3075"/>
      <c r="I47" s="2674"/>
      <c r="J47" s="3070"/>
      <c r="K47" s="3059"/>
      <c r="L47" s="3059"/>
      <c r="M47" s="3059"/>
      <c r="N47" s="3079"/>
      <c r="O47" s="3079"/>
      <c r="P47" s="3079"/>
      <c r="Q47" s="3125"/>
      <c r="R47" s="3080">
        <f t="shared" si="0"/>
        <v>0</v>
      </c>
      <c r="S47" s="3070">
        <v>30</v>
      </c>
    </row>
    <row r="48" spans="1:21">
      <c r="A48" s="3070">
        <v>31</v>
      </c>
      <c r="B48" s="3059"/>
      <c r="C48" s="3059"/>
      <c r="D48" s="3072"/>
      <c r="E48" s="3059"/>
      <c r="F48" s="3079"/>
      <c r="G48" s="3096"/>
      <c r="H48" s="3075"/>
      <c r="I48" s="2674"/>
      <c r="J48" s="3070"/>
      <c r="K48" s="3059"/>
      <c r="L48" s="3059"/>
      <c r="M48" s="3059"/>
      <c r="N48" s="3079"/>
      <c r="O48" s="3079"/>
      <c r="P48" s="3079"/>
      <c r="Q48" s="3125"/>
      <c r="R48" s="3080">
        <f t="shared" si="0"/>
        <v>0</v>
      </c>
      <c r="S48" s="3070">
        <v>31</v>
      </c>
    </row>
    <row r="49" spans="1:19">
      <c r="A49" s="3070">
        <v>32</v>
      </c>
      <c r="B49" s="3059"/>
      <c r="C49" s="3059"/>
      <c r="D49" s="3072"/>
      <c r="E49" s="3059"/>
      <c r="F49" s="3079"/>
      <c r="G49" s="3096"/>
      <c r="H49" s="3075"/>
      <c r="I49" s="2674"/>
      <c r="J49" s="3070"/>
      <c r="K49" s="3059"/>
      <c r="L49" s="3059"/>
      <c r="M49" s="3059"/>
      <c r="N49" s="3079"/>
      <c r="O49" s="3079"/>
      <c r="P49" s="3079"/>
      <c r="Q49" s="3125"/>
      <c r="R49" s="3080">
        <f t="shared" si="0"/>
        <v>0</v>
      </c>
      <c r="S49" s="3070">
        <v>32</v>
      </c>
    </row>
    <row r="50" spans="1:19">
      <c r="A50" s="3070">
        <v>33</v>
      </c>
      <c r="B50" s="3059"/>
      <c r="C50" s="3059"/>
      <c r="D50" s="3072"/>
      <c r="E50" s="3059"/>
      <c r="F50" s="3079"/>
      <c r="G50" s="3096"/>
      <c r="H50" s="3075"/>
      <c r="I50" s="2674"/>
      <c r="J50" s="3070"/>
      <c r="K50" s="3059"/>
      <c r="L50" s="3059"/>
      <c r="M50" s="3059"/>
      <c r="N50" s="3079"/>
      <c r="O50" s="3079"/>
      <c r="P50" s="3079"/>
      <c r="Q50" s="3125"/>
      <c r="R50" s="3080">
        <f t="shared" si="0"/>
        <v>0</v>
      </c>
      <c r="S50" s="3070">
        <v>33</v>
      </c>
    </row>
    <row r="51" spans="1:19">
      <c r="A51" s="3070">
        <v>34</v>
      </c>
      <c r="B51" s="3059"/>
      <c r="C51" s="3059"/>
      <c r="D51" s="3072"/>
      <c r="E51" s="3059"/>
      <c r="F51" s="3079"/>
      <c r="G51" s="3096"/>
      <c r="H51" s="3075"/>
      <c r="I51" s="2674"/>
      <c r="J51" s="3070"/>
      <c r="K51" s="3059"/>
      <c r="L51" s="3059"/>
      <c r="M51" s="3059"/>
      <c r="N51" s="3079"/>
      <c r="O51" s="3079"/>
      <c r="P51" s="3079"/>
      <c r="Q51" s="3125"/>
      <c r="R51" s="3080">
        <f t="shared" si="0"/>
        <v>0</v>
      </c>
      <c r="S51" s="3070">
        <v>34</v>
      </c>
    </row>
    <row r="52" spans="1:19">
      <c r="A52" s="3070">
        <v>35</v>
      </c>
      <c r="B52" s="3059"/>
      <c r="C52" s="3059"/>
      <c r="D52" s="3072"/>
      <c r="E52" s="3059"/>
      <c r="F52" s="3079"/>
      <c r="G52" s="3096"/>
      <c r="H52" s="3075"/>
      <c r="I52" s="2674"/>
      <c r="J52" s="3070"/>
      <c r="K52" s="3059"/>
      <c r="L52" s="3059"/>
      <c r="M52" s="3059"/>
      <c r="N52" s="3079"/>
      <c r="O52" s="3079"/>
      <c r="P52" s="3079"/>
      <c r="Q52" s="3125"/>
      <c r="R52" s="3080">
        <f t="shared" si="0"/>
        <v>0</v>
      </c>
      <c r="S52" s="3070">
        <v>35</v>
      </c>
    </row>
    <row r="53" spans="1:19">
      <c r="A53" s="3070">
        <v>36</v>
      </c>
      <c r="B53" s="3059"/>
      <c r="C53" s="3059"/>
      <c r="D53" s="3072"/>
      <c r="E53" s="3059"/>
      <c r="F53" s="3079"/>
      <c r="G53" s="3096"/>
      <c r="H53" s="3075"/>
      <c r="I53" s="2674"/>
      <c r="J53" s="3070"/>
      <c r="K53" s="3059"/>
      <c r="L53" s="3059"/>
      <c r="M53" s="3059"/>
      <c r="N53" s="3079"/>
      <c r="O53" s="3079"/>
      <c r="P53" s="3079"/>
      <c r="Q53" s="3125"/>
      <c r="R53" s="3080">
        <f t="shared" si="0"/>
        <v>0</v>
      </c>
      <c r="S53" s="3070">
        <v>36</v>
      </c>
    </row>
    <row r="54" spans="1:19">
      <c r="A54" s="3070">
        <v>37</v>
      </c>
      <c r="B54" s="3059"/>
      <c r="C54" s="3059"/>
      <c r="D54" s="3072"/>
      <c r="E54" s="3059"/>
      <c r="F54" s="3079"/>
      <c r="G54" s="3096"/>
      <c r="H54" s="3075"/>
      <c r="I54" s="2674"/>
      <c r="J54" s="3070"/>
      <c r="K54" s="3059"/>
      <c r="L54" s="3059"/>
      <c r="M54" s="3059"/>
      <c r="N54" s="3079"/>
      <c r="O54" s="3079"/>
      <c r="P54" s="3079"/>
      <c r="Q54" s="3125"/>
      <c r="R54" s="3080">
        <f t="shared" si="0"/>
        <v>0</v>
      </c>
      <c r="S54" s="3070">
        <v>37</v>
      </c>
    </row>
    <row r="55" spans="1:19">
      <c r="A55" s="3070">
        <v>38</v>
      </c>
      <c r="B55" s="3059"/>
      <c r="C55" s="3059"/>
      <c r="D55" s="3072"/>
      <c r="E55" s="3059"/>
      <c r="F55" s="3079"/>
      <c r="G55" s="3096"/>
      <c r="H55" s="3075"/>
      <c r="I55" s="2674"/>
      <c r="J55" s="3070"/>
      <c r="K55" s="3059"/>
      <c r="L55" s="3059"/>
      <c r="M55" s="3059"/>
      <c r="N55" s="3079"/>
      <c r="O55" s="3079"/>
      <c r="P55" s="3079"/>
      <c r="Q55" s="3125"/>
      <c r="R55" s="3080">
        <f t="shared" si="0"/>
        <v>0</v>
      </c>
      <c r="S55" s="3070">
        <v>38</v>
      </c>
    </row>
    <row r="56" spans="1:19">
      <c r="A56" s="3070">
        <v>39</v>
      </c>
      <c r="B56" s="3059"/>
      <c r="C56" s="3059"/>
      <c r="D56" s="3072"/>
      <c r="E56" s="3059"/>
      <c r="F56" s="3079"/>
      <c r="G56" s="3096"/>
      <c r="H56" s="3075"/>
      <c r="I56" s="2674"/>
      <c r="J56" s="3070"/>
      <c r="K56" s="3059"/>
      <c r="L56" s="3059"/>
      <c r="M56" s="3059"/>
      <c r="N56" s="3079"/>
      <c r="O56" s="3079"/>
      <c r="P56" s="3079"/>
      <c r="Q56" s="3125"/>
      <c r="R56" s="3080">
        <f t="shared" si="0"/>
        <v>0</v>
      </c>
      <c r="S56" s="3070">
        <v>39</v>
      </c>
    </row>
    <row r="57" spans="1:19">
      <c r="A57" s="3070">
        <v>40</v>
      </c>
      <c r="B57" s="3059"/>
      <c r="C57" s="3059"/>
      <c r="D57" s="3072"/>
      <c r="E57" s="3059"/>
      <c r="F57" s="3079"/>
      <c r="G57" s="3096"/>
      <c r="H57" s="3075"/>
      <c r="I57" s="2674"/>
      <c r="J57" s="3070"/>
      <c r="K57" s="3059"/>
      <c r="L57" s="3059"/>
      <c r="M57" s="3059"/>
      <c r="N57" s="3079"/>
      <c r="O57" s="3079"/>
      <c r="P57" s="3079"/>
      <c r="Q57" s="3125"/>
      <c r="R57" s="3080">
        <f t="shared" si="0"/>
        <v>0</v>
      </c>
      <c r="S57" s="3070">
        <v>40</v>
      </c>
    </row>
    <row r="58" spans="1:19">
      <c r="A58" s="3070">
        <v>41</v>
      </c>
      <c r="B58" s="3059"/>
      <c r="C58" s="3059"/>
      <c r="D58" s="3072"/>
      <c r="E58" s="3059"/>
      <c r="F58" s="3079"/>
      <c r="G58" s="3096"/>
      <c r="H58" s="3075"/>
      <c r="I58" s="2674"/>
      <c r="J58" s="3070"/>
      <c r="K58" s="3059"/>
      <c r="L58" s="3059"/>
      <c r="M58" s="3059"/>
      <c r="N58" s="3079"/>
      <c r="O58" s="3079"/>
      <c r="P58" s="3079"/>
      <c r="Q58" s="3125"/>
      <c r="R58" s="3080">
        <f t="shared" si="0"/>
        <v>0</v>
      </c>
      <c r="S58" s="3070">
        <v>41</v>
      </c>
    </row>
    <row r="59" spans="1:19">
      <c r="A59" s="3070">
        <v>42</v>
      </c>
      <c r="B59" s="3059"/>
      <c r="C59" s="3059"/>
      <c r="D59" s="3072"/>
      <c r="E59" s="3059"/>
      <c r="F59" s="3079"/>
      <c r="G59" s="3096"/>
      <c r="H59" s="3075"/>
      <c r="I59" s="2674"/>
      <c r="J59" s="3070"/>
      <c r="K59" s="3059"/>
      <c r="L59" s="3059"/>
      <c r="M59" s="3059"/>
      <c r="N59" s="3079"/>
      <c r="O59" s="3079"/>
      <c r="P59" s="3079"/>
      <c r="Q59" s="3125"/>
      <c r="R59" s="3080">
        <f t="shared" si="0"/>
        <v>0</v>
      </c>
      <c r="S59" s="3070">
        <v>42</v>
      </c>
    </row>
    <row r="60" spans="1:19" ht="15.75" thickBot="1">
      <c r="A60" s="3049">
        <v>43</v>
      </c>
      <c r="B60" s="3050"/>
      <c r="C60" s="3050"/>
      <c r="D60" s="3082"/>
      <c r="E60" s="3050"/>
      <c r="F60" s="3105"/>
      <c r="G60" s="3097"/>
      <c r="H60" s="3085"/>
      <c r="I60" s="2674"/>
      <c r="J60" s="3049"/>
      <c r="K60" s="3050"/>
      <c r="L60" s="3050"/>
      <c r="M60" s="3050"/>
      <c r="N60" s="3105"/>
      <c r="O60" s="3105"/>
      <c r="P60" s="3105"/>
      <c r="Q60" s="3126"/>
      <c r="R60" s="3106">
        <f t="shared" si="0"/>
        <v>0</v>
      </c>
      <c r="S60" s="3049">
        <v>43</v>
      </c>
    </row>
    <row r="61" spans="1:19" ht="15.75" thickBot="1">
      <c r="A61" s="3049">
        <v>44</v>
      </c>
      <c r="B61" s="3050" t="s">
        <v>3520</v>
      </c>
      <c r="C61" s="3050"/>
      <c r="D61" s="3082">
        <f>SUM(D18:D60)</f>
        <v>141.19</v>
      </c>
      <c r="E61" s="3050"/>
      <c r="F61" s="3082" t="str">
        <f>IF(ISERR(AVERAGEA(F18:F60))," ",AVERAGEA(F18:F60))</f>
        <v xml:space="preserve"> </v>
      </c>
      <c r="G61" s="3082">
        <f>SUM(G18:G60)</f>
        <v>0</v>
      </c>
      <c r="H61" s="3082">
        <f>SUM(H18:H60)</f>
        <v>0</v>
      </c>
      <c r="I61" s="2674"/>
      <c r="J61" s="3049"/>
      <c r="K61" s="3050"/>
      <c r="L61" s="3050"/>
      <c r="M61" s="3050"/>
      <c r="N61" s="3127">
        <f>SUM(N18:N60)</f>
        <v>0</v>
      </c>
      <c r="O61" s="3127">
        <f>SUM(O18:O60)</f>
        <v>767666</v>
      </c>
      <c r="P61" s="3127">
        <f>SUM(P18:P60)</f>
        <v>2260108</v>
      </c>
      <c r="Q61" s="3128">
        <f>SUM(Q18:Q60)</f>
        <v>0</v>
      </c>
      <c r="R61" s="3127">
        <f>SUM(R18:R60)</f>
        <v>3027774</v>
      </c>
      <c r="S61" s="3049">
        <v>44</v>
      </c>
    </row>
    <row r="62" spans="1:19">
      <c r="A62" s="2683"/>
      <c r="B62" s="2683"/>
      <c r="C62" s="2683"/>
      <c r="D62" s="3089"/>
      <c r="E62" s="2683"/>
      <c r="F62" s="3089"/>
      <c r="G62" s="3089"/>
      <c r="H62" s="3089"/>
      <c r="I62" s="2674"/>
      <c r="J62" s="2683"/>
      <c r="K62" s="2683"/>
      <c r="L62" s="2683"/>
      <c r="M62" s="2683"/>
      <c r="N62" s="3090"/>
      <c r="O62" s="3090"/>
      <c r="P62" s="3090"/>
      <c r="Q62" s="3129"/>
      <c r="R62" s="3090"/>
      <c r="S62" s="2683"/>
    </row>
    <row r="63" spans="1:19">
      <c r="A63" s="2945" t="s">
        <v>5126</v>
      </c>
      <c r="B63" s="3027"/>
      <c r="C63" s="3027"/>
      <c r="D63" s="2674"/>
      <c r="E63" s="2674"/>
      <c r="F63" s="2674"/>
      <c r="G63" s="2674"/>
      <c r="H63" s="2674"/>
      <c r="I63" s="2674"/>
      <c r="J63" s="2945" t="s">
        <v>5126</v>
      </c>
      <c r="K63" s="3027"/>
      <c r="L63" s="3027"/>
    </row>
    <row r="64" spans="1:19">
      <c r="A64" s="2678" t="s">
        <v>2385</v>
      </c>
      <c r="B64" s="2678"/>
      <c r="C64" s="2678"/>
      <c r="D64" s="2678"/>
      <c r="E64" s="2678"/>
      <c r="F64" s="2678"/>
      <c r="G64" s="2678"/>
      <c r="H64" s="2678"/>
      <c r="I64" s="2674"/>
      <c r="J64" s="2678" t="s">
        <v>2386</v>
      </c>
      <c r="K64" s="2678"/>
      <c r="L64" s="2678"/>
      <c r="M64" s="2678"/>
      <c r="N64" s="2678"/>
      <c r="O64" s="2678"/>
      <c r="P64" s="2678"/>
      <c r="Q64" s="2678"/>
      <c r="R64" s="2678"/>
      <c r="S64" s="2678"/>
    </row>
  </sheetData>
  <printOptions horizontalCentered="1" verticalCentered="1"/>
  <pageMargins left="0.5" right="0.5" top="0.5" bottom="0.5" header="0" footer="0"/>
  <pageSetup scale="67" fitToWidth="2" orientation="portrait" horizontalDpi="300" verticalDpi="300" r:id="rId1"/>
  <headerFooter alignWithMargins="0"/>
  <colBreaks count="1" manualBreakCount="1">
    <brk id="9"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95"/>
  <dimension ref="A1:R136"/>
  <sheetViews>
    <sheetView defaultGridColor="0" topLeftCell="A55" colorId="22" zoomScale="80" zoomScaleNormal="80" zoomScaleSheetLayoutView="40" workbookViewId="0">
      <selection activeCell="M31" sqref="M31"/>
    </sheetView>
  </sheetViews>
  <sheetFormatPr defaultColWidth="9.6640625" defaultRowHeight="15"/>
  <cols>
    <col min="1" max="1" width="4.6640625" style="1996" customWidth="1"/>
    <col min="2" max="3" width="15.6640625" style="1996" customWidth="1"/>
    <col min="4" max="4" width="15.5546875" style="1996" customWidth="1"/>
    <col min="5" max="5" width="14.6640625" style="1996" customWidth="1"/>
    <col min="6" max="6" width="13.44140625" style="1996" customWidth="1"/>
    <col min="7" max="8" width="12.6640625" style="1996" customWidth="1"/>
    <col min="9" max="9" width="2.6640625" style="1996" customWidth="1"/>
    <col min="10" max="10" width="14.6640625" style="1996" customWidth="1"/>
    <col min="11" max="12" width="10.6640625" style="1996" customWidth="1"/>
    <col min="13" max="14" width="15.6640625" style="1996" customWidth="1"/>
    <col min="15" max="15" width="5.6640625" style="1996" customWidth="1"/>
    <col min="16" max="16" width="13.44140625" style="1996" customWidth="1"/>
    <col min="17" max="17" width="16.6640625" style="1996" customWidth="1"/>
    <col min="18" max="18" width="4.6640625" style="1996" customWidth="1"/>
    <col min="19" max="16384" width="9.6640625" style="1996"/>
  </cols>
  <sheetData>
    <row r="1" spans="1:18">
      <c r="A1" s="3030" t="s">
        <v>2455</v>
      </c>
      <c r="B1" s="3031"/>
      <c r="C1" s="3031"/>
      <c r="D1" s="3033" t="s">
        <v>3412</v>
      </c>
      <c r="E1" s="3032"/>
      <c r="F1" s="3035" t="s">
        <v>2457</v>
      </c>
      <c r="G1" s="3037" t="s">
        <v>2458</v>
      </c>
      <c r="H1" s="3038"/>
      <c r="I1" s="2674"/>
      <c r="J1" s="3030" t="s">
        <v>2455</v>
      </c>
      <c r="K1" s="3031"/>
      <c r="L1" s="3032"/>
      <c r="M1" s="3033" t="s">
        <v>3412</v>
      </c>
      <c r="N1" s="3032"/>
      <c r="O1" s="3061"/>
      <c r="P1" s="3037" t="s">
        <v>2457</v>
      </c>
      <c r="Q1" s="3037" t="s">
        <v>2458</v>
      </c>
      <c r="R1" s="3038"/>
    </row>
    <row r="2" spans="1:18">
      <c r="A2" s="1901" t="str">
        <f>+'Data Sheet'!C25</f>
        <v>Orange and Rockland Utilities, Inc</v>
      </c>
      <c r="B2" s="2674"/>
      <c r="C2" s="2674"/>
      <c r="D2" s="3039" t="s">
        <v>4975</v>
      </c>
      <c r="E2" s="2674"/>
      <c r="F2" s="3042" t="s">
        <v>2459</v>
      </c>
      <c r="G2" s="3043"/>
      <c r="H2" s="3044"/>
      <c r="I2" s="2674"/>
      <c r="J2" s="1901" t="str">
        <f>+A2</f>
        <v>Orange and Rockland Utilities, Inc</v>
      </c>
      <c r="K2" s="2674"/>
      <c r="L2" s="2674"/>
      <c r="M2" s="3039" t="s">
        <v>4975</v>
      </c>
      <c r="N2" s="2674"/>
      <c r="O2" s="2678"/>
      <c r="P2" s="3043" t="s">
        <v>2459</v>
      </c>
      <c r="Q2" s="3119"/>
      <c r="R2" s="3040"/>
    </row>
    <row r="3" spans="1:18" ht="15" customHeight="1" thickBot="1">
      <c r="A3" s="3045"/>
      <c r="B3" s="3046"/>
      <c r="C3" s="3046"/>
      <c r="D3" s="3045" t="s">
        <v>230</v>
      </c>
      <c r="E3" s="3046"/>
      <c r="F3" s="3150" t="str">
        <f>+'Data Sheet'!C40</f>
        <v>4/28/2016</v>
      </c>
      <c r="G3" s="3149" t="str">
        <f>+'Data Sheet'!C38</f>
        <v>12/31/2015</v>
      </c>
      <c r="H3" s="2685"/>
      <c r="I3" s="2674"/>
      <c r="J3" s="3045"/>
      <c r="K3" s="3046"/>
      <c r="L3" s="3046"/>
      <c r="M3" s="3045" t="s">
        <v>230</v>
      </c>
      <c r="N3" s="3046"/>
      <c r="O3" s="3151"/>
      <c r="P3" s="3152" t="str">
        <f>+F3</f>
        <v>4/28/2016</v>
      </c>
      <c r="Q3" s="3104" t="str">
        <f>+G3</f>
        <v>12/31/2015</v>
      </c>
      <c r="R3" s="2685"/>
    </row>
    <row r="4" spans="1:18" ht="15" customHeight="1" thickBot="1">
      <c r="A4" s="2856" t="s">
        <v>2050</v>
      </c>
      <c r="B4" s="2857"/>
      <c r="C4" s="2857"/>
      <c r="D4" s="2684"/>
      <c r="E4" s="2684"/>
      <c r="F4" s="2684"/>
      <c r="G4" s="3053"/>
      <c r="H4" s="2685"/>
      <c r="I4" s="2674"/>
      <c r="J4" s="2856" t="s">
        <v>2051</v>
      </c>
      <c r="K4" s="2857"/>
      <c r="L4" s="2857"/>
      <c r="M4" s="2684"/>
      <c r="N4" s="2684"/>
      <c r="O4" s="2684"/>
      <c r="P4" s="2684"/>
      <c r="Q4" s="3053"/>
      <c r="R4" s="2685"/>
    </row>
    <row r="5" spans="1:18" ht="15.75">
      <c r="A5" s="2860"/>
      <c r="B5" s="2513"/>
      <c r="C5" s="2513"/>
      <c r="D5" s="1994"/>
      <c r="E5" s="1994"/>
      <c r="F5" s="1994"/>
      <c r="G5" s="3054"/>
      <c r="H5" s="2515"/>
      <c r="I5" s="2674"/>
      <c r="J5" s="2860"/>
      <c r="K5" s="2513"/>
      <c r="L5" s="2513"/>
      <c r="M5" s="1994"/>
      <c r="N5" s="1994"/>
      <c r="O5" s="1994"/>
      <c r="P5" s="1994"/>
      <c r="Q5" s="3054"/>
      <c r="R5" s="2515"/>
    </row>
    <row r="6" spans="1:18">
      <c r="A6" s="1901" t="s">
        <v>994</v>
      </c>
      <c r="B6" s="1997"/>
      <c r="C6" s="1997"/>
      <c r="D6" s="1997"/>
      <c r="E6" s="1997" t="s">
        <v>2041</v>
      </c>
      <c r="F6" s="1997"/>
      <c r="G6" s="1997"/>
      <c r="H6" s="2515"/>
      <c r="I6" s="2674"/>
      <c r="J6" s="3039" t="s">
        <v>2042</v>
      </c>
      <c r="K6" s="1997"/>
      <c r="L6" s="1997"/>
      <c r="M6" s="1997"/>
      <c r="N6" s="1997" t="s">
        <v>2043</v>
      </c>
      <c r="O6" s="1997"/>
      <c r="P6" s="1997"/>
      <c r="Q6" s="1997"/>
      <c r="R6" s="2515"/>
    </row>
    <row r="7" spans="1:18">
      <c r="A7" s="1901" t="s">
        <v>2044</v>
      </c>
      <c r="B7" s="1997"/>
      <c r="C7" s="1997"/>
      <c r="D7" s="1997"/>
      <c r="E7" s="1997" t="s">
        <v>2045</v>
      </c>
      <c r="F7" s="1997"/>
      <c r="G7" s="1997"/>
      <c r="H7" s="2515"/>
      <c r="I7" s="2674"/>
      <c r="J7" s="1901" t="s">
        <v>2046</v>
      </c>
      <c r="K7" s="1997"/>
      <c r="L7" s="1997"/>
      <c r="M7" s="1997"/>
      <c r="N7" s="1997" t="s">
        <v>2047</v>
      </c>
      <c r="O7" s="1997"/>
      <c r="P7" s="1997"/>
      <c r="Q7" s="1997"/>
      <c r="R7" s="2515"/>
    </row>
    <row r="8" spans="1:18">
      <c r="A8" s="1901" t="s">
        <v>2048</v>
      </c>
      <c r="B8" s="1997"/>
      <c r="C8" s="1997"/>
      <c r="D8" s="1997"/>
      <c r="E8" s="1997" t="s">
        <v>2049</v>
      </c>
      <c r="F8" s="1997"/>
      <c r="G8" s="1997"/>
      <c r="H8" s="2515"/>
      <c r="I8" s="2674"/>
      <c r="J8" s="1901" t="s">
        <v>2755</v>
      </c>
      <c r="K8" s="1997"/>
      <c r="L8" s="1997"/>
      <c r="M8" s="1997"/>
      <c r="N8" s="1997" t="s">
        <v>1643</v>
      </c>
      <c r="O8" s="1997"/>
      <c r="P8" s="1997"/>
      <c r="Q8" s="1997"/>
      <c r="R8" s="2515"/>
    </row>
    <row r="9" spans="1:18">
      <c r="A9" s="1901" t="s">
        <v>846</v>
      </c>
      <c r="B9" s="1997"/>
      <c r="C9" s="1997"/>
      <c r="D9" s="1997"/>
      <c r="E9" s="1997" t="s">
        <v>1474</v>
      </c>
      <c r="F9" s="1997"/>
      <c r="G9" s="1997"/>
      <c r="H9" s="2515"/>
      <c r="I9" s="2674"/>
      <c r="J9" s="1901" t="s">
        <v>1475</v>
      </c>
      <c r="K9" s="1997"/>
      <c r="L9" s="1997"/>
      <c r="M9" s="1997"/>
      <c r="N9" s="1997" t="s">
        <v>1465</v>
      </c>
      <c r="O9" s="1997"/>
      <c r="P9" s="1997"/>
      <c r="Q9" s="1997"/>
      <c r="R9" s="2515"/>
    </row>
    <row r="10" spans="1:18">
      <c r="A10" s="1901" t="s">
        <v>1482</v>
      </c>
      <c r="B10" s="1997"/>
      <c r="C10" s="1997"/>
      <c r="D10" s="1997"/>
      <c r="E10" s="1997" t="s">
        <v>1483</v>
      </c>
      <c r="F10" s="1997"/>
      <c r="G10" s="1997"/>
      <c r="H10" s="2515"/>
      <c r="I10" s="2674"/>
      <c r="J10" s="1901" t="s">
        <v>3690</v>
      </c>
      <c r="K10" s="1997"/>
      <c r="L10" s="1997"/>
      <c r="M10" s="1997"/>
      <c r="N10" s="1997" t="s">
        <v>3691</v>
      </c>
      <c r="O10" s="1997"/>
      <c r="P10" s="1997"/>
      <c r="Q10" s="1997"/>
      <c r="R10" s="2515"/>
    </row>
    <row r="11" spans="1:18">
      <c r="A11" s="1901" t="s">
        <v>3692</v>
      </c>
      <c r="B11" s="1997"/>
      <c r="C11" s="1997"/>
      <c r="D11" s="1997"/>
      <c r="E11" s="1997" t="s">
        <v>3693</v>
      </c>
      <c r="F11" s="1997"/>
      <c r="G11" s="1997"/>
      <c r="H11" s="2515"/>
      <c r="I11" s="2674"/>
      <c r="J11" s="1901" t="s">
        <v>3694</v>
      </c>
      <c r="K11" s="1997"/>
      <c r="L11" s="1997"/>
      <c r="M11" s="1997"/>
      <c r="N11" s="1997" t="s">
        <v>2116</v>
      </c>
      <c r="O11" s="1997"/>
      <c r="P11" s="1997"/>
      <c r="Q11" s="1997"/>
      <c r="R11" s="2515"/>
    </row>
    <row r="12" spans="1:18">
      <c r="A12" s="1901" t="s">
        <v>2146</v>
      </c>
      <c r="B12" s="1997"/>
      <c r="C12" s="1997"/>
      <c r="D12" s="1997"/>
      <c r="E12" s="1997" t="s">
        <v>2147</v>
      </c>
      <c r="F12" s="1997"/>
      <c r="G12" s="1997"/>
      <c r="H12" s="2515"/>
      <c r="I12" s="2674"/>
      <c r="J12" s="1901" t="s">
        <v>2246</v>
      </c>
      <c r="K12" s="1997"/>
      <c r="L12" s="1997"/>
      <c r="M12" s="1997"/>
      <c r="N12" s="1997" t="s">
        <v>2247</v>
      </c>
      <c r="O12" s="1997"/>
      <c r="P12" s="1997"/>
      <c r="Q12" s="1997"/>
      <c r="R12" s="2515"/>
    </row>
    <row r="13" spans="1:18" ht="15.75" thickBot="1">
      <c r="A13" s="2488"/>
      <c r="B13" s="2486"/>
      <c r="C13" s="2486"/>
      <c r="D13" s="2486"/>
      <c r="E13" s="2486"/>
      <c r="F13" s="2486"/>
      <c r="G13" s="2486"/>
      <c r="H13" s="2514"/>
      <c r="I13" s="2674"/>
      <c r="J13" s="2488"/>
      <c r="K13" s="2486"/>
      <c r="L13" s="2486"/>
      <c r="M13" s="2486"/>
      <c r="N13" s="2486"/>
      <c r="O13" s="2486"/>
      <c r="P13" s="2486"/>
      <c r="Q13" s="2486"/>
      <c r="R13" s="2514"/>
    </row>
    <row r="14" spans="1:18">
      <c r="A14" s="3035"/>
      <c r="B14" s="2674"/>
      <c r="C14" s="3059"/>
      <c r="D14" s="3069"/>
      <c r="E14" s="3040"/>
      <c r="F14" s="2678"/>
      <c r="G14" s="2678"/>
      <c r="H14" s="3038"/>
      <c r="I14" s="2674"/>
      <c r="J14" s="3035"/>
      <c r="K14" s="3059"/>
      <c r="L14" s="3059"/>
      <c r="M14" s="2678" t="s">
        <v>2248</v>
      </c>
      <c r="N14" s="2678"/>
      <c r="O14" s="2678"/>
      <c r="P14" s="2678"/>
      <c r="Q14" s="3044"/>
      <c r="R14" s="3034"/>
    </row>
    <row r="15" spans="1:18" ht="15.75" thickBot="1">
      <c r="A15" s="3042"/>
      <c r="B15" s="3069"/>
      <c r="C15" s="3040"/>
      <c r="D15" s="3069"/>
      <c r="E15" s="3040"/>
      <c r="F15" s="2684" t="s">
        <v>2249</v>
      </c>
      <c r="G15" s="2684"/>
      <c r="H15" s="2685"/>
      <c r="I15" s="2674"/>
      <c r="J15" s="3042" t="s">
        <v>353</v>
      </c>
      <c r="K15" s="3040" t="s">
        <v>354</v>
      </c>
      <c r="L15" s="3040" t="s">
        <v>354</v>
      </c>
      <c r="M15" s="2684" t="s">
        <v>355</v>
      </c>
      <c r="N15" s="2684"/>
      <c r="O15" s="2684"/>
      <c r="P15" s="2684"/>
      <c r="Q15" s="2685"/>
      <c r="R15" s="3040"/>
    </row>
    <row r="16" spans="1:18">
      <c r="A16" s="3042"/>
      <c r="B16" s="3069"/>
      <c r="C16" s="3040"/>
      <c r="D16" s="3069"/>
      <c r="E16" s="3040"/>
      <c r="F16" s="3040"/>
      <c r="G16" s="3044"/>
      <c r="H16" s="3040"/>
      <c r="I16" s="2674"/>
      <c r="J16" s="3042" t="s">
        <v>356</v>
      </c>
      <c r="K16" s="3040" t="s">
        <v>893</v>
      </c>
      <c r="L16" s="3040" t="s">
        <v>894</v>
      </c>
      <c r="M16" s="3069"/>
      <c r="N16" s="3069"/>
      <c r="O16" s="3040"/>
      <c r="P16" s="3040"/>
      <c r="Q16" s="3044"/>
      <c r="R16" s="3040"/>
    </row>
    <row r="17" spans="1:18">
      <c r="A17" s="3042" t="s">
        <v>3686</v>
      </c>
      <c r="B17" s="2678" t="s">
        <v>895</v>
      </c>
      <c r="C17" s="3044"/>
      <c r="D17" s="2678" t="s">
        <v>896</v>
      </c>
      <c r="E17" s="3044"/>
      <c r="F17" s="3040"/>
      <c r="G17" s="3044"/>
      <c r="H17" s="3040"/>
      <c r="I17" s="2674"/>
      <c r="J17" s="3042" t="s">
        <v>897</v>
      </c>
      <c r="K17" s="3040" t="s">
        <v>898</v>
      </c>
      <c r="L17" s="3040" t="s">
        <v>893</v>
      </c>
      <c r="M17" s="2678"/>
      <c r="N17" s="2678"/>
      <c r="O17" s="3044"/>
      <c r="P17" s="3040" t="s">
        <v>3251</v>
      </c>
      <c r="Q17" s="3044" t="s">
        <v>899</v>
      </c>
      <c r="R17" s="3040" t="s">
        <v>3686</v>
      </c>
    </row>
    <row r="18" spans="1:18">
      <c r="A18" s="3042" t="s">
        <v>3689</v>
      </c>
      <c r="B18" s="2674"/>
      <c r="C18" s="3059"/>
      <c r="D18" s="3069"/>
      <c r="E18" s="3040"/>
      <c r="F18" s="3040" t="s">
        <v>2644</v>
      </c>
      <c r="G18" s="3044" t="s">
        <v>900</v>
      </c>
      <c r="H18" s="3040" t="s">
        <v>901</v>
      </c>
      <c r="I18" s="2674"/>
      <c r="J18" s="3042" t="s">
        <v>902</v>
      </c>
      <c r="K18" s="3040" t="s">
        <v>3767</v>
      </c>
      <c r="L18" s="3040" t="s">
        <v>898</v>
      </c>
      <c r="M18" s="2678" t="s">
        <v>903</v>
      </c>
      <c r="N18" s="2678"/>
      <c r="O18" s="3044"/>
      <c r="P18" s="3040" t="s">
        <v>904</v>
      </c>
      <c r="Q18" s="3044" t="s">
        <v>905</v>
      </c>
      <c r="R18" s="3040" t="s">
        <v>3689</v>
      </c>
    </row>
    <row r="19" spans="1:18">
      <c r="A19" s="3070"/>
      <c r="B19" s="2674"/>
      <c r="C19" s="3040"/>
      <c r="D19" s="2674"/>
      <c r="E19" s="3040"/>
      <c r="F19" s="3040"/>
      <c r="G19" s="3044"/>
      <c r="H19" s="3059"/>
      <c r="I19" s="2674"/>
      <c r="J19" s="3070"/>
      <c r="K19" s="3059"/>
      <c r="L19" s="3040"/>
      <c r="M19" s="2674"/>
      <c r="N19" s="2674"/>
      <c r="O19" s="3040"/>
      <c r="P19" s="3040"/>
      <c r="Q19" s="3040"/>
      <c r="R19" s="3059"/>
    </row>
    <row r="20" spans="1:18" ht="15.75" thickBot="1">
      <c r="A20" s="3049"/>
      <c r="B20" s="2684" t="s">
        <v>58</v>
      </c>
      <c r="C20" s="2685"/>
      <c r="D20" s="2684" t="s">
        <v>1827</v>
      </c>
      <c r="E20" s="2685"/>
      <c r="F20" s="3047" t="s">
        <v>1828</v>
      </c>
      <c r="G20" s="2685" t="s">
        <v>1829</v>
      </c>
      <c r="H20" s="2685" t="s">
        <v>3535</v>
      </c>
      <c r="I20" s="2674"/>
      <c r="J20" s="3071" t="s">
        <v>3536</v>
      </c>
      <c r="K20" s="3071" t="s">
        <v>3537</v>
      </c>
      <c r="L20" s="3071" t="s">
        <v>3538</v>
      </c>
      <c r="M20" s="2684" t="s">
        <v>3539</v>
      </c>
      <c r="N20" s="2684"/>
      <c r="O20" s="2685"/>
      <c r="P20" s="3047" t="s">
        <v>3540</v>
      </c>
      <c r="Q20" s="3047" t="s">
        <v>3490</v>
      </c>
      <c r="R20" s="3047"/>
    </row>
    <row r="21" spans="1:18">
      <c r="A21" s="3070">
        <v>1</v>
      </c>
      <c r="B21" s="2674" t="s">
        <v>1437</v>
      </c>
      <c r="C21" s="3059"/>
      <c r="D21" s="2674" t="s">
        <v>1438</v>
      </c>
      <c r="E21" s="3044"/>
      <c r="F21" s="3153">
        <v>69</v>
      </c>
      <c r="G21" s="3154">
        <v>13.2</v>
      </c>
      <c r="H21" s="3155"/>
      <c r="I21" s="2674"/>
      <c r="J21" s="3156">
        <v>25</v>
      </c>
      <c r="K21" s="3157">
        <v>1</v>
      </c>
      <c r="L21" s="3157">
        <v>0</v>
      </c>
      <c r="M21" s="2674"/>
      <c r="N21" s="2674"/>
      <c r="O21" s="3044"/>
      <c r="P21" s="3073"/>
      <c r="Q21" s="3074"/>
      <c r="R21" s="3070">
        <v>1</v>
      </c>
    </row>
    <row r="22" spans="1:18">
      <c r="A22" s="3070">
        <v>2</v>
      </c>
      <c r="B22" s="2674" t="s">
        <v>4085</v>
      </c>
      <c r="C22" s="3059"/>
      <c r="D22" s="2674" t="s">
        <v>1438</v>
      </c>
      <c r="E22" s="3040"/>
      <c r="F22" s="3153">
        <v>34.5</v>
      </c>
      <c r="G22" s="3154">
        <v>13.2</v>
      </c>
      <c r="H22" s="3155"/>
      <c r="I22" s="2674"/>
      <c r="J22" s="3156">
        <v>20</v>
      </c>
      <c r="K22" s="3157">
        <v>1</v>
      </c>
      <c r="L22" s="3157">
        <v>0</v>
      </c>
      <c r="M22" s="2674"/>
      <c r="N22" s="2674"/>
      <c r="O22" s="3040"/>
      <c r="P22" s="3073"/>
      <c r="Q22" s="3074"/>
      <c r="R22" s="3070">
        <v>2</v>
      </c>
    </row>
    <row r="23" spans="1:18">
      <c r="A23" s="3070">
        <v>3</v>
      </c>
      <c r="B23" s="2674" t="s">
        <v>1440</v>
      </c>
      <c r="C23" s="3059"/>
      <c r="D23" s="2674" t="s">
        <v>1438</v>
      </c>
      <c r="E23" s="3040"/>
      <c r="F23" s="3153">
        <v>69</v>
      </c>
      <c r="G23" s="3154">
        <v>13.2</v>
      </c>
      <c r="H23" s="3155"/>
      <c r="I23" s="2674"/>
      <c r="J23" s="3156">
        <v>40</v>
      </c>
      <c r="K23" s="3157">
        <v>2</v>
      </c>
      <c r="L23" s="3157">
        <v>0</v>
      </c>
      <c r="M23" s="2674"/>
      <c r="N23" s="2674"/>
      <c r="O23" s="3040"/>
      <c r="P23" s="3073"/>
      <c r="Q23" s="3074"/>
      <c r="R23" s="3070">
        <v>3</v>
      </c>
    </row>
    <row r="24" spans="1:18">
      <c r="A24" s="3070">
        <v>4</v>
      </c>
      <c r="B24" s="2674" t="s">
        <v>377</v>
      </c>
      <c r="C24" s="3059"/>
      <c r="D24" s="2674" t="s">
        <v>378</v>
      </c>
      <c r="E24" s="3040"/>
      <c r="F24" s="3153">
        <v>345</v>
      </c>
      <c r="G24" s="3154">
        <v>138</v>
      </c>
      <c r="H24" s="3155"/>
      <c r="I24" s="2674"/>
      <c r="J24" s="3156">
        <v>400</v>
      </c>
      <c r="K24" s="3157">
        <v>1</v>
      </c>
      <c r="L24" s="3157">
        <v>0</v>
      </c>
      <c r="M24" s="2674"/>
      <c r="N24" s="2674"/>
      <c r="O24" s="3040"/>
      <c r="P24" s="3073"/>
      <c r="Q24" s="3074"/>
      <c r="R24" s="3070">
        <v>4</v>
      </c>
    </row>
    <row r="25" spans="1:18">
      <c r="A25" s="3070">
        <v>5</v>
      </c>
      <c r="B25" s="2674" t="s">
        <v>4056</v>
      </c>
      <c r="C25" s="3059"/>
      <c r="D25" s="2674" t="s">
        <v>4057</v>
      </c>
      <c r="E25" s="3040"/>
      <c r="F25" s="3153">
        <v>20</v>
      </c>
      <c r="G25" s="3154">
        <v>345</v>
      </c>
      <c r="H25" s="3155"/>
      <c r="I25" s="2674"/>
      <c r="J25" s="3156">
        <v>1344</v>
      </c>
      <c r="K25" s="3157">
        <v>2</v>
      </c>
      <c r="L25" s="3157">
        <v>0</v>
      </c>
      <c r="M25" s="2674"/>
      <c r="N25" s="2674"/>
      <c r="O25" s="3040"/>
      <c r="P25" s="3073"/>
      <c r="Q25" s="3074"/>
      <c r="R25" s="3070">
        <v>5</v>
      </c>
    </row>
    <row r="26" spans="1:18">
      <c r="A26" s="3081">
        <v>6</v>
      </c>
      <c r="B26" s="2674" t="s">
        <v>379</v>
      </c>
      <c r="C26" s="3059"/>
      <c r="D26" s="2674" t="s">
        <v>1438</v>
      </c>
      <c r="E26" s="3059"/>
      <c r="F26" s="3153">
        <v>34.5</v>
      </c>
      <c r="G26" s="3154">
        <v>13.2</v>
      </c>
      <c r="H26" s="3155"/>
      <c r="I26" s="2674"/>
      <c r="J26" s="3156">
        <v>25</v>
      </c>
      <c r="K26" s="3157">
        <v>1</v>
      </c>
      <c r="L26" s="3157">
        <v>0</v>
      </c>
      <c r="M26" s="2674"/>
      <c r="N26" s="2674"/>
      <c r="O26" s="3059"/>
      <c r="P26" s="3073"/>
      <c r="Q26" s="3074"/>
      <c r="R26" s="3070">
        <v>6</v>
      </c>
    </row>
    <row r="27" spans="1:18">
      <c r="A27" s="3081">
        <v>7</v>
      </c>
      <c r="B27" s="2674" t="s">
        <v>1521</v>
      </c>
      <c r="C27" s="3059"/>
      <c r="D27" s="2674" t="s">
        <v>378</v>
      </c>
      <c r="E27" s="3059"/>
      <c r="F27" s="3153">
        <v>69</v>
      </c>
      <c r="G27" s="3154">
        <v>34.5</v>
      </c>
      <c r="H27" s="3155"/>
      <c r="I27" s="2674"/>
      <c r="J27" s="3156">
        <v>67</v>
      </c>
      <c r="K27" s="3157">
        <v>2</v>
      </c>
      <c r="L27" s="3157">
        <v>0</v>
      </c>
      <c r="M27" s="2674"/>
      <c r="N27" s="2674"/>
      <c r="O27" s="3059"/>
      <c r="P27" s="3073"/>
      <c r="Q27" s="3074"/>
      <c r="R27" s="3070">
        <v>7</v>
      </c>
    </row>
    <row r="28" spans="1:18">
      <c r="A28" s="3081">
        <v>8</v>
      </c>
      <c r="B28" s="2674" t="s">
        <v>1521</v>
      </c>
      <c r="C28" s="3059"/>
      <c r="D28" s="2674" t="s">
        <v>378</v>
      </c>
      <c r="E28" s="3059"/>
      <c r="F28" s="3153">
        <v>138</v>
      </c>
      <c r="G28" s="3154">
        <v>69</v>
      </c>
      <c r="H28" s="3155">
        <v>13.2</v>
      </c>
      <c r="I28" s="2674"/>
      <c r="J28" s="3156">
        <v>175</v>
      </c>
      <c r="K28" s="3157">
        <v>1</v>
      </c>
      <c r="L28" s="3157">
        <v>0</v>
      </c>
      <c r="M28" s="2674"/>
      <c r="N28" s="2674"/>
      <c r="O28" s="3059"/>
      <c r="P28" s="3073"/>
      <c r="Q28" s="3074"/>
      <c r="R28" s="3070">
        <v>8</v>
      </c>
    </row>
    <row r="29" spans="1:18">
      <c r="A29" s="3081">
        <v>9</v>
      </c>
      <c r="B29" s="2674" t="s">
        <v>1521</v>
      </c>
      <c r="C29" s="3059"/>
      <c r="D29" s="2674" t="s">
        <v>1438</v>
      </c>
      <c r="E29" s="3059"/>
      <c r="F29" s="3153">
        <v>138</v>
      </c>
      <c r="G29" s="3154">
        <v>13.2</v>
      </c>
      <c r="H29" s="3155"/>
      <c r="I29" s="2674"/>
      <c r="J29" s="3156">
        <v>70</v>
      </c>
      <c r="K29" s="3157">
        <v>2</v>
      </c>
      <c r="L29" s="3157">
        <v>0</v>
      </c>
      <c r="M29" s="2674"/>
      <c r="N29" s="2674"/>
      <c r="O29" s="3059"/>
      <c r="P29" s="3073"/>
      <c r="Q29" s="3074"/>
      <c r="R29" s="3070">
        <v>9</v>
      </c>
    </row>
    <row r="30" spans="1:18">
      <c r="A30" s="3081">
        <v>10</v>
      </c>
      <c r="B30" s="2674" t="s">
        <v>4086</v>
      </c>
      <c r="C30" s="3059"/>
      <c r="D30" s="2674" t="s">
        <v>1438</v>
      </c>
      <c r="E30" s="3059"/>
      <c r="F30" s="3153">
        <v>138</v>
      </c>
      <c r="G30" s="3154">
        <v>13.2</v>
      </c>
      <c r="H30" s="3155"/>
      <c r="I30" s="2674"/>
      <c r="J30" s="3156">
        <v>70</v>
      </c>
      <c r="K30" s="3157">
        <v>2</v>
      </c>
      <c r="L30" s="3157">
        <v>0</v>
      </c>
      <c r="M30" s="2674"/>
      <c r="N30" s="2674"/>
      <c r="O30" s="3059"/>
      <c r="P30" s="3073"/>
      <c r="Q30" s="3074"/>
      <c r="R30" s="3070">
        <v>10</v>
      </c>
    </row>
    <row r="31" spans="1:18">
      <c r="A31" s="3081">
        <v>11</v>
      </c>
      <c r="B31" s="2674" t="s">
        <v>4086</v>
      </c>
      <c r="C31" s="3059"/>
      <c r="D31" s="2674" t="s">
        <v>1438</v>
      </c>
      <c r="E31" s="3059"/>
      <c r="F31" s="3153">
        <v>138</v>
      </c>
      <c r="G31" s="3154">
        <v>34.5</v>
      </c>
      <c r="H31" s="3155">
        <v>13.2</v>
      </c>
      <c r="I31" s="2674"/>
      <c r="J31" s="3156">
        <v>25</v>
      </c>
      <c r="K31" s="3157">
        <v>1</v>
      </c>
      <c r="L31" s="3157">
        <v>0</v>
      </c>
      <c r="M31" s="2674"/>
      <c r="N31" s="2674"/>
      <c r="O31" s="3059"/>
      <c r="P31" s="3073"/>
      <c r="Q31" s="3074"/>
      <c r="R31" s="3070">
        <v>11</v>
      </c>
    </row>
    <row r="32" spans="1:18">
      <c r="A32" s="3081">
        <v>12</v>
      </c>
      <c r="B32" s="2674" t="s">
        <v>1522</v>
      </c>
      <c r="C32" s="3059"/>
      <c r="D32" s="2674" t="s">
        <v>1438</v>
      </c>
      <c r="E32" s="3059"/>
      <c r="F32" s="3153">
        <v>138</v>
      </c>
      <c r="G32" s="3154">
        <v>13.2</v>
      </c>
      <c r="H32" s="3155"/>
      <c r="I32" s="2674"/>
      <c r="J32" s="3156">
        <v>70</v>
      </c>
      <c r="K32" s="3157">
        <v>2</v>
      </c>
      <c r="L32" s="3157">
        <v>0</v>
      </c>
      <c r="M32" s="2674"/>
      <c r="N32" s="2674"/>
      <c r="O32" s="3059"/>
      <c r="P32" s="3073"/>
      <c r="Q32" s="3074"/>
      <c r="R32" s="3070">
        <v>12</v>
      </c>
    </row>
    <row r="33" spans="1:18">
      <c r="A33" s="3081">
        <v>13</v>
      </c>
      <c r="B33" s="2674" t="s">
        <v>4058</v>
      </c>
      <c r="C33" s="3059"/>
      <c r="D33" s="2674" t="s">
        <v>1438</v>
      </c>
      <c r="E33" s="3059"/>
      <c r="F33" s="3153">
        <v>138</v>
      </c>
      <c r="G33" s="3154">
        <v>13.2</v>
      </c>
      <c r="H33" s="3155"/>
      <c r="I33" s="2674"/>
      <c r="J33" s="3156">
        <v>105</v>
      </c>
      <c r="K33" s="3157">
        <v>3</v>
      </c>
      <c r="L33" s="3157">
        <v>0</v>
      </c>
      <c r="M33" s="2674"/>
      <c r="N33" s="2674"/>
      <c r="O33" s="3059"/>
      <c r="P33" s="3073"/>
      <c r="Q33" s="3074"/>
      <c r="R33" s="3070">
        <v>13</v>
      </c>
    </row>
    <row r="34" spans="1:18">
      <c r="A34" s="3081">
        <v>14</v>
      </c>
      <c r="B34" s="2674" t="s">
        <v>361</v>
      </c>
      <c r="C34" s="3059"/>
      <c r="D34" s="2674" t="s">
        <v>1438</v>
      </c>
      <c r="E34" s="3059"/>
      <c r="F34" s="3153">
        <v>69</v>
      </c>
      <c r="G34" s="3154">
        <v>34.5</v>
      </c>
      <c r="H34" s="3155"/>
      <c r="I34" s="2674"/>
      <c r="J34" s="3156">
        <v>35</v>
      </c>
      <c r="K34" s="3157">
        <v>1</v>
      </c>
      <c r="L34" s="3157">
        <v>0</v>
      </c>
      <c r="M34" s="2674"/>
      <c r="N34" s="2674"/>
      <c r="O34" s="3059"/>
      <c r="P34" s="3073"/>
      <c r="Q34" s="3074"/>
      <c r="R34" s="3070">
        <v>14</v>
      </c>
    </row>
    <row r="35" spans="1:18">
      <c r="A35" s="3081">
        <v>15</v>
      </c>
      <c r="B35" s="2674" t="s">
        <v>362</v>
      </c>
      <c r="C35" s="3059"/>
      <c r="D35" s="2674" t="s">
        <v>1438</v>
      </c>
      <c r="E35" s="3059"/>
      <c r="F35" s="3153">
        <v>34.5</v>
      </c>
      <c r="G35" s="3154">
        <v>13.2</v>
      </c>
      <c r="H35" s="3155"/>
      <c r="I35" s="2674"/>
      <c r="J35" s="3156">
        <v>28</v>
      </c>
      <c r="K35" s="3157">
        <v>1</v>
      </c>
      <c r="L35" s="3157">
        <v>0</v>
      </c>
      <c r="M35" s="2674"/>
      <c r="N35" s="2674"/>
      <c r="O35" s="3059"/>
      <c r="P35" s="3073"/>
      <c r="Q35" s="3074"/>
      <c r="R35" s="3070">
        <v>15</v>
      </c>
    </row>
    <row r="36" spans="1:18">
      <c r="A36" s="3081">
        <v>16</v>
      </c>
      <c r="B36" s="2674" t="s">
        <v>363</v>
      </c>
      <c r="C36" s="3059"/>
      <c r="D36" s="2674" t="s">
        <v>1438</v>
      </c>
      <c r="E36" s="3059"/>
      <c r="F36" s="3153">
        <v>69</v>
      </c>
      <c r="G36" s="3154">
        <v>13.2</v>
      </c>
      <c r="H36" s="3155"/>
      <c r="I36" s="2674"/>
      <c r="J36" s="3156">
        <v>70</v>
      </c>
      <c r="K36" s="3157">
        <v>2</v>
      </c>
      <c r="L36" s="3157">
        <v>0</v>
      </c>
      <c r="M36" s="2674"/>
      <c r="N36" s="2674"/>
      <c r="O36" s="3059"/>
      <c r="P36" s="3073"/>
      <c r="Q36" s="3074"/>
      <c r="R36" s="3070">
        <v>16</v>
      </c>
    </row>
    <row r="37" spans="1:18">
      <c r="A37" s="3070">
        <v>17</v>
      </c>
      <c r="B37" s="2674" t="s">
        <v>364</v>
      </c>
      <c r="C37" s="3059"/>
      <c r="D37" s="2674" t="s">
        <v>1438</v>
      </c>
      <c r="E37" s="3059"/>
      <c r="F37" s="3153">
        <v>69</v>
      </c>
      <c r="G37" s="3154">
        <v>34.5</v>
      </c>
      <c r="H37" s="3155"/>
      <c r="I37" s="2674"/>
      <c r="J37" s="3156">
        <v>40</v>
      </c>
      <c r="K37" s="3157">
        <v>2</v>
      </c>
      <c r="L37" s="3157">
        <v>0</v>
      </c>
      <c r="M37" s="2674"/>
      <c r="N37" s="2674"/>
      <c r="O37" s="3059"/>
      <c r="P37" s="3073"/>
      <c r="Q37" s="3074"/>
      <c r="R37" s="3070">
        <v>17</v>
      </c>
    </row>
    <row r="38" spans="1:18">
      <c r="A38" s="3070">
        <v>18</v>
      </c>
      <c r="B38" s="2674" t="s">
        <v>364</v>
      </c>
      <c r="C38" s="3059"/>
      <c r="D38" s="2674" t="s">
        <v>1438</v>
      </c>
      <c r="E38" s="3059"/>
      <c r="F38" s="3153">
        <v>69</v>
      </c>
      <c r="G38" s="3154">
        <v>13.2</v>
      </c>
      <c r="H38" s="3155"/>
      <c r="I38" s="2674"/>
      <c r="J38" s="3156">
        <v>70</v>
      </c>
      <c r="K38" s="3157">
        <v>2</v>
      </c>
      <c r="L38" s="3157">
        <v>0</v>
      </c>
      <c r="M38" s="2674"/>
      <c r="N38" s="2674"/>
      <c r="O38" s="3059"/>
      <c r="P38" s="3073"/>
      <c r="Q38" s="3074"/>
      <c r="R38" s="3070">
        <v>18</v>
      </c>
    </row>
    <row r="39" spans="1:18">
      <c r="A39" s="3070">
        <v>19</v>
      </c>
      <c r="B39" s="2674" t="s">
        <v>4321</v>
      </c>
      <c r="C39" s="3059"/>
      <c r="D39" s="2674" t="s">
        <v>1438</v>
      </c>
      <c r="E39" s="3059"/>
      <c r="F39" s="3153">
        <v>69</v>
      </c>
      <c r="G39" s="3154">
        <v>13.2</v>
      </c>
      <c r="H39" s="3155"/>
      <c r="I39" s="2674"/>
      <c r="J39" s="3156">
        <v>100</v>
      </c>
      <c r="K39" s="3157">
        <v>2</v>
      </c>
      <c r="L39" s="3157">
        <v>0</v>
      </c>
      <c r="M39" s="2674"/>
      <c r="N39" s="2674"/>
      <c r="O39" s="3059"/>
      <c r="P39" s="3073"/>
      <c r="Q39" s="3074"/>
      <c r="R39" s="3070">
        <v>19</v>
      </c>
    </row>
    <row r="40" spans="1:18">
      <c r="A40" s="3070">
        <v>20</v>
      </c>
      <c r="B40" s="2674" t="s">
        <v>365</v>
      </c>
      <c r="C40" s="3059"/>
      <c r="D40" s="2674" t="s">
        <v>1438</v>
      </c>
      <c r="E40" s="3059"/>
      <c r="F40" s="3153">
        <v>34.5</v>
      </c>
      <c r="G40" s="3154">
        <v>13.2</v>
      </c>
      <c r="H40" s="3155"/>
      <c r="I40" s="2674"/>
      <c r="J40" s="3156">
        <v>11</v>
      </c>
      <c r="K40" s="3157">
        <v>2</v>
      </c>
      <c r="L40" s="3157">
        <v>0</v>
      </c>
      <c r="M40" s="2674"/>
      <c r="N40" s="2674"/>
      <c r="O40" s="3059"/>
      <c r="P40" s="3073"/>
      <c r="Q40" s="3074"/>
      <c r="R40" s="3070">
        <v>20</v>
      </c>
    </row>
    <row r="41" spans="1:18">
      <c r="A41" s="3070">
        <v>21</v>
      </c>
      <c r="B41" s="2674" t="s">
        <v>366</v>
      </c>
      <c r="C41" s="3059"/>
      <c r="D41" s="2674" t="s">
        <v>378</v>
      </c>
      <c r="E41" s="3059"/>
      <c r="F41" s="3153">
        <v>138</v>
      </c>
      <c r="G41" s="3154">
        <v>69</v>
      </c>
      <c r="H41" s="3155">
        <v>13.2</v>
      </c>
      <c r="I41" s="2674"/>
      <c r="J41" s="3156">
        <v>175</v>
      </c>
      <c r="K41" s="3157">
        <v>1</v>
      </c>
      <c r="L41" s="3157">
        <v>0</v>
      </c>
      <c r="M41" s="2674"/>
      <c r="N41" s="2674"/>
      <c r="O41" s="3059"/>
      <c r="P41" s="3073"/>
      <c r="Q41" s="3074"/>
      <c r="R41" s="3070">
        <v>21</v>
      </c>
    </row>
    <row r="42" spans="1:18">
      <c r="A42" s="3070">
        <v>22</v>
      </c>
      <c r="B42" s="2674" t="s">
        <v>842</v>
      </c>
      <c r="C42" s="3059"/>
      <c r="D42" s="2674" t="s">
        <v>378</v>
      </c>
      <c r="E42" s="3059"/>
      <c r="F42" s="3153">
        <v>13.8</v>
      </c>
      <c r="G42" s="3154">
        <v>69</v>
      </c>
      <c r="H42" s="3155"/>
      <c r="I42" s="2674"/>
      <c r="J42" s="3156">
        <v>50</v>
      </c>
      <c r="K42" s="3157">
        <v>1</v>
      </c>
      <c r="L42" s="3157">
        <v>0</v>
      </c>
      <c r="M42" s="2674"/>
      <c r="N42" s="2674"/>
      <c r="O42" s="3059"/>
      <c r="P42" s="3073"/>
      <c r="Q42" s="3074"/>
      <c r="R42" s="3070">
        <v>22</v>
      </c>
    </row>
    <row r="43" spans="1:18">
      <c r="A43" s="3070">
        <v>23</v>
      </c>
      <c r="B43" s="2674" t="s">
        <v>366</v>
      </c>
      <c r="C43" s="3059"/>
      <c r="D43" s="2674" t="s">
        <v>1438</v>
      </c>
      <c r="E43" s="3059"/>
      <c r="F43" s="3153">
        <v>69</v>
      </c>
      <c r="G43" s="3154">
        <v>13.2</v>
      </c>
      <c r="H43" s="3155"/>
      <c r="I43" s="2674"/>
      <c r="J43" s="3156">
        <v>25</v>
      </c>
      <c r="K43" s="3157">
        <v>1</v>
      </c>
      <c r="L43" s="3157">
        <v>0</v>
      </c>
      <c r="M43" s="2674"/>
      <c r="N43" s="2674"/>
      <c r="O43" s="3059"/>
      <c r="P43" s="3073"/>
      <c r="Q43" s="3074"/>
      <c r="R43" s="3070">
        <v>23</v>
      </c>
    </row>
    <row r="44" spans="1:18">
      <c r="A44" s="3070">
        <v>24</v>
      </c>
      <c r="B44" s="2674" t="s">
        <v>367</v>
      </c>
      <c r="C44" s="3059"/>
      <c r="D44" s="2674" t="s">
        <v>1438</v>
      </c>
      <c r="E44" s="3059"/>
      <c r="F44" s="3153">
        <v>69</v>
      </c>
      <c r="G44" s="3154">
        <v>13.2</v>
      </c>
      <c r="H44" s="3155"/>
      <c r="I44" s="2674"/>
      <c r="J44" s="3156">
        <v>25</v>
      </c>
      <c r="K44" s="3157">
        <v>1</v>
      </c>
      <c r="L44" s="3157">
        <v>0</v>
      </c>
      <c r="M44" s="2674"/>
      <c r="N44" s="2674"/>
      <c r="O44" s="3059"/>
      <c r="P44" s="3073"/>
      <c r="Q44" s="3074"/>
      <c r="R44" s="3070">
        <v>24</v>
      </c>
    </row>
    <row r="45" spans="1:18">
      <c r="A45" s="3070">
        <v>25</v>
      </c>
      <c r="B45" s="2674" t="s">
        <v>368</v>
      </c>
      <c r="C45" s="3059"/>
      <c r="D45" s="2674" t="s">
        <v>1438</v>
      </c>
      <c r="E45" s="3059"/>
      <c r="F45" s="3153">
        <v>69</v>
      </c>
      <c r="G45" s="3154">
        <v>13.2</v>
      </c>
      <c r="H45" s="3155"/>
      <c r="I45" s="2674"/>
      <c r="J45" s="3156">
        <v>19</v>
      </c>
      <c r="K45" s="3157">
        <v>2</v>
      </c>
      <c r="L45" s="3157">
        <v>0</v>
      </c>
      <c r="M45" s="2674"/>
      <c r="N45" s="2674"/>
      <c r="O45" s="3059"/>
      <c r="P45" s="3073"/>
      <c r="Q45" s="3074"/>
      <c r="R45" s="3070">
        <v>25</v>
      </c>
    </row>
    <row r="46" spans="1:18">
      <c r="A46" s="3070">
        <v>26</v>
      </c>
      <c r="B46" s="2674" t="s">
        <v>369</v>
      </c>
      <c r="C46" s="3059"/>
      <c r="D46" s="2674" t="s">
        <v>378</v>
      </c>
      <c r="E46" s="3059"/>
      <c r="F46" s="3153">
        <v>138</v>
      </c>
      <c r="G46" s="3154">
        <v>69</v>
      </c>
      <c r="H46" s="3155"/>
      <c r="I46" s="2674"/>
      <c r="J46" s="3156">
        <v>85</v>
      </c>
      <c r="K46" s="3157">
        <v>1</v>
      </c>
      <c r="L46" s="3157">
        <v>0</v>
      </c>
      <c r="M46" s="2674"/>
      <c r="N46" s="2674"/>
      <c r="O46" s="3059"/>
      <c r="P46" s="3073"/>
      <c r="Q46" s="3074"/>
      <c r="R46" s="3070">
        <v>26</v>
      </c>
    </row>
    <row r="47" spans="1:18">
      <c r="A47" s="3070">
        <v>27</v>
      </c>
      <c r="B47" s="2674" t="s">
        <v>4087</v>
      </c>
      <c r="C47" s="3059"/>
      <c r="D47" s="2674" t="s">
        <v>378</v>
      </c>
      <c r="E47" s="3059"/>
      <c r="F47" s="3153">
        <v>345</v>
      </c>
      <c r="G47" s="3154">
        <v>138</v>
      </c>
      <c r="H47" s="3155"/>
      <c r="I47" s="2674"/>
      <c r="J47" s="3156">
        <v>400</v>
      </c>
      <c r="K47" s="3157">
        <v>1</v>
      </c>
      <c r="L47" s="3157">
        <v>0</v>
      </c>
      <c r="M47" s="2674"/>
      <c r="N47" s="2674"/>
      <c r="O47" s="3059"/>
      <c r="P47" s="3073"/>
      <c r="Q47" s="3074"/>
      <c r="R47" s="3070">
        <v>27</v>
      </c>
    </row>
    <row r="48" spans="1:18">
      <c r="A48" s="3070">
        <v>28</v>
      </c>
      <c r="B48" s="2674" t="s">
        <v>4088</v>
      </c>
      <c r="C48" s="3059"/>
      <c r="D48" s="2674" t="s">
        <v>378</v>
      </c>
      <c r="E48" s="3059"/>
      <c r="F48" s="3153">
        <v>2.4</v>
      </c>
      <c r="G48" s="3154">
        <v>69</v>
      </c>
      <c r="H48" s="3155"/>
      <c r="I48" s="2674"/>
      <c r="J48" s="3156">
        <v>5</v>
      </c>
      <c r="K48" s="3157">
        <v>1</v>
      </c>
      <c r="L48" s="3157">
        <v>0</v>
      </c>
      <c r="M48" s="2674"/>
      <c r="N48" s="2674"/>
      <c r="O48" s="3059"/>
      <c r="P48" s="3073"/>
      <c r="Q48" s="3074"/>
      <c r="R48" s="3070">
        <v>28</v>
      </c>
    </row>
    <row r="49" spans="1:18">
      <c r="A49" s="3070">
        <v>29</v>
      </c>
      <c r="B49" s="2674" t="s">
        <v>4089</v>
      </c>
      <c r="C49" s="3059"/>
      <c r="D49" s="2674" t="s">
        <v>1438</v>
      </c>
      <c r="E49" s="3059" t="s">
        <v>3253</v>
      </c>
      <c r="F49" s="3153">
        <v>69</v>
      </c>
      <c r="G49" s="3154">
        <v>13.2</v>
      </c>
      <c r="H49" s="3155"/>
      <c r="I49" s="2674"/>
      <c r="J49" s="3156">
        <v>8</v>
      </c>
      <c r="K49" s="3157">
        <v>1</v>
      </c>
      <c r="L49" s="3157">
        <v>0</v>
      </c>
      <c r="M49" s="2674"/>
      <c r="N49" s="2674"/>
      <c r="O49" s="3059"/>
      <c r="P49" s="3073"/>
      <c r="Q49" s="3074"/>
      <c r="R49" s="3070">
        <v>29</v>
      </c>
    </row>
    <row r="50" spans="1:18">
      <c r="A50" s="3070">
        <v>30</v>
      </c>
      <c r="B50" s="2674" t="s">
        <v>370</v>
      </c>
      <c r="C50" s="3059"/>
      <c r="D50" s="2674" t="s">
        <v>1438</v>
      </c>
      <c r="E50" s="3059"/>
      <c r="F50" s="3153">
        <v>69</v>
      </c>
      <c r="G50" s="3154">
        <v>13.2</v>
      </c>
      <c r="H50" s="3155"/>
      <c r="I50" s="2674"/>
      <c r="J50" s="3156">
        <v>100</v>
      </c>
      <c r="K50" s="3157">
        <v>2</v>
      </c>
      <c r="L50" s="3157">
        <v>0</v>
      </c>
      <c r="M50" s="2674"/>
      <c r="N50" s="2674"/>
      <c r="O50" s="3059"/>
      <c r="P50" s="3073"/>
      <c r="Q50" s="3074"/>
      <c r="R50" s="3070">
        <v>30</v>
      </c>
    </row>
    <row r="51" spans="1:18">
      <c r="A51" s="3070">
        <v>31</v>
      </c>
      <c r="B51" s="2674" t="s">
        <v>371</v>
      </c>
      <c r="C51" s="3059"/>
      <c r="D51" s="2674" t="s">
        <v>1438</v>
      </c>
      <c r="E51" s="3059"/>
      <c r="F51" s="3153">
        <v>138</v>
      </c>
      <c r="G51" s="3154">
        <v>13.2</v>
      </c>
      <c r="H51" s="3155"/>
      <c r="I51" s="2674"/>
      <c r="J51" s="3156">
        <v>50</v>
      </c>
      <c r="K51" s="3157">
        <v>2</v>
      </c>
      <c r="L51" s="3157">
        <v>0</v>
      </c>
      <c r="M51" s="2674"/>
      <c r="N51" s="2674"/>
      <c r="O51" s="3059"/>
      <c r="P51" s="3073"/>
      <c r="Q51" s="3074"/>
      <c r="R51" s="3070">
        <v>31</v>
      </c>
    </row>
    <row r="52" spans="1:18">
      <c r="A52" s="3070">
        <v>32</v>
      </c>
      <c r="B52" s="2674" t="s">
        <v>372</v>
      </c>
      <c r="C52" s="3059"/>
      <c r="D52" s="2674" t="s">
        <v>1438</v>
      </c>
      <c r="E52" s="3059"/>
      <c r="F52" s="3153">
        <v>69</v>
      </c>
      <c r="G52" s="3154">
        <v>13.2</v>
      </c>
      <c r="H52" s="3155"/>
      <c r="I52" s="2674"/>
      <c r="J52" s="3156">
        <v>50</v>
      </c>
      <c r="K52" s="3157">
        <v>2</v>
      </c>
      <c r="L52" s="3157">
        <v>0</v>
      </c>
      <c r="M52" s="2674"/>
      <c r="N52" s="2674"/>
      <c r="O52" s="3059"/>
      <c r="P52" s="3073"/>
      <c r="Q52" s="3074"/>
      <c r="R52" s="3070">
        <v>32</v>
      </c>
    </row>
    <row r="53" spans="1:18">
      <c r="A53" s="3070">
        <v>33</v>
      </c>
      <c r="B53" s="2674" t="s">
        <v>373</v>
      </c>
      <c r="C53" s="3059"/>
      <c r="D53" s="2674" t="s">
        <v>1438</v>
      </c>
      <c r="E53" s="3059"/>
      <c r="F53" s="3153">
        <v>138</v>
      </c>
      <c r="G53" s="3154">
        <v>13.2</v>
      </c>
      <c r="H53" s="3155"/>
      <c r="I53" s="2674"/>
      <c r="J53" s="3156">
        <v>100</v>
      </c>
      <c r="K53" s="3157">
        <v>2</v>
      </c>
      <c r="L53" s="3157">
        <v>0</v>
      </c>
      <c r="M53" s="2674"/>
      <c r="N53" s="2674"/>
      <c r="O53" s="3059"/>
      <c r="P53" s="3073"/>
      <c r="Q53" s="3074"/>
      <c r="R53" s="3070">
        <v>33</v>
      </c>
    </row>
    <row r="54" spans="1:18">
      <c r="A54" s="3070">
        <v>34</v>
      </c>
      <c r="B54" s="2674" t="s">
        <v>374</v>
      </c>
      <c r="C54" s="3059"/>
      <c r="D54" s="2674" t="s">
        <v>1438</v>
      </c>
      <c r="E54" s="3059"/>
      <c r="F54" s="3153">
        <v>69</v>
      </c>
      <c r="G54" s="3154">
        <v>13.2</v>
      </c>
      <c r="H54" s="3155"/>
      <c r="I54" s="2674"/>
      <c r="J54" s="3156">
        <v>70</v>
      </c>
      <c r="K54" s="3157">
        <v>2</v>
      </c>
      <c r="L54" s="3157">
        <v>0</v>
      </c>
      <c r="M54" s="2674"/>
      <c r="N54" s="2674"/>
      <c r="O54" s="3059"/>
      <c r="P54" s="3073"/>
      <c r="Q54" s="3074"/>
      <c r="R54" s="3070">
        <v>34</v>
      </c>
    </row>
    <row r="55" spans="1:18">
      <c r="A55" s="3070">
        <v>35</v>
      </c>
      <c r="B55" s="2674"/>
      <c r="C55" s="3059"/>
      <c r="D55" s="2674"/>
      <c r="E55" s="3059"/>
      <c r="F55" s="3153"/>
      <c r="G55" s="3154"/>
      <c r="H55" s="3155"/>
      <c r="I55" s="2674"/>
      <c r="J55" s="3156"/>
      <c r="K55" s="3157"/>
      <c r="L55" s="3157"/>
      <c r="M55" s="2674"/>
      <c r="N55" s="2674"/>
      <c r="O55" s="3059"/>
      <c r="P55" s="3073"/>
      <c r="Q55" s="3074"/>
      <c r="R55" s="3070">
        <v>35</v>
      </c>
    </row>
    <row r="56" spans="1:18">
      <c r="A56" s="3070">
        <v>36</v>
      </c>
      <c r="B56" s="2674"/>
      <c r="C56" s="3059"/>
      <c r="D56" s="2674"/>
      <c r="E56" s="3059"/>
      <c r="F56" s="3153"/>
      <c r="G56" s="3154"/>
      <c r="H56" s="3155"/>
      <c r="I56" s="2674"/>
      <c r="J56" s="3156"/>
      <c r="K56" s="3157"/>
      <c r="L56" s="3157"/>
      <c r="M56" s="2674"/>
      <c r="N56" s="2674"/>
      <c r="O56" s="3059"/>
      <c r="P56" s="3073"/>
      <c r="Q56" s="3074"/>
      <c r="R56" s="3070">
        <v>36</v>
      </c>
    </row>
    <row r="57" spans="1:18">
      <c r="A57" s="3070">
        <v>37</v>
      </c>
      <c r="B57" s="2674"/>
      <c r="C57" s="3059"/>
      <c r="D57" s="2674"/>
      <c r="E57" s="3059"/>
      <c r="F57" s="3153"/>
      <c r="G57" s="3154"/>
      <c r="H57" s="3155"/>
      <c r="I57" s="2674"/>
      <c r="J57" s="3156"/>
      <c r="K57" s="3157"/>
      <c r="L57" s="3157"/>
      <c r="M57" s="2674"/>
      <c r="N57" s="2674"/>
      <c r="O57" s="3059"/>
      <c r="P57" s="3073"/>
      <c r="Q57" s="3074"/>
      <c r="R57" s="3070">
        <v>37</v>
      </c>
    </row>
    <row r="58" spans="1:18">
      <c r="A58" s="3070">
        <v>38</v>
      </c>
      <c r="B58" s="2674"/>
      <c r="C58" s="3059"/>
      <c r="D58" s="2674"/>
      <c r="E58" s="3059"/>
      <c r="F58" s="3153"/>
      <c r="G58" s="3154"/>
      <c r="H58" s="3155"/>
      <c r="I58" s="2674"/>
      <c r="J58" s="3156"/>
      <c r="K58" s="3157"/>
      <c r="L58" s="3157"/>
      <c r="M58" s="2674"/>
      <c r="N58" s="2674"/>
      <c r="O58" s="3059"/>
      <c r="P58" s="3073"/>
      <c r="Q58" s="3074"/>
      <c r="R58" s="3070">
        <v>38</v>
      </c>
    </row>
    <row r="59" spans="1:18" ht="15.75" thickBot="1">
      <c r="A59" s="3070">
        <v>39</v>
      </c>
      <c r="B59" s="2674"/>
      <c r="C59" s="3059"/>
      <c r="D59" s="2674"/>
      <c r="E59" s="3059"/>
      <c r="F59" s="3153"/>
      <c r="G59" s="3154"/>
      <c r="H59" s="3155"/>
      <c r="I59" s="2674"/>
      <c r="J59" s="3156"/>
      <c r="K59" s="3081"/>
      <c r="L59" s="3157"/>
      <c r="M59" s="2674"/>
      <c r="N59" s="2674"/>
      <c r="O59" s="3059"/>
      <c r="P59" s="3073"/>
      <c r="Q59" s="3074"/>
      <c r="R59" s="3070">
        <v>39</v>
      </c>
    </row>
    <row r="60" spans="1:18" ht="15.75" thickBot="1">
      <c r="A60" s="3049">
        <v>40</v>
      </c>
      <c r="B60" s="3046"/>
      <c r="C60" s="3050"/>
      <c r="D60" s="3046"/>
      <c r="E60" s="3050"/>
      <c r="F60" s="3147"/>
      <c r="G60" s="3158"/>
      <c r="H60" s="3159"/>
      <c r="I60" s="2674"/>
      <c r="J60" s="3160"/>
      <c r="K60" s="3050"/>
      <c r="L60" s="3050"/>
      <c r="M60" s="3046"/>
      <c r="N60" s="3046"/>
      <c r="O60" s="3050"/>
      <c r="P60" s="3099">
        <f>SUM(P21:P59)</f>
        <v>0</v>
      </c>
      <c r="Q60" s="3099">
        <f>SUM(Q21:Q59)</f>
        <v>0</v>
      </c>
      <c r="R60" s="3049">
        <v>40</v>
      </c>
    </row>
    <row r="61" spans="1:18">
      <c r="A61" s="2683"/>
      <c r="B61" s="2683"/>
      <c r="C61" s="2683"/>
      <c r="D61" s="2683"/>
      <c r="E61" s="2683"/>
      <c r="F61" s="2683"/>
      <c r="G61" s="2683"/>
      <c r="H61" s="2683"/>
      <c r="I61" s="2674"/>
      <c r="J61" s="2683"/>
      <c r="K61" s="2683"/>
      <c r="L61" s="2683"/>
      <c r="M61" s="2683"/>
      <c r="N61" s="2683"/>
      <c r="O61" s="2683"/>
      <c r="P61" s="2683"/>
      <c r="Q61" s="2683"/>
      <c r="R61" s="2683"/>
    </row>
    <row r="62" spans="1:18" ht="15.75">
      <c r="A62" s="2540" t="s">
        <v>3677</v>
      </c>
      <c r="B62" s="2674"/>
      <c r="C62" s="2674"/>
      <c r="D62" s="2674"/>
      <c r="E62" s="2674"/>
      <c r="F62" s="2674"/>
      <c r="G62" s="2674"/>
      <c r="H62" s="2674"/>
      <c r="I62" s="2674"/>
      <c r="J62" s="2540" t="s">
        <v>3677</v>
      </c>
      <c r="K62" s="2674"/>
      <c r="L62" s="2674"/>
      <c r="M62" s="2674"/>
      <c r="N62" s="2678"/>
      <c r="O62" s="2674"/>
      <c r="P62" s="2674"/>
      <c r="Q62" s="2678" t="s">
        <v>5328</v>
      </c>
      <c r="R62" s="2678"/>
    </row>
    <row r="63" spans="1:18">
      <c r="A63" s="2678" t="s">
        <v>1139</v>
      </c>
      <c r="B63" s="2678"/>
      <c r="C63" s="2678"/>
      <c r="D63" s="2678"/>
      <c r="E63" s="2678"/>
      <c r="F63" s="2678"/>
      <c r="G63" s="2678"/>
      <c r="H63" s="2678"/>
      <c r="I63" s="2674"/>
      <c r="J63" s="2678" t="s">
        <v>1140</v>
      </c>
      <c r="K63" s="2678"/>
      <c r="L63" s="2678"/>
      <c r="M63" s="2678"/>
      <c r="N63" s="2678"/>
      <c r="O63" s="2678"/>
      <c r="P63" s="2678"/>
      <c r="Q63" s="2678"/>
      <c r="R63" s="2678"/>
    </row>
    <row r="64" spans="1:18">
      <c r="A64" s="2678"/>
      <c r="B64" s="2678"/>
      <c r="C64" s="2678"/>
      <c r="D64" s="2678"/>
      <c r="E64" s="2678"/>
      <c r="F64" s="2678"/>
      <c r="G64" s="2678"/>
      <c r="H64" s="2678"/>
      <c r="I64" s="2674"/>
      <c r="J64" s="2678"/>
      <c r="K64" s="2678"/>
      <c r="L64" s="2678"/>
      <c r="M64" s="2678"/>
      <c r="N64" s="2678"/>
      <c r="O64" s="2678"/>
      <c r="P64" s="2678"/>
      <c r="Q64" s="2678"/>
      <c r="R64" s="2678"/>
    </row>
    <row r="66" spans="1:18" ht="15.75">
      <c r="A66" s="2513"/>
      <c r="B66" s="2678"/>
      <c r="C66" s="2678"/>
      <c r="D66" s="2678"/>
      <c r="E66" s="2678"/>
      <c r="F66" s="2678"/>
      <c r="G66" s="2678"/>
      <c r="H66" s="2678"/>
    </row>
    <row r="68" spans="1:18" ht="16.5" thickBot="1">
      <c r="A68" s="3091" t="str">
        <f>'[8]Data Sheet'!$C$25</f>
        <v xml:space="preserve"> </v>
      </c>
      <c r="B68" s="3046"/>
      <c r="C68" s="3046"/>
      <c r="D68" s="3046"/>
      <c r="E68" s="3046"/>
      <c r="F68" s="3161" t="str">
        <f>'[8]Data Sheet'!$C$40</f>
        <v xml:space="preserve"> </v>
      </c>
      <c r="G68" s="3046" t="str">
        <f>'[8]Data Sheet'!$C$38</f>
        <v xml:space="preserve"> </v>
      </c>
      <c r="H68" s="2684"/>
      <c r="I68" s="2674"/>
      <c r="J68" s="3091" t="str">
        <f>'[8]Data Sheet'!$C$25</f>
        <v xml:space="preserve"> </v>
      </c>
      <c r="K68" s="3046"/>
      <c r="L68" s="3046"/>
      <c r="M68" s="3046"/>
      <c r="N68" s="3046"/>
      <c r="O68" s="3046"/>
      <c r="P68" s="3161" t="str">
        <f>'[8]Data Sheet'!$C$40</f>
        <v xml:space="preserve"> </v>
      </c>
      <c r="Q68" s="3046" t="str">
        <f>'[8]Data Sheet'!$C$38</f>
        <v xml:space="preserve"> </v>
      </c>
      <c r="R68" s="3046"/>
    </row>
    <row r="69" spans="1:18" ht="16.5" thickBot="1">
      <c r="A69" s="3093" t="s">
        <v>2051</v>
      </c>
      <c r="B69" s="2857"/>
      <c r="C69" s="2857"/>
      <c r="D69" s="2684"/>
      <c r="E69" s="2684"/>
      <c r="F69" s="3053"/>
      <c r="G69" s="3053"/>
      <c r="H69" s="2685"/>
      <c r="I69" s="2674"/>
      <c r="J69" s="3093" t="s">
        <v>2051</v>
      </c>
      <c r="K69" s="2857"/>
      <c r="L69" s="2857"/>
      <c r="M69" s="2684"/>
      <c r="N69" s="2684"/>
      <c r="O69" s="2684"/>
      <c r="P69" s="3053"/>
      <c r="Q69" s="3053"/>
      <c r="R69" s="2685"/>
    </row>
    <row r="70" spans="1:18">
      <c r="A70" s="3035"/>
      <c r="B70" s="2674"/>
      <c r="C70" s="3059"/>
      <c r="D70" s="3069"/>
      <c r="E70" s="3040"/>
      <c r="F70" s="2678"/>
      <c r="G70" s="2678"/>
      <c r="H70" s="3038"/>
      <c r="I70" s="2674"/>
      <c r="J70" s="3035"/>
      <c r="K70" s="3059"/>
      <c r="L70" s="3059"/>
      <c r="M70" s="2678" t="s">
        <v>2248</v>
      </c>
      <c r="N70" s="2678"/>
      <c r="O70" s="2678"/>
      <c r="P70" s="2678"/>
      <c r="Q70" s="3044"/>
      <c r="R70" s="3034"/>
    </row>
    <row r="71" spans="1:18" ht="15.75" thickBot="1">
      <c r="A71" s="3042"/>
      <c r="B71" s="3069"/>
      <c r="C71" s="3040"/>
      <c r="D71" s="3069"/>
      <c r="E71" s="3040"/>
      <c r="F71" s="2684" t="s">
        <v>2249</v>
      </c>
      <c r="G71" s="2684"/>
      <c r="H71" s="2685"/>
      <c r="I71" s="2674"/>
      <c r="J71" s="3042" t="s">
        <v>353</v>
      </c>
      <c r="K71" s="3040" t="s">
        <v>354</v>
      </c>
      <c r="L71" s="3040" t="s">
        <v>354</v>
      </c>
      <c r="M71" s="2684" t="s">
        <v>355</v>
      </c>
      <c r="N71" s="2684"/>
      <c r="O71" s="2684"/>
      <c r="P71" s="2684"/>
      <c r="Q71" s="2685"/>
      <c r="R71" s="3040"/>
    </row>
    <row r="72" spans="1:18">
      <c r="A72" s="3042"/>
      <c r="B72" s="3069"/>
      <c r="C72" s="3040"/>
      <c r="D72" s="3069"/>
      <c r="E72" s="3040"/>
      <c r="F72" s="3040"/>
      <c r="G72" s="3044"/>
      <c r="H72" s="3040"/>
      <c r="I72" s="2674"/>
      <c r="J72" s="3042" t="s">
        <v>356</v>
      </c>
      <c r="K72" s="3040" t="s">
        <v>893</v>
      </c>
      <c r="L72" s="3040" t="s">
        <v>894</v>
      </c>
      <c r="M72" s="3069"/>
      <c r="N72" s="3069"/>
      <c r="O72" s="3040"/>
      <c r="P72" s="3040"/>
      <c r="Q72" s="3044"/>
      <c r="R72" s="3040"/>
    </row>
    <row r="73" spans="1:18">
      <c r="A73" s="3042" t="s">
        <v>3686</v>
      </c>
      <c r="B73" s="2678" t="s">
        <v>895</v>
      </c>
      <c r="C73" s="3044"/>
      <c r="D73" s="2678" t="s">
        <v>896</v>
      </c>
      <c r="E73" s="3044"/>
      <c r="F73" s="3040"/>
      <c r="G73" s="3044"/>
      <c r="H73" s="3040"/>
      <c r="I73" s="2674"/>
      <c r="J73" s="3042" t="s">
        <v>897</v>
      </c>
      <c r="K73" s="3040" t="s">
        <v>898</v>
      </c>
      <c r="L73" s="3040" t="s">
        <v>893</v>
      </c>
      <c r="M73" s="2678"/>
      <c r="N73" s="2678"/>
      <c r="O73" s="3044"/>
      <c r="P73" s="3040" t="s">
        <v>3251</v>
      </c>
      <c r="Q73" s="3044" t="s">
        <v>899</v>
      </c>
      <c r="R73" s="3040" t="s">
        <v>3686</v>
      </c>
    </row>
    <row r="74" spans="1:18">
      <c r="A74" s="3042" t="s">
        <v>3689</v>
      </c>
      <c r="B74" s="2674"/>
      <c r="C74" s="3059"/>
      <c r="D74" s="3069"/>
      <c r="E74" s="3040"/>
      <c r="F74" s="3040" t="s">
        <v>2644</v>
      </c>
      <c r="G74" s="3044" t="s">
        <v>900</v>
      </c>
      <c r="H74" s="3040" t="s">
        <v>901</v>
      </c>
      <c r="I74" s="2674"/>
      <c r="J74" s="3042" t="s">
        <v>902</v>
      </c>
      <c r="K74" s="3040" t="s">
        <v>3767</v>
      </c>
      <c r="L74" s="3040" t="s">
        <v>898</v>
      </c>
      <c r="M74" s="2678" t="s">
        <v>903</v>
      </c>
      <c r="N74" s="2678"/>
      <c r="O74" s="3044"/>
      <c r="P74" s="3040" t="s">
        <v>904</v>
      </c>
      <c r="Q74" s="3044" t="s">
        <v>905</v>
      </c>
      <c r="R74" s="3040" t="s">
        <v>3689</v>
      </c>
    </row>
    <row r="75" spans="1:18">
      <c r="A75" s="3070"/>
      <c r="B75" s="2674"/>
      <c r="C75" s="3040"/>
      <c r="D75" s="2674"/>
      <c r="E75" s="3040"/>
      <c r="F75" s="3040"/>
      <c r="G75" s="3044"/>
      <c r="H75" s="3059"/>
      <c r="I75" s="2674"/>
      <c r="J75" s="3070"/>
      <c r="K75" s="3059"/>
      <c r="L75" s="3040"/>
      <c r="M75" s="2674"/>
      <c r="N75" s="2674"/>
      <c r="O75" s="3040"/>
      <c r="P75" s="3040"/>
      <c r="Q75" s="3040"/>
      <c r="R75" s="3059"/>
    </row>
    <row r="76" spans="1:18" ht="15.75" thickBot="1">
      <c r="A76" s="3049"/>
      <c r="B76" s="2684" t="s">
        <v>58</v>
      </c>
      <c r="C76" s="2685"/>
      <c r="D76" s="2684" t="s">
        <v>1827</v>
      </c>
      <c r="E76" s="2685"/>
      <c r="F76" s="3047" t="s">
        <v>1828</v>
      </c>
      <c r="G76" s="2685" t="s">
        <v>1829</v>
      </c>
      <c r="H76" s="2685" t="s">
        <v>3535</v>
      </c>
      <c r="I76" s="2674"/>
      <c r="J76" s="3071" t="s">
        <v>3536</v>
      </c>
      <c r="K76" s="3071" t="s">
        <v>3537</v>
      </c>
      <c r="L76" s="3071" t="s">
        <v>3538</v>
      </c>
      <c r="M76" s="2684" t="s">
        <v>3539</v>
      </c>
      <c r="N76" s="2684"/>
      <c r="O76" s="2685"/>
      <c r="P76" s="3047" t="s">
        <v>3540</v>
      </c>
      <c r="Q76" s="3047" t="s">
        <v>3490</v>
      </c>
      <c r="R76" s="3047"/>
    </row>
    <row r="77" spans="1:18">
      <c r="A77" s="3070">
        <v>1</v>
      </c>
      <c r="B77" s="2674" t="s">
        <v>375</v>
      </c>
      <c r="C77" s="3059"/>
      <c r="D77" s="2674" t="s">
        <v>376</v>
      </c>
      <c r="E77" s="3044"/>
      <c r="F77" s="3162">
        <v>34.5</v>
      </c>
      <c r="G77" s="3163">
        <v>13.2</v>
      </c>
      <c r="H77" s="3155"/>
      <c r="I77" s="2674"/>
      <c r="J77" s="3155">
        <v>25</v>
      </c>
      <c r="K77" s="3079">
        <v>1</v>
      </c>
      <c r="L77" s="3079">
        <v>0</v>
      </c>
      <c r="M77" s="2674"/>
      <c r="N77" s="2674"/>
      <c r="O77" s="3044"/>
      <c r="P77" s="3073"/>
      <c r="Q77" s="3074"/>
      <c r="R77" s="3070">
        <v>1</v>
      </c>
    </row>
    <row r="78" spans="1:18">
      <c r="A78" s="3070">
        <v>2</v>
      </c>
      <c r="B78" s="2674" t="s">
        <v>24</v>
      </c>
      <c r="C78" s="3059"/>
      <c r="D78" s="2674" t="s">
        <v>378</v>
      </c>
      <c r="E78" s="3040"/>
      <c r="F78" s="3164">
        <v>69</v>
      </c>
      <c r="G78" s="3165">
        <v>34.5</v>
      </c>
      <c r="H78" s="3155"/>
      <c r="I78" s="2674"/>
      <c r="J78" s="3155">
        <v>25</v>
      </c>
      <c r="K78" s="3079">
        <v>1</v>
      </c>
      <c r="L78" s="3079">
        <v>0</v>
      </c>
      <c r="M78" s="2674"/>
      <c r="N78" s="2674"/>
      <c r="O78" s="3040"/>
      <c r="P78" s="3073"/>
      <c r="Q78" s="3074"/>
      <c r="R78" s="3070">
        <v>2</v>
      </c>
    </row>
    <row r="79" spans="1:18">
      <c r="A79" s="3070">
        <v>3</v>
      </c>
      <c r="B79" s="2674" t="s">
        <v>4011</v>
      </c>
      <c r="C79" s="3059"/>
      <c r="D79" s="2674" t="s">
        <v>376</v>
      </c>
      <c r="E79" s="3040"/>
      <c r="F79" s="3164">
        <v>34.5</v>
      </c>
      <c r="G79" s="3165">
        <v>4.8</v>
      </c>
      <c r="H79" s="3155"/>
      <c r="I79" s="2674"/>
      <c r="J79" s="3155">
        <v>3</v>
      </c>
      <c r="K79" s="3079">
        <v>1</v>
      </c>
      <c r="L79" s="3079">
        <v>0</v>
      </c>
      <c r="M79" s="2674"/>
      <c r="N79" s="2674"/>
      <c r="O79" s="3040"/>
      <c r="P79" s="3073"/>
      <c r="Q79" s="3074"/>
      <c r="R79" s="3070">
        <v>3</v>
      </c>
    </row>
    <row r="80" spans="1:18">
      <c r="A80" s="3070">
        <v>4</v>
      </c>
      <c r="B80" s="2674" t="s">
        <v>26</v>
      </c>
      <c r="C80" s="3059"/>
      <c r="D80" s="2674" t="s">
        <v>376</v>
      </c>
      <c r="E80" s="3040"/>
      <c r="F80" s="3164">
        <v>34.5</v>
      </c>
      <c r="G80" s="3165">
        <v>13.2</v>
      </c>
      <c r="H80" s="3155"/>
      <c r="I80" s="2674"/>
      <c r="J80" s="3155">
        <v>20</v>
      </c>
      <c r="K80" s="3079">
        <v>1</v>
      </c>
      <c r="L80" s="3079">
        <v>0</v>
      </c>
      <c r="M80" s="2674"/>
      <c r="N80" s="2674"/>
      <c r="O80" s="3040"/>
      <c r="P80" s="3073"/>
      <c r="Q80" s="3074"/>
      <c r="R80" s="3070">
        <v>4</v>
      </c>
    </row>
    <row r="81" spans="1:18">
      <c r="A81" s="3070">
        <v>5</v>
      </c>
      <c r="B81" s="2674" t="s">
        <v>27</v>
      </c>
      <c r="C81" s="3059"/>
      <c r="D81" s="2674" t="s">
        <v>378</v>
      </c>
      <c r="E81" s="3040"/>
      <c r="F81" s="3164">
        <v>345</v>
      </c>
      <c r="G81" s="3165">
        <v>138</v>
      </c>
      <c r="H81" s="3155"/>
      <c r="I81" s="2674"/>
      <c r="J81" s="3155">
        <v>806</v>
      </c>
      <c r="K81" s="3079">
        <v>6</v>
      </c>
      <c r="L81" s="3079">
        <v>0</v>
      </c>
      <c r="M81" s="2674"/>
      <c r="N81" s="2674"/>
      <c r="O81" s="3040"/>
      <c r="P81" s="3073"/>
      <c r="Q81" s="3074"/>
      <c r="R81" s="3070">
        <v>5</v>
      </c>
    </row>
    <row r="82" spans="1:18">
      <c r="A82" s="3081">
        <v>6</v>
      </c>
      <c r="B82" s="2674" t="s">
        <v>843</v>
      </c>
      <c r="C82" s="3059"/>
      <c r="D82" s="2674" t="s">
        <v>378</v>
      </c>
      <c r="E82" s="3059"/>
      <c r="F82" s="3166">
        <v>4</v>
      </c>
      <c r="G82" s="3167">
        <v>69</v>
      </c>
      <c r="H82" s="3155"/>
      <c r="I82" s="2674"/>
      <c r="J82" s="3168">
        <v>12</v>
      </c>
      <c r="K82" s="3079">
        <v>1</v>
      </c>
      <c r="L82" s="3079">
        <v>0</v>
      </c>
      <c r="M82" s="2674"/>
      <c r="N82" s="2674"/>
      <c r="O82" s="3059"/>
      <c r="P82" s="3073"/>
      <c r="Q82" s="3074"/>
      <c r="R82" s="3081">
        <v>6</v>
      </c>
    </row>
    <row r="83" spans="1:18">
      <c r="A83" s="3081">
        <v>7</v>
      </c>
      <c r="B83" s="2674" t="s">
        <v>28</v>
      </c>
      <c r="C83" s="3059"/>
      <c r="D83" s="2674" t="s">
        <v>376</v>
      </c>
      <c r="E83" s="3059"/>
      <c r="F83" s="3166">
        <v>69</v>
      </c>
      <c r="G83" s="3167">
        <v>34.5</v>
      </c>
      <c r="H83" s="3155"/>
      <c r="I83" s="2674"/>
      <c r="J83" s="3168">
        <v>18</v>
      </c>
      <c r="K83" s="3079">
        <v>1</v>
      </c>
      <c r="L83" s="3079">
        <v>0</v>
      </c>
      <c r="M83" s="2674"/>
      <c r="N83" s="2674"/>
      <c r="O83" s="3059"/>
      <c r="P83" s="3073"/>
      <c r="Q83" s="3074"/>
      <c r="R83" s="3081">
        <v>7</v>
      </c>
    </row>
    <row r="84" spans="1:18">
      <c r="A84" s="3081">
        <v>8</v>
      </c>
      <c r="B84" s="2674" t="s">
        <v>29</v>
      </c>
      <c r="C84" s="3059"/>
      <c r="D84" s="2674" t="s">
        <v>376</v>
      </c>
      <c r="E84" s="3059"/>
      <c r="F84" s="3166">
        <v>138</v>
      </c>
      <c r="G84" s="3167">
        <v>34.5</v>
      </c>
      <c r="H84" s="3155"/>
      <c r="I84" s="2674"/>
      <c r="J84" s="3168">
        <v>35</v>
      </c>
      <c r="K84" s="3079">
        <v>1</v>
      </c>
      <c r="L84" s="3079">
        <v>0</v>
      </c>
      <c r="M84" s="2674"/>
      <c r="N84" s="2674"/>
      <c r="O84" s="3059"/>
      <c r="P84" s="3073"/>
      <c r="Q84" s="3074"/>
      <c r="R84" s="3081">
        <v>8</v>
      </c>
    </row>
    <row r="85" spans="1:18">
      <c r="A85" s="3081">
        <v>9</v>
      </c>
      <c r="B85" s="2674" t="s">
        <v>29</v>
      </c>
      <c r="C85" s="3059"/>
      <c r="D85" s="2674" t="s">
        <v>378</v>
      </c>
      <c r="E85" s="3059"/>
      <c r="F85" s="3166">
        <v>138</v>
      </c>
      <c r="G85" s="3167">
        <v>69</v>
      </c>
      <c r="H85" s="3155"/>
      <c r="I85" s="2674"/>
      <c r="J85" s="3168">
        <v>350</v>
      </c>
      <c r="K85" s="3079">
        <v>2</v>
      </c>
      <c r="L85" s="3079">
        <v>0</v>
      </c>
      <c r="M85" s="2674"/>
      <c r="N85" s="2674"/>
      <c r="O85" s="3059"/>
      <c r="P85" s="3073"/>
      <c r="Q85" s="3074"/>
      <c r="R85" s="3081">
        <v>9</v>
      </c>
    </row>
    <row r="86" spans="1:18">
      <c r="A86" s="3081">
        <v>10</v>
      </c>
      <c r="B86" s="2674" t="s">
        <v>4059</v>
      </c>
      <c r="C86" s="3059"/>
      <c r="D86" s="2674" t="s">
        <v>378</v>
      </c>
      <c r="E86" s="3059"/>
      <c r="F86" s="3166">
        <v>13.8</v>
      </c>
      <c r="G86" s="3167">
        <v>69</v>
      </c>
      <c r="H86" s="3155"/>
      <c r="I86" s="2674"/>
      <c r="J86" s="3168">
        <v>50</v>
      </c>
      <c r="K86" s="3079">
        <v>1</v>
      </c>
      <c r="L86" s="3079">
        <v>0</v>
      </c>
      <c r="M86" s="2674"/>
      <c r="N86" s="2674"/>
      <c r="O86" s="3059"/>
      <c r="P86" s="3073"/>
      <c r="Q86" s="3074"/>
      <c r="R86" s="3081">
        <v>10</v>
      </c>
    </row>
    <row r="87" spans="1:18">
      <c r="A87" s="3081">
        <v>11</v>
      </c>
      <c r="B87" s="2674" t="s">
        <v>29</v>
      </c>
      <c r="C87" s="3059"/>
      <c r="D87" s="2674" t="s">
        <v>376</v>
      </c>
      <c r="E87" s="3059"/>
      <c r="F87" s="3166">
        <v>69</v>
      </c>
      <c r="G87" s="3167">
        <v>13.2</v>
      </c>
      <c r="H87" s="3155"/>
      <c r="I87" s="2674"/>
      <c r="J87" s="3168">
        <v>35</v>
      </c>
      <c r="K87" s="3079">
        <v>1</v>
      </c>
      <c r="L87" s="3079">
        <v>0</v>
      </c>
      <c r="M87" s="2674"/>
      <c r="N87" s="2674"/>
      <c r="O87" s="3059"/>
      <c r="P87" s="3073"/>
      <c r="Q87" s="3074"/>
      <c r="R87" s="3081">
        <v>11</v>
      </c>
    </row>
    <row r="88" spans="1:18">
      <c r="A88" s="3081">
        <v>12</v>
      </c>
      <c r="B88" s="2674" t="s">
        <v>30</v>
      </c>
      <c r="C88" s="3059"/>
      <c r="D88" s="2674" t="s">
        <v>376</v>
      </c>
      <c r="E88" s="3059"/>
      <c r="F88" s="3166">
        <v>69</v>
      </c>
      <c r="G88" s="3167">
        <v>13.2</v>
      </c>
      <c r="H88" s="3155"/>
      <c r="I88" s="2674"/>
      <c r="J88" s="3168">
        <v>60</v>
      </c>
      <c r="K88" s="3079">
        <v>2</v>
      </c>
      <c r="L88" s="3079">
        <v>0</v>
      </c>
      <c r="M88" s="2674"/>
      <c r="N88" s="2674"/>
      <c r="O88" s="3059"/>
      <c r="P88" s="3073"/>
      <c r="Q88" s="3074"/>
      <c r="R88" s="3081">
        <v>12</v>
      </c>
    </row>
    <row r="89" spans="1:18">
      <c r="A89" s="3081">
        <v>13</v>
      </c>
      <c r="B89" s="2674" t="s">
        <v>31</v>
      </c>
      <c r="C89" s="3059"/>
      <c r="D89" s="2674" t="s">
        <v>376</v>
      </c>
      <c r="E89" s="3059"/>
      <c r="F89" s="3166">
        <v>69</v>
      </c>
      <c r="G89" s="3167">
        <v>13.2</v>
      </c>
      <c r="H89" s="3155"/>
      <c r="I89" s="2674"/>
      <c r="J89" s="3168">
        <v>25</v>
      </c>
      <c r="K89" s="3079">
        <v>1</v>
      </c>
      <c r="L89" s="3079">
        <v>0</v>
      </c>
      <c r="M89" s="2674"/>
      <c r="N89" s="2674"/>
      <c r="O89" s="3059"/>
      <c r="P89" s="3073"/>
      <c r="Q89" s="3074"/>
      <c r="R89" s="3081">
        <v>13</v>
      </c>
    </row>
    <row r="90" spans="1:18">
      <c r="A90" s="3081">
        <v>14</v>
      </c>
      <c r="B90" s="2674" t="s">
        <v>4090</v>
      </c>
      <c r="C90" s="3059"/>
      <c r="D90" s="2674" t="s">
        <v>376</v>
      </c>
      <c r="E90" s="3059"/>
      <c r="F90" s="3166">
        <v>138</v>
      </c>
      <c r="G90" s="3167">
        <v>13.2</v>
      </c>
      <c r="H90" s="3155"/>
      <c r="I90" s="2674"/>
      <c r="J90" s="3168">
        <v>120</v>
      </c>
      <c r="K90" s="3079">
        <v>3</v>
      </c>
      <c r="L90" s="3079">
        <v>0</v>
      </c>
      <c r="M90" s="2674"/>
      <c r="N90" s="2674"/>
      <c r="O90" s="3059"/>
      <c r="P90" s="3073"/>
      <c r="Q90" s="3074"/>
      <c r="R90" s="3081">
        <v>14</v>
      </c>
    </row>
    <row r="91" spans="1:18">
      <c r="A91" s="3081">
        <v>15</v>
      </c>
      <c r="B91" s="2674" t="s">
        <v>32</v>
      </c>
      <c r="C91" s="3059"/>
      <c r="D91" s="2674" t="s">
        <v>376</v>
      </c>
      <c r="E91" s="3059"/>
      <c r="F91" s="3166">
        <v>69</v>
      </c>
      <c r="G91" s="3167">
        <v>13.2</v>
      </c>
      <c r="H91" s="3155"/>
      <c r="I91" s="2674"/>
      <c r="J91" s="3168">
        <v>20</v>
      </c>
      <c r="K91" s="3079">
        <v>1</v>
      </c>
      <c r="L91" s="3079">
        <v>0</v>
      </c>
      <c r="M91" s="2674"/>
      <c r="N91" s="2674"/>
      <c r="O91" s="3059"/>
      <c r="P91" s="3073"/>
      <c r="Q91" s="3074"/>
      <c r="R91" s="3081">
        <v>15</v>
      </c>
    </row>
    <row r="92" spans="1:18">
      <c r="A92" s="3081">
        <v>16</v>
      </c>
      <c r="B92" s="2674" t="s">
        <v>32</v>
      </c>
      <c r="C92" s="3059"/>
      <c r="D92" s="2674" t="s">
        <v>376</v>
      </c>
      <c r="E92" s="3059"/>
      <c r="F92" s="3166">
        <v>69</v>
      </c>
      <c r="G92" s="3167">
        <v>34.5</v>
      </c>
      <c r="H92" s="3155"/>
      <c r="I92" s="2674"/>
      <c r="J92" s="3168">
        <v>35</v>
      </c>
      <c r="K92" s="3079">
        <v>1</v>
      </c>
      <c r="L92" s="3079">
        <v>0</v>
      </c>
      <c r="M92" s="2674"/>
      <c r="N92" s="2674"/>
      <c r="O92" s="3059"/>
      <c r="P92" s="3073"/>
      <c r="Q92" s="3074"/>
      <c r="R92" s="3081">
        <v>16</v>
      </c>
    </row>
    <row r="93" spans="1:18">
      <c r="A93" s="3070">
        <v>17</v>
      </c>
      <c r="B93" s="2674" t="s">
        <v>4012</v>
      </c>
      <c r="C93" s="3059"/>
      <c r="D93" s="2674" t="s">
        <v>376</v>
      </c>
      <c r="E93" s="3059"/>
      <c r="F93" s="3166">
        <v>69</v>
      </c>
      <c r="G93" s="3167">
        <v>13.2</v>
      </c>
      <c r="H93" s="3155"/>
      <c r="I93" s="2674"/>
      <c r="J93" s="3155">
        <v>35</v>
      </c>
      <c r="K93" s="3079">
        <v>1</v>
      </c>
      <c r="L93" s="3079">
        <v>0</v>
      </c>
      <c r="M93" s="2674"/>
      <c r="N93" s="2674"/>
      <c r="O93" s="3059"/>
      <c r="P93" s="3073"/>
      <c r="Q93" s="3074"/>
      <c r="R93" s="3070">
        <v>17</v>
      </c>
    </row>
    <row r="94" spans="1:18">
      <c r="A94" s="3070">
        <v>18</v>
      </c>
      <c r="B94" s="2674" t="s">
        <v>34</v>
      </c>
      <c r="C94" s="3059"/>
      <c r="D94" s="2674" t="s">
        <v>376</v>
      </c>
      <c r="E94" s="3059"/>
      <c r="F94" s="3166">
        <v>69</v>
      </c>
      <c r="G94" s="3167">
        <v>13.2</v>
      </c>
      <c r="H94" s="3155"/>
      <c r="I94" s="2674"/>
      <c r="J94" s="3155">
        <v>20</v>
      </c>
      <c r="K94" s="3079">
        <v>1</v>
      </c>
      <c r="L94" s="3079">
        <v>0</v>
      </c>
      <c r="M94" s="2674"/>
      <c r="N94" s="2674"/>
      <c r="O94" s="3059"/>
      <c r="P94" s="3073"/>
      <c r="Q94" s="3074"/>
      <c r="R94" s="3070">
        <v>18</v>
      </c>
    </row>
    <row r="95" spans="1:18">
      <c r="A95" s="3070">
        <v>19</v>
      </c>
      <c r="B95" s="2674" t="s">
        <v>4091</v>
      </c>
      <c r="C95" s="3059"/>
      <c r="D95" s="2674" t="s">
        <v>376</v>
      </c>
      <c r="E95" s="3059"/>
      <c r="F95" s="3166">
        <v>138</v>
      </c>
      <c r="G95" s="3167">
        <v>13.2</v>
      </c>
      <c r="H95" s="3155"/>
      <c r="I95" s="2674"/>
      <c r="J95" s="3155">
        <v>70</v>
      </c>
      <c r="K95" s="3079">
        <v>2</v>
      </c>
      <c r="L95" s="3079">
        <v>0</v>
      </c>
      <c r="M95" s="2674"/>
      <c r="N95" s="2674"/>
      <c r="O95" s="3059"/>
      <c r="P95" s="3073"/>
      <c r="Q95" s="3074"/>
      <c r="R95" s="3070">
        <v>19</v>
      </c>
    </row>
    <row r="96" spans="1:18">
      <c r="A96" s="3070">
        <v>20</v>
      </c>
      <c r="B96" s="2674" t="s">
        <v>35</v>
      </c>
      <c r="C96" s="3059"/>
      <c r="D96" s="2674" t="s">
        <v>378</v>
      </c>
      <c r="E96" s="3059"/>
      <c r="F96" s="3166">
        <v>138</v>
      </c>
      <c r="G96" s="3167">
        <v>69</v>
      </c>
      <c r="H96" s="3155"/>
      <c r="I96" s="2674"/>
      <c r="J96" s="3155">
        <v>175</v>
      </c>
      <c r="K96" s="3079">
        <v>1</v>
      </c>
      <c r="L96" s="3079">
        <v>0</v>
      </c>
      <c r="M96" s="2674"/>
      <c r="N96" s="2674"/>
      <c r="O96" s="3059"/>
      <c r="P96" s="3073"/>
      <c r="Q96" s="3074"/>
      <c r="R96" s="3070">
        <v>20</v>
      </c>
    </row>
    <row r="97" spans="1:18">
      <c r="A97" s="3070">
        <v>21</v>
      </c>
      <c r="B97" s="2674" t="s">
        <v>35</v>
      </c>
      <c r="C97" s="3059"/>
      <c r="D97" s="2674" t="s">
        <v>378</v>
      </c>
      <c r="E97" s="3059"/>
      <c r="F97" s="3166">
        <v>138</v>
      </c>
      <c r="G97" s="3167">
        <v>69</v>
      </c>
      <c r="H97" s="3155">
        <v>13.2</v>
      </c>
      <c r="I97" s="2674"/>
      <c r="J97" s="3155">
        <v>175</v>
      </c>
      <c r="K97" s="3079">
        <v>1</v>
      </c>
      <c r="L97" s="3079">
        <v>0</v>
      </c>
      <c r="M97" s="2674"/>
      <c r="N97" s="2674"/>
      <c r="O97" s="3059"/>
      <c r="P97" s="3073"/>
      <c r="Q97" s="3074"/>
      <c r="R97" s="3070">
        <v>21</v>
      </c>
    </row>
    <row r="98" spans="1:18">
      <c r="A98" s="3070">
        <v>22</v>
      </c>
      <c r="B98" s="2674" t="s">
        <v>36</v>
      </c>
      <c r="C98" s="3059"/>
      <c r="D98" s="2674" t="s">
        <v>376</v>
      </c>
      <c r="E98" s="3059"/>
      <c r="F98" s="3166">
        <v>34.5</v>
      </c>
      <c r="G98" s="3167">
        <v>13.2</v>
      </c>
      <c r="H98" s="3155"/>
      <c r="I98" s="2674"/>
      <c r="J98" s="3155">
        <v>5</v>
      </c>
      <c r="K98" s="3079">
        <v>1</v>
      </c>
      <c r="L98" s="3079">
        <v>0</v>
      </c>
      <c r="M98" s="2674"/>
      <c r="N98" s="2674"/>
      <c r="O98" s="3059"/>
      <c r="P98" s="3073"/>
      <c r="Q98" s="3074"/>
      <c r="R98" s="3070">
        <v>22</v>
      </c>
    </row>
    <row r="99" spans="1:18">
      <c r="A99" s="3070">
        <v>23</v>
      </c>
      <c r="B99" s="2674" t="s">
        <v>4060</v>
      </c>
      <c r="C99" s="3059"/>
      <c r="D99" s="2674" t="s">
        <v>378</v>
      </c>
      <c r="E99" s="3059"/>
      <c r="F99" s="3166">
        <v>4.16</v>
      </c>
      <c r="G99" s="3167">
        <v>69</v>
      </c>
      <c r="H99" s="3155"/>
      <c r="I99" s="2674"/>
      <c r="J99" s="3155">
        <v>8</v>
      </c>
      <c r="K99" s="3079">
        <v>1</v>
      </c>
      <c r="L99" s="3079">
        <v>0</v>
      </c>
      <c r="M99" s="2674"/>
      <c r="N99" s="2674"/>
      <c r="O99" s="3059"/>
      <c r="P99" s="3073"/>
      <c r="Q99" s="3074"/>
      <c r="R99" s="3070">
        <v>23</v>
      </c>
    </row>
    <row r="100" spans="1:18">
      <c r="A100" s="3070">
        <v>24</v>
      </c>
      <c r="B100" s="2674" t="s">
        <v>4013</v>
      </c>
      <c r="C100" s="3059"/>
      <c r="D100" s="2674" t="s">
        <v>376</v>
      </c>
      <c r="E100" s="3059"/>
      <c r="F100" s="3166">
        <v>69</v>
      </c>
      <c r="G100" s="3167">
        <v>13.2</v>
      </c>
      <c r="H100" s="3155"/>
      <c r="I100" s="2674"/>
      <c r="J100" s="3155">
        <v>3</v>
      </c>
      <c r="K100" s="3079">
        <v>1</v>
      </c>
      <c r="L100" s="3079">
        <v>0</v>
      </c>
      <c r="M100" s="2674"/>
      <c r="N100" s="2674"/>
      <c r="O100" s="3059"/>
      <c r="P100" s="3073"/>
      <c r="Q100" s="3074"/>
      <c r="R100" s="3070">
        <v>24</v>
      </c>
    </row>
    <row r="101" spans="1:18">
      <c r="A101" s="3070">
        <v>25</v>
      </c>
      <c r="B101" s="2674" t="s">
        <v>37</v>
      </c>
      <c r="C101" s="3059"/>
      <c r="D101" s="2674" t="s">
        <v>376</v>
      </c>
      <c r="E101" s="3059"/>
      <c r="F101" s="3166">
        <v>138</v>
      </c>
      <c r="G101" s="3167">
        <v>13.2</v>
      </c>
      <c r="H101" s="3155"/>
      <c r="I101" s="2674"/>
      <c r="J101" s="3155">
        <v>100</v>
      </c>
      <c r="K101" s="3079">
        <v>2</v>
      </c>
      <c r="L101" s="3079">
        <v>0</v>
      </c>
      <c r="M101" s="2674"/>
      <c r="N101" s="2674"/>
      <c r="O101" s="3059"/>
      <c r="P101" s="3073"/>
      <c r="Q101" s="3074"/>
      <c r="R101" s="3070">
        <v>25</v>
      </c>
    </row>
    <row r="102" spans="1:18">
      <c r="A102" s="3070">
        <v>26</v>
      </c>
      <c r="B102" s="2674" t="s">
        <v>38</v>
      </c>
      <c r="C102" s="3059"/>
      <c r="D102" s="2674" t="s">
        <v>378</v>
      </c>
      <c r="E102" s="3059"/>
      <c r="F102" s="3166">
        <v>345</v>
      </c>
      <c r="G102" s="3167">
        <v>138</v>
      </c>
      <c r="H102" s="3155"/>
      <c r="I102" s="2674"/>
      <c r="J102" s="3155">
        <v>400</v>
      </c>
      <c r="K102" s="3079">
        <v>1</v>
      </c>
      <c r="L102" s="3079">
        <v>0</v>
      </c>
      <c r="M102" s="2674"/>
      <c r="N102" s="2674"/>
      <c r="O102" s="3059"/>
      <c r="P102" s="3073"/>
      <c r="Q102" s="3074"/>
      <c r="R102" s="3070">
        <v>26</v>
      </c>
    </row>
    <row r="103" spans="1:18">
      <c r="A103" s="3070">
        <v>27</v>
      </c>
      <c r="B103" s="2674" t="s">
        <v>38</v>
      </c>
      <c r="C103" s="3059"/>
      <c r="D103" s="2674" t="s">
        <v>376</v>
      </c>
      <c r="E103" s="3059"/>
      <c r="F103" s="3166">
        <v>138</v>
      </c>
      <c r="G103" s="3167">
        <v>13.2</v>
      </c>
      <c r="H103" s="3155"/>
      <c r="I103" s="2674"/>
      <c r="J103" s="3155">
        <v>70</v>
      </c>
      <c r="K103" s="3079">
        <v>2</v>
      </c>
      <c r="L103" s="3079">
        <v>0</v>
      </c>
      <c r="M103" s="2674"/>
      <c r="N103" s="2674"/>
      <c r="O103" s="3059"/>
      <c r="P103" s="3073"/>
      <c r="Q103" s="3074"/>
      <c r="R103" s="3070">
        <v>27</v>
      </c>
    </row>
    <row r="104" spans="1:18">
      <c r="A104" s="3070">
        <v>28</v>
      </c>
      <c r="B104" s="2674" t="s">
        <v>38</v>
      </c>
      <c r="C104" s="3059"/>
      <c r="D104" s="2674" t="s">
        <v>376</v>
      </c>
      <c r="E104" s="3059"/>
      <c r="F104" s="3166">
        <v>13.2</v>
      </c>
      <c r="G104" s="3167">
        <v>34.5</v>
      </c>
      <c r="H104" s="3155"/>
      <c r="I104" s="2674"/>
      <c r="J104" s="3155">
        <v>8</v>
      </c>
      <c r="K104" s="3079">
        <v>1</v>
      </c>
      <c r="L104" s="3079">
        <v>0</v>
      </c>
      <c r="M104" s="2674"/>
      <c r="N104" s="2674"/>
      <c r="O104" s="3059"/>
      <c r="P104" s="3073"/>
      <c r="Q104" s="3074"/>
      <c r="R104" s="3070">
        <v>28</v>
      </c>
    </row>
    <row r="105" spans="1:18">
      <c r="A105" s="3070">
        <v>29</v>
      </c>
      <c r="B105" s="2674" t="s">
        <v>39</v>
      </c>
      <c r="C105" s="3059"/>
      <c r="D105" s="2674" t="s">
        <v>378</v>
      </c>
      <c r="E105" s="3059"/>
      <c r="F105" s="3166">
        <v>138</v>
      </c>
      <c r="G105" s="3167">
        <v>69</v>
      </c>
      <c r="H105" s="3155">
        <v>13.2</v>
      </c>
      <c r="I105" s="2674"/>
      <c r="J105" s="3155">
        <v>175</v>
      </c>
      <c r="K105" s="3079">
        <v>1</v>
      </c>
      <c r="L105" s="3079">
        <v>0</v>
      </c>
      <c r="M105" s="2674"/>
      <c r="N105" s="2674"/>
      <c r="O105" s="3059"/>
      <c r="P105" s="3073"/>
      <c r="Q105" s="3074"/>
      <c r="R105" s="3070">
        <v>29</v>
      </c>
    </row>
    <row r="106" spans="1:18">
      <c r="A106" s="3070">
        <v>30</v>
      </c>
      <c r="B106" s="2674" t="s">
        <v>39</v>
      </c>
      <c r="C106" s="3059"/>
      <c r="D106" s="2674" t="s">
        <v>376</v>
      </c>
      <c r="E106" s="3059"/>
      <c r="F106" s="3166">
        <v>69</v>
      </c>
      <c r="G106" s="3167">
        <v>13.2</v>
      </c>
      <c r="H106" s="3155"/>
      <c r="I106" s="2674"/>
      <c r="J106" s="3155">
        <v>60</v>
      </c>
      <c r="K106" s="3079">
        <v>2</v>
      </c>
      <c r="L106" s="3079">
        <v>0</v>
      </c>
      <c r="M106" s="2674"/>
      <c r="N106" s="2674"/>
      <c r="O106" s="3059"/>
      <c r="P106" s="3073"/>
      <c r="Q106" s="3074"/>
      <c r="R106" s="3070">
        <v>30</v>
      </c>
    </row>
    <row r="107" spans="1:18">
      <c r="A107" s="3070">
        <v>31</v>
      </c>
      <c r="B107" s="2674" t="s">
        <v>39</v>
      </c>
      <c r="C107" s="3059"/>
      <c r="D107" s="2674" t="s">
        <v>376</v>
      </c>
      <c r="E107" s="3059"/>
      <c r="F107" s="3166">
        <v>69</v>
      </c>
      <c r="G107" s="3167">
        <v>4.16</v>
      </c>
      <c r="H107" s="3155"/>
      <c r="I107" s="2674"/>
      <c r="J107" s="3155">
        <v>13</v>
      </c>
      <c r="K107" s="3079">
        <v>2</v>
      </c>
      <c r="L107" s="3079">
        <v>0</v>
      </c>
      <c r="M107" s="2674"/>
      <c r="N107" s="2674"/>
      <c r="O107" s="3059"/>
      <c r="P107" s="3073"/>
      <c r="Q107" s="3074"/>
      <c r="R107" s="3070">
        <v>31</v>
      </c>
    </row>
    <row r="108" spans="1:18">
      <c r="A108" s="3070">
        <v>32</v>
      </c>
      <c r="B108" s="2674" t="s">
        <v>40</v>
      </c>
      <c r="C108" s="3059"/>
      <c r="D108" s="2674" t="s">
        <v>376</v>
      </c>
      <c r="E108" s="3059"/>
      <c r="F108" s="3166">
        <v>69</v>
      </c>
      <c r="G108" s="3167">
        <v>13.2</v>
      </c>
      <c r="H108" s="3155"/>
      <c r="I108" s="2674"/>
      <c r="J108" s="3155">
        <v>35</v>
      </c>
      <c r="K108" s="3079">
        <v>1</v>
      </c>
      <c r="L108" s="3079">
        <v>0</v>
      </c>
      <c r="M108" s="2674"/>
      <c r="N108" s="2674"/>
      <c r="O108" s="3059"/>
      <c r="P108" s="3073"/>
      <c r="Q108" s="3074"/>
      <c r="R108" s="3070">
        <v>32</v>
      </c>
    </row>
    <row r="109" spans="1:18">
      <c r="A109" s="3070">
        <v>33</v>
      </c>
      <c r="B109" s="2674" t="s">
        <v>40</v>
      </c>
      <c r="C109" s="3059"/>
      <c r="D109" s="2674" t="s">
        <v>376</v>
      </c>
      <c r="E109" s="3059"/>
      <c r="F109" s="3166">
        <v>69</v>
      </c>
      <c r="G109" s="3167">
        <v>34.5</v>
      </c>
      <c r="H109" s="3155"/>
      <c r="I109" s="2674"/>
      <c r="J109" s="3155">
        <v>35</v>
      </c>
      <c r="K109" s="3079">
        <v>1</v>
      </c>
      <c r="L109" s="3079">
        <v>0</v>
      </c>
      <c r="M109" s="2674"/>
      <c r="N109" s="2674"/>
      <c r="O109" s="3059"/>
      <c r="P109" s="3073"/>
      <c r="Q109" s="3074"/>
      <c r="R109" s="3070">
        <v>33</v>
      </c>
    </row>
    <row r="110" spans="1:18">
      <c r="A110" s="3070">
        <v>34</v>
      </c>
      <c r="B110" s="2674" t="s">
        <v>41</v>
      </c>
      <c r="C110" s="3059"/>
      <c r="D110" s="2674" t="s">
        <v>376</v>
      </c>
      <c r="E110" s="3059"/>
      <c r="F110" s="3166">
        <v>69</v>
      </c>
      <c r="G110" s="3167">
        <v>13.2</v>
      </c>
      <c r="H110" s="3155"/>
      <c r="I110" s="2674"/>
      <c r="J110" s="3155">
        <v>50</v>
      </c>
      <c r="K110" s="3079">
        <v>2</v>
      </c>
      <c r="L110" s="3079">
        <v>0</v>
      </c>
      <c r="M110" s="2674"/>
      <c r="N110" s="2674"/>
      <c r="O110" s="3059"/>
      <c r="P110" s="3073"/>
      <c r="Q110" s="3074"/>
      <c r="R110" s="3070">
        <v>34</v>
      </c>
    </row>
    <row r="111" spans="1:18">
      <c r="A111" s="3070">
        <v>35</v>
      </c>
      <c r="B111" s="2674" t="s">
        <v>42</v>
      </c>
      <c r="C111" s="3059"/>
      <c r="D111" s="2674" t="s">
        <v>376</v>
      </c>
      <c r="E111" s="3059"/>
      <c r="F111" s="3166">
        <v>34.5</v>
      </c>
      <c r="G111" s="3167">
        <v>4.8</v>
      </c>
      <c r="H111" s="3155"/>
      <c r="I111" s="2674"/>
      <c r="J111" s="3155">
        <v>5</v>
      </c>
      <c r="K111" s="3079">
        <v>1</v>
      </c>
      <c r="L111" s="3079">
        <v>0</v>
      </c>
      <c r="M111" s="2674"/>
      <c r="N111" s="2674"/>
      <c r="O111" s="3059"/>
      <c r="P111" s="3073"/>
      <c r="Q111" s="3074"/>
      <c r="R111" s="3070">
        <v>35</v>
      </c>
    </row>
    <row r="112" spans="1:18">
      <c r="A112" s="3070">
        <v>37</v>
      </c>
      <c r="B112" s="2674" t="s">
        <v>43</v>
      </c>
      <c r="C112" s="3059"/>
      <c r="D112" s="2674" t="s">
        <v>376</v>
      </c>
      <c r="E112" s="3059"/>
      <c r="F112" s="3166">
        <v>69</v>
      </c>
      <c r="G112" s="3167">
        <v>13.2</v>
      </c>
      <c r="H112" s="3155"/>
      <c r="I112" s="2674"/>
      <c r="J112" s="3155">
        <v>25</v>
      </c>
      <c r="K112" s="3079">
        <v>1</v>
      </c>
      <c r="L112" s="3079">
        <v>0</v>
      </c>
      <c r="M112" s="2674"/>
      <c r="N112" s="2674"/>
      <c r="O112" s="3059"/>
      <c r="P112" s="3073"/>
      <c r="Q112" s="3074"/>
      <c r="R112" s="3070">
        <v>37</v>
      </c>
    </row>
    <row r="113" spans="1:18">
      <c r="A113" s="3070">
        <v>38</v>
      </c>
      <c r="B113" s="2674" t="s">
        <v>43</v>
      </c>
      <c r="C113" s="3059"/>
      <c r="D113" s="2674" t="s">
        <v>376</v>
      </c>
      <c r="E113" s="3059"/>
      <c r="F113" s="3166">
        <v>69</v>
      </c>
      <c r="G113" s="3167">
        <v>34.5</v>
      </c>
      <c r="H113" s="3155"/>
      <c r="I113" s="2674"/>
      <c r="J113" s="3155">
        <v>35</v>
      </c>
      <c r="K113" s="3079">
        <v>1</v>
      </c>
      <c r="L113" s="3079">
        <v>0</v>
      </c>
      <c r="M113" s="2674"/>
      <c r="N113" s="2674"/>
      <c r="O113" s="3059"/>
      <c r="P113" s="3073"/>
      <c r="Q113" s="3074"/>
      <c r="R113" s="3070">
        <v>38</v>
      </c>
    </row>
    <row r="114" spans="1:18">
      <c r="A114" s="3070">
        <v>39</v>
      </c>
      <c r="B114" s="2674"/>
      <c r="C114" s="3059"/>
      <c r="D114" s="2674"/>
      <c r="E114" s="3059"/>
      <c r="F114" s="3166"/>
      <c r="G114" s="3167"/>
      <c r="H114" s="3155"/>
      <c r="I114" s="2674"/>
      <c r="J114" s="3155"/>
      <c r="K114" s="3079"/>
      <c r="L114" s="3079"/>
      <c r="M114" s="2674"/>
      <c r="N114" s="2674"/>
      <c r="O114" s="3059"/>
      <c r="P114" s="3073"/>
      <c r="Q114" s="3074"/>
      <c r="R114" s="3070">
        <v>39</v>
      </c>
    </row>
    <row r="115" spans="1:18">
      <c r="A115" s="3070">
        <v>40</v>
      </c>
      <c r="B115" s="2674"/>
      <c r="C115" s="3059"/>
      <c r="D115" s="2674"/>
      <c r="E115" s="3059"/>
      <c r="F115" s="3166"/>
      <c r="G115" s="3167"/>
      <c r="H115" s="3155"/>
      <c r="I115" s="2674"/>
      <c r="J115" s="3155"/>
      <c r="K115" s="3079"/>
      <c r="L115" s="3079"/>
      <c r="M115" s="2674"/>
      <c r="N115" s="2674"/>
      <c r="O115" s="3059"/>
      <c r="P115" s="3073"/>
      <c r="Q115" s="3074"/>
      <c r="R115" s="3070">
        <v>40</v>
      </c>
    </row>
    <row r="116" spans="1:18">
      <c r="A116" s="3070">
        <v>41</v>
      </c>
      <c r="B116" s="2674"/>
      <c r="C116" s="3059"/>
      <c r="D116" s="2674"/>
      <c r="E116" s="3059"/>
      <c r="F116" s="3166"/>
      <c r="G116" s="3167"/>
      <c r="H116" s="3155"/>
      <c r="I116" s="2674"/>
      <c r="J116" s="3155"/>
      <c r="K116" s="3079"/>
      <c r="L116" s="3079"/>
      <c r="M116" s="2674"/>
      <c r="N116" s="2674"/>
      <c r="O116" s="3059"/>
      <c r="P116" s="3073"/>
      <c r="Q116" s="3074"/>
      <c r="R116" s="3070">
        <v>41</v>
      </c>
    </row>
    <row r="117" spans="1:18">
      <c r="A117" s="3070">
        <v>42</v>
      </c>
      <c r="B117" s="2674"/>
      <c r="C117" s="3059"/>
      <c r="D117" s="2674"/>
      <c r="E117" s="3059"/>
      <c r="F117" s="3166"/>
      <c r="G117" s="3167"/>
      <c r="H117" s="3155"/>
      <c r="I117" s="2674"/>
      <c r="J117" s="3155"/>
      <c r="K117" s="3079"/>
      <c r="L117" s="3079"/>
      <c r="M117" s="2674"/>
      <c r="N117" s="2674"/>
      <c r="O117" s="3059"/>
      <c r="P117" s="3073"/>
      <c r="Q117" s="3074"/>
      <c r="R117" s="3070">
        <v>42</v>
      </c>
    </row>
    <row r="118" spans="1:18">
      <c r="A118" s="3070">
        <v>43</v>
      </c>
      <c r="B118" s="2674"/>
      <c r="C118" s="3059"/>
      <c r="D118" s="2674"/>
      <c r="E118" s="3059"/>
      <c r="F118" s="3166"/>
      <c r="G118" s="3167"/>
      <c r="H118" s="3155"/>
      <c r="I118" s="2674"/>
      <c r="J118" s="3155"/>
      <c r="K118" s="3079"/>
      <c r="L118" s="3079"/>
      <c r="M118" s="2674"/>
      <c r="N118" s="2674"/>
      <c r="O118" s="3059"/>
      <c r="P118" s="3073"/>
      <c r="Q118" s="3074"/>
      <c r="R118" s="3070">
        <v>43</v>
      </c>
    </row>
    <row r="119" spans="1:18">
      <c r="A119" s="3070">
        <v>44</v>
      </c>
      <c r="B119" s="2674"/>
      <c r="C119" s="3059"/>
      <c r="D119" s="2674"/>
      <c r="E119" s="3059"/>
      <c r="F119" s="3166"/>
      <c r="G119" s="3167"/>
      <c r="H119" s="3155"/>
      <c r="I119" s="2674"/>
      <c r="J119" s="3155"/>
      <c r="K119" s="3079"/>
      <c r="L119" s="3079"/>
      <c r="M119" s="2674"/>
      <c r="N119" s="2674"/>
      <c r="O119" s="3059"/>
      <c r="P119" s="3073"/>
      <c r="Q119" s="3074"/>
      <c r="R119" s="3070">
        <v>44</v>
      </c>
    </row>
    <row r="120" spans="1:18">
      <c r="A120" s="3070">
        <v>45</v>
      </c>
      <c r="B120" s="2674"/>
      <c r="C120" s="3059"/>
      <c r="D120" s="2674"/>
      <c r="E120" s="3059"/>
      <c r="F120" s="3166"/>
      <c r="G120" s="3167"/>
      <c r="H120" s="3155"/>
      <c r="I120" s="2674"/>
      <c r="J120" s="3155"/>
      <c r="K120" s="3079"/>
      <c r="L120" s="3079"/>
      <c r="M120" s="2674"/>
      <c r="N120" s="2674"/>
      <c r="O120" s="3059"/>
      <c r="P120" s="3073"/>
      <c r="Q120" s="3074"/>
      <c r="R120" s="3070">
        <v>45</v>
      </c>
    </row>
    <row r="121" spans="1:18">
      <c r="A121" s="3070">
        <v>46</v>
      </c>
      <c r="B121" s="2674"/>
      <c r="C121" s="3059"/>
      <c r="D121" s="2674"/>
      <c r="E121" s="3059"/>
      <c r="F121" s="3166"/>
      <c r="G121" s="3167"/>
      <c r="H121" s="3155"/>
      <c r="I121" s="2674"/>
      <c r="J121" s="3155"/>
      <c r="K121" s="3079"/>
      <c r="L121" s="3079"/>
      <c r="M121" s="2674"/>
      <c r="N121" s="2674"/>
      <c r="O121" s="3059"/>
      <c r="P121" s="3073"/>
      <c r="Q121" s="3074"/>
      <c r="R121" s="3070">
        <v>46</v>
      </c>
    </row>
    <row r="122" spans="1:18">
      <c r="A122" s="3070">
        <v>47</v>
      </c>
      <c r="B122" s="2674"/>
      <c r="C122" s="3059"/>
      <c r="D122" s="2674"/>
      <c r="E122" s="3059"/>
      <c r="F122" s="3166"/>
      <c r="G122" s="3167"/>
      <c r="H122" s="3155"/>
      <c r="I122" s="2674"/>
      <c r="J122" s="3155"/>
      <c r="K122" s="3079"/>
      <c r="L122" s="3079"/>
      <c r="M122" s="2674"/>
      <c r="N122" s="2674"/>
      <c r="O122" s="3059"/>
      <c r="P122" s="3073"/>
      <c r="Q122" s="3074"/>
      <c r="R122" s="3070">
        <v>47</v>
      </c>
    </row>
    <row r="123" spans="1:18">
      <c r="A123" s="3070">
        <v>48</v>
      </c>
      <c r="B123" s="2674"/>
      <c r="C123" s="3059"/>
      <c r="D123" s="2674"/>
      <c r="E123" s="3059"/>
      <c r="F123" s="3166"/>
      <c r="G123" s="3167"/>
      <c r="H123" s="3155"/>
      <c r="I123" s="2674"/>
      <c r="J123" s="3155"/>
      <c r="K123" s="3079"/>
      <c r="L123" s="3079"/>
      <c r="M123" s="2674"/>
      <c r="N123" s="2674"/>
      <c r="O123" s="3059"/>
      <c r="P123" s="3073"/>
      <c r="Q123" s="3074"/>
      <c r="R123" s="3070">
        <v>48</v>
      </c>
    </row>
    <row r="124" spans="1:18">
      <c r="A124" s="3070">
        <v>49</v>
      </c>
      <c r="B124" s="2674"/>
      <c r="C124" s="3059"/>
      <c r="D124" s="2674"/>
      <c r="E124" s="3059"/>
      <c r="F124" s="3166"/>
      <c r="G124" s="3167"/>
      <c r="H124" s="3155"/>
      <c r="I124" s="2674"/>
      <c r="J124" s="3155"/>
      <c r="K124" s="3079"/>
      <c r="L124" s="3079"/>
      <c r="M124" s="2674"/>
      <c r="N124" s="2674"/>
      <c r="O124" s="3059"/>
      <c r="P124" s="3073"/>
      <c r="Q124" s="3074"/>
      <c r="R124" s="3070">
        <v>49</v>
      </c>
    </row>
    <row r="125" spans="1:18">
      <c r="A125" s="3070">
        <v>50</v>
      </c>
      <c r="B125" s="2674"/>
      <c r="C125" s="3059"/>
      <c r="D125" s="2674"/>
      <c r="E125" s="3059"/>
      <c r="F125" s="3166"/>
      <c r="G125" s="3167"/>
      <c r="H125" s="3155"/>
      <c r="I125" s="2674"/>
      <c r="J125" s="3155"/>
      <c r="K125" s="3079"/>
      <c r="L125" s="3079"/>
      <c r="M125" s="2674"/>
      <c r="N125" s="2674"/>
      <c r="O125" s="3059"/>
      <c r="P125" s="3073"/>
      <c r="Q125" s="3074"/>
      <c r="R125" s="3070">
        <v>50</v>
      </c>
    </row>
    <row r="126" spans="1:18">
      <c r="A126" s="3070">
        <v>51</v>
      </c>
      <c r="B126" s="2674"/>
      <c r="C126" s="3059"/>
      <c r="D126" s="2674"/>
      <c r="E126" s="3059"/>
      <c r="F126" s="3166"/>
      <c r="G126" s="3167"/>
      <c r="H126" s="3155"/>
      <c r="I126" s="2674"/>
      <c r="J126" s="3155"/>
      <c r="K126" s="3079"/>
      <c r="L126" s="3079"/>
      <c r="M126" s="2674"/>
      <c r="N126" s="2674"/>
      <c r="O126" s="3059"/>
      <c r="P126" s="3073"/>
      <c r="Q126" s="3074"/>
      <c r="R126" s="3070">
        <v>51</v>
      </c>
    </row>
    <row r="127" spans="1:18">
      <c r="A127" s="3070">
        <v>52</v>
      </c>
      <c r="B127" s="2674"/>
      <c r="C127" s="3059"/>
      <c r="D127" s="2674"/>
      <c r="E127" s="3059"/>
      <c r="F127" s="3166"/>
      <c r="G127" s="3167"/>
      <c r="H127" s="3155"/>
      <c r="I127" s="2674"/>
      <c r="J127" s="3155"/>
      <c r="K127" s="3079"/>
      <c r="L127" s="3079"/>
      <c r="M127" s="2674"/>
      <c r="N127" s="2674"/>
      <c r="O127" s="3059"/>
      <c r="P127" s="3073"/>
      <c r="Q127" s="3074"/>
      <c r="R127" s="3070">
        <v>52</v>
      </c>
    </row>
    <row r="128" spans="1:18">
      <c r="A128" s="3070">
        <v>53</v>
      </c>
      <c r="B128" s="2674"/>
      <c r="C128" s="3059"/>
      <c r="D128" s="2674"/>
      <c r="E128" s="3059"/>
      <c r="F128" s="3166"/>
      <c r="G128" s="3167"/>
      <c r="H128" s="3155"/>
      <c r="I128" s="2674"/>
      <c r="J128" s="3155"/>
      <c r="K128" s="3079"/>
      <c r="L128" s="3079"/>
      <c r="M128" s="2674"/>
      <c r="N128" s="2674"/>
      <c r="O128" s="3059"/>
      <c r="P128" s="3073"/>
      <c r="Q128" s="3074"/>
      <c r="R128" s="3070">
        <v>53</v>
      </c>
    </row>
    <row r="129" spans="1:18">
      <c r="A129" s="3070">
        <v>54</v>
      </c>
      <c r="B129" s="2674"/>
      <c r="C129" s="3059"/>
      <c r="D129" s="2674"/>
      <c r="E129" s="3059"/>
      <c r="F129" s="3166"/>
      <c r="G129" s="3167"/>
      <c r="H129" s="3155"/>
      <c r="I129" s="2674"/>
      <c r="J129" s="3155"/>
      <c r="K129" s="3079"/>
      <c r="L129" s="3079"/>
      <c r="M129" s="2674"/>
      <c r="N129" s="2674"/>
      <c r="O129" s="3059"/>
      <c r="P129" s="3073"/>
      <c r="Q129" s="3074"/>
      <c r="R129" s="3070">
        <v>54</v>
      </c>
    </row>
    <row r="130" spans="1:18">
      <c r="A130" s="3070">
        <v>55</v>
      </c>
      <c r="B130" s="2674"/>
      <c r="C130" s="3059"/>
      <c r="D130" s="2674"/>
      <c r="E130" s="3059"/>
      <c r="F130" s="3166"/>
      <c r="G130" s="3167"/>
      <c r="H130" s="3155"/>
      <c r="I130" s="2674"/>
      <c r="J130" s="3155"/>
      <c r="K130" s="3079"/>
      <c r="L130" s="3079"/>
      <c r="M130" s="2674"/>
      <c r="N130" s="2674"/>
      <c r="O130" s="3059"/>
      <c r="P130" s="3073"/>
      <c r="Q130" s="3074"/>
      <c r="R130" s="3070">
        <v>55</v>
      </c>
    </row>
    <row r="131" spans="1:18">
      <c r="A131" s="3070">
        <v>56</v>
      </c>
      <c r="B131" s="2674"/>
      <c r="C131" s="3059"/>
      <c r="D131" s="2674"/>
      <c r="E131" s="3059"/>
      <c r="F131" s="3166"/>
      <c r="G131" s="3167"/>
      <c r="H131" s="3155"/>
      <c r="I131" s="2674"/>
      <c r="J131" s="3155"/>
      <c r="K131" s="3079"/>
      <c r="L131" s="3079"/>
      <c r="M131" s="2674"/>
      <c r="N131" s="2674"/>
      <c r="O131" s="3059"/>
      <c r="P131" s="3073"/>
      <c r="Q131" s="3074"/>
      <c r="R131" s="3070">
        <v>56</v>
      </c>
    </row>
    <row r="132" spans="1:18">
      <c r="A132" s="3070">
        <v>57</v>
      </c>
      <c r="B132" s="2674"/>
      <c r="C132" s="3059"/>
      <c r="D132" s="2674"/>
      <c r="E132" s="3059"/>
      <c r="F132" s="3166"/>
      <c r="G132" s="3167"/>
      <c r="H132" s="3155"/>
      <c r="I132" s="2674"/>
      <c r="J132" s="3155"/>
      <c r="K132" s="3079"/>
      <c r="L132" s="3079"/>
      <c r="M132" s="2674"/>
      <c r="N132" s="2674"/>
      <c r="O132" s="3059"/>
      <c r="P132" s="3073"/>
      <c r="Q132" s="3074"/>
      <c r="R132" s="3070">
        <v>57</v>
      </c>
    </row>
    <row r="133" spans="1:18" ht="15.75" thickBot="1">
      <c r="A133" s="3070">
        <v>58</v>
      </c>
      <c r="B133" s="2674"/>
      <c r="C133" s="3059"/>
      <c r="D133" s="2674"/>
      <c r="E133" s="3059"/>
      <c r="F133" s="3166"/>
      <c r="G133" s="3167"/>
      <c r="H133" s="3155"/>
      <c r="I133" s="2674"/>
      <c r="J133" s="3159"/>
      <c r="K133" s="3105"/>
      <c r="L133" s="3105"/>
      <c r="M133" s="2674"/>
      <c r="N133" s="2674"/>
      <c r="O133" s="3059"/>
      <c r="P133" s="3073"/>
      <c r="Q133" s="3074"/>
      <c r="R133" s="3070">
        <v>58</v>
      </c>
    </row>
    <row r="134" spans="1:18" ht="15.75" thickBot="1">
      <c r="A134" s="3049">
        <v>59</v>
      </c>
      <c r="B134" s="3046"/>
      <c r="C134" s="3050"/>
      <c r="D134" s="3046"/>
      <c r="E134" s="3050"/>
      <c r="F134" s="3169"/>
      <c r="G134" s="3170"/>
      <c r="H134" s="3159"/>
      <c r="I134" s="2674"/>
      <c r="J134" s="3159">
        <f>+SUM(J77:J133)+SUM(J21:J60)</f>
        <v>7093</v>
      </c>
      <c r="K134" s="3159">
        <f>+SUM(K77:K133)+SUM(K21:K60)</f>
        <v>105</v>
      </c>
      <c r="L134" s="3159">
        <f>+SUM(L77:L133)+SUM(L21:L60)</f>
        <v>0</v>
      </c>
      <c r="M134" s="3046"/>
      <c r="N134" s="3046"/>
      <c r="O134" s="3050"/>
      <c r="P134" s="3083"/>
      <c r="Q134" s="3084"/>
      <c r="R134" s="3049">
        <v>59</v>
      </c>
    </row>
    <row r="136" spans="1:18">
      <c r="A136" s="2678" t="s">
        <v>1141</v>
      </c>
      <c r="B136" s="2678"/>
      <c r="C136" s="2678"/>
      <c r="D136" s="2678"/>
      <c r="E136" s="2678"/>
      <c r="F136" s="2678"/>
      <c r="G136" s="2678"/>
      <c r="H136" s="2678"/>
      <c r="I136" s="2674"/>
      <c r="J136" s="2678" t="s">
        <v>1142</v>
      </c>
      <c r="K136" s="2678"/>
      <c r="L136" s="2678"/>
      <c r="M136" s="2678"/>
      <c r="N136" s="2678"/>
      <c r="O136" s="2678"/>
      <c r="P136" s="2678"/>
      <c r="Q136" s="2678"/>
      <c r="R136" s="2678"/>
    </row>
  </sheetData>
  <printOptions horizontalCentered="1" verticalCentered="1"/>
  <pageMargins left="0" right="0" top="0" bottom="0" header="0.25" footer="0.25"/>
  <pageSetup scale="70" fitToWidth="2" fitToHeight="2" orientation="portrait" horizontalDpi="300" verticalDpi="300" r:id="rId1"/>
  <headerFooter alignWithMargins="0"/>
  <rowBreaks count="1" manualBreakCount="1">
    <brk id="66" max="16383" man="1"/>
  </rowBreaks>
  <colBreaks count="1" manualBreakCount="1">
    <brk id="9"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98">
    <pageSetUpPr fitToPage="1"/>
  </sheetPr>
  <dimension ref="A1:F66"/>
  <sheetViews>
    <sheetView defaultGridColor="0" topLeftCell="A4" colorId="22" zoomScaleNormal="100" zoomScaleSheetLayoutView="40" workbookViewId="0">
      <selection activeCell="M31" sqref="M31"/>
    </sheetView>
  </sheetViews>
  <sheetFormatPr defaultColWidth="9.6640625" defaultRowHeight="15"/>
  <cols>
    <col min="1" max="1" width="4.6640625" style="1996" customWidth="1"/>
    <col min="2" max="2" width="35.6640625" style="1996" customWidth="1"/>
    <col min="3" max="3" width="11" style="1996" customWidth="1"/>
    <col min="4" max="4" width="18.6640625" style="1996" customWidth="1"/>
    <col min="5" max="5" width="15.6640625" style="1996" customWidth="1"/>
    <col min="6" max="6" width="22.77734375" style="1996" customWidth="1"/>
    <col min="7" max="16384" width="9.6640625" style="1996"/>
  </cols>
  <sheetData>
    <row r="1" spans="1:6">
      <c r="A1" s="3030" t="s">
        <v>2455</v>
      </c>
      <c r="B1" s="3031"/>
      <c r="C1" s="3033" t="s">
        <v>3412</v>
      </c>
      <c r="D1" s="3031"/>
      <c r="E1" s="3118" t="s">
        <v>2457</v>
      </c>
      <c r="F1" s="3035" t="s">
        <v>2458</v>
      </c>
    </row>
    <row r="2" spans="1:6">
      <c r="A2" s="1901" t="str">
        <f>+'Data Sheet'!C25</f>
        <v>Orange and Rockland Utilities, Inc</v>
      </c>
      <c r="B2" s="2674"/>
      <c r="C2" s="3039" t="s">
        <v>4975</v>
      </c>
      <c r="D2" s="2674"/>
      <c r="E2" s="3119" t="s">
        <v>2459</v>
      </c>
      <c r="F2" s="3042"/>
    </row>
    <row r="3" spans="1:6" ht="15" customHeight="1" thickBot="1">
      <c r="A3" s="3045"/>
      <c r="B3" s="3046"/>
      <c r="C3" s="3045" t="s">
        <v>230</v>
      </c>
      <c r="D3" s="3046"/>
      <c r="E3" s="3150" t="str">
        <f>+'Data Sheet'!C40</f>
        <v>4/28/2016</v>
      </c>
      <c r="F3" s="3179" t="str">
        <f>+'Data Sheet'!C38</f>
        <v>12/31/2015</v>
      </c>
    </row>
    <row r="4" spans="1:6" ht="15" customHeight="1" thickBot="1">
      <c r="A4" s="2856" t="s">
        <v>5329</v>
      </c>
      <c r="B4" s="2857"/>
      <c r="C4" s="2684"/>
      <c r="D4" s="2684"/>
      <c r="E4" s="2684"/>
      <c r="F4" s="3171"/>
    </row>
    <row r="5" spans="1:6">
      <c r="A5" s="3039"/>
      <c r="B5" s="2674"/>
      <c r="C5" s="2674"/>
      <c r="D5" s="2674"/>
      <c r="E5" s="2674"/>
      <c r="F5" s="3059"/>
    </row>
    <row r="6" spans="1:6">
      <c r="A6" s="3039" t="s">
        <v>994</v>
      </c>
      <c r="B6" s="2674"/>
      <c r="C6" s="2674"/>
      <c r="D6" s="2674" t="s">
        <v>5330</v>
      </c>
      <c r="E6" s="2674"/>
      <c r="F6" s="3059"/>
    </row>
    <row r="7" spans="1:6">
      <c r="A7" s="3039" t="s">
        <v>5331</v>
      </c>
      <c r="B7" s="2674"/>
      <c r="C7" s="2674"/>
      <c r="D7" s="2674" t="s">
        <v>5332</v>
      </c>
      <c r="E7" s="2674"/>
      <c r="F7" s="3059"/>
    </row>
    <row r="8" spans="1:6">
      <c r="A8" s="3039" t="s">
        <v>5333</v>
      </c>
      <c r="B8" s="2674"/>
      <c r="C8" s="2674"/>
      <c r="D8" s="2674" t="s">
        <v>5334</v>
      </c>
      <c r="E8" s="2674"/>
      <c r="F8" s="3059"/>
    </row>
    <row r="9" spans="1:6">
      <c r="A9" s="3039" t="s">
        <v>5335</v>
      </c>
      <c r="B9" s="2674"/>
      <c r="C9" s="2674"/>
      <c r="D9" s="2674" t="s">
        <v>5336</v>
      </c>
      <c r="E9" s="2674"/>
      <c r="F9" s="3059"/>
    </row>
    <row r="10" spans="1:6">
      <c r="A10" s="3039" t="s">
        <v>5337</v>
      </c>
      <c r="B10" s="2674"/>
      <c r="C10" s="2674"/>
      <c r="D10" s="2674" t="s">
        <v>5338</v>
      </c>
      <c r="E10" s="2674"/>
      <c r="F10" s="3059"/>
    </row>
    <row r="11" spans="1:6">
      <c r="A11" s="3039" t="s">
        <v>5339</v>
      </c>
      <c r="B11" s="2674"/>
      <c r="C11" s="2674"/>
      <c r="D11" s="2674" t="s">
        <v>5340</v>
      </c>
      <c r="E11" s="2674"/>
      <c r="F11" s="3059"/>
    </row>
    <row r="12" spans="1:6">
      <c r="A12" s="3039" t="s">
        <v>5341</v>
      </c>
      <c r="B12" s="2674"/>
      <c r="C12" s="2674"/>
      <c r="D12" s="2674" t="s">
        <v>5342</v>
      </c>
      <c r="E12" s="2674"/>
      <c r="F12" s="3059"/>
    </row>
    <row r="13" spans="1:6">
      <c r="A13" s="3039" t="s">
        <v>5343</v>
      </c>
      <c r="B13" s="2674"/>
      <c r="C13" s="2674"/>
      <c r="D13" s="2674" t="s">
        <v>5344</v>
      </c>
      <c r="E13" s="2674"/>
      <c r="F13" s="3059"/>
    </row>
    <row r="14" spans="1:6">
      <c r="A14" s="3039" t="s">
        <v>5345</v>
      </c>
      <c r="B14" s="2674"/>
      <c r="C14" s="2674"/>
      <c r="D14" s="2674"/>
      <c r="E14" s="2674"/>
      <c r="F14" s="3059"/>
    </row>
    <row r="15" spans="1:6" ht="15.75" thickBot="1">
      <c r="A15" s="3039"/>
      <c r="B15" s="2674"/>
      <c r="C15" s="2674"/>
      <c r="D15" s="2674"/>
      <c r="E15" s="2674"/>
      <c r="F15" s="3059"/>
    </row>
    <row r="16" spans="1:6" ht="15.75" thickBot="1">
      <c r="A16" s="3060"/>
      <c r="B16" s="3062"/>
      <c r="C16" s="3034"/>
      <c r="D16" s="3034"/>
      <c r="E16" s="3053" t="s">
        <v>5346</v>
      </c>
      <c r="F16" s="3171"/>
    </row>
    <row r="17" spans="1:6">
      <c r="A17" s="3042" t="s">
        <v>3686</v>
      </c>
      <c r="B17" s="2678" t="s">
        <v>3247</v>
      </c>
      <c r="C17" s="3044"/>
      <c r="D17" s="3040" t="s">
        <v>5347</v>
      </c>
      <c r="E17" s="3040"/>
      <c r="F17" s="3040"/>
    </row>
    <row r="18" spans="1:6">
      <c r="A18" s="3042" t="s">
        <v>3689</v>
      </c>
      <c r="B18" s="3172"/>
      <c r="C18" s="3059"/>
      <c r="D18" s="3040" t="s">
        <v>5348</v>
      </c>
      <c r="E18" s="3040" t="s">
        <v>3251</v>
      </c>
      <c r="F18" s="3040" t="s">
        <v>5349</v>
      </c>
    </row>
    <row r="19" spans="1:6" ht="15.75" thickBot="1">
      <c r="A19" s="3049"/>
      <c r="B19" s="2684" t="s">
        <v>58</v>
      </c>
      <c r="C19" s="2685"/>
      <c r="D19" s="3047" t="s">
        <v>1827</v>
      </c>
      <c r="E19" s="3047" t="s">
        <v>1828</v>
      </c>
      <c r="F19" s="3047" t="s">
        <v>1829</v>
      </c>
    </row>
    <row r="20" spans="1:6" ht="15.75">
      <c r="A20" s="3173">
        <v>1</v>
      </c>
      <c r="B20" s="3174" t="s">
        <v>5350</v>
      </c>
      <c r="C20" s="3175"/>
      <c r="D20" s="2548" t="s">
        <v>1367</v>
      </c>
      <c r="E20" s="3176"/>
      <c r="F20" s="3176"/>
    </row>
    <row r="21" spans="1:6">
      <c r="A21" s="3173">
        <v>2</v>
      </c>
      <c r="B21" s="3174" t="s">
        <v>5351</v>
      </c>
      <c r="C21" s="3175"/>
      <c r="D21" s="3176"/>
      <c r="E21" s="3176"/>
      <c r="F21" s="3176"/>
    </row>
    <row r="22" spans="1:6">
      <c r="A22" s="3177">
        <v>3</v>
      </c>
      <c r="B22" s="3174" t="s">
        <v>5352</v>
      </c>
      <c r="C22" s="3175"/>
      <c r="D22" s="3176"/>
      <c r="E22" s="3176"/>
      <c r="F22" s="3176"/>
    </row>
    <row r="23" spans="1:6">
      <c r="A23" s="3177">
        <v>4</v>
      </c>
      <c r="B23" s="3174" t="s">
        <v>5353</v>
      </c>
      <c r="C23" s="3175"/>
      <c r="D23" s="3176"/>
      <c r="E23" s="3176"/>
      <c r="F23" s="3176"/>
    </row>
    <row r="24" spans="1:6">
      <c r="A24" s="3070">
        <v>5</v>
      </c>
      <c r="B24" s="2674" t="s">
        <v>5354</v>
      </c>
      <c r="C24" s="3059"/>
      <c r="D24" s="3072"/>
      <c r="E24" s="3072"/>
      <c r="F24" s="3072"/>
    </row>
    <row r="25" spans="1:6">
      <c r="A25" s="3177"/>
      <c r="B25" s="3174" t="s">
        <v>5355</v>
      </c>
      <c r="C25" s="3175"/>
      <c r="D25" s="3176">
        <f>D22+D23</f>
        <v>0</v>
      </c>
      <c r="E25" s="3176">
        <f>E22+E23</f>
        <v>0</v>
      </c>
      <c r="F25" s="3176">
        <f>F22+F23</f>
        <v>0</v>
      </c>
    </row>
    <row r="26" spans="1:6">
      <c r="A26" s="3177">
        <v>6</v>
      </c>
      <c r="B26" s="3174" t="s">
        <v>5356</v>
      </c>
      <c r="C26" s="3175"/>
      <c r="D26" s="3176"/>
      <c r="E26" s="3176"/>
      <c r="F26" s="3176"/>
    </row>
    <row r="27" spans="1:6">
      <c r="A27" s="3177">
        <v>7</v>
      </c>
      <c r="B27" s="3174" t="s">
        <v>5357</v>
      </c>
      <c r="C27" s="3175"/>
      <c r="D27" s="3176"/>
      <c r="E27" s="3176"/>
      <c r="F27" s="3176"/>
    </row>
    <row r="28" spans="1:6">
      <c r="A28" s="3177">
        <v>8</v>
      </c>
      <c r="B28" s="3174" t="s">
        <v>5358</v>
      </c>
      <c r="C28" s="3175"/>
      <c r="D28" s="3176"/>
      <c r="E28" s="3176"/>
      <c r="F28" s="3176"/>
    </row>
    <row r="29" spans="1:6">
      <c r="A29" s="3070">
        <v>9</v>
      </c>
      <c r="B29" s="2674" t="s">
        <v>5359</v>
      </c>
      <c r="C29" s="3059"/>
      <c r="D29" s="3072"/>
      <c r="E29" s="3072"/>
      <c r="F29" s="3072"/>
    </row>
    <row r="30" spans="1:6">
      <c r="A30" s="3177"/>
      <c r="B30" s="3174" t="s">
        <v>5360</v>
      </c>
      <c r="C30" s="3175"/>
      <c r="D30" s="3176">
        <f>D27+D28</f>
        <v>0</v>
      </c>
      <c r="E30" s="3176">
        <f>E27+E28</f>
        <v>0</v>
      </c>
      <c r="F30" s="3176">
        <f>F27+F28</f>
        <v>0</v>
      </c>
    </row>
    <row r="31" spans="1:6">
      <c r="A31" s="3177">
        <v>10</v>
      </c>
      <c r="B31" s="3174" t="s">
        <v>5361</v>
      </c>
      <c r="C31" s="3175"/>
      <c r="D31" s="3176">
        <f>D20+D25-D30</f>
        <v>0</v>
      </c>
      <c r="E31" s="3176">
        <f>E20+E25-E30</f>
        <v>0</v>
      </c>
      <c r="F31" s="3176">
        <f>F20+F25-F30</f>
        <v>0</v>
      </c>
    </row>
    <row r="32" spans="1:6">
      <c r="A32" s="3177">
        <v>11</v>
      </c>
      <c r="B32" s="3174" t="s">
        <v>5362</v>
      </c>
      <c r="C32" s="3175"/>
      <c r="D32" s="3176"/>
      <c r="E32" s="3176"/>
      <c r="F32" s="3176"/>
    </row>
    <row r="33" spans="1:6">
      <c r="A33" s="3177">
        <v>12</v>
      </c>
      <c r="B33" s="3174" t="s">
        <v>5363</v>
      </c>
      <c r="C33" s="3175"/>
      <c r="D33" s="3176"/>
      <c r="E33" s="3176"/>
      <c r="F33" s="3176"/>
    </row>
    <row r="34" spans="1:6">
      <c r="A34" s="3177">
        <v>13</v>
      </c>
      <c r="B34" s="3174" t="s">
        <v>5364</v>
      </c>
      <c r="C34" s="3175"/>
      <c r="D34" s="3176"/>
      <c r="E34" s="3176"/>
      <c r="F34" s="3176"/>
    </row>
    <row r="35" spans="1:6">
      <c r="A35" s="3177">
        <v>14</v>
      </c>
      <c r="B35" s="3174" t="s">
        <v>5365</v>
      </c>
      <c r="C35" s="3175"/>
      <c r="D35" s="3176"/>
      <c r="E35" s="3176"/>
      <c r="F35" s="3176"/>
    </row>
    <row r="36" spans="1:6">
      <c r="A36" s="3177">
        <v>15</v>
      </c>
      <c r="B36" s="3174" t="s">
        <v>5366</v>
      </c>
      <c r="C36" s="3175"/>
      <c r="D36" s="3176"/>
      <c r="E36" s="3176"/>
      <c r="F36" s="3176"/>
    </row>
    <row r="37" spans="1:6">
      <c r="A37" s="3070">
        <v>16</v>
      </c>
      <c r="B37" s="2674" t="s">
        <v>5367</v>
      </c>
      <c r="C37" s="3059"/>
      <c r="D37" s="3072"/>
      <c r="E37" s="3072"/>
      <c r="F37" s="3072"/>
    </row>
    <row r="38" spans="1:6" ht="15.75" thickBot="1">
      <c r="A38" s="3049"/>
      <c r="B38" s="3067" t="s">
        <v>5368</v>
      </c>
      <c r="C38" s="3050"/>
      <c r="D38" s="3082">
        <f>SUM(D32:D37)</f>
        <v>0</v>
      </c>
      <c r="E38" s="3082">
        <f>SUM(E32:E37)</f>
        <v>0</v>
      </c>
      <c r="F38" s="3082">
        <f>SUM(F32:F37)</f>
        <v>0</v>
      </c>
    </row>
    <row r="39" spans="1:6">
      <c r="A39" s="3030"/>
      <c r="B39" s="3031"/>
      <c r="C39" s="3031"/>
      <c r="D39" s="3031"/>
      <c r="E39" s="3031"/>
      <c r="F39" s="3178"/>
    </row>
    <row r="40" spans="1:6">
      <c r="A40" s="3039"/>
      <c r="B40" s="2674"/>
      <c r="C40" s="2674"/>
      <c r="D40" s="2674"/>
      <c r="E40" s="2674"/>
      <c r="F40" s="3059"/>
    </row>
    <row r="41" spans="1:6">
      <c r="A41" s="3039"/>
      <c r="B41" s="2674"/>
      <c r="C41" s="2674"/>
      <c r="D41" s="2674"/>
      <c r="E41" s="2674"/>
      <c r="F41" s="3059"/>
    </row>
    <row r="42" spans="1:6">
      <c r="A42" s="3039"/>
      <c r="B42" s="2674"/>
      <c r="C42" s="2674"/>
      <c r="D42" s="2674"/>
      <c r="E42" s="2674"/>
      <c r="F42" s="3059"/>
    </row>
    <row r="43" spans="1:6">
      <c r="A43" s="3039"/>
      <c r="B43" s="2674"/>
      <c r="C43" s="2674"/>
      <c r="D43" s="2674"/>
      <c r="E43" s="2674"/>
      <c r="F43" s="3059"/>
    </row>
    <row r="44" spans="1:6">
      <c r="A44" s="3039"/>
      <c r="B44" s="2674"/>
      <c r="C44" s="2674"/>
      <c r="D44" s="2674"/>
      <c r="E44" s="2674"/>
      <c r="F44" s="3059"/>
    </row>
    <row r="45" spans="1:6">
      <c r="A45" s="3039"/>
      <c r="B45" s="2674"/>
      <c r="C45" s="2674"/>
      <c r="D45" s="2674"/>
      <c r="E45" s="2674"/>
      <c r="F45" s="3059"/>
    </row>
    <row r="46" spans="1:6">
      <c r="A46" s="3039"/>
      <c r="B46" s="2674"/>
      <c r="C46" s="2674"/>
      <c r="D46" s="2674"/>
      <c r="E46" s="2674"/>
      <c r="F46" s="3059"/>
    </row>
    <row r="47" spans="1:6">
      <c r="A47" s="3039"/>
      <c r="B47" s="2674"/>
      <c r="C47" s="2674"/>
      <c r="D47" s="2674"/>
      <c r="E47" s="2674"/>
      <c r="F47" s="3059"/>
    </row>
    <row r="48" spans="1:6">
      <c r="A48" s="3039"/>
      <c r="B48" s="2674"/>
      <c r="C48" s="2674"/>
      <c r="D48" s="2674"/>
      <c r="E48" s="2674"/>
      <c r="F48" s="3059"/>
    </row>
    <row r="49" spans="1:6">
      <c r="A49" s="3039"/>
      <c r="B49" s="2674"/>
      <c r="C49" s="2674"/>
      <c r="D49" s="2674"/>
      <c r="E49" s="2674"/>
      <c r="F49" s="3059"/>
    </row>
    <row r="50" spans="1:6">
      <c r="A50" s="3039"/>
      <c r="B50" s="2674"/>
      <c r="C50" s="2674"/>
      <c r="D50" s="2674"/>
      <c r="E50" s="2674"/>
      <c r="F50" s="3059"/>
    </row>
    <row r="51" spans="1:6">
      <c r="A51" s="3039"/>
      <c r="B51" s="2674"/>
      <c r="C51" s="2674"/>
      <c r="D51" s="2674"/>
      <c r="E51" s="2674"/>
      <c r="F51" s="3059"/>
    </row>
    <row r="52" spans="1:6">
      <c r="A52" s="3039"/>
      <c r="B52" s="2674"/>
      <c r="C52" s="2674"/>
      <c r="D52" s="2674"/>
      <c r="E52" s="2674"/>
      <c r="F52" s="3059"/>
    </row>
    <row r="53" spans="1:6">
      <c r="A53" s="3039"/>
      <c r="B53" s="2674"/>
      <c r="C53" s="2674"/>
      <c r="D53" s="2674"/>
      <c r="E53" s="2674"/>
      <c r="F53" s="3059"/>
    </row>
    <row r="54" spans="1:6">
      <c r="A54" s="3039"/>
      <c r="B54" s="2674"/>
      <c r="C54" s="2674"/>
      <c r="D54" s="2674"/>
      <c r="E54" s="2674"/>
      <c r="F54" s="3059"/>
    </row>
    <row r="55" spans="1:6">
      <c r="A55" s="3039"/>
      <c r="B55" s="2674"/>
      <c r="C55" s="2674"/>
      <c r="D55" s="2674"/>
      <c r="E55" s="2674"/>
      <c r="F55" s="3059"/>
    </row>
    <row r="56" spans="1:6">
      <c r="A56" s="3039"/>
      <c r="B56" s="2674"/>
      <c r="C56" s="2674"/>
      <c r="D56" s="2674"/>
      <c r="E56" s="2674"/>
      <c r="F56" s="3059"/>
    </row>
    <row r="57" spans="1:6">
      <c r="A57" s="3039"/>
      <c r="B57" s="2674"/>
      <c r="C57" s="2674"/>
      <c r="D57" s="2674"/>
      <c r="E57" s="2674"/>
      <c r="F57" s="3059"/>
    </row>
    <row r="58" spans="1:6">
      <c r="A58" s="3039"/>
      <c r="B58" s="2674"/>
      <c r="C58" s="2674"/>
      <c r="D58" s="2674"/>
      <c r="E58" s="2674"/>
      <c r="F58" s="3059"/>
    </row>
    <row r="59" spans="1:6">
      <c r="A59" s="3039"/>
      <c r="B59" s="2674"/>
      <c r="C59" s="2674"/>
      <c r="D59" s="2674"/>
      <c r="E59" s="2674"/>
      <c r="F59" s="3059"/>
    </row>
    <row r="60" spans="1:6">
      <c r="A60" s="3039"/>
      <c r="B60" s="2674"/>
      <c r="C60" s="2674"/>
      <c r="D60" s="2674"/>
      <c r="E60" s="2674"/>
      <c r="F60" s="3059"/>
    </row>
    <row r="61" spans="1:6">
      <c r="A61" s="3039"/>
      <c r="B61" s="2674"/>
      <c r="C61" s="2674"/>
      <c r="D61" s="2674"/>
      <c r="E61" s="2674"/>
      <c r="F61" s="3059"/>
    </row>
    <row r="62" spans="1:6">
      <c r="A62" s="3039"/>
      <c r="B62" s="2674"/>
      <c r="C62" s="2674"/>
      <c r="D62" s="2674"/>
      <c r="E62" s="2674"/>
      <c r="F62" s="3059"/>
    </row>
    <row r="63" spans="1:6" ht="15.75" thickBot="1">
      <c r="A63" s="3045"/>
      <c r="B63" s="3046"/>
      <c r="C63" s="3046"/>
      <c r="D63" s="3046"/>
      <c r="E63" s="3046"/>
      <c r="F63" s="3050"/>
    </row>
    <row r="64" spans="1:6">
      <c r="A64" s="2683"/>
      <c r="B64" s="2683"/>
      <c r="C64" s="2683"/>
      <c r="D64" s="2683"/>
      <c r="E64" s="2683"/>
      <c r="F64" s="2683"/>
    </row>
    <row r="65" spans="1:6" ht="15.75">
      <c r="A65" s="2540" t="s">
        <v>1146</v>
      </c>
      <c r="B65" s="2674"/>
      <c r="C65" s="2674"/>
      <c r="D65" s="2674"/>
      <c r="E65" s="2674"/>
      <c r="F65" s="2674"/>
    </row>
    <row r="66" spans="1:6">
      <c r="A66" s="2678" t="s">
        <v>663</v>
      </c>
      <c r="B66" s="2678"/>
      <c r="C66" s="2678"/>
      <c r="D66" s="2678"/>
      <c r="E66" s="2678"/>
      <c r="F66" s="2678"/>
    </row>
  </sheetData>
  <printOptions horizontalCentered="1" verticalCentered="1"/>
  <pageMargins left="0.5" right="0.5" top="0" bottom="0" header="0.25" footer="0.25"/>
  <pageSetup scale="73" orientation="portrait" horizontalDpi="300" verticalDpi="300"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dimension ref="A1:E60"/>
  <sheetViews>
    <sheetView zoomScaleNormal="100" zoomScaleSheetLayoutView="40" workbookViewId="0">
      <selection activeCell="M31" sqref="M31"/>
    </sheetView>
  </sheetViews>
  <sheetFormatPr defaultRowHeight="15"/>
  <cols>
    <col min="1" max="1" width="4" style="1996" customWidth="1"/>
    <col min="2" max="2" width="46.33203125" style="1996" bestFit="1" customWidth="1"/>
    <col min="3" max="3" width="39.77734375" style="1996" customWidth="1"/>
    <col min="4" max="4" width="14.6640625" style="1996" bestFit="1" customWidth="1"/>
    <col min="5" max="5" width="14.33203125" style="1996" bestFit="1" customWidth="1"/>
    <col min="6" max="16384" width="8.88671875" style="1996"/>
  </cols>
  <sheetData>
    <row r="1" spans="1:5" ht="15.75" thickBot="1"/>
    <row r="2" spans="1:5" ht="15.75" thickTop="1">
      <c r="A2" s="2897" t="s">
        <v>4529</v>
      </c>
      <c r="B2" s="2898"/>
      <c r="C2" s="2899" t="s">
        <v>2368</v>
      </c>
      <c r="D2" s="2900" t="s">
        <v>2457</v>
      </c>
      <c r="E2" s="3180" t="s">
        <v>2458</v>
      </c>
    </row>
    <row r="3" spans="1:5">
      <c r="A3" s="2903" t="str">
        <f>+'Data Sheet'!C25</f>
        <v>Orange and Rockland Utilities, Inc</v>
      </c>
      <c r="B3" s="1897"/>
      <c r="C3" s="2568" t="s">
        <v>5382</v>
      </c>
      <c r="D3" s="2535" t="s">
        <v>2331</v>
      </c>
      <c r="E3" s="3181"/>
    </row>
    <row r="4" spans="1:5">
      <c r="A4" s="2905" t="s">
        <v>4530</v>
      </c>
      <c r="B4" s="1897"/>
      <c r="C4" s="2568" t="s">
        <v>4531</v>
      </c>
      <c r="D4" s="2533" t="str">
        <f>+'Data Sheet'!C40</f>
        <v>4/28/2016</v>
      </c>
      <c r="E4" s="3204" t="str">
        <f>+'Data Sheet'!C38</f>
        <v>12/31/2015</v>
      </c>
    </row>
    <row r="5" spans="1:5">
      <c r="A5" s="2907" t="s">
        <v>5369</v>
      </c>
      <c r="B5" s="2531"/>
      <c r="C5" s="2531"/>
      <c r="D5" s="2531"/>
      <c r="E5" s="2908"/>
    </row>
    <row r="6" spans="1:5">
      <c r="A6" s="2903" t="s">
        <v>5370</v>
      </c>
      <c r="B6" s="2568"/>
      <c r="C6" s="2568"/>
      <c r="D6" s="2568"/>
      <c r="E6" s="3182"/>
    </row>
    <row r="7" spans="1:5">
      <c r="A7" s="2903" t="s">
        <v>5371</v>
      </c>
      <c r="B7" s="2568"/>
      <c r="C7" s="2568"/>
      <c r="D7" s="2568"/>
      <c r="E7" s="2904"/>
    </row>
    <row r="8" spans="1:5">
      <c r="A8" s="2909" t="s">
        <v>5372</v>
      </c>
      <c r="B8" s="2910"/>
      <c r="C8" s="2910"/>
      <c r="D8" s="2910"/>
      <c r="E8" s="2911"/>
    </row>
    <row r="9" spans="1:5">
      <c r="A9" s="2909" t="s">
        <v>5373</v>
      </c>
      <c r="B9" s="2910"/>
      <c r="C9" s="2910"/>
      <c r="D9" s="2910"/>
      <c r="E9" s="2911"/>
    </row>
    <row r="10" spans="1:5">
      <c r="A10" s="2909" t="s">
        <v>5374</v>
      </c>
      <c r="B10" s="2910"/>
      <c r="C10" s="2910"/>
      <c r="D10" s="2910"/>
      <c r="E10" s="2911"/>
    </row>
    <row r="11" spans="1:5">
      <c r="A11" s="2912"/>
      <c r="B11" s="2913"/>
      <c r="C11" s="3183" t="s">
        <v>4035</v>
      </c>
      <c r="D11" s="3183" t="s">
        <v>1529</v>
      </c>
      <c r="E11" s="3184" t="s">
        <v>2645</v>
      </c>
    </row>
    <row r="12" spans="1:5">
      <c r="A12" s="2916" t="s">
        <v>3686</v>
      </c>
      <c r="B12" s="3185"/>
      <c r="C12" s="2918" t="s">
        <v>5375</v>
      </c>
      <c r="D12" s="2918" t="s">
        <v>5376</v>
      </c>
      <c r="E12" s="3186" t="s">
        <v>5376</v>
      </c>
    </row>
    <row r="13" spans="1:5">
      <c r="A13" s="2916" t="s">
        <v>3689</v>
      </c>
      <c r="B13" s="2917" t="s">
        <v>5377</v>
      </c>
      <c r="C13" s="2918" t="s">
        <v>5378</v>
      </c>
      <c r="D13" s="2918" t="s">
        <v>1733</v>
      </c>
      <c r="E13" s="3186" t="s">
        <v>1733</v>
      </c>
    </row>
    <row r="14" spans="1:5">
      <c r="A14" s="2920"/>
      <c r="B14" s="2921" t="s">
        <v>58</v>
      </c>
      <c r="C14" s="2918" t="s">
        <v>1827</v>
      </c>
      <c r="D14" s="2918" t="s">
        <v>1828</v>
      </c>
      <c r="E14" s="3186" t="s">
        <v>1829</v>
      </c>
    </row>
    <row r="15" spans="1:5" ht="15.75">
      <c r="A15" s="2922">
        <v>1</v>
      </c>
      <c r="B15" s="3187" t="s">
        <v>5379</v>
      </c>
      <c r="C15" s="3188"/>
      <c r="D15" s="3188"/>
      <c r="E15" s="3189"/>
    </row>
    <row r="16" spans="1:5">
      <c r="A16" s="2922">
        <v>2</v>
      </c>
      <c r="B16" s="2923" t="s">
        <v>5383</v>
      </c>
      <c r="C16" s="2926" t="s">
        <v>4036</v>
      </c>
      <c r="D16" s="2927"/>
      <c r="E16" s="3190">
        <v>29630358</v>
      </c>
    </row>
    <row r="17" spans="1:5">
      <c r="A17" s="2922">
        <v>3</v>
      </c>
      <c r="B17" s="2923" t="s">
        <v>5383</v>
      </c>
      <c r="C17" s="2926"/>
      <c r="D17" s="2927"/>
      <c r="E17" s="3191">
        <v>2714534</v>
      </c>
    </row>
    <row r="18" spans="1:5">
      <c r="A18" s="2922">
        <v>4</v>
      </c>
      <c r="B18" s="2923"/>
      <c r="C18" s="2926"/>
      <c r="D18" s="2933"/>
      <c r="E18" s="3191"/>
    </row>
    <row r="19" spans="1:5">
      <c r="A19" s="2922">
        <v>5</v>
      </c>
      <c r="B19" s="2923"/>
      <c r="C19" s="2926"/>
      <c r="D19" s="2933"/>
      <c r="E19" s="3191"/>
    </row>
    <row r="20" spans="1:5">
      <c r="A20" s="2922">
        <v>6</v>
      </c>
      <c r="B20" s="2923"/>
      <c r="C20" s="2926"/>
      <c r="D20" s="2935"/>
      <c r="E20" s="3192"/>
    </row>
    <row r="21" spans="1:5">
      <c r="A21" s="2922">
        <v>7</v>
      </c>
      <c r="B21" s="2923"/>
      <c r="C21" s="2926"/>
      <c r="D21" s="2937"/>
      <c r="E21" s="3193"/>
    </row>
    <row r="22" spans="1:5">
      <c r="A22" s="2922">
        <v>8</v>
      </c>
      <c r="B22" s="2923"/>
      <c r="C22" s="2926"/>
      <c r="D22" s="2933"/>
      <c r="E22" s="3190"/>
    </row>
    <row r="23" spans="1:5">
      <c r="A23" s="2922">
        <v>9</v>
      </c>
      <c r="B23" s="2923"/>
      <c r="C23" s="2926"/>
      <c r="D23" s="2933"/>
      <c r="E23" s="3191"/>
    </row>
    <row r="24" spans="1:5">
      <c r="A24" s="2922">
        <v>10</v>
      </c>
      <c r="B24" s="2923"/>
      <c r="C24" s="2926"/>
      <c r="D24" s="2933"/>
      <c r="E24" s="3191"/>
    </row>
    <row r="25" spans="1:5">
      <c r="A25" s="2922">
        <v>11</v>
      </c>
      <c r="B25" s="2923"/>
      <c r="C25" s="2926"/>
      <c r="D25" s="2933"/>
      <c r="E25" s="3191"/>
    </row>
    <row r="26" spans="1:5">
      <c r="A26" s="2922">
        <v>12</v>
      </c>
      <c r="B26" s="2923"/>
      <c r="C26" s="2926"/>
      <c r="D26" s="2933"/>
      <c r="E26" s="3191"/>
    </row>
    <row r="27" spans="1:5">
      <c r="A27" s="2922">
        <v>13</v>
      </c>
      <c r="B27" s="2923"/>
      <c r="C27" s="2926"/>
      <c r="D27" s="2933"/>
      <c r="E27" s="3191"/>
    </row>
    <row r="28" spans="1:5">
      <c r="A28" s="2922">
        <v>14</v>
      </c>
      <c r="B28" s="2923"/>
      <c r="C28" s="2926"/>
      <c r="D28" s="2933"/>
      <c r="E28" s="3191"/>
    </row>
    <row r="29" spans="1:5">
      <c r="A29" s="2922">
        <v>15</v>
      </c>
      <c r="B29" s="2923"/>
      <c r="C29" s="2926"/>
      <c r="D29" s="2933"/>
      <c r="E29" s="3191"/>
    </row>
    <row r="30" spans="1:5">
      <c r="A30" s="2922">
        <v>16</v>
      </c>
      <c r="B30" s="2923"/>
      <c r="C30" s="2926"/>
      <c r="D30" s="2939"/>
      <c r="E30" s="3194"/>
    </row>
    <row r="31" spans="1:5">
      <c r="A31" s="2922">
        <v>17</v>
      </c>
      <c r="B31" s="2923"/>
      <c r="C31" s="2926"/>
      <c r="D31" s="2939"/>
      <c r="E31" s="3194"/>
    </row>
    <row r="32" spans="1:5">
      <c r="A32" s="2922">
        <v>18</v>
      </c>
      <c r="B32" s="2923"/>
      <c r="C32" s="2926"/>
      <c r="D32" s="2933"/>
      <c r="E32" s="3191"/>
    </row>
    <row r="33" spans="1:5">
      <c r="A33" s="2922">
        <v>19</v>
      </c>
      <c r="B33" s="2923"/>
      <c r="C33" s="2926"/>
      <c r="D33" s="2933"/>
      <c r="E33" s="3191"/>
    </row>
    <row r="34" spans="1:5">
      <c r="A34" s="2922">
        <v>20</v>
      </c>
      <c r="B34" s="2923"/>
      <c r="C34" s="2926"/>
      <c r="D34" s="2933"/>
      <c r="E34" s="3191"/>
    </row>
    <row r="35" spans="1:5" ht="15.75">
      <c r="A35" s="2922">
        <v>21</v>
      </c>
      <c r="B35" s="3187" t="s">
        <v>5380</v>
      </c>
      <c r="C35" s="3188"/>
      <c r="D35" s="3195"/>
      <c r="E35" s="3196"/>
    </row>
    <row r="36" spans="1:5">
      <c r="A36" s="2922">
        <v>22</v>
      </c>
      <c r="B36" s="2923" t="s">
        <v>5383</v>
      </c>
      <c r="C36" s="2926"/>
      <c r="D36" s="2933"/>
      <c r="E36" s="3191">
        <v>16465353</v>
      </c>
    </row>
    <row r="37" spans="1:5">
      <c r="A37" s="2922">
        <v>23</v>
      </c>
      <c r="B37" s="2923"/>
      <c r="C37" s="2926"/>
      <c r="D37" s="2933"/>
      <c r="E37" s="3191"/>
    </row>
    <row r="38" spans="1:5">
      <c r="A38" s="2922">
        <v>24</v>
      </c>
      <c r="B38" s="2923"/>
      <c r="C38" s="2926"/>
      <c r="D38" s="2939"/>
      <c r="E38" s="3194"/>
    </row>
    <row r="39" spans="1:5">
      <c r="A39" s="2922">
        <v>25</v>
      </c>
      <c r="B39" s="2923"/>
      <c r="C39" s="2926"/>
      <c r="D39" s="2933"/>
      <c r="E39" s="3191"/>
    </row>
    <row r="40" spans="1:5">
      <c r="A40" s="2922">
        <v>26</v>
      </c>
      <c r="B40" s="2923"/>
      <c r="C40" s="2926"/>
      <c r="D40" s="2933"/>
      <c r="E40" s="3191"/>
    </row>
    <row r="41" spans="1:5">
      <c r="A41" s="2922">
        <v>27</v>
      </c>
      <c r="B41" s="2923"/>
      <c r="C41" s="2926"/>
      <c r="D41" s="2933"/>
      <c r="E41" s="3191"/>
    </row>
    <row r="42" spans="1:5">
      <c r="A42" s="2922">
        <v>28</v>
      </c>
      <c r="B42" s="2923"/>
      <c r="C42" s="2926"/>
      <c r="D42" s="2933"/>
      <c r="E42" s="3191"/>
    </row>
    <row r="43" spans="1:5">
      <c r="A43" s="2922">
        <v>29</v>
      </c>
      <c r="B43" s="2923"/>
      <c r="C43" s="2926"/>
      <c r="D43" s="2933"/>
      <c r="E43" s="3191"/>
    </row>
    <row r="44" spans="1:5">
      <c r="A44" s="2922">
        <v>30</v>
      </c>
      <c r="B44" s="2923"/>
      <c r="C44" s="2926"/>
      <c r="D44" s="2933"/>
      <c r="E44" s="3191"/>
    </row>
    <row r="45" spans="1:5">
      <c r="A45" s="2922">
        <v>31</v>
      </c>
      <c r="B45" s="2923"/>
      <c r="C45" s="2926"/>
      <c r="D45" s="2933"/>
      <c r="E45" s="3191"/>
    </row>
    <row r="46" spans="1:5">
      <c r="A46" s="2922">
        <v>32</v>
      </c>
      <c r="B46" s="2923"/>
      <c r="C46" s="2926"/>
      <c r="D46" s="2933"/>
      <c r="E46" s="3191"/>
    </row>
    <row r="47" spans="1:5">
      <c r="A47" s="2922">
        <v>33</v>
      </c>
      <c r="B47" s="2923"/>
      <c r="C47" s="2926"/>
      <c r="D47" s="2939"/>
      <c r="E47" s="3194"/>
    </row>
    <row r="48" spans="1:5">
      <c r="A48" s="2922">
        <v>34</v>
      </c>
      <c r="B48" s="2923"/>
      <c r="C48" s="2926"/>
      <c r="D48" s="2933"/>
      <c r="E48" s="3191"/>
    </row>
    <row r="49" spans="1:5">
      <c r="A49" s="2922">
        <v>35</v>
      </c>
      <c r="B49" s="2923"/>
      <c r="C49" s="2926"/>
      <c r="D49" s="2933"/>
      <c r="E49" s="3191"/>
    </row>
    <row r="50" spans="1:5">
      <c r="A50" s="2922">
        <v>36</v>
      </c>
      <c r="B50" s="2923"/>
      <c r="C50" s="2926"/>
      <c r="D50" s="2933"/>
      <c r="E50" s="3191"/>
    </row>
    <row r="51" spans="1:5">
      <c r="A51" s="2922">
        <v>37</v>
      </c>
      <c r="B51" s="2923"/>
      <c r="C51" s="2926"/>
      <c r="D51" s="2933"/>
      <c r="E51" s="3191"/>
    </row>
    <row r="52" spans="1:5">
      <c r="A52" s="2922">
        <v>38</v>
      </c>
      <c r="B52" s="2923"/>
      <c r="C52" s="2926"/>
      <c r="D52" s="2933"/>
      <c r="E52" s="3191"/>
    </row>
    <row r="53" spans="1:5">
      <c r="A53" s="2922">
        <v>39</v>
      </c>
      <c r="B53" s="2923"/>
      <c r="C53" s="2926"/>
      <c r="D53" s="2933"/>
      <c r="E53" s="3191"/>
    </row>
    <row r="54" spans="1:5">
      <c r="A54" s="3197">
        <v>40</v>
      </c>
      <c r="B54" s="3198"/>
      <c r="C54" s="3199"/>
      <c r="D54" s="3200"/>
      <c r="E54" s="3201"/>
    </row>
    <row r="55" spans="1:5">
      <c r="A55" s="3197">
        <v>41</v>
      </c>
      <c r="B55" s="3198"/>
      <c r="C55" s="3199"/>
      <c r="D55" s="3200"/>
      <c r="E55" s="3201"/>
    </row>
    <row r="56" spans="1:5" ht="15.75" thickBot="1">
      <c r="A56" s="2941">
        <v>42</v>
      </c>
      <c r="B56" s="2942"/>
      <c r="C56" s="2943"/>
      <c r="D56" s="3202"/>
      <c r="E56" s="3203"/>
    </row>
    <row r="57" spans="1:5" ht="15.75" thickTop="1">
      <c r="A57" s="2568"/>
      <c r="B57" s="2568"/>
      <c r="C57" s="2568"/>
      <c r="D57" s="2944"/>
      <c r="E57" s="2944"/>
    </row>
    <row r="58" spans="1:5">
      <c r="A58" s="1997" t="s">
        <v>4945</v>
      </c>
      <c r="B58" s="1997"/>
      <c r="C58" s="1997"/>
      <c r="D58" s="1997"/>
      <c r="E58" s="1997"/>
    </row>
    <row r="59" spans="1:5">
      <c r="A59" s="1997" t="s">
        <v>5381</v>
      </c>
      <c r="B59" s="1997"/>
      <c r="C59" s="1997"/>
      <c r="D59" s="1997"/>
      <c r="E59" s="1997"/>
    </row>
    <row r="60" spans="1:5">
      <c r="A60" s="1994" t="s">
        <v>3066</v>
      </c>
      <c r="B60" s="1994"/>
      <c r="C60" s="1994"/>
      <c r="D60" s="1994"/>
      <c r="E60" s="1994"/>
    </row>
  </sheetData>
  <pageMargins left="0.7" right="0.7" top="0.75" bottom="0.75" header="0.3" footer="0.3"/>
  <pageSetup scale="6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8" enableFormatConditionsCalculation="0">
    <pageSetUpPr fitToPage="1"/>
  </sheetPr>
  <dimension ref="A1:H67"/>
  <sheetViews>
    <sheetView defaultGridColor="0" colorId="22" zoomScale="85" zoomScaleNormal="85" workbookViewId="0">
      <selection activeCell="M31" sqref="M31"/>
    </sheetView>
  </sheetViews>
  <sheetFormatPr defaultColWidth="9.6640625" defaultRowHeight="15"/>
  <cols>
    <col min="1" max="1" width="2.6640625" style="4" customWidth="1"/>
    <col min="2" max="2" width="33.6640625" style="4" customWidth="1"/>
    <col min="3" max="3" width="3.6640625" style="4" customWidth="1"/>
    <col min="4" max="4" width="2.6640625" style="4" customWidth="1"/>
    <col min="5" max="5" width="2.33203125" style="4" customWidth="1"/>
    <col min="6" max="6" width="13.6640625" style="4" customWidth="1"/>
    <col min="7" max="7" width="12.6640625" style="4" customWidth="1"/>
    <col min="8" max="8" width="15.6640625" style="4" customWidth="1"/>
    <col min="9" max="16384" width="9.6640625" style="4"/>
  </cols>
  <sheetData>
    <row r="1" spans="1:8">
      <c r="A1" s="832"/>
      <c r="B1" s="518" t="s">
        <v>2455</v>
      </c>
      <c r="C1" s="519" t="s">
        <v>3412</v>
      </c>
      <c r="D1" s="520"/>
      <c r="E1" s="520"/>
      <c r="F1" s="518"/>
      <c r="G1" s="520" t="s">
        <v>2457</v>
      </c>
      <c r="H1" s="521" t="s">
        <v>2458</v>
      </c>
    </row>
    <row r="2" spans="1:8">
      <c r="A2" s="1084"/>
      <c r="B2" s="522" t="str">
        <f>'Data Sheet'!$C$25</f>
        <v>Orange and Rockland Utilities, Inc</v>
      </c>
      <c r="C2" s="301" t="s">
        <v>3413</v>
      </c>
      <c r="D2" s="4" t="s">
        <v>1008</v>
      </c>
      <c r="F2" s="522" t="s">
        <v>3415</v>
      </c>
      <c r="G2" s="4" t="s">
        <v>2459</v>
      </c>
      <c r="H2" s="523"/>
    </row>
    <row r="3" spans="1:8" ht="15" customHeight="1">
      <c r="A3" s="1085"/>
      <c r="B3" s="1086"/>
      <c r="C3" s="355" t="s">
        <v>3416</v>
      </c>
      <c r="D3" s="1086" t="s">
        <v>3414</v>
      </c>
      <c r="E3" s="1086"/>
      <c r="F3" s="524" t="s">
        <v>3417</v>
      </c>
      <c r="G3" s="448" t="str">
        <f>'Data Sheet'!$C$40</f>
        <v>4/28/2016</v>
      </c>
      <c r="H3" s="682" t="str">
        <f>'Data Sheet'!$C$38</f>
        <v>12/31/2015</v>
      </c>
    </row>
    <row r="4" spans="1:8" ht="15" customHeight="1">
      <c r="A4" s="525" t="s">
        <v>3676</v>
      </c>
      <c r="B4" s="526"/>
      <c r="C4" s="526"/>
      <c r="D4" s="526"/>
      <c r="E4" s="526"/>
      <c r="F4" s="526"/>
      <c r="G4" s="526"/>
      <c r="H4" s="527"/>
    </row>
    <row r="5" spans="1:8">
      <c r="A5" s="1084"/>
      <c r="C5" s="7"/>
      <c r="D5" s="7"/>
      <c r="E5" s="7"/>
      <c r="F5" s="7"/>
      <c r="G5" s="7"/>
      <c r="H5" s="528"/>
    </row>
    <row r="6" spans="1:8" ht="127.5" customHeight="1">
      <c r="A6" s="1084"/>
      <c r="B6" s="1081" t="s">
        <v>3826</v>
      </c>
      <c r="C6" s="1089"/>
      <c r="D6" s="7"/>
      <c r="F6" s="3508" t="s">
        <v>400</v>
      </c>
      <c r="G6" s="3512"/>
      <c r="H6" s="3513"/>
    </row>
    <row r="7" spans="1:8">
      <c r="A7" s="1084"/>
      <c r="B7" s="1089"/>
      <c r="C7" s="1089"/>
      <c r="D7" s="7"/>
      <c r="F7" s="7"/>
      <c r="G7" s="7"/>
      <c r="H7" s="528"/>
    </row>
    <row r="8" spans="1:8">
      <c r="A8" s="1085"/>
      <c r="B8" s="526"/>
      <c r="C8" s="526"/>
      <c r="D8" s="526"/>
      <c r="E8" s="1086"/>
      <c r="F8" s="526"/>
      <c r="G8" s="526"/>
      <c r="H8" s="527"/>
    </row>
    <row r="9" spans="1:8">
      <c r="A9" s="1084"/>
      <c r="B9" s="7"/>
      <c r="C9" s="7"/>
      <c r="D9" s="7"/>
      <c r="F9" s="7"/>
      <c r="G9" s="7"/>
      <c r="H9" s="528"/>
    </row>
    <row r="10" spans="1:8">
      <c r="A10" s="1084"/>
      <c r="B10" s="831" t="s">
        <v>1498</v>
      </c>
      <c r="C10" s="7"/>
      <c r="D10" s="7"/>
      <c r="F10" s="7"/>
      <c r="G10" s="7"/>
      <c r="H10" s="528"/>
    </row>
    <row r="11" spans="1:8">
      <c r="A11" s="1084"/>
      <c r="B11" s="7"/>
      <c r="C11" s="7"/>
      <c r="D11" s="7"/>
      <c r="F11" s="7"/>
      <c r="G11" s="7"/>
      <c r="H11" s="528"/>
    </row>
    <row r="12" spans="1:8">
      <c r="A12" s="1084"/>
      <c r="B12" s="7"/>
      <c r="C12" s="7"/>
      <c r="D12" s="7"/>
      <c r="F12" s="7"/>
      <c r="G12" s="7"/>
      <c r="H12" s="528"/>
    </row>
    <row r="13" spans="1:8">
      <c r="A13" s="1084"/>
      <c r="B13" s="7"/>
      <c r="C13" s="7"/>
      <c r="D13" s="7"/>
      <c r="F13" s="7"/>
      <c r="G13" s="7"/>
      <c r="H13" s="528"/>
    </row>
    <row r="14" spans="1:8">
      <c r="A14" s="1084"/>
      <c r="B14" s="7"/>
      <c r="C14" s="7"/>
      <c r="D14" s="7"/>
      <c r="F14" s="7"/>
      <c r="G14" s="7"/>
      <c r="H14" s="528"/>
    </row>
    <row r="15" spans="1:8">
      <c r="A15" s="1084"/>
      <c r="B15" s="7"/>
      <c r="C15" s="7"/>
      <c r="D15" s="7"/>
      <c r="F15" s="7"/>
      <c r="G15" s="7"/>
      <c r="H15" s="528"/>
    </row>
    <row r="16" spans="1:8">
      <c r="A16" s="1084"/>
      <c r="B16" s="7"/>
      <c r="C16" s="7"/>
      <c r="D16" s="7"/>
      <c r="F16" s="7"/>
      <c r="G16" s="7"/>
      <c r="H16" s="528"/>
    </row>
    <row r="17" spans="1:8">
      <c r="A17" s="1084"/>
      <c r="B17" s="7"/>
      <c r="C17" s="7"/>
      <c r="D17" s="7"/>
      <c r="H17" s="554"/>
    </row>
    <row r="18" spans="1:8">
      <c r="A18" s="1084"/>
      <c r="B18" s="7"/>
      <c r="C18" s="7"/>
      <c r="D18" s="7"/>
      <c r="H18" s="554"/>
    </row>
    <row r="19" spans="1:8">
      <c r="A19" s="1084"/>
      <c r="B19" s="7"/>
      <c r="C19" s="7"/>
      <c r="D19" s="7"/>
      <c r="H19" s="554"/>
    </row>
    <row r="20" spans="1:8">
      <c r="A20" s="1084"/>
      <c r="B20" s="7"/>
      <c r="C20" s="7"/>
      <c r="D20" s="7"/>
      <c r="H20" s="554"/>
    </row>
    <row r="21" spans="1:8">
      <c r="A21" s="1084"/>
      <c r="B21" s="7"/>
      <c r="C21" s="7"/>
      <c r="D21" s="7"/>
      <c r="H21" s="554"/>
    </row>
    <row r="22" spans="1:8">
      <c r="A22" s="1084"/>
      <c r="B22" s="7"/>
      <c r="C22" s="7"/>
      <c r="D22" s="7"/>
      <c r="H22" s="554"/>
    </row>
    <row r="23" spans="1:8">
      <c r="A23" s="1084"/>
      <c r="B23" s="7"/>
      <c r="C23" s="7"/>
      <c r="D23" s="7"/>
      <c r="H23" s="554"/>
    </row>
    <row r="24" spans="1:8">
      <c r="A24" s="1084"/>
      <c r="B24" s="7"/>
      <c r="C24" s="7"/>
      <c r="D24" s="7"/>
      <c r="H24" s="554"/>
    </row>
    <row r="25" spans="1:8">
      <c r="A25" s="1084"/>
      <c r="B25" s="7"/>
      <c r="C25" s="7"/>
      <c r="D25" s="7"/>
      <c r="H25" s="554"/>
    </row>
    <row r="26" spans="1:8">
      <c r="A26" s="1084"/>
      <c r="B26" s="7"/>
      <c r="C26" s="7"/>
      <c r="D26" s="7"/>
      <c r="H26" s="554"/>
    </row>
    <row r="27" spans="1:8">
      <c r="A27" s="1084"/>
      <c r="B27" s="7"/>
      <c r="C27" s="7"/>
      <c r="D27" s="7"/>
      <c r="H27" s="554"/>
    </row>
    <row r="28" spans="1:8">
      <c r="A28" s="1084"/>
      <c r="B28" s="7"/>
      <c r="C28" s="7"/>
      <c r="D28" s="7"/>
      <c r="H28" s="554"/>
    </row>
    <row r="29" spans="1:8">
      <c r="A29" s="1084"/>
      <c r="B29" s="7"/>
      <c r="C29" s="7"/>
      <c r="D29" s="7"/>
      <c r="H29" s="554"/>
    </row>
    <row r="30" spans="1:8">
      <c r="A30" s="1084"/>
      <c r="B30" s="7"/>
      <c r="C30" s="7"/>
      <c r="D30" s="7"/>
      <c r="H30" s="554"/>
    </row>
    <row r="31" spans="1:8">
      <c r="A31" s="1084"/>
      <c r="B31" s="7"/>
      <c r="C31" s="7"/>
      <c r="D31" s="7"/>
      <c r="H31" s="554"/>
    </row>
    <row r="32" spans="1:8">
      <c r="A32" s="1084"/>
      <c r="H32" s="554"/>
    </row>
    <row r="33" spans="1:8">
      <c r="A33" s="1084"/>
      <c r="H33" s="554"/>
    </row>
    <row r="34" spans="1:8">
      <c r="A34" s="1084"/>
      <c r="H34" s="554"/>
    </row>
    <row r="35" spans="1:8">
      <c r="A35" s="1084"/>
      <c r="H35" s="554"/>
    </row>
    <row r="36" spans="1:8">
      <c r="A36" s="1084"/>
      <c r="H36" s="554"/>
    </row>
    <row r="37" spans="1:8">
      <c r="A37" s="1084"/>
      <c r="H37" s="554"/>
    </row>
    <row r="38" spans="1:8">
      <c r="A38" s="1084"/>
      <c r="H38" s="554"/>
    </row>
    <row r="39" spans="1:8">
      <c r="A39" s="1084"/>
      <c r="H39" s="554"/>
    </row>
    <row r="40" spans="1:8">
      <c r="A40" s="1084"/>
      <c r="H40" s="554"/>
    </row>
    <row r="41" spans="1:8">
      <c r="A41" s="1084"/>
      <c r="H41" s="554"/>
    </row>
    <row r="42" spans="1:8">
      <c r="A42" s="1084"/>
      <c r="H42" s="554"/>
    </row>
    <row r="43" spans="1:8">
      <c r="A43" s="1084"/>
      <c r="C43" s="7"/>
      <c r="D43" s="7"/>
      <c r="E43" s="7"/>
      <c r="F43" s="7"/>
      <c r="G43" s="7"/>
      <c r="H43" s="528"/>
    </row>
    <row r="44" spans="1:8">
      <c r="A44" s="1084"/>
      <c r="H44" s="554"/>
    </row>
    <row r="45" spans="1:8">
      <c r="A45" s="1084"/>
      <c r="H45" s="554"/>
    </row>
    <row r="46" spans="1:8">
      <c r="A46" s="1084"/>
      <c r="H46" s="554"/>
    </row>
    <row r="47" spans="1:8" ht="15.75" thickBot="1">
      <c r="A47" s="529"/>
      <c r="B47" s="530"/>
      <c r="C47" s="531"/>
      <c r="D47" s="531"/>
      <c r="E47" s="531"/>
      <c r="F47" s="531"/>
      <c r="G47" s="531"/>
      <c r="H47" s="532"/>
    </row>
    <row r="48" spans="1:8">
      <c r="C48" s="7"/>
      <c r="D48" s="7"/>
      <c r="E48" s="7"/>
      <c r="F48" s="7"/>
      <c r="G48" s="7"/>
      <c r="H48" s="7"/>
    </row>
    <row r="49" spans="1:8">
      <c r="A49" s="1132" t="s">
        <v>3677</v>
      </c>
      <c r="C49" s="7"/>
      <c r="D49" s="7"/>
      <c r="E49" s="7"/>
      <c r="F49" s="7"/>
      <c r="G49" s="7"/>
      <c r="H49" s="7"/>
    </row>
    <row r="50" spans="1:8">
      <c r="A50" s="7" t="s">
        <v>3678</v>
      </c>
      <c r="B50" s="7"/>
      <c r="C50" s="7"/>
      <c r="D50" s="7"/>
      <c r="E50" s="7"/>
      <c r="F50" s="7"/>
      <c r="G50" s="7"/>
      <c r="H50" s="7"/>
    </row>
    <row r="55" spans="1:8">
      <c r="A55" s="44"/>
      <c r="B55" s="44"/>
      <c r="C55" s="44"/>
      <c r="D55" s="44"/>
      <c r="E55" s="44"/>
      <c r="F55" s="44"/>
      <c r="G55" s="44"/>
      <c r="H55" s="44"/>
    </row>
    <row r="56" spans="1:8">
      <c r="A56" s="44"/>
      <c r="B56" s="44"/>
      <c r="C56" s="44"/>
      <c r="D56" s="44"/>
      <c r="E56" s="44"/>
      <c r="F56" s="44"/>
      <c r="G56" s="44"/>
      <c r="H56" s="44"/>
    </row>
    <row r="57" spans="1:8">
      <c r="A57" s="44"/>
      <c r="B57" s="44"/>
      <c r="C57" s="44"/>
      <c r="D57" s="44"/>
      <c r="E57" s="44"/>
      <c r="F57" s="44"/>
      <c r="G57" s="44"/>
      <c r="H57" s="44"/>
    </row>
    <row r="58" spans="1:8">
      <c r="A58" s="11"/>
      <c r="B58" s="11"/>
      <c r="C58" s="11"/>
      <c r="D58" s="11"/>
      <c r="E58" s="11"/>
      <c r="F58" s="11"/>
      <c r="G58" s="11"/>
      <c r="H58" s="11"/>
    </row>
    <row r="59" spans="1:8">
      <c r="A59" s="11"/>
      <c r="B59" s="11"/>
      <c r="C59" s="11"/>
      <c r="D59" s="11"/>
      <c r="E59" s="11"/>
      <c r="F59" s="11"/>
      <c r="G59" s="11"/>
      <c r="H59" s="11"/>
    </row>
    <row r="60" spans="1:8">
      <c r="A60" s="11"/>
      <c r="B60" s="11"/>
      <c r="C60" s="11"/>
      <c r="D60" s="11"/>
      <c r="E60" s="11"/>
      <c r="F60" s="11"/>
      <c r="G60" s="11"/>
      <c r="H60" s="11"/>
    </row>
    <row r="61" spans="1:8">
      <c r="A61" s="11"/>
      <c r="B61" s="11"/>
      <c r="C61" s="11"/>
      <c r="D61" s="11"/>
      <c r="E61" s="11"/>
      <c r="F61" s="11"/>
      <c r="G61" s="11"/>
      <c r="H61" s="11"/>
    </row>
    <row r="62" spans="1:8">
      <c r="A62" s="11"/>
      <c r="B62" s="11"/>
      <c r="C62" s="11"/>
      <c r="D62" s="11"/>
      <c r="E62" s="11"/>
      <c r="F62" s="11"/>
      <c r="G62" s="11"/>
      <c r="H62" s="11"/>
    </row>
    <row r="63" spans="1:8">
      <c r="A63" s="11"/>
      <c r="B63" s="11"/>
      <c r="C63" s="11"/>
      <c r="D63" s="11"/>
      <c r="E63" s="11"/>
      <c r="F63" s="11"/>
      <c r="G63" s="11"/>
      <c r="H63" s="11"/>
    </row>
    <row r="64" spans="1:8">
      <c r="A64" s="11"/>
      <c r="B64" s="11"/>
      <c r="C64" s="11"/>
      <c r="D64" s="11"/>
      <c r="E64" s="11"/>
      <c r="F64" s="11"/>
      <c r="G64" s="11"/>
      <c r="H64" s="11"/>
    </row>
    <row r="65" spans="1:8">
      <c r="A65" s="11"/>
      <c r="B65" s="11"/>
      <c r="C65" s="11"/>
      <c r="D65" s="11"/>
      <c r="E65" s="11"/>
      <c r="F65" s="11"/>
      <c r="G65" s="11"/>
      <c r="H65" s="11"/>
    </row>
    <row r="66" spans="1:8">
      <c r="A66" s="11"/>
      <c r="B66" s="11"/>
      <c r="C66" s="11"/>
      <c r="D66" s="11"/>
      <c r="E66" s="11"/>
      <c r="F66" s="11"/>
      <c r="G66" s="11"/>
      <c r="H66" s="11"/>
    </row>
    <row r="67" spans="1:8">
      <c r="A67" s="11"/>
      <c r="B67" s="11"/>
      <c r="C67" s="11"/>
      <c r="D67" s="11"/>
      <c r="E67" s="11"/>
      <c r="F67" s="11"/>
      <c r="G67" s="11"/>
      <c r="H67" s="11"/>
    </row>
  </sheetData>
  <mergeCells count="1">
    <mergeCell ref="F6:H6"/>
  </mergeCells>
  <phoneticPr fontId="0" type="noConversion"/>
  <printOptions horizontalCentered="1" verticalCentered="1"/>
  <pageMargins left="0.25" right="0.25" top="0.25" bottom="0.25" header="0" footer="0"/>
  <pageSetup scale="87" orientation="portrait" horizontalDpi="300" verticalDpi="300"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9">
    <pageSetUpPr fitToPage="1"/>
  </sheetPr>
  <dimension ref="A1:F63"/>
  <sheetViews>
    <sheetView defaultGridColor="0" topLeftCell="A19" colorId="22" zoomScale="85" workbookViewId="0">
      <selection activeCell="M31" sqref="M31"/>
    </sheetView>
  </sheetViews>
  <sheetFormatPr defaultColWidth="9.6640625" defaultRowHeight="15"/>
  <cols>
    <col min="1" max="1" width="4.6640625" style="4" customWidth="1"/>
    <col min="2" max="2" width="30.6640625" style="4" customWidth="1"/>
    <col min="3" max="4" width="14.6640625" style="4" customWidth="1"/>
    <col min="5" max="6" width="18.6640625" style="4" customWidth="1"/>
    <col min="7" max="16384" width="9.6640625" style="4"/>
  </cols>
  <sheetData>
    <row r="1" spans="1:6">
      <c r="A1" s="13" t="s">
        <v>2455</v>
      </c>
      <c r="B1" s="41"/>
      <c r="C1" s="826" t="s">
        <v>3412</v>
      </c>
      <c r="D1" s="423"/>
      <c r="E1" s="870" t="s">
        <v>2457</v>
      </c>
      <c r="F1" s="871" t="s">
        <v>2458</v>
      </c>
    </row>
    <row r="2" spans="1:6">
      <c r="A2" s="47" t="str">
        <f>'Data Sheet'!$C$25</f>
        <v>Orange and Rockland Utilities, Inc</v>
      </c>
      <c r="B2" s="11"/>
      <c r="C2" s="47" t="s">
        <v>583</v>
      </c>
      <c r="D2" s="11"/>
      <c r="E2" s="1121" t="s">
        <v>2459</v>
      </c>
      <c r="F2" s="872"/>
    </row>
    <row r="3" spans="1:6" ht="15" customHeight="1" thickBot="1">
      <c r="A3" s="72"/>
      <c r="B3" s="73"/>
      <c r="C3" s="72" t="s">
        <v>230</v>
      </c>
      <c r="D3" s="73"/>
      <c r="E3" s="868" t="str">
        <f>'Data Sheet'!$C$40</f>
        <v>4/28/2016</v>
      </c>
      <c r="F3" s="138" t="str">
        <f>'Data Sheet'!$C$38</f>
        <v>12/31/2015</v>
      </c>
    </row>
    <row r="4" spans="1:6" ht="15" customHeight="1" thickBot="1">
      <c r="A4" s="419" t="s">
        <v>3067</v>
      </c>
      <c r="B4" s="420"/>
      <c r="C4" s="396"/>
      <c r="D4" s="396"/>
      <c r="E4" s="396"/>
      <c r="F4" s="873"/>
    </row>
    <row r="5" spans="1:6">
      <c r="A5" s="47"/>
      <c r="B5" s="11"/>
      <c r="C5" s="11"/>
      <c r="D5" s="11"/>
      <c r="E5" s="11"/>
      <c r="F5" s="48"/>
    </row>
    <row r="6" spans="1:6">
      <c r="A6" s="47" t="s">
        <v>3068</v>
      </c>
      <c r="B6" s="11"/>
      <c r="C6" s="11"/>
      <c r="D6" s="11" t="s">
        <v>3069</v>
      </c>
      <c r="E6" s="11"/>
      <c r="F6" s="48"/>
    </row>
    <row r="7" spans="1:6">
      <c r="A7" s="47" t="s">
        <v>3070</v>
      </c>
      <c r="B7" s="11"/>
      <c r="C7" s="11"/>
      <c r="D7" s="11" t="s">
        <v>3071</v>
      </c>
      <c r="E7" s="11"/>
      <c r="F7" s="48"/>
    </row>
    <row r="8" spans="1:6">
      <c r="A8" s="47" t="s">
        <v>3072</v>
      </c>
      <c r="B8" s="11"/>
      <c r="C8" s="11"/>
      <c r="D8" s="11" t="s">
        <v>1609</v>
      </c>
      <c r="E8" s="11"/>
      <c r="F8" s="48"/>
    </row>
    <row r="9" spans="1:6">
      <c r="A9" s="47" t="s">
        <v>1610</v>
      </c>
      <c r="B9" s="11"/>
      <c r="C9" s="11"/>
      <c r="D9" s="11" t="s">
        <v>1611</v>
      </c>
      <c r="E9" s="11"/>
      <c r="F9" s="48"/>
    </row>
    <row r="10" spans="1:6">
      <c r="A10" s="47" t="s">
        <v>1612</v>
      </c>
      <c r="B10" s="11"/>
      <c r="C10" s="11"/>
      <c r="D10" s="11" t="s">
        <v>114</v>
      </c>
      <c r="E10" s="11"/>
      <c r="F10" s="48"/>
    </row>
    <row r="11" spans="1:6">
      <c r="A11" s="47" t="s">
        <v>115</v>
      </c>
      <c r="B11" s="11"/>
      <c r="C11" s="11"/>
      <c r="D11" s="11" t="s">
        <v>116</v>
      </c>
      <c r="E11" s="11"/>
      <c r="F11" s="48"/>
    </row>
    <row r="12" spans="1:6">
      <c r="A12" s="47" t="s">
        <v>117</v>
      </c>
      <c r="B12" s="11"/>
      <c r="C12" s="11"/>
      <c r="D12" s="11" t="s">
        <v>118</v>
      </c>
      <c r="E12" s="11"/>
      <c r="F12" s="48"/>
    </row>
    <row r="13" spans="1:6">
      <c r="A13" s="47" t="s">
        <v>119</v>
      </c>
      <c r="B13" s="11"/>
      <c r="C13" s="11"/>
      <c r="D13" s="11" t="s">
        <v>120</v>
      </c>
      <c r="E13" s="11"/>
      <c r="F13" s="48"/>
    </row>
    <row r="14" spans="1:6">
      <c r="A14" s="47" t="s">
        <v>121</v>
      </c>
      <c r="B14" s="11"/>
      <c r="C14" s="11"/>
      <c r="D14" s="11" t="s">
        <v>122</v>
      </c>
      <c r="E14" s="11"/>
      <c r="F14" s="48"/>
    </row>
    <row r="15" spans="1:6">
      <c r="A15" s="47" t="s">
        <v>123</v>
      </c>
      <c r="B15" s="11"/>
      <c r="C15" s="11"/>
      <c r="D15" s="11" t="s">
        <v>124</v>
      </c>
      <c r="E15" s="11"/>
      <c r="F15" s="48"/>
    </row>
    <row r="16" spans="1:6">
      <c r="A16" s="47" t="s">
        <v>125</v>
      </c>
      <c r="B16" s="11"/>
      <c r="C16" s="11"/>
      <c r="D16" s="11" t="s">
        <v>126</v>
      </c>
      <c r="E16" s="11"/>
      <c r="F16" s="48"/>
    </row>
    <row r="17" spans="1:6">
      <c r="A17" s="47" t="s">
        <v>127</v>
      </c>
      <c r="B17" s="11"/>
      <c r="C17" s="11"/>
      <c r="D17" s="11" t="s">
        <v>128</v>
      </c>
      <c r="E17" s="11"/>
      <c r="F17" s="48"/>
    </row>
    <row r="18" spans="1:6">
      <c r="A18" s="47" t="s">
        <v>129</v>
      </c>
      <c r="B18" s="11"/>
      <c r="C18" s="11"/>
      <c r="D18" s="11" t="s">
        <v>130</v>
      </c>
      <c r="E18" s="11"/>
      <c r="F18" s="48"/>
    </row>
    <row r="19" spans="1:6">
      <c r="A19" s="47" t="s">
        <v>131</v>
      </c>
      <c r="B19" s="11"/>
      <c r="C19" s="11"/>
      <c r="D19" s="11" t="s">
        <v>132</v>
      </c>
      <c r="E19" s="11"/>
      <c r="F19" s="48"/>
    </row>
    <row r="20" spans="1:6">
      <c r="A20" s="47" t="s">
        <v>133</v>
      </c>
      <c r="B20" s="11"/>
      <c r="C20" s="11"/>
      <c r="D20" s="11" t="s">
        <v>1433</v>
      </c>
      <c r="E20" s="11"/>
      <c r="F20" s="48"/>
    </row>
    <row r="21" spans="1:6">
      <c r="A21" s="47" t="s">
        <v>239</v>
      </c>
      <c r="B21" s="11"/>
      <c r="C21" s="11"/>
      <c r="D21" s="11" t="s">
        <v>240</v>
      </c>
      <c r="E21" s="11"/>
      <c r="F21" s="48"/>
    </row>
    <row r="22" spans="1:6">
      <c r="A22" s="47" t="s">
        <v>241</v>
      </c>
      <c r="B22" s="11"/>
      <c r="C22" s="11"/>
      <c r="D22" s="11" t="s">
        <v>242</v>
      </c>
      <c r="E22" s="11"/>
      <c r="F22" s="48"/>
    </row>
    <row r="23" spans="1:6" ht="15.75" thickBot="1">
      <c r="A23" s="47"/>
      <c r="B23" s="11"/>
      <c r="C23" s="11"/>
      <c r="D23" s="11"/>
      <c r="E23" s="11"/>
      <c r="F23" s="48"/>
    </row>
    <row r="24" spans="1:6">
      <c r="A24" s="871" t="s">
        <v>3686</v>
      </c>
      <c r="B24" s="257" t="s">
        <v>243</v>
      </c>
      <c r="C24" s="257"/>
      <c r="D24" s="258"/>
      <c r="E24" s="449" t="s">
        <v>2645</v>
      </c>
      <c r="F24" s="449" t="s">
        <v>244</v>
      </c>
    </row>
    <row r="25" spans="1:6" ht="15.75" thickBot="1">
      <c r="A25" s="261" t="s">
        <v>3689</v>
      </c>
      <c r="B25" s="396" t="s">
        <v>58</v>
      </c>
      <c r="C25" s="396"/>
      <c r="D25" s="397"/>
      <c r="E25" s="281" t="s">
        <v>1827</v>
      </c>
      <c r="F25" s="281" t="s">
        <v>1828</v>
      </c>
    </row>
    <row r="26" spans="1:6">
      <c r="A26" s="1148">
        <v>1</v>
      </c>
      <c r="B26" s="52" t="s">
        <v>245</v>
      </c>
      <c r="C26" s="52"/>
      <c r="D26" s="51"/>
      <c r="E26" s="207"/>
      <c r="F26" s="207"/>
    </row>
    <row r="27" spans="1:6">
      <c r="A27" s="1149">
        <v>2</v>
      </c>
      <c r="B27" s="11" t="s">
        <v>3847</v>
      </c>
      <c r="C27" s="11"/>
      <c r="D27" s="48"/>
      <c r="E27" s="199"/>
      <c r="F27" s="199"/>
    </row>
    <row r="28" spans="1:6">
      <c r="A28" s="1148"/>
      <c r="B28" s="52" t="s">
        <v>3848</v>
      </c>
      <c r="C28" s="52"/>
      <c r="D28" s="51"/>
      <c r="E28" s="207"/>
      <c r="F28" s="207"/>
    </row>
    <row r="29" spans="1:6">
      <c r="A29" s="1030">
        <v>3</v>
      </c>
      <c r="B29" s="52" t="s">
        <v>3849</v>
      </c>
      <c r="C29" s="52"/>
      <c r="D29" s="51"/>
      <c r="E29" s="207"/>
      <c r="F29" s="207"/>
    </row>
    <row r="30" spans="1:6">
      <c r="A30" s="1030">
        <v>4</v>
      </c>
      <c r="B30" s="52" t="s">
        <v>3850</v>
      </c>
      <c r="C30" s="52"/>
      <c r="D30" s="51"/>
      <c r="E30" s="207"/>
      <c r="F30" s="207"/>
    </row>
    <row r="31" spans="1:6">
      <c r="A31" s="1030">
        <v>5</v>
      </c>
      <c r="B31" s="52" t="s">
        <v>3851</v>
      </c>
      <c r="C31" s="52"/>
      <c r="D31" s="51"/>
      <c r="E31" s="207"/>
      <c r="F31" s="207"/>
    </row>
    <row r="32" spans="1:6">
      <c r="A32" s="1030">
        <v>6</v>
      </c>
      <c r="B32" s="52" t="s">
        <v>3852</v>
      </c>
      <c r="C32" s="52"/>
      <c r="D32" s="51"/>
      <c r="E32" s="207"/>
      <c r="F32" s="207"/>
    </row>
    <row r="33" spans="1:6">
      <c r="A33" s="1030">
        <v>7</v>
      </c>
      <c r="B33" s="52" t="s">
        <v>3853</v>
      </c>
      <c r="C33" s="52"/>
      <c r="D33" s="51"/>
      <c r="E33" s="207"/>
      <c r="F33" s="207"/>
    </row>
    <row r="34" spans="1:6">
      <c r="A34" s="1030">
        <v>8</v>
      </c>
      <c r="B34" s="52" t="s">
        <v>3854</v>
      </c>
      <c r="C34" s="52"/>
      <c r="D34" s="51"/>
      <c r="E34" s="207"/>
      <c r="F34" s="207"/>
    </row>
    <row r="35" spans="1:6">
      <c r="A35" s="1030">
        <v>9</v>
      </c>
      <c r="B35" s="52" t="s">
        <v>3855</v>
      </c>
      <c r="C35" s="52"/>
      <c r="D35" s="51"/>
      <c r="E35" s="207"/>
      <c r="F35" s="207"/>
    </row>
    <row r="36" spans="1:6">
      <c r="A36" s="1030">
        <v>10</v>
      </c>
      <c r="B36" s="52" t="s">
        <v>3857</v>
      </c>
      <c r="C36" s="52"/>
      <c r="D36" s="51"/>
      <c r="E36" s="207"/>
      <c r="F36" s="207"/>
    </row>
    <row r="37" spans="1:6">
      <c r="A37" s="1030">
        <v>11</v>
      </c>
      <c r="B37" s="52" t="s">
        <v>1067</v>
      </c>
      <c r="C37" s="52"/>
      <c r="D37" s="51"/>
      <c r="E37" s="207">
        <f>SUM(E26:E36)</f>
        <v>0</v>
      </c>
      <c r="F37" s="207">
        <f>SUM(F26:F36)</f>
        <v>0</v>
      </c>
    </row>
    <row r="38" spans="1:6">
      <c r="A38" s="872"/>
      <c r="B38" s="11"/>
      <c r="C38" s="11"/>
      <c r="D38" s="48"/>
      <c r="E38" s="48"/>
      <c r="F38" s="48"/>
    </row>
    <row r="39" spans="1:6">
      <c r="A39" s="872"/>
      <c r="B39" s="11"/>
      <c r="C39" s="11"/>
      <c r="D39" s="48"/>
      <c r="E39" s="48"/>
      <c r="F39" s="48"/>
    </row>
    <row r="40" spans="1:6">
      <c r="A40" s="872"/>
      <c r="B40" s="3726" t="s">
        <v>1367</v>
      </c>
      <c r="C40" s="11"/>
      <c r="D40" s="48"/>
      <c r="E40" s="48"/>
      <c r="F40" s="48"/>
    </row>
    <row r="41" spans="1:6">
      <c r="A41" s="872"/>
      <c r="B41" s="3726"/>
      <c r="C41" s="11"/>
      <c r="D41" s="48"/>
      <c r="E41" s="48"/>
      <c r="F41" s="48"/>
    </row>
    <row r="42" spans="1:6">
      <c r="A42" s="872"/>
      <c r="B42" s="3726"/>
      <c r="C42" s="11"/>
      <c r="D42" s="48"/>
      <c r="E42" s="48"/>
      <c r="F42" s="48"/>
    </row>
    <row r="43" spans="1:6">
      <c r="A43" s="872"/>
      <c r="B43" s="3726"/>
      <c r="C43" s="11"/>
      <c r="D43" s="48"/>
      <c r="E43" s="48"/>
      <c r="F43" s="48"/>
    </row>
    <row r="44" spans="1:6">
      <c r="A44" s="872"/>
      <c r="B44" s="3726"/>
      <c r="C44" s="11"/>
      <c r="D44" s="48"/>
      <c r="E44" s="48"/>
      <c r="F44" s="48"/>
    </row>
    <row r="45" spans="1:6">
      <c r="A45" s="872"/>
      <c r="B45" s="3726"/>
      <c r="C45" s="11"/>
      <c r="D45" s="48"/>
      <c r="E45" s="48"/>
      <c r="F45" s="48"/>
    </row>
    <row r="46" spans="1:6">
      <c r="A46" s="872"/>
      <c r="B46" s="3726"/>
      <c r="C46" s="11"/>
      <c r="D46" s="48"/>
      <c r="E46" s="48"/>
      <c r="F46" s="48"/>
    </row>
    <row r="47" spans="1:6">
      <c r="A47" s="872"/>
      <c r="B47" s="3726"/>
      <c r="C47" s="11"/>
      <c r="D47" s="48"/>
      <c r="E47" s="48"/>
      <c r="F47" s="48"/>
    </row>
    <row r="48" spans="1:6">
      <c r="A48" s="872"/>
      <c r="B48" s="11"/>
      <c r="C48" s="11"/>
      <c r="D48" s="48"/>
      <c r="E48" s="48"/>
      <c r="F48" s="48"/>
    </row>
    <row r="49" spans="1:6">
      <c r="A49" s="872"/>
      <c r="B49" s="11"/>
      <c r="C49" s="11"/>
      <c r="D49" s="48"/>
      <c r="E49" s="48"/>
      <c r="F49" s="48"/>
    </row>
    <row r="50" spans="1:6">
      <c r="A50" s="872"/>
      <c r="B50" s="11"/>
      <c r="C50" s="11"/>
      <c r="D50" s="48"/>
      <c r="E50" s="48"/>
      <c r="F50" s="48"/>
    </row>
    <row r="51" spans="1:6">
      <c r="A51" s="872"/>
      <c r="B51" s="11"/>
      <c r="C51" s="11"/>
      <c r="D51" s="48"/>
      <c r="E51" s="48"/>
      <c r="F51" s="48"/>
    </row>
    <row r="52" spans="1:6">
      <c r="A52" s="872"/>
      <c r="B52" s="11"/>
      <c r="C52" s="11"/>
      <c r="D52" s="48"/>
      <c r="E52" s="48"/>
      <c r="F52" s="48"/>
    </row>
    <row r="53" spans="1:6">
      <c r="A53" s="872"/>
      <c r="B53" s="11"/>
      <c r="C53" s="11"/>
      <c r="D53" s="48"/>
      <c r="E53" s="48"/>
      <c r="F53" s="48"/>
    </row>
    <row r="54" spans="1:6">
      <c r="A54" s="872"/>
      <c r="B54" s="11"/>
      <c r="C54" s="11"/>
      <c r="D54" s="48"/>
      <c r="E54" s="48"/>
      <c r="F54" s="48"/>
    </row>
    <row r="55" spans="1:6">
      <c r="A55" s="872"/>
      <c r="B55" s="11"/>
      <c r="C55" s="11"/>
      <c r="D55" s="48"/>
      <c r="E55" s="48"/>
      <c r="F55" s="48"/>
    </row>
    <row r="56" spans="1:6">
      <c r="A56" s="872"/>
      <c r="B56" s="11"/>
      <c r="C56" s="11"/>
      <c r="D56" s="48"/>
      <c r="E56" s="48"/>
      <c r="F56" s="48"/>
    </row>
    <row r="57" spans="1:6">
      <c r="A57" s="872"/>
      <c r="B57" s="11"/>
      <c r="C57" s="11"/>
      <c r="D57" s="48"/>
      <c r="E57" s="48"/>
      <c r="F57" s="48"/>
    </row>
    <row r="58" spans="1:6">
      <c r="A58" s="872"/>
      <c r="B58" s="11"/>
      <c r="C58" s="11"/>
      <c r="D58" s="48"/>
      <c r="E58" s="48"/>
      <c r="F58" s="48"/>
    </row>
    <row r="59" spans="1:6">
      <c r="A59" s="872"/>
      <c r="B59" s="11"/>
      <c r="C59" s="11"/>
      <c r="D59" s="48"/>
      <c r="E59" s="48"/>
      <c r="F59" s="48"/>
    </row>
    <row r="60" spans="1:6" ht="15.75" thickBot="1">
      <c r="A60" s="1150"/>
      <c r="B60" s="73"/>
      <c r="C60" s="73"/>
      <c r="D60" s="74"/>
      <c r="E60" s="74"/>
      <c r="F60" s="74"/>
    </row>
    <row r="61" spans="1:6">
      <c r="A61" s="515"/>
      <c r="B61" s="515"/>
      <c r="C61" s="515"/>
      <c r="D61" s="515"/>
      <c r="E61" s="515"/>
      <c r="F61" s="515"/>
    </row>
    <row r="62" spans="1:6" ht="15.75">
      <c r="A62" s="75" t="s">
        <v>1146</v>
      </c>
      <c r="B62" s="11"/>
      <c r="C62" s="11"/>
      <c r="D62" s="44"/>
      <c r="E62" s="11"/>
      <c r="F62" s="172" t="s">
        <v>3858</v>
      </c>
    </row>
    <row r="63" spans="1:6">
      <c r="A63" s="44" t="s">
        <v>3859</v>
      </c>
      <c r="B63" s="44"/>
      <c r="C63" s="44"/>
      <c r="D63" s="44"/>
      <c r="E63" s="44"/>
      <c r="F63" s="44"/>
    </row>
  </sheetData>
  <mergeCells count="1">
    <mergeCell ref="B40:B47"/>
  </mergeCells>
  <phoneticPr fontId="0" type="noConversion"/>
  <printOptions horizontalCentered="1" verticalCentered="1"/>
  <pageMargins left="0.5" right="0.5" top="0" bottom="0" header="0.25" footer="0.25"/>
  <pageSetup scale="78" orientation="portrait" horizontalDpi="300" verticalDpi="300"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80" enableFormatConditionsCalculation="0">
    <pageSetUpPr fitToPage="1"/>
  </sheetPr>
  <dimension ref="A1:G134"/>
  <sheetViews>
    <sheetView defaultGridColor="0" view="pageBreakPreview" topLeftCell="A7" colorId="22" zoomScale="77" zoomScaleNormal="75" zoomScaleSheetLayoutView="77" workbookViewId="0">
      <selection activeCell="M31" sqref="M31"/>
    </sheetView>
  </sheetViews>
  <sheetFormatPr defaultColWidth="9.6640625" defaultRowHeight="15"/>
  <cols>
    <col min="1" max="3" width="7.6640625" style="4" customWidth="1"/>
    <col min="4" max="4" width="33.88671875" style="4" customWidth="1"/>
    <col min="5" max="5" width="25.6640625" style="4" customWidth="1"/>
    <col min="6" max="6" width="18.6640625" style="4" customWidth="1"/>
    <col min="7" max="7" width="24.33203125" style="4" customWidth="1"/>
    <col min="8" max="16384" width="9.6640625" style="4"/>
  </cols>
  <sheetData>
    <row r="1" spans="1:7">
      <c r="A1" s="517" t="s">
        <v>2455</v>
      </c>
      <c r="B1" s="520"/>
      <c r="C1" s="520"/>
      <c r="D1" s="520"/>
      <c r="E1" s="665" t="s">
        <v>3412</v>
      </c>
      <c r="F1" s="666" t="s">
        <v>2457</v>
      </c>
      <c r="G1" s="667" t="s">
        <v>2458</v>
      </c>
    </row>
    <row r="2" spans="1:7">
      <c r="A2" s="47" t="str">
        <f>'Data Sheet'!$C$25</f>
        <v>Orange and Rockland Utilities, Inc</v>
      </c>
      <c r="E2" s="1084" t="s">
        <v>516</v>
      </c>
      <c r="F2" s="583" t="s">
        <v>2459</v>
      </c>
      <c r="G2" s="574"/>
    </row>
    <row r="3" spans="1:7" ht="15" customHeight="1" thickBot="1">
      <c r="A3" s="529"/>
      <c r="B3" s="530"/>
      <c r="C3" s="530"/>
      <c r="D3" s="530"/>
      <c r="E3" s="529" t="s">
        <v>230</v>
      </c>
      <c r="F3" s="868" t="str">
        <f>'Data Sheet'!$C$40</f>
        <v>4/28/2016</v>
      </c>
      <c r="G3" s="876" t="str">
        <f>'Data Sheet'!$C$38</f>
        <v>12/31/2015</v>
      </c>
    </row>
    <row r="4" spans="1:7" ht="15" customHeight="1" thickBot="1">
      <c r="A4" s="668" t="s">
        <v>3860</v>
      </c>
      <c r="B4" s="669"/>
      <c r="C4" s="669"/>
      <c r="D4" s="669"/>
      <c r="E4" s="531"/>
      <c r="F4" s="531"/>
      <c r="G4" s="670"/>
    </row>
    <row r="5" spans="1:7">
      <c r="A5" s="583" t="s">
        <v>3250</v>
      </c>
      <c r="B5" s="565" t="s">
        <v>3247</v>
      </c>
      <c r="C5" s="565" t="s">
        <v>3861</v>
      </c>
      <c r="D5" s="7"/>
      <c r="E5" s="7"/>
      <c r="F5" s="7"/>
      <c r="G5" s="622"/>
    </row>
    <row r="6" spans="1:7">
      <c r="A6" s="583" t="s">
        <v>3251</v>
      </c>
      <c r="B6" s="565" t="s">
        <v>3251</v>
      </c>
      <c r="C6" s="565" t="s">
        <v>3251</v>
      </c>
      <c r="D6" s="597" t="s">
        <v>3252</v>
      </c>
      <c r="E6" s="7"/>
      <c r="F6" s="7"/>
      <c r="G6" s="528"/>
    </row>
    <row r="7" spans="1:7" ht="15.75" thickBot="1">
      <c r="A7" s="671" t="s">
        <v>58</v>
      </c>
      <c r="B7" s="672" t="s">
        <v>1827</v>
      </c>
      <c r="C7" s="672" t="s">
        <v>1828</v>
      </c>
      <c r="D7" s="673" t="s">
        <v>1829</v>
      </c>
      <c r="E7" s="531"/>
      <c r="F7" s="531"/>
      <c r="G7" s="532"/>
    </row>
    <row r="8" spans="1:7">
      <c r="A8" s="574"/>
      <c r="B8" s="1083"/>
      <c r="C8" s="1083"/>
      <c r="G8" s="554"/>
    </row>
    <row r="9" spans="1:7">
      <c r="A9" s="574"/>
      <c r="B9" s="1083"/>
      <c r="C9" s="1083"/>
      <c r="D9" s="4" t="s">
        <v>421</v>
      </c>
      <c r="G9" s="554"/>
    </row>
    <row r="10" spans="1:7">
      <c r="A10" s="574"/>
      <c r="B10" s="1083"/>
      <c r="C10" s="1083"/>
      <c r="G10" s="554"/>
    </row>
    <row r="11" spans="1:7">
      <c r="A11" s="574"/>
      <c r="B11" s="1083"/>
      <c r="C11" s="1083"/>
      <c r="D11" s="3727" t="s">
        <v>3924</v>
      </c>
      <c r="E11" s="3727"/>
      <c r="F11" s="7"/>
      <c r="G11" s="554"/>
    </row>
    <row r="12" spans="1:7">
      <c r="A12" s="574"/>
      <c r="B12" s="1083"/>
      <c r="C12" s="1083"/>
      <c r="D12" s="3727" t="s">
        <v>3996</v>
      </c>
      <c r="E12" s="3727"/>
      <c r="F12" s="7"/>
      <c r="G12" s="554"/>
    </row>
    <row r="13" spans="1:7">
      <c r="A13" s="574"/>
      <c r="B13" s="1083"/>
      <c r="C13" s="1083"/>
      <c r="D13" s="3727" t="s">
        <v>4074</v>
      </c>
      <c r="E13" s="3727"/>
      <c r="F13" s="7"/>
      <c r="G13" s="554"/>
    </row>
    <row r="14" spans="1:7">
      <c r="A14" s="574"/>
      <c r="B14" s="1083"/>
      <c r="C14" s="1083"/>
      <c r="D14" s="1147"/>
      <c r="E14" s="1147"/>
      <c r="G14" s="554"/>
    </row>
    <row r="15" spans="1:7">
      <c r="A15" s="574"/>
      <c r="B15" s="1083"/>
      <c r="C15" s="1083"/>
      <c r="D15" s="1882"/>
      <c r="E15" s="1887" t="s">
        <v>4425</v>
      </c>
      <c r="F15" s="773"/>
      <c r="G15" s="554"/>
    </row>
    <row r="16" spans="1:7" ht="15.75">
      <c r="A16" s="574"/>
      <c r="B16" s="1083"/>
      <c r="C16" s="1083"/>
      <c r="D16" s="1886" t="s">
        <v>3440</v>
      </c>
      <c r="E16" s="1884"/>
      <c r="F16" s="1404"/>
      <c r="G16" s="554"/>
    </row>
    <row r="17" spans="1:7">
      <c r="A17" s="574"/>
      <c r="B17" s="1083"/>
      <c r="C17" s="1083"/>
      <c r="D17" s="1883" t="s">
        <v>3441</v>
      </c>
      <c r="E17" s="1885">
        <v>3647751</v>
      </c>
      <c r="F17" s="1405"/>
      <c r="G17" s="554"/>
    </row>
    <row r="18" spans="1:7">
      <c r="A18" s="574"/>
      <c r="B18" s="1083"/>
      <c r="C18" s="1083"/>
      <c r="D18" s="1883" t="s">
        <v>424</v>
      </c>
      <c r="E18" s="1885">
        <v>231766</v>
      </c>
      <c r="F18" s="1405"/>
      <c r="G18" s="554"/>
    </row>
    <row r="19" spans="1:7">
      <c r="A19" s="583"/>
      <c r="B19" s="878"/>
      <c r="C19" s="878"/>
      <c r="D19" s="1883" t="s">
        <v>3442</v>
      </c>
      <c r="E19" s="1888">
        <v>1048445</v>
      </c>
      <c r="F19" s="1405"/>
      <c r="G19" s="554"/>
    </row>
    <row r="20" spans="1:7">
      <c r="A20" s="676"/>
      <c r="B20" s="1083"/>
      <c r="C20" s="1083"/>
      <c r="D20" s="1883"/>
      <c r="E20" s="1885">
        <f>+SUM(E17:E19)</f>
        <v>4927962</v>
      </c>
      <c r="F20" s="1406"/>
      <c r="G20" s="554"/>
    </row>
    <row r="21" spans="1:7">
      <c r="A21" s="676"/>
      <c r="B21" s="1083"/>
      <c r="C21" s="1083"/>
      <c r="D21" s="1883"/>
      <c r="E21" s="1885"/>
      <c r="F21" s="1405"/>
      <c r="G21" s="554"/>
    </row>
    <row r="22" spans="1:7">
      <c r="A22" s="676"/>
      <c r="B22" s="1083"/>
      <c r="C22" s="1083"/>
      <c r="D22" s="1147" t="s">
        <v>4717</v>
      </c>
      <c r="E22" s="1885">
        <f>-3267122.41+3</f>
        <v>-3267119.41</v>
      </c>
      <c r="F22" s="865"/>
      <c r="G22" s="554"/>
    </row>
    <row r="23" spans="1:7">
      <c r="A23" s="676"/>
      <c r="B23" s="1083"/>
      <c r="C23" s="1083"/>
      <c r="D23" s="1883" t="s">
        <v>3443</v>
      </c>
      <c r="E23" s="1885">
        <v>1823850</v>
      </c>
      <c r="F23" s="865"/>
      <c r="G23" s="554"/>
    </row>
    <row r="24" spans="1:7">
      <c r="A24" s="676"/>
      <c r="B24" s="1083"/>
      <c r="C24" s="1083"/>
      <c r="D24" s="1883" t="s">
        <v>3444</v>
      </c>
      <c r="E24" s="1885">
        <v>-1038166</v>
      </c>
      <c r="F24" s="865"/>
      <c r="G24" s="554"/>
    </row>
    <row r="25" spans="1:7">
      <c r="A25" s="676"/>
      <c r="B25" s="1083"/>
      <c r="C25" s="1083"/>
      <c r="D25" s="1883" t="s">
        <v>3445</v>
      </c>
      <c r="E25" s="1885">
        <v>8910663</v>
      </c>
      <c r="F25" s="865"/>
      <c r="G25" s="554"/>
    </row>
    <row r="26" spans="1:7">
      <c r="A26" s="676"/>
      <c r="B26" s="1083"/>
      <c r="C26" s="1083"/>
      <c r="D26" s="1883" t="s">
        <v>3446</v>
      </c>
      <c r="E26" s="1885">
        <v>-3221072</v>
      </c>
      <c r="F26" s="865"/>
      <c r="G26" s="554"/>
    </row>
    <row r="27" spans="1:7">
      <c r="A27" s="676"/>
      <c r="B27" s="1083"/>
      <c r="C27" s="1083"/>
      <c r="D27" s="1883" t="s">
        <v>3447</v>
      </c>
      <c r="E27" s="1885">
        <v>-73994879</v>
      </c>
      <c r="F27" s="865"/>
      <c r="G27" s="554"/>
    </row>
    <row r="28" spans="1:7">
      <c r="A28" s="676"/>
      <c r="B28" s="1083"/>
      <c r="C28" s="1083"/>
      <c r="D28" s="1883" t="s">
        <v>3448</v>
      </c>
      <c r="E28" s="1885">
        <v>-1333</v>
      </c>
      <c r="F28" s="865"/>
      <c r="G28" s="554"/>
    </row>
    <row r="29" spans="1:7">
      <c r="A29" s="676"/>
      <c r="B29" s="1083"/>
      <c r="C29" s="1083"/>
      <c r="D29" s="1883" t="s">
        <v>180</v>
      </c>
      <c r="E29" s="1885">
        <v>578548</v>
      </c>
      <c r="F29" s="865"/>
      <c r="G29" s="554"/>
    </row>
    <row r="30" spans="1:7">
      <c r="A30" s="676"/>
      <c r="B30" s="1083"/>
      <c r="C30" s="1083"/>
      <c r="D30" s="1883" t="s">
        <v>489</v>
      </c>
      <c r="E30" s="1885">
        <v>3279407</v>
      </c>
      <c r="F30" s="865"/>
      <c r="G30" s="554"/>
    </row>
    <row r="31" spans="1:7" s="1775" customFormat="1">
      <c r="A31" s="676"/>
      <c r="B31" s="1776"/>
      <c r="C31" s="1776"/>
      <c r="D31" s="1883" t="s">
        <v>4718</v>
      </c>
      <c r="E31" s="1885">
        <v>-2915</v>
      </c>
      <c r="F31" s="865"/>
      <c r="G31" s="554"/>
    </row>
    <row r="32" spans="1:7">
      <c r="A32" s="574"/>
      <c r="B32" s="1083"/>
      <c r="C32" s="1083"/>
      <c r="D32" s="1883" t="s">
        <v>4075</v>
      </c>
      <c r="E32" s="1885">
        <v>6090992</v>
      </c>
      <c r="F32" s="865"/>
      <c r="G32" s="554"/>
    </row>
    <row r="33" spans="1:7">
      <c r="A33" s="574"/>
      <c r="B33" s="1083"/>
      <c r="C33" s="1083"/>
      <c r="D33" s="1147" t="s">
        <v>4719</v>
      </c>
      <c r="E33" s="1885">
        <v>-1774.8</v>
      </c>
      <c r="F33" s="865"/>
      <c r="G33" s="554"/>
    </row>
    <row r="34" spans="1:7">
      <c r="A34" s="574"/>
      <c r="B34" s="1083"/>
      <c r="C34" s="1083"/>
      <c r="D34" s="1147"/>
      <c r="E34" s="1885"/>
      <c r="F34" s="865"/>
      <c r="G34" s="554"/>
    </row>
    <row r="35" spans="1:7">
      <c r="A35" s="574"/>
      <c r="B35" s="1083"/>
      <c r="C35" s="1083"/>
      <c r="D35" s="1147"/>
      <c r="E35" s="1885"/>
      <c r="F35" s="865"/>
      <c r="G35" s="554"/>
    </row>
    <row r="36" spans="1:7">
      <c r="A36" s="574"/>
      <c r="B36" s="1083"/>
      <c r="C36" s="1083"/>
      <c r="D36" s="1883"/>
      <c r="E36" s="1885"/>
      <c r="F36" s="865"/>
      <c r="G36" s="554"/>
    </row>
    <row r="37" spans="1:7" ht="15.75" thickBot="1">
      <c r="A37" s="574"/>
      <c r="B37" s="1083"/>
      <c r="C37" s="1083"/>
      <c r="D37" s="1883" t="s">
        <v>420</v>
      </c>
      <c r="E37" s="1889">
        <f>SUM(E20:E36)</f>
        <v>-55915837.209999993</v>
      </c>
      <c r="F37" s="865"/>
      <c r="G37" s="554"/>
    </row>
    <row r="38" spans="1:7" ht="15.75" thickTop="1">
      <c r="A38" s="574"/>
      <c r="B38" s="1083"/>
      <c r="C38" s="1083"/>
      <c r="D38" s="1883"/>
      <c r="E38" s="1885"/>
      <c r="F38" s="773"/>
      <c r="G38" s="554"/>
    </row>
    <row r="39" spans="1:7">
      <c r="A39" s="574"/>
      <c r="B39" s="1083"/>
      <c r="C39" s="1083"/>
      <c r="D39" s="1883"/>
      <c r="E39" s="1885"/>
      <c r="F39" s="773"/>
      <c r="G39" s="554"/>
    </row>
    <row r="40" spans="1:7">
      <c r="A40" s="574"/>
      <c r="B40" s="1083"/>
      <c r="C40" s="1083"/>
      <c r="D40" s="1883" t="s">
        <v>4231</v>
      </c>
      <c r="E40" s="1885">
        <v>0</v>
      </c>
      <c r="F40" s="773"/>
      <c r="G40" s="565"/>
    </row>
    <row r="41" spans="1:7">
      <c r="A41" s="574"/>
      <c r="B41" s="1083"/>
      <c r="C41" s="1083"/>
      <c r="D41" s="1883" t="s">
        <v>4232</v>
      </c>
      <c r="E41" s="1885">
        <v>-5799293</v>
      </c>
      <c r="G41" s="565"/>
    </row>
    <row r="42" spans="1:7">
      <c r="A42" s="574"/>
      <c r="B42" s="1083"/>
      <c r="C42" s="1083"/>
      <c r="D42" s="1883" t="s">
        <v>4233</v>
      </c>
      <c r="E42" s="1885">
        <v>82707</v>
      </c>
      <c r="G42" s="565"/>
    </row>
    <row r="43" spans="1:7">
      <c r="A43" s="574"/>
      <c r="B43" s="1083"/>
      <c r="C43" s="1083"/>
      <c r="D43" s="1883" t="s">
        <v>4234</v>
      </c>
      <c r="E43" s="1885">
        <v>14425000</v>
      </c>
      <c r="G43" s="565"/>
    </row>
    <row r="44" spans="1:7" ht="15.75" thickBot="1">
      <c r="A44" s="574"/>
      <c r="B44" s="1083"/>
      <c r="C44" s="1083"/>
      <c r="D44" s="1883" t="s">
        <v>4235</v>
      </c>
      <c r="E44" s="1889">
        <f>+SUM(E40:E43)</f>
        <v>8708414</v>
      </c>
      <c r="G44" s="565"/>
    </row>
    <row r="45" spans="1:7" ht="15.75" thickTop="1">
      <c r="A45" s="574"/>
      <c r="B45" s="1083"/>
      <c r="C45" s="1083"/>
      <c r="G45" s="565"/>
    </row>
    <row r="46" spans="1:7">
      <c r="A46" s="574"/>
      <c r="B46" s="1083"/>
      <c r="C46" s="1083"/>
      <c r="G46" s="565"/>
    </row>
    <row r="47" spans="1:7">
      <c r="A47" s="574"/>
      <c r="B47" s="1083"/>
      <c r="C47" s="1083"/>
      <c r="G47" s="565"/>
    </row>
    <row r="48" spans="1:7">
      <c r="A48" s="574"/>
      <c r="B48" s="1083"/>
      <c r="C48" s="1083"/>
      <c r="G48" s="565"/>
    </row>
    <row r="49" spans="1:7">
      <c r="A49" s="574"/>
      <c r="B49" s="1083"/>
      <c r="C49" s="1083"/>
      <c r="G49" s="565"/>
    </row>
    <row r="50" spans="1:7">
      <c r="A50" s="574"/>
      <c r="B50" s="1083"/>
      <c r="C50" s="1083"/>
      <c r="G50" s="565"/>
    </row>
    <row r="51" spans="1:7">
      <c r="A51" s="574"/>
      <c r="B51" s="1083"/>
      <c r="C51" s="1083"/>
      <c r="G51" s="565"/>
    </row>
    <row r="52" spans="1:7">
      <c r="A52" s="574"/>
      <c r="B52" s="1083"/>
      <c r="C52" s="1083"/>
      <c r="G52" s="565"/>
    </row>
    <row r="53" spans="1:7">
      <c r="A53" s="574"/>
      <c r="B53" s="1083"/>
      <c r="C53" s="1083"/>
      <c r="G53" s="565"/>
    </row>
    <row r="54" spans="1:7">
      <c r="A54" s="574"/>
      <c r="B54" s="1083"/>
      <c r="C54" s="1083"/>
      <c r="G54" s="565"/>
    </row>
    <row r="55" spans="1:7">
      <c r="A55" s="574"/>
      <c r="B55" s="1083"/>
      <c r="C55" s="1083"/>
      <c r="G55" s="565"/>
    </row>
    <row r="56" spans="1:7">
      <c r="A56" s="574"/>
      <c r="B56" s="1083"/>
      <c r="C56" s="1083"/>
      <c r="G56" s="565"/>
    </row>
    <row r="57" spans="1:7">
      <c r="A57" s="574"/>
      <c r="B57" s="1083"/>
      <c r="C57" s="1083"/>
      <c r="G57" s="565"/>
    </row>
    <row r="58" spans="1:7">
      <c r="A58" s="574"/>
      <c r="B58" s="1083"/>
      <c r="C58" s="1083"/>
      <c r="G58" s="565"/>
    </row>
    <row r="59" spans="1:7">
      <c r="A59" s="574"/>
      <c r="B59" s="1083"/>
      <c r="C59" s="1083"/>
      <c r="G59" s="565"/>
    </row>
    <row r="60" spans="1:7">
      <c r="A60" s="574"/>
      <c r="B60" s="1083"/>
      <c r="C60" s="1083"/>
      <c r="G60" s="565"/>
    </row>
    <row r="61" spans="1:7">
      <c r="A61" s="574"/>
      <c r="B61" s="1083"/>
      <c r="C61" s="1083"/>
      <c r="G61" s="565"/>
    </row>
    <row r="62" spans="1:7">
      <c r="A62" s="574"/>
      <c r="B62" s="1083"/>
      <c r="C62" s="1083"/>
      <c r="G62" s="565"/>
    </row>
    <row r="63" spans="1:7">
      <c r="A63" s="574"/>
      <c r="B63" s="1083"/>
      <c r="C63" s="1083"/>
      <c r="G63" s="565"/>
    </row>
    <row r="64" spans="1:7" ht="15.75" thickBot="1">
      <c r="A64" s="677"/>
      <c r="B64" s="530"/>
      <c r="C64" s="530"/>
      <c r="D64" s="530"/>
      <c r="E64" s="530"/>
      <c r="F64" s="530"/>
      <c r="G64" s="570"/>
    </row>
    <row r="65" spans="1:7" ht="15.75">
      <c r="A65" s="571" t="s">
        <v>3322</v>
      </c>
    </row>
    <row r="66" spans="1:7">
      <c r="A66" s="7" t="s">
        <v>3862</v>
      </c>
      <c r="B66" s="7"/>
      <c r="C66" s="7"/>
      <c r="D66" s="7"/>
      <c r="E66" s="7"/>
      <c r="F66" s="7"/>
      <c r="G66" s="7"/>
    </row>
    <row r="68" spans="1:7" ht="15.75">
      <c r="A68" s="571" t="s">
        <v>1324</v>
      </c>
    </row>
    <row r="71" spans="1:7" ht="15.75" thickBot="1">
      <c r="A71" s="4" t="str">
        <f>'Data Sheet'!$C$25</f>
        <v>Orange and Rockland Utilities, Inc</v>
      </c>
      <c r="F71" s="550" t="s">
        <v>3253</v>
      </c>
      <c r="G71" s="730" t="str">
        <f>'Data Sheet'!$C$38</f>
        <v>12/31/2015</v>
      </c>
    </row>
    <row r="72" spans="1:7" ht="16.5" thickBot="1">
      <c r="A72" s="678" t="s">
        <v>3860</v>
      </c>
      <c r="B72" s="679"/>
      <c r="C72" s="679"/>
      <c r="D72" s="679"/>
      <c r="E72" s="680"/>
      <c r="F72" s="680"/>
      <c r="G72" s="670"/>
    </row>
    <row r="73" spans="1:7">
      <c r="A73" s="583" t="s">
        <v>3250</v>
      </c>
      <c r="B73" s="565" t="s">
        <v>3247</v>
      </c>
      <c r="C73" s="565" t="s">
        <v>3861</v>
      </c>
      <c r="D73" s="7"/>
      <c r="E73" s="7"/>
      <c r="F73" s="7"/>
      <c r="G73" s="622"/>
    </row>
    <row r="74" spans="1:7">
      <c r="A74" s="583" t="s">
        <v>3251</v>
      </c>
      <c r="B74" s="565" t="s">
        <v>3251</v>
      </c>
      <c r="C74" s="565" t="s">
        <v>3251</v>
      </c>
      <c r="D74" s="597" t="s">
        <v>3252</v>
      </c>
      <c r="E74" s="7"/>
      <c r="F74" s="7"/>
      <c r="G74" s="528"/>
    </row>
    <row r="75" spans="1:7" ht="15.75" thickBot="1">
      <c r="A75" s="671" t="s">
        <v>58</v>
      </c>
      <c r="B75" s="672" t="s">
        <v>1827</v>
      </c>
      <c r="C75" s="672" t="s">
        <v>1828</v>
      </c>
      <c r="D75" s="673" t="s">
        <v>1829</v>
      </c>
      <c r="E75" s="531"/>
      <c r="F75" s="531"/>
      <c r="G75" s="532"/>
    </row>
    <row r="76" spans="1:7">
      <c r="A76" s="574"/>
      <c r="B76" s="554"/>
      <c r="C76" s="554"/>
      <c r="G76" s="554"/>
    </row>
    <row r="77" spans="1:7">
      <c r="A77" s="574"/>
      <c r="B77" s="554"/>
      <c r="C77" s="554"/>
      <c r="G77" s="554"/>
    </row>
    <row r="78" spans="1:7">
      <c r="A78" s="574"/>
      <c r="B78" s="554"/>
      <c r="C78" s="554"/>
      <c r="G78" s="554"/>
    </row>
    <row r="79" spans="1:7">
      <c r="A79" s="574"/>
      <c r="B79" s="554"/>
      <c r="C79" s="554"/>
      <c r="G79" s="554"/>
    </row>
    <row r="80" spans="1:7">
      <c r="A80" s="574"/>
      <c r="B80" s="554"/>
      <c r="C80" s="554"/>
      <c r="G80" s="554"/>
    </row>
    <row r="81" spans="1:7">
      <c r="A81" s="574"/>
      <c r="B81" s="554"/>
      <c r="C81" s="554"/>
      <c r="G81" s="554"/>
    </row>
    <row r="82" spans="1:7">
      <c r="A82" s="574"/>
      <c r="B82" s="554"/>
      <c r="C82" s="554"/>
      <c r="G82" s="554"/>
    </row>
    <row r="83" spans="1:7">
      <c r="A83" s="574"/>
      <c r="B83" s="554"/>
      <c r="C83" s="554"/>
      <c r="G83" s="554"/>
    </row>
    <row r="84" spans="1:7">
      <c r="A84" s="574"/>
      <c r="B84" s="554"/>
      <c r="C84" s="554"/>
      <c r="G84" s="554"/>
    </row>
    <row r="85" spans="1:7">
      <c r="A85" s="574"/>
      <c r="B85" s="554"/>
      <c r="C85" s="554"/>
      <c r="G85" s="554"/>
    </row>
    <row r="86" spans="1:7">
      <c r="A86" s="574"/>
      <c r="B86" s="554"/>
      <c r="C86" s="554"/>
      <c r="G86" s="554"/>
    </row>
    <row r="87" spans="1:7">
      <c r="A87" s="583"/>
      <c r="B87" s="674"/>
      <c r="C87" s="674"/>
      <c r="D87" s="675"/>
      <c r="E87" s="1093"/>
      <c r="F87" s="1093"/>
      <c r="G87" s="565"/>
    </row>
    <row r="88" spans="1:7">
      <c r="A88" s="676"/>
      <c r="B88" s="554"/>
      <c r="C88" s="554"/>
      <c r="G88" s="554"/>
    </row>
    <row r="89" spans="1:7">
      <c r="A89" s="676"/>
      <c r="B89" s="554"/>
      <c r="C89" s="554"/>
      <c r="G89" s="554"/>
    </row>
    <row r="90" spans="1:7">
      <c r="A90" s="676"/>
      <c r="B90" s="554"/>
      <c r="C90" s="554"/>
      <c r="G90" s="554"/>
    </row>
    <row r="91" spans="1:7">
      <c r="A91" s="676"/>
      <c r="B91" s="554"/>
      <c r="C91" s="554"/>
      <c r="G91" s="554"/>
    </row>
    <row r="92" spans="1:7">
      <c r="A92" s="676"/>
      <c r="B92" s="554"/>
      <c r="C92" s="554"/>
      <c r="G92" s="554"/>
    </row>
    <row r="93" spans="1:7">
      <c r="A93" s="676"/>
      <c r="B93" s="554"/>
      <c r="C93" s="554"/>
      <c r="G93" s="554"/>
    </row>
    <row r="94" spans="1:7">
      <c r="A94" s="676"/>
      <c r="B94" s="554"/>
      <c r="C94" s="554"/>
      <c r="G94" s="554"/>
    </row>
    <row r="95" spans="1:7">
      <c r="A95" s="676"/>
      <c r="B95" s="554"/>
      <c r="C95" s="554"/>
      <c r="G95" s="554"/>
    </row>
    <row r="96" spans="1:7">
      <c r="A96" s="676"/>
      <c r="B96" s="554"/>
      <c r="C96" s="554"/>
      <c r="G96" s="554"/>
    </row>
    <row r="97" spans="1:7">
      <c r="A97" s="676"/>
      <c r="B97" s="554"/>
      <c r="C97" s="554"/>
      <c r="G97" s="554"/>
    </row>
    <row r="98" spans="1:7">
      <c r="A98" s="676"/>
      <c r="B98" s="554"/>
      <c r="C98" s="554"/>
      <c r="G98" s="554"/>
    </row>
    <row r="99" spans="1:7">
      <c r="A99" s="574"/>
      <c r="B99" s="554"/>
      <c r="C99" s="554"/>
      <c r="G99" s="554"/>
    </row>
    <row r="100" spans="1:7">
      <c r="A100" s="574"/>
      <c r="B100" s="554"/>
      <c r="C100" s="554"/>
      <c r="G100" s="554"/>
    </row>
    <row r="101" spans="1:7">
      <c r="A101" s="574"/>
      <c r="B101" s="554"/>
      <c r="C101" s="554"/>
      <c r="G101" s="554"/>
    </row>
    <row r="102" spans="1:7">
      <c r="A102" s="574"/>
      <c r="B102" s="554"/>
      <c r="C102" s="554"/>
      <c r="G102" s="554"/>
    </row>
    <row r="103" spans="1:7">
      <c r="A103" s="574"/>
      <c r="B103" s="554"/>
      <c r="C103" s="554"/>
      <c r="G103" s="554"/>
    </row>
    <row r="104" spans="1:7">
      <c r="A104" s="574"/>
      <c r="B104" s="554"/>
      <c r="C104" s="554"/>
      <c r="G104" s="554"/>
    </row>
    <row r="105" spans="1:7">
      <c r="A105" s="574"/>
      <c r="B105" s="554"/>
      <c r="C105" s="554"/>
      <c r="G105" s="554"/>
    </row>
    <row r="106" spans="1:7">
      <c r="A106" s="574"/>
      <c r="B106" s="554"/>
      <c r="C106" s="554"/>
      <c r="G106" s="554"/>
    </row>
    <row r="107" spans="1:7">
      <c r="A107" s="574"/>
      <c r="B107" s="554"/>
      <c r="C107" s="554"/>
      <c r="G107" s="554"/>
    </row>
    <row r="108" spans="1:7">
      <c r="A108" s="574"/>
      <c r="B108" s="554"/>
      <c r="C108" s="554"/>
      <c r="G108" s="554"/>
    </row>
    <row r="109" spans="1:7">
      <c r="A109" s="574"/>
      <c r="B109" s="554"/>
      <c r="C109" s="554"/>
      <c r="G109" s="554"/>
    </row>
    <row r="110" spans="1:7">
      <c r="A110" s="574"/>
      <c r="B110" s="554"/>
      <c r="C110" s="554"/>
      <c r="G110" s="554"/>
    </row>
    <row r="111" spans="1:7">
      <c r="A111" s="574"/>
      <c r="B111" s="554"/>
      <c r="C111" s="554"/>
      <c r="G111" s="554"/>
    </row>
    <row r="112" spans="1:7">
      <c r="A112" s="574"/>
      <c r="B112" s="554"/>
      <c r="C112" s="554"/>
      <c r="G112" s="554"/>
    </row>
    <row r="113" spans="1:7">
      <c r="A113" s="574"/>
      <c r="B113" s="554"/>
      <c r="C113" s="554"/>
      <c r="G113" s="554"/>
    </row>
    <row r="114" spans="1:7">
      <c r="A114" s="574"/>
      <c r="B114" s="554"/>
      <c r="C114" s="554"/>
      <c r="G114" s="554"/>
    </row>
    <row r="115" spans="1:7">
      <c r="A115" s="574"/>
      <c r="B115" s="554"/>
      <c r="C115" s="554"/>
      <c r="G115" s="554"/>
    </row>
    <row r="116" spans="1:7">
      <c r="A116" s="574"/>
      <c r="B116" s="554"/>
      <c r="C116" s="554"/>
      <c r="G116" s="554"/>
    </row>
    <row r="117" spans="1:7">
      <c r="A117" s="574"/>
      <c r="B117" s="554"/>
      <c r="C117" s="554"/>
      <c r="G117" s="554"/>
    </row>
    <row r="118" spans="1:7">
      <c r="A118" s="574"/>
      <c r="B118" s="554"/>
      <c r="C118" s="554"/>
      <c r="G118" s="554"/>
    </row>
    <row r="119" spans="1:7">
      <c r="A119" s="574"/>
      <c r="B119" s="554"/>
      <c r="C119" s="554"/>
      <c r="G119" s="554"/>
    </row>
    <row r="120" spans="1:7">
      <c r="A120" s="574"/>
      <c r="B120" s="554"/>
      <c r="C120" s="554"/>
      <c r="G120" s="554"/>
    </row>
    <row r="121" spans="1:7">
      <c r="A121" s="574"/>
      <c r="B121" s="554"/>
      <c r="C121" s="554"/>
      <c r="G121" s="554"/>
    </row>
    <row r="122" spans="1:7">
      <c r="A122" s="574"/>
      <c r="B122" s="554"/>
      <c r="C122" s="554"/>
      <c r="G122" s="554"/>
    </row>
    <row r="123" spans="1:7">
      <c r="A123" s="574"/>
      <c r="B123" s="554"/>
      <c r="C123" s="554"/>
      <c r="G123" s="554"/>
    </row>
    <row r="124" spans="1:7">
      <c r="A124" s="574"/>
      <c r="B124" s="554"/>
      <c r="C124" s="554"/>
      <c r="G124" s="554"/>
    </row>
    <row r="125" spans="1:7">
      <c r="A125" s="574"/>
      <c r="B125" s="554"/>
      <c r="C125" s="554"/>
      <c r="G125" s="554"/>
    </row>
    <row r="126" spans="1:7">
      <c r="A126" s="574"/>
      <c r="B126" s="554"/>
      <c r="C126" s="554"/>
      <c r="G126" s="554"/>
    </row>
    <row r="127" spans="1:7">
      <c r="A127" s="574"/>
      <c r="B127" s="554"/>
      <c r="C127" s="554"/>
      <c r="G127" s="554"/>
    </row>
    <row r="128" spans="1:7">
      <c r="A128" s="574"/>
      <c r="B128" s="554"/>
      <c r="C128" s="554"/>
      <c r="G128" s="554"/>
    </row>
    <row r="129" spans="1:7">
      <c r="A129" s="574"/>
      <c r="B129" s="554"/>
      <c r="C129" s="554"/>
      <c r="G129" s="554"/>
    </row>
    <row r="130" spans="1:7">
      <c r="A130" s="574"/>
      <c r="B130" s="554"/>
      <c r="C130" s="554"/>
      <c r="G130" s="554"/>
    </row>
    <row r="131" spans="1:7">
      <c r="A131" s="574"/>
      <c r="B131" s="554"/>
      <c r="C131" s="554"/>
      <c r="G131" s="554"/>
    </row>
    <row r="132" spans="1:7" ht="15.75" thickBot="1">
      <c r="A132" s="677"/>
      <c r="B132" s="570"/>
      <c r="C132" s="570"/>
      <c r="D132" s="530"/>
      <c r="E132" s="530"/>
      <c r="F132" s="530"/>
      <c r="G132" s="570"/>
    </row>
    <row r="133" spans="1:7" ht="15.75">
      <c r="A133" s="571" t="s">
        <v>3322</v>
      </c>
    </row>
    <row r="134" spans="1:7">
      <c r="A134" s="7" t="s">
        <v>1359</v>
      </c>
      <c r="B134" s="7"/>
      <c r="C134" s="7"/>
      <c r="D134" s="7"/>
      <c r="E134" s="7"/>
      <c r="F134" s="7"/>
      <c r="G134" s="7"/>
    </row>
  </sheetData>
  <mergeCells count="3">
    <mergeCell ref="D11:E11"/>
    <mergeCell ref="D12:E12"/>
    <mergeCell ref="D13:E13"/>
  </mergeCells>
  <phoneticPr fontId="0" type="noConversion"/>
  <printOptions horizontalCentered="1" verticalCentered="1"/>
  <pageMargins left="0.5" right="0.5" top="0" bottom="0" header="0.25" footer="0.25"/>
  <pageSetup scale="63" fitToHeight="2" orientation="portrait" horizontalDpi="300" verticalDpi="300"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00"/>
  <dimension ref="A1:H645"/>
  <sheetViews>
    <sheetView defaultGridColor="0" topLeftCell="A597" colorId="22" zoomScale="70" zoomScaleNormal="70" zoomScaleSheetLayoutView="80" workbookViewId="0">
      <selection activeCell="L604" sqref="L604"/>
    </sheetView>
  </sheetViews>
  <sheetFormatPr defaultColWidth="9.6640625" defaultRowHeight="15"/>
  <cols>
    <col min="1" max="1" width="64.21875" style="1895" bestFit="1" customWidth="1"/>
    <col min="2" max="2" width="41.21875" style="1895" bestFit="1" customWidth="1"/>
    <col min="3" max="3" width="15.6640625" style="1895" customWidth="1"/>
    <col min="4" max="4" width="9.6640625" style="1895"/>
    <col min="5" max="5" width="14.5546875" style="815" bestFit="1" customWidth="1"/>
    <col min="6" max="16384" width="9.6640625" style="1895"/>
  </cols>
  <sheetData>
    <row r="1" spans="1:8" ht="15.75">
      <c r="A1" s="2513" t="s">
        <v>3863</v>
      </c>
      <c r="B1" s="2513"/>
      <c r="C1" s="2513"/>
      <c r="D1" s="2540"/>
      <c r="E1" s="3232"/>
      <c r="F1" s="1994"/>
    </row>
    <row r="2" spans="1:8" ht="15.75">
      <c r="A2" s="2513"/>
      <c r="B2" s="2513"/>
      <c r="C2" s="2513"/>
      <c r="D2" s="2540"/>
      <c r="E2" s="3232"/>
    </row>
    <row r="3" spans="1:8" ht="15" customHeight="1">
      <c r="A3" s="2513" t="s">
        <v>1647</v>
      </c>
      <c r="B3" s="1994"/>
      <c r="C3" s="2513"/>
      <c r="D3" s="2540"/>
      <c r="E3" s="3232"/>
    </row>
    <row r="4" spans="1:8" ht="15" customHeight="1">
      <c r="A4" s="2513" t="s">
        <v>3864</v>
      </c>
      <c r="B4" s="1994"/>
      <c r="C4" s="2513"/>
      <c r="D4" s="2540"/>
      <c r="E4" s="3232"/>
    </row>
    <row r="5" spans="1:8" ht="15.75">
      <c r="A5" s="2513" t="s">
        <v>3865</v>
      </c>
      <c r="B5" s="1994"/>
      <c r="C5" s="2513"/>
      <c r="D5" s="2540"/>
      <c r="E5" s="3232"/>
    </row>
    <row r="6" spans="1:8" ht="15.75">
      <c r="A6" s="2540"/>
      <c r="B6" s="1997"/>
      <c r="C6" s="2540"/>
      <c r="D6" s="2540"/>
      <c r="E6" s="3232"/>
    </row>
    <row r="7" spans="1:8" ht="20.25">
      <c r="A7" s="3208" t="str">
        <f>'[8]Data Sheet'!$C$25</f>
        <v xml:space="preserve"> </v>
      </c>
      <c r="B7" s="1994"/>
      <c r="C7" s="2513"/>
      <c r="D7" s="2540"/>
      <c r="E7" s="3232"/>
    </row>
    <row r="8" spans="1:8" ht="18">
      <c r="A8" s="3209" t="str">
        <f>'[8]Data Sheet'!$C$38</f>
        <v xml:space="preserve"> </v>
      </c>
      <c r="B8" s="1994"/>
      <c r="C8" s="1994"/>
    </row>
    <row r="9" spans="1:8">
      <c r="A9" s="1997"/>
      <c r="B9" s="2962"/>
      <c r="C9" s="2962"/>
      <c r="D9" s="2961"/>
      <c r="E9" s="3233"/>
      <c r="F9" s="1994"/>
      <c r="G9" s="1994"/>
      <c r="H9" s="2962"/>
    </row>
    <row r="10" spans="1:8" ht="15.75">
      <c r="A10" s="2513" t="s">
        <v>3866</v>
      </c>
      <c r="B10" s="2962"/>
      <c r="C10" s="2962"/>
      <c r="D10" s="2961"/>
      <c r="E10" s="3233"/>
      <c r="F10" s="1994"/>
      <c r="G10" s="1994"/>
      <c r="H10" s="2962"/>
    </row>
    <row r="11" spans="1:8" ht="15.75">
      <c r="A11" s="2513" t="s">
        <v>3867</v>
      </c>
      <c r="B11" s="2962"/>
      <c r="C11" s="2962"/>
      <c r="D11" s="2961"/>
      <c r="E11" s="3233"/>
      <c r="F11" s="1994"/>
      <c r="G11" s="1994"/>
      <c r="H11" s="2962"/>
    </row>
    <row r="12" spans="1:8" ht="15.75">
      <c r="A12" s="2513"/>
      <c r="B12" s="2962"/>
      <c r="C12" s="2962"/>
      <c r="D12" s="2961"/>
      <c r="E12" s="3233"/>
      <c r="F12" s="1994"/>
      <c r="G12" s="1994"/>
      <c r="H12" s="2962"/>
    </row>
    <row r="14" spans="1:8" ht="15.75">
      <c r="A14" s="2540"/>
      <c r="B14" s="3210" t="s">
        <v>3868</v>
      </c>
    </row>
    <row r="15" spans="1:8" ht="15.75">
      <c r="A15" s="1997"/>
      <c r="B15" s="3210" t="s">
        <v>2525</v>
      </c>
      <c r="C15" s="2540"/>
    </row>
    <row r="16" spans="1:8" ht="15.75">
      <c r="A16" s="3210" t="s">
        <v>660</v>
      </c>
      <c r="B16" s="2540"/>
      <c r="C16" s="3211" t="str">
        <f>'[8]Data Sheet'!C38</f>
        <v xml:space="preserve"> </v>
      </c>
    </row>
    <row r="17" spans="1:6">
      <c r="A17" s="1997" t="s">
        <v>2526</v>
      </c>
      <c r="B17" s="1997" t="s">
        <v>2527</v>
      </c>
      <c r="C17" s="1998">
        <f>'200201'!E21+'110113'!H14</f>
        <v>1252161486</v>
      </c>
    </row>
    <row r="18" spans="1:6">
      <c r="A18" s="1997" t="s">
        <v>2528</v>
      </c>
      <c r="B18" s="1997" t="s">
        <v>2529</v>
      </c>
      <c r="C18" s="2870">
        <f>'200201'!E22+'110113'!H15</f>
        <v>386903375</v>
      </c>
    </row>
    <row r="19" spans="1:6">
      <c r="A19" s="1997" t="s">
        <v>2530</v>
      </c>
      <c r="B19" s="1997" t="s">
        <v>2531</v>
      </c>
      <c r="C19" s="2870">
        <f>C17-C18</f>
        <v>865258111</v>
      </c>
    </row>
    <row r="20" spans="1:6">
      <c r="A20" s="1997"/>
      <c r="B20" s="1997"/>
      <c r="C20" s="2870"/>
    </row>
    <row r="21" spans="1:6">
      <c r="A21" s="1997" t="s">
        <v>2532</v>
      </c>
      <c r="B21" s="1997" t="s">
        <v>248</v>
      </c>
      <c r="C21" s="2870">
        <f>'200201'!F21+'110113'!H19</f>
        <v>673466467</v>
      </c>
    </row>
    <row r="22" spans="1:6">
      <c r="A22" s="1997" t="s">
        <v>2528</v>
      </c>
      <c r="B22" s="1997" t="s">
        <v>249</v>
      </c>
      <c r="C22" s="2870">
        <f>'200201'!F22</f>
        <v>210399496</v>
      </c>
    </row>
    <row r="23" spans="1:6">
      <c r="A23" s="1997" t="s">
        <v>250</v>
      </c>
      <c r="B23" s="1997" t="s">
        <v>2531</v>
      </c>
      <c r="C23" s="2870">
        <f>C21-C22</f>
        <v>463066971</v>
      </c>
    </row>
    <row r="24" spans="1:6">
      <c r="A24" s="1997"/>
      <c r="B24" s="1997"/>
      <c r="C24" s="2870"/>
    </row>
    <row r="25" spans="1:6">
      <c r="A25" s="1997" t="s">
        <v>251</v>
      </c>
      <c r="B25" s="1997" t="s">
        <v>2531</v>
      </c>
      <c r="C25" s="2870">
        <f>C29-C17-C21</f>
        <v>222493682</v>
      </c>
    </row>
    <row r="26" spans="1:6">
      <c r="A26" s="1997" t="s">
        <v>2528</v>
      </c>
      <c r="B26" s="1997" t="s">
        <v>2531</v>
      </c>
      <c r="C26" s="2870">
        <f>C30-C18-C22</f>
        <v>93591368.25999999</v>
      </c>
    </row>
    <row r="27" spans="1:6">
      <c r="A27" s="1997" t="s">
        <v>252</v>
      </c>
      <c r="B27" s="1997" t="s">
        <v>2531</v>
      </c>
      <c r="C27" s="2870">
        <f>C25-C26</f>
        <v>128902313.74000001</v>
      </c>
    </row>
    <row r="28" spans="1:6">
      <c r="A28" s="1997"/>
      <c r="B28" s="1997"/>
      <c r="C28" s="2870"/>
    </row>
    <row r="29" spans="1:6">
      <c r="A29" s="1997" t="s">
        <v>253</v>
      </c>
      <c r="B29" s="1997" t="s">
        <v>254</v>
      </c>
      <c r="C29" s="2870">
        <f>SUM('110113'!H11,'110113'!H14,'110113'!H18,'110113'!H19)</f>
        <v>2148121635</v>
      </c>
    </row>
    <row r="30" spans="1:6">
      <c r="A30" s="1997" t="s">
        <v>2528</v>
      </c>
      <c r="B30" s="1997" t="s">
        <v>255</v>
      </c>
      <c r="C30" s="2870">
        <f>SUM('110113'!H12,'110113'!H15)</f>
        <v>690894239.25999999</v>
      </c>
    </row>
    <row r="31" spans="1:6" ht="15.75">
      <c r="A31" s="2540" t="s">
        <v>256</v>
      </c>
      <c r="B31" s="1997" t="s">
        <v>2531</v>
      </c>
      <c r="C31" s="2870">
        <f>C29-C30</f>
        <v>1457227395.74</v>
      </c>
      <c r="E31" s="3236">
        <f>+C31-'110113'!H17</f>
        <v>0</v>
      </c>
      <c r="F31" s="1895" t="s">
        <v>5527</v>
      </c>
    </row>
    <row r="32" spans="1:6">
      <c r="A32" s="1997"/>
      <c r="B32" s="1997"/>
      <c r="C32" s="2870"/>
    </row>
    <row r="33" spans="1:6" ht="15.75">
      <c r="A33" s="3210" t="s">
        <v>146</v>
      </c>
      <c r="B33" s="2540"/>
      <c r="C33" s="2870"/>
    </row>
    <row r="34" spans="1:6">
      <c r="A34" s="1997" t="s">
        <v>257</v>
      </c>
      <c r="B34" s="1997" t="s">
        <v>258</v>
      </c>
      <c r="C34" s="2870">
        <f>'110113'!H21</f>
        <v>30724.97</v>
      </c>
    </row>
    <row r="35" spans="1:6">
      <c r="A35" s="1997" t="s">
        <v>693</v>
      </c>
      <c r="B35" s="1997" t="s">
        <v>694</v>
      </c>
      <c r="C35" s="2870">
        <f>-'110113'!H22</f>
        <v>-46217.86</v>
      </c>
    </row>
    <row r="36" spans="1:6">
      <c r="A36" s="1997" t="s">
        <v>695</v>
      </c>
      <c r="B36" s="1997" t="s">
        <v>696</v>
      </c>
      <c r="C36" s="2870">
        <f>'110113'!H23</f>
        <v>0</v>
      </c>
    </row>
    <row r="37" spans="1:6">
      <c r="A37" s="1997" t="s">
        <v>1564</v>
      </c>
      <c r="B37" s="1997" t="s">
        <v>697</v>
      </c>
      <c r="C37" s="2870">
        <f>'110113'!H24</f>
        <v>268958323.93000001</v>
      </c>
    </row>
    <row r="38" spans="1:6">
      <c r="A38" s="1997" t="s">
        <v>698</v>
      </c>
      <c r="B38" s="1997" t="s">
        <v>1453</v>
      </c>
      <c r="C38" s="2870">
        <f>'110113'!H27</f>
        <v>0</v>
      </c>
    </row>
    <row r="39" spans="1:6">
      <c r="A39" s="1997" t="s">
        <v>1454</v>
      </c>
      <c r="B39" s="1997" t="s">
        <v>2531</v>
      </c>
      <c r="C39" s="2870">
        <f>C42-SUM(C34:C38)</f>
        <v>37356.920000016689</v>
      </c>
    </row>
    <row r="40" spans="1:6">
      <c r="A40" s="3205" t="s">
        <v>4838</v>
      </c>
      <c r="B40" s="2945" t="s">
        <v>1456</v>
      </c>
      <c r="C40" s="3212">
        <f>'110113'!H29</f>
        <v>0</v>
      </c>
    </row>
    <row r="41" spans="1:6">
      <c r="A41" s="3205" t="s">
        <v>4839</v>
      </c>
      <c r="B41" s="2945" t="s">
        <v>5384</v>
      </c>
      <c r="C41" s="3212">
        <f>'110113'!H30</f>
        <v>37356.92</v>
      </c>
    </row>
    <row r="42" spans="1:6" ht="15.75">
      <c r="A42" s="2540" t="s">
        <v>1455</v>
      </c>
      <c r="B42" s="2945" t="s">
        <v>5385</v>
      </c>
      <c r="C42" s="2870">
        <f>'110113'!H31</f>
        <v>268980187.96000004</v>
      </c>
      <c r="E42" s="3236">
        <f>+C42-'110113'!H31</f>
        <v>0</v>
      </c>
      <c r="F42" s="1895" t="s">
        <v>5527</v>
      </c>
    </row>
    <row r="43" spans="1:6">
      <c r="B43" s="2668"/>
    </row>
    <row r="44" spans="1:6" ht="15.75">
      <c r="A44" s="3210" t="s">
        <v>164</v>
      </c>
      <c r="B44" s="2945"/>
    </row>
    <row r="45" spans="1:6">
      <c r="A45" s="1997" t="s">
        <v>1457</v>
      </c>
      <c r="B45" s="2945" t="s">
        <v>297</v>
      </c>
      <c r="C45" s="2870">
        <f>'110113'!H33</f>
        <v>-5799292.7999999998</v>
      </c>
    </row>
    <row r="46" spans="1:6">
      <c r="A46" s="1997" t="s">
        <v>1458</v>
      </c>
      <c r="B46" s="2945" t="s">
        <v>299</v>
      </c>
      <c r="C46" s="2870">
        <f>'110113'!H34</f>
        <v>0</v>
      </c>
    </row>
    <row r="47" spans="1:6">
      <c r="A47" s="1997" t="s">
        <v>296</v>
      </c>
      <c r="B47" s="2945" t="s">
        <v>301</v>
      </c>
      <c r="C47" s="2870">
        <f>'110113'!H35</f>
        <v>82707.08</v>
      </c>
    </row>
    <row r="48" spans="1:6">
      <c r="A48" s="1997" t="s">
        <v>298</v>
      </c>
      <c r="B48" s="2945" t="s">
        <v>5386</v>
      </c>
      <c r="C48" s="2870">
        <f>'110113'!H36</f>
        <v>14425000</v>
      </c>
    </row>
    <row r="49" spans="1:6">
      <c r="A49" s="1997" t="s">
        <v>300</v>
      </c>
      <c r="B49" s="2945" t="s">
        <v>5387</v>
      </c>
      <c r="C49" s="2870">
        <f>'110113'!H37</f>
        <v>0</v>
      </c>
    </row>
    <row r="50" spans="1:6">
      <c r="A50" s="1997" t="s">
        <v>302</v>
      </c>
      <c r="B50" s="2945" t="s">
        <v>5388</v>
      </c>
      <c r="C50" s="2870">
        <f>SUM('110113'!H38,'110113'!H39)</f>
        <v>50885284.689999998</v>
      </c>
    </row>
    <row r="51" spans="1:6">
      <c r="A51" s="1997" t="s">
        <v>1232</v>
      </c>
      <c r="B51" s="2945" t="s">
        <v>5389</v>
      </c>
      <c r="C51" s="2870">
        <f>-'110113'!H40</f>
        <v>-4731635.62</v>
      </c>
    </row>
    <row r="52" spans="1:6">
      <c r="A52" s="1997" t="s">
        <v>1233</v>
      </c>
      <c r="B52" s="2945" t="s">
        <v>5390</v>
      </c>
      <c r="C52" s="2870">
        <f>'110113'!H41</f>
        <v>0</v>
      </c>
    </row>
    <row r="53" spans="1:6">
      <c r="A53" s="1997" t="s">
        <v>2277</v>
      </c>
      <c r="B53" s="2945" t="s">
        <v>5391</v>
      </c>
      <c r="C53" s="2870">
        <f>'110113'!H42</f>
        <v>27557887.329999998</v>
      </c>
    </row>
    <row r="54" spans="1:6">
      <c r="A54" s="1997" t="s">
        <v>2278</v>
      </c>
      <c r="B54" s="2945" t="s">
        <v>5392</v>
      </c>
      <c r="C54" s="2870">
        <f>SUM('110113'!H43:H50)-'110113'!H51+'110113'!H52</f>
        <v>15695068.310000001</v>
      </c>
    </row>
    <row r="55" spans="1:6">
      <c r="A55" s="1997" t="s">
        <v>2279</v>
      </c>
      <c r="B55" s="2945" t="s">
        <v>5393</v>
      </c>
      <c r="C55" s="2870">
        <f>'110113'!H53</f>
        <v>11702613.07</v>
      </c>
    </row>
    <row r="56" spans="1:6">
      <c r="A56" s="1997" t="s">
        <v>2280</v>
      </c>
      <c r="B56" s="2945" t="s">
        <v>5394</v>
      </c>
      <c r="C56" s="2870">
        <f>'110113'!H54</f>
        <v>0</v>
      </c>
    </row>
    <row r="57" spans="1:6">
      <c r="A57" s="1997" t="s">
        <v>2281</v>
      </c>
      <c r="B57" s="2945" t="s">
        <v>5395</v>
      </c>
      <c r="C57" s="2870">
        <f>SUM('110113'!H55)</f>
        <v>25430390.920000002</v>
      </c>
    </row>
    <row r="58" spans="1:6">
      <c r="A58" s="1997" t="s">
        <v>2282</v>
      </c>
      <c r="B58" s="2945" t="s">
        <v>5396</v>
      </c>
      <c r="C58" s="2870">
        <f>'110113'!H57</f>
        <v>0</v>
      </c>
    </row>
    <row r="59" spans="1:6">
      <c r="A59" s="1997" t="s">
        <v>2283</v>
      </c>
      <c r="B59" s="2945" t="s">
        <v>5397</v>
      </c>
      <c r="C59" s="2870">
        <f>'110113'!H58</f>
        <v>0</v>
      </c>
    </row>
    <row r="60" spans="1:6">
      <c r="A60" s="1997" t="s">
        <v>2284</v>
      </c>
      <c r="B60" s="2945" t="s">
        <v>5398</v>
      </c>
      <c r="C60" s="2870">
        <f>'110113'!H59</f>
        <v>24831421.949999999</v>
      </c>
    </row>
    <row r="61" spans="1:6">
      <c r="A61" s="1997" t="s">
        <v>1186</v>
      </c>
      <c r="B61" s="2945" t="s">
        <v>5399</v>
      </c>
      <c r="C61" s="2870">
        <f>'110113'!H60</f>
        <v>23708484.16</v>
      </c>
    </row>
    <row r="62" spans="1:6">
      <c r="A62" s="3205" t="s">
        <v>5400</v>
      </c>
      <c r="B62" s="2945" t="s">
        <v>5401</v>
      </c>
      <c r="C62" s="2870">
        <f>'110113'!H61-'110113'!H62</f>
        <v>0</v>
      </c>
    </row>
    <row r="63" spans="1:6">
      <c r="A63" s="3205" t="s">
        <v>5402</v>
      </c>
      <c r="B63" s="2945" t="s">
        <v>5403</v>
      </c>
      <c r="C63" s="2870">
        <f>'110113'!H63-'110113'!H64</f>
        <v>271298.73000000004</v>
      </c>
    </row>
    <row r="64" spans="1:6" ht="15.75">
      <c r="A64" s="2540" t="s">
        <v>1187</v>
      </c>
      <c r="B64" s="1997" t="s">
        <v>2531</v>
      </c>
      <c r="C64" s="2870">
        <f>SUM(C45:C63)</f>
        <v>184059227.81999999</v>
      </c>
      <c r="E64" s="3236">
        <f>+C64-'110113'!H65</f>
        <v>0</v>
      </c>
      <c r="F64" s="1895" t="s">
        <v>5527</v>
      </c>
    </row>
    <row r="67" spans="1:6" ht="15.75">
      <c r="A67" s="3210" t="s">
        <v>3387</v>
      </c>
      <c r="B67" s="2540"/>
    </row>
    <row r="68" spans="1:6">
      <c r="A68" s="1997" t="s">
        <v>1188</v>
      </c>
      <c r="B68" s="2945" t="s">
        <v>821</v>
      </c>
      <c r="C68" s="2870">
        <f>'110113'!H79</f>
        <v>4687900.4800000004</v>
      </c>
    </row>
    <row r="69" spans="1:6">
      <c r="A69" s="1997" t="s">
        <v>3737</v>
      </c>
      <c r="B69" s="2945" t="s">
        <v>5404</v>
      </c>
      <c r="C69" s="2870">
        <f>SUM('110113'!H80:H81)</f>
        <v>0</v>
      </c>
    </row>
    <row r="70" spans="1:6">
      <c r="A70" s="1997" t="s">
        <v>820</v>
      </c>
      <c r="B70" s="2945" t="s">
        <v>5405</v>
      </c>
      <c r="C70" s="2870">
        <f>SUM('110113'!H83:H84)</f>
        <v>0</v>
      </c>
    </row>
    <row r="71" spans="1:6">
      <c r="A71" s="1997" t="s">
        <v>322</v>
      </c>
      <c r="B71" s="2945" t="s">
        <v>96</v>
      </c>
      <c r="C71" s="2870">
        <f>'110113'!H85</f>
        <v>0</v>
      </c>
    </row>
    <row r="72" spans="1:6">
      <c r="A72" s="1997" t="s">
        <v>5406</v>
      </c>
      <c r="B72" s="2945" t="s">
        <v>5407</v>
      </c>
      <c r="C72" s="2870">
        <f>'110113'!H86</f>
        <v>0</v>
      </c>
    </row>
    <row r="73" spans="1:6">
      <c r="A73" s="1997" t="s">
        <v>1445</v>
      </c>
      <c r="B73" s="2945" t="s">
        <v>5408</v>
      </c>
      <c r="C73" s="2870">
        <f>SUM('110113'!H82,'110113'!H87,'110113'!H90,'110113'!H92)</f>
        <v>625683844.75</v>
      </c>
    </row>
    <row r="74" spans="1:6">
      <c r="A74" s="1997" t="s">
        <v>93</v>
      </c>
      <c r="B74" s="2945" t="s">
        <v>5409</v>
      </c>
      <c r="C74" s="2870">
        <f>'110113'!H88</f>
        <v>15297839.439999999</v>
      </c>
    </row>
    <row r="75" spans="1:6">
      <c r="A75" s="1997" t="s">
        <v>94</v>
      </c>
      <c r="B75" s="2945" t="s">
        <v>5410</v>
      </c>
      <c r="C75" s="2870">
        <f>'110113'!H89</f>
        <v>0</v>
      </c>
    </row>
    <row r="76" spans="1:6">
      <c r="A76" s="1997" t="s">
        <v>95</v>
      </c>
      <c r="B76" s="2945" t="s">
        <v>5411</v>
      </c>
      <c r="C76" s="2870">
        <f>'110113'!H91</f>
        <v>2309606.7400000002</v>
      </c>
    </row>
    <row r="77" spans="1:6" ht="15.75">
      <c r="A77" s="2540" t="s">
        <v>97</v>
      </c>
      <c r="B77" s="1997" t="s">
        <v>2531</v>
      </c>
      <c r="C77" s="2870">
        <f>SUM(C68:C76)</f>
        <v>647979191.41000009</v>
      </c>
      <c r="E77" s="3236">
        <f>+C77-'110113'!H93</f>
        <v>0</v>
      </c>
      <c r="F77" s="1895" t="s">
        <v>5527</v>
      </c>
    </row>
    <row r="79" spans="1:6" ht="15.75">
      <c r="A79" s="2540" t="s">
        <v>98</v>
      </c>
      <c r="B79" s="1997" t="s">
        <v>5412</v>
      </c>
      <c r="C79" s="3213">
        <f>C31+C42+C64+C77</f>
        <v>2558246002.9300003</v>
      </c>
      <c r="E79" s="3237">
        <f>+C79-'110113'!H95</f>
        <v>0</v>
      </c>
      <c r="F79" s="1895" t="s">
        <v>5527</v>
      </c>
    </row>
    <row r="80" spans="1:6" ht="15.75">
      <c r="A80" s="1997"/>
      <c r="B80" s="2540"/>
      <c r="C80" s="2540"/>
    </row>
    <row r="82" spans="1:3" ht="18">
      <c r="A82" s="3209" t="s">
        <v>3866</v>
      </c>
      <c r="B82" s="3209"/>
      <c r="C82" s="3209"/>
    </row>
    <row r="83" spans="1:3" ht="18">
      <c r="A83" s="3209" t="s">
        <v>99</v>
      </c>
      <c r="B83" s="3209"/>
      <c r="C83" s="3209"/>
    </row>
    <row r="84" spans="1:3" ht="18">
      <c r="A84" s="3209"/>
      <c r="B84" s="3209"/>
      <c r="C84" s="3209"/>
    </row>
    <row r="85" spans="1:3" ht="15.75">
      <c r="A85" s="2513"/>
      <c r="B85" s="2513"/>
      <c r="C85" s="2513"/>
    </row>
    <row r="86" spans="1:3" ht="15.75">
      <c r="A86" s="2540"/>
      <c r="B86" s="2540"/>
      <c r="C86" s="2540"/>
    </row>
    <row r="87" spans="1:3" ht="15.75">
      <c r="A87" s="2540"/>
      <c r="B87" s="3210" t="s">
        <v>3868</v>
      </c>
    </row>
    <row r="88" spans="1:3" ht="15.75">
      <c r="A88" s="1997"/>
      <c r="B88" s="3210" t="s">
        <v>2525</v>
      </c>
      <c r="C88" s="3210" t="str">
        <f>$C$16</f>
        <v xml:space="preserve"> </v>
      </c>
    </row>
    <row r="89" spans="1:3" ht="15.75">
      <c r="A89" s="3210" t="s">
        <v>2295</v>
      </c>
      <c r="B89" s="2540"/>
      <c r="C89" s="2870" t="s">
        <v>3253</v>
      </c>
    </row>
    <row r="90" spans="1:3">
      <c r="A90" s="1997" t="s">
        <v>100</v>
      </c>
      <c r="B90" s="1997" t="s">
        <v>101</v>
      </c>
      <c r="C90" s="2870">
        <f>'110113'!H139</f>
        <v>5000</v>
      </c>
    </row>
    <row r="91" spans="1:3">
      <c r="A91" s="1997" t="s">
        <v>102</v>
      </c>
      <c r="B91" s="1997" t="s">
        <v>103</v>
      </c>
      <c r="C91" s="2870">
        <f>'110113'!H140</f>
        <v>0</v>
      </c>
    </row>
    <row r="92" spans="1:3">
      <c r="A92" s="1997" t="s">
        <v>104</v>
      </c>
      <c r="B92" s="1997" t="s">
        <v>105</v>
      </c>
      <c r="C92" s="2870">
        <f>'110113'!H141</f>
        <v>0</v>
      </c>
    </row>
    <row r="93" spans="1:3">
      <c r="A93" s="1997" t="s">
        <v>106</v>
      </c>
      <c r="B93" s="1997" t="s">
        <v>107</v>
      </c>
      <c r="C93" s="2870">
        <f>'110113'!H142</f>
        <v>0</v>
      </c>
    </row>
    <row r="94" spans="1:3">
      <c r="A94" s="1997" t="s">
        <v>108</v>
      </c>
      <c r="B94" s="1997" t="s">
        <v>109</v>
      </c>
      <c r="C94" s="2870">
        <f>'110113'!H143</f>
        <v>194507222.83000001</v>
      </c>
    </row>
    <row r="95" spans="1:3">
      <c r="A95" s="1997" t="s">
        <v>110</v>
      </c>
      <c r="B95" s="1997" t="s">
        <v>111</v>
      </c>
      <c r="C95" s="2870">
        <f>'110113'!H144</f>
        <v>109564650.7</v>
      </c>
    </row>
    <row r="96" spans="1:3">
      <c r="A96" s="1997" t="s">
        <v>112</v>
      </c>
      <c r="B96" s="1997" t="s">
        <v>113</v>
      </c>
      <c r="C96" s="2870">
        <f>'110113'!H145</f>
        <v>0</v>
      </c>
    </row>
    <row r="97" spans="1:6">
      <c r="A97" s="1997" t="s">
        <v>491</v>
      </c>
      <c r="B97" s="1997" t="s">
        <v>3459</v>
      </c>
      <c r="C97" s="2870">
        <f>-'110113'!H146-'110113'!H147</f>
        <v>-166650.70000000001</v>
      </c>
    </row>
    <row r="98" spans="1:6">
      <c r="A98" s="1997" t="s">
        <v>3460</v>
      </c>
      <c r="B98" s="1997" t="s">
        <v>3461</v>
      </c>
      <c r="C98" s="2870">
        <f>'110113'!H148</f>
        <v>33227714.710000001</v>
      </c>
    </row>
    <row r="99" spans="1:6">
      <c r="A99" s="1997" t="s">
        <v>3462</v>
      </c>
      <c r="B99" s="1997" t="s">
        <v>3463</v>
      </c>
      <c r="C99" s="2870">
        <f>'110113'!H149</f>
        <v>292208259.38</v>
      </c>
    </row>
    <row r="100" spans="1:6">
      <c r="A100" s="1997" t="s">
        <v>3464</v>
      </c>
      <c r="B100" s="1997" t="s">
        <v>3465</v>
      </c>
      <c r="C100" s="2870">
        <f>-'110113'!H150</f>
        <v>0</v>
      </c>
    </row>
    <row r="101" spans="1:6">
      <c r="A101" s="3205" t="s">
        <v>5413</v>
      </c>
      <c r="B101" s="2945" t="s">
        <v>5414</v>
      </c>
      <c r="C101" s="2870">
        <f>'110113'!H151</f>
        <v>-24626292.100000001</v>
      </c>
    </row>
    <row r="102" spans="1:6" ht="15.75">
      <c r="A102" s="2540" t="s">
        <v>3466</v>
      </c>
      <c r="B102" s="1997" t="s">
        <v>2531</v>
      </c>
      <c r="C102" s="2870">
        <f>SUM(C90:C101)</f>
        <v>604719904.82000005</v>
      </c>
      <c r="E102" s="3236">
        <f>+C102-'110113'!H152</f>
        <v>0</v>
      </c>
      <c r="F102" s="1895" t="s">
        <v>5527</v>
      </c>
    </row>
    <row r="104" spans="1:6" ht="15.75">
      <c r="A104" s="3210" t="s">
        <v>3425</v>
      </c>
      <c r="B104" s="2540"/>
    </row>
    <row r="105" spans="1:6">
      <c r="A105" s="1997" t="s">
        <v>3467</v>
      </c>
      <c r="B105" s="2945" t="s">
        <v>5415</v>
      </c>
      <c r="C105" s="2870">
        <f>'110113'!H154</f>
        <v>0</v>
      </c>
    </row>
    <row r="106" spans="1:6">
      <c r="A106" s="1997" t="s">
        <v>5416</v>
      </c>
      <c r="B106" s="2945" t="s">
        <v>5417</v>
      </c>
      <c r="C106" s="2870">
        <f>-'110113'!H155</f>
        <v>0</v>
      </c>
    </row>
    <row r="107" spans="1:6">
      <c r="A107" s="1997" t="s">
        <v>3468</v>
      </c>
      <c r="B107" s="2945" t="s">
        <v>3470</v>
      </c>
      <c r="C107" s="2870">
        <f>'110113'!H156</f>
        <v>0</v>
      </c>
    </row>
    <row r="108" spans="1:6">
      <c r="A108" s="1997" t="s">
        <v>3469</v>
      </c>
      <c r="B108" s="2945" t="s">
        <v>3472</v>
      </c>
      <c r="C108" s="2870">
        <f>'110113'!H157</f>
        <v>660000000</v>
      </c>
    </row>
    <row r="109" spans="1:6">
      <c r="A109" s="1997" t="s">
        <v>3471</v>
      </c>
      <c r="B109" s="2945" t="s">
        <v>5418</v>
      </c>
      <c r="C109" s="2870" t="str">
        <f>'110113'!H158</f>
        <v xml:space="preserve"> </v>
      </c>
    </row>
    <row r="110" spans="1:6">
      <c r="A110" s="1997" t="s">
        <v>3473</v>
      </c>
      <c r="B110" s="2945" t="s">
        <v>5419</v>
      </c>
      <c r="C110" s="2870">
        <f>-'110113'!H159</f>
        <v>-927735.05</v>
      </c>
    </row>
    <row r="111" spans="1:6" ht="15.75">
      <c r="A111" s="2540" t="s">
        <v>3474</v>
      </c>
      <c r="B111" s="1997" t="s">
        <v>2531</v>
      </c>
      <c r="C111" s="2870">
        <f>SUM(C105:C110)</f>
        <v>659072264.95000005</v>
      </c>
      <c r="E111" s="3236">
        <f>+C111-'110113'!H160</f>
        <v>0</v>
      </c>
      <c r="F111" s="1895" t="s">
        <v>5527</v>
      </c>
    </row>
    <row r="112" spans="1:6">
      <c r="A112" s="1997"/>
      <c r="B112" s="1997"/>
      <c r="C112" s="2870"/>
    </row>
    <row r="113" spans="1:6" ht="15.75">
      <c r="A113" s="3210" t="s">
        <v>3045</v>
      </c>
      <c r="B113" s="2540"/>
      <c r="C113" s="2870"/>
    </row>
    <row r="114" spans="1:6">
      <c r="A114" s="1997" t="s">
        <v>3475</v>
      </c>
      <c r="B114" s="2945" t="s">
        <v>3830</v>
      </c>
      <c r="C114" s="2870">
        <f>'110113'!H173</f>
        <v>59979394.549999997</v>
      </c>
    </row>
    <row r="115" spans="1:6">
      <c r="A115" s="1997" t="s">
        <v>3477</v>
      </c>
      <c r="B115" s="2945" t="s">
        <v>3831</v>
      </c>
      <c r="C115" s="2870">
        <f>'110113'!H174</f>
        <v>39981345.5</v>
      </c>
    </row>
    <row r="116" spans="1:6">
      <c r="A116" s="1997" t="s">
        <v>3479</v>
      </c>
      <c r="B116" s="2945" t="s">
        <v>3833</v>
      </c>
      <c r="C116" s="2870">
        <f>'110113'!H175</f>
        <v>20350000</v>
      </c>
    </row>
    <row r="117" spans="1:6">
      <c r="A117" s="1997" t="s">
        <v>3828</v>
      </c>
      <c r="B117" s="2945" t="s">
        <v>3835</v>
      </c>
      <c r="C117" s="2870">
        <f>'110113'!H176</f>
        <v>22900774.139999997</v>
      </c>
    </row>
    <row r="118" spans="1:6">
      <c r="A118" s="1997" t="s">
        <v>3829</v>
      </c>
      <c r="B118" s="2945" t="s">
        <v>3837</v>
      </c>
      <c r="C118" s="2870">
        <f>'110113'!H177</f>
        <v>9333100.7100000009</v>
      </c>
    </row>
    <row r="119" spans="1:6">
      <c r="A119" s="1997" t="s">
        <v>1297</v>
      </c>
      <c r="B119" s="2945" t="s">
        <v>3839</v>
      </c>
      <c r="C119" s="2870">
        <f>'110113'!H178</f>
        <v>2929541.94</v>
      </c>
    </row>
    <row r="120" spans="1:6">
      <c r="A120" s="1997" t="s">
        <v>3832</v>
      </c>
      <c r="B120" s="2945" t="s">
        <v>3841</v>
      </c>
      <c r="C120" s="2870">
        <f>'110113'!H179</f>
        <v>9065448.6199999992</v>
      </c>
    </row>
    <row r="121" spans="1:6">
      <c r="A121" s="1997" t="s">
        <v>3834</v>
      </c>
      <c r="B121" s="2945" t="s">
        <v>5420</v>
      </c>
      <c r="C121" s="2870">
        <f>'110113'!H180</f>
        <v>0</v>
      </c>
    </row>
    <row r="122" spans="1:6">
      <c r="A122" s="1997" t="s">
        <v>3836</v>
      </c>
      <c r="B122" s="2945" t="s">
        <v>5421</v>
      </c>
      <c r="C122" s="2870">
        <f>'110113'!H181</f>
        <v>0</v>
      </c>
    </row>
    <row r="123" spans="1:6">
      <c r="A123" s="1997" t="s">
        <v>3838</v>
      </c>
      <c r="B123" s="2945" t="s">
        <v>5422</v>
      </c>
      <c r="C123" s="2870">
        <f>'110113'!H182</f>
        <v>0</v>
      </c>
    </row>
    <row r="124" spans="1:6">
      <c r="A124" s="1997" t="s">
        <v>3840</v>
      </c>
      <c r="B124" s="2945" t="s">
        <v>5423</v>
      </c>
      <c r="C124" s="2870">
        <f>'110113'!H183</f>
        <v>321904.38</v>
      </c>
    </row>
    <row r="125" spans="1:6">
      <c r="A125" s="1997" t="s">
        <v>572</v>
      </c>
      <c r="B125" s="2945" t="s">
        <v>5424</v>
      </c>
      <c r="C125" s="2870">
        <f>SUM('110113'!H184:H185)</f>
        <v>157947439.50999999</v>
      </c>
    </row>
    <row r="126" spans="1:6" s="2668" customFormat="1">
      <c r="A126" s="3205" t="s">
        <v>5400</v>
      </c>
      <c r="B126" s="2945" t="s">
        <v>5425</v>
      </c>
      <c r="C126" s="3212">
        <f>'110113'!H186-'110113'!H187</f>
        <v>0</v>
      </c>
      <c r="E126" s="800"/>
    </row>
    <row r="127" spans="1:6" s="2668" customFormat="1">
      <c r="A127" s="3205" t="s">
        <v>5402</v>
      </c>
      <c r="B127" s="2945" t="s">
        <v>5426</v>
      </c>
      <c r="C127" s="3212">
        <f>'110113'!H188-'110113'!H189</f>
        <v>9039223.5299999993</v>
      </c>
      <c r="E127" s="800"/>
    </row>
    <row r="128" spans="1:6" ht="15.75">
      <c r="A128" s="3210" t="s">
        <v>573</v>
      </c>
      <c r="B128" s="1997" t="s">
        <v>2531</v>
      </c>
      <c r="C128" s="2870">
        <f>SUM(C114:C127)</f>
        <v>331848172.88</v>
      </c>
      <c r="E128" s="3236">
        <f>+C128-'110113'!H190</f>
        <v>0</v>
      </c>
      <c r="F128" s="1895" t="s">
        <v>5527</v>
      </c>
    </row>
    <row r="129" spans="1:6">
      <c r="A129" s="1997"/>
      <c r="B129" s="1997"/>
      <c r="C129" s="2870"/>
    </row>
    <row r="130" spans="1:6" ht="15.75">
      <c r="A130" s="3210" t="s">
        <v>3061</v>
      </c>
      <c r="B130" s="2540"/>
      <c r="C130" s="2870"/>
    </row>
    <row r="131" spans="1:6">
      <c r="A131" s="1997" t="s">
        <v>180</v>
      </c>
      <c r="B131" s="2945" t="s">
        <v>5427</v>
      </c>
      <c r="C131" s="2870">
        <f>'110113'!H202</f>
        <v>2425684.46</v>
      </c>
    </row>
    <row r="132" spans="1:6">
      <c r="A132" s="1997" t="s">
        <v>489</v>
      </c>
      <c r="B132" s="2945" t="s">
        <v>5428</v>
      </c>
      <c r="C132" s="2870">
        <f>SUM('110113'!H205:H207)</f>
        <v>114401139.22</v>
      </c>
    </row>
    <row r="133" spans="1:6">
      <c r="A133" s="1997" t="s">
        <v>487</v>
      </c>
      <c r="B133" s="2945" t="s">
        <v>5429</v>
      </c>
      <c r="C133" s="2870">
        <f>'110113'!H203</f>
        <v>1039178.98</v>
      </c>
    </row>
    <row r="134" spans="1:6">
      <c r="A134" s="1997" t="s">
        <v>5430</v>
      </c>
      <c r="B134" s="2945" t="s">
        <v>5431</v>
      </c>
      <c r="C134" s="2870">
        <f>'110113'!H204</f>
        <v>0</v>
      </c>
    </row>
    <row r="135" spans="1:6">
      <c r="A135" s="1997" t="s">
        <v>95</v>
      </c>
      <c r="B135" s="2945" t="s">
        <v>5432</v>
      </c>
      <c r="C135" s="2870">
        <f>'110113'!H208</f>
        <v>489321396.23000002</v>
      </c>
    </row>
    <row r="136" spans="1:6" ht="15.75">
      <c r="A136" s="2540" t="s">
        <v>3827</v>
      </c>
      <c r="B136" s="1997" t="s">
        <v>2531</v>
      </c>
      <c r="C136" s="2870">
        <f>SUM(C131:C135)</f>
        <v>607187398.88999999</v>
      </c>
      <c r="E136" s="3236">
        <f>+C136-'110113'!H209</f>
        <v>0</v>
      </c>
      <c r="F136" s="1895" t="s">
        <v>5527</v>
      </c>
    </row>
    <row r="137" spans="1:6">
      <c r="A137" s="1997"/>
      <c r="B137" s="1997"/>
      <c r="C137" s="2870"/>
    </row>
    <row r="138" spans="1:6" ht="15.75">
      <c r="A138" s="3210" t="s">
        <v>1981</v>
      </c>
      <c r="B138" s="2540"/>
      <c r="C138" s="2870"/>
    </row>
    <row r="139" spans="1:6">
      <c r="A139" s="1997" t="s">
        <v>1982</v>
      </c>
      <c r="B139" s="2945" t="s">
        <v>1984</v>
      </c>
      <c r="C139" s="2870">
        <f>'110113'!H163</f>
        <v>0</v>
      </c>
    </row>
    <row r="140" spans="1:6">
      <c r="A140" s="1997" t="s">
        <v>1983</v>
      </c>
      <c r="B140" s="2945" t="s">
        <v>1986</v>
      </c>
      <c r="C140" s="2870">
        <f>'110113'!H164</f>
        <v>6070404.1900000004</v>
      </c>
    </row>
    <row r="141" spans="1:6">
      <c r="A141" s="1997" t="s">
        <v>1985</v>
      </c>
      <c r="B141" s="2945" t="s">
        <v>5433</v>
      </c>
      <c r="C141" s="2870">
        <f>'110113'!H165</f>
        <v>346758157.00999999</v>
      </c>
    </row>
    <row r="142" spans="1:6">
      <c r="A142" s="1997" t="s">
        <v>1987</v>
      </c>
      <c r="B142" s="2945" t="s">
        <v>5434</v>
      </c>
      <c r="C142" s="2870">
        <f>SUM('110113'!H162,'110113'!H166,'110113'!H167)</f>
        <v>266635.65999999997</v>
      </c>
    </row>
    <row r="143" spans="1:6" ht="15.75">
      <c r="A143" s="2540" t="s">
        <v>1988</v>
      </c>
      <c r="B143" s="1997" t="s">
        <v>2531</v>
      </c>
      <c r="C143" s="2870">
        <f>SUM(C139:C142)</f>
        <v>353095196.86000001</v>
      </c>
      <c r="E143" s="800"/>
      <c r="F143" s="2668"/>
    </row>
    <row r="144" spans="1:6" ht="15.75">
      <c r="A144" s="2540"/>
      <c r="B144" s="1997"/>
      <c r="C144" s="2870"/>
    </row>
    <row r="145" spans="1:6" ht="15.75">
      <c r="A145" s="3210" t="s">
        <v>3432</v>
      </c>
      <c r="B145" s="1997"/>
      <c r="C145" s="2870"/>
    </row>
    <row r="146" spans="1:6">
      <c r="A146" s="3205" t="s">
        <v>4883</v>
      </c>
      <c r="B146" s="2945" t="s">
        <v>5435</v>
      </c>
      <c r="C146" s="2870">
        <f>'110113'!H168</f>
        <v>0</v>
      </c>
    </row>
    <row r="147" spans="1:6">
      <c r="A147" s="3205" t="s">
        <v>4884</v>
      </c>
      <c r="B147" s="2945" t="s">
        <v>3476</v>
      </c>
      <c r="C147" s="2870">
        <f>'110113'!H169</f>
        <v>2323065</v>
      </c>
    </row>
    <row r="148" spans="1:6">
      <c r="A148" s="3205" t="s">
        <v>5436</v>
      </c>
      <c r="B148" s="2945" t="s">
        <v>3478</v>
      </c>
      <c r="C148" s="2870">
        <f>'110113'!H170</f>
        <v>0</v>
      </c>
    </row>
    <row r="149" spans="1:6" ht="15.75">
      <c r="A149" s="2540" t="s">
        <v>5437</v>
      </c>
      <c r="B149" s="2945"/>
      <c r="C149" s="2870">
        <f>SUM(C146:C148)</f>
        <v>2323065</v>
      </c>
      <c r="E149" s="3236">
        <f>+C143+C149-'110113'!H171</f>
        <v>0</v>
      </c>
      <c r="F149" s="1895" t="s">
        <v>5527</v>
      </c>
    </row>
    <row r="150" spans="1:6">
      <c r="A150" s="3205"/>
      <c r="B150" s="2945"/>
      <c r="C150" s="2870"/>
    </row>
    <row r="151" spans="1:6">
      <c r="A151" s="3205"/>
      <c r="B151" s="2945"/>
      <c r="C151" s="2870"/>
    </row>
    <row r="152" spans="1:6" ht="15.75">
      <c r="A152" s="3210" t="s">
        <v>841</v>
      </c>
      <c r="B152" s="1997" t="s">
        <v>5438</v>
      </c>
      <c r="C152" s="3213">
        <f>C143+C136+C128+C111+C102+C149</f>
        <v>2558246003.4000001</v>
      </c>
      <c r="E152" s="3236">
        <f>+C146+C152-'110113'!H224</f>
        <v>0</v>
      </c>
      <c r="F152" s="1895" t="s">
        <v>5527</v>
      </c>
    </row>
    <row r="155" spans="1:6" ht="18">
      <c r="A155" s="3209" t="s">
        <v>1989</v>
      </c>
      <c r="B155" s="3209"/>
      <c r="C155" s="3209"/>
      <c r="D155" s="1994"/>
    </row>
    <row r="156" spans="1:6" ht="18">
      <c r="A156" s="3209" t="s">
        <v>1990</v>
      </c>
      <c r="B156" s="3209"/>
      <c r="C156" s="3209"/>
      <c r="D156" s="1994"/>
    </row>
    <row r="159" spans="1:6" ht="15.75">
      <c r="A159" s="1997"/>
      <c r="B159" s="3210" t="s">
        <v>3868</v>
      </c>
    </row>
    <row r="160" spans="1:6" ht="15.75">
      <c r="A160" s="1997"/>
      <c r="B160" s="3210" t="s">
        <v>2525</v>
      </c>
      <c r="C160" s="3210" t="str">
        <f>$C$16</f>
        <v xml:space="preserve"> </v>
      </c>
    </row>
    <row r="161" spans="1:3" ht="15.75">
      <c r="A161" s="3210" t="s">
        <v>1991</v>
      </c>
      <c r="B161" s="2540"/>
      <c r="C161" s="2540"/>
    </row>
    <row r="162" spans="1:3">
      <c r="A162" s="1997" t="s">
        <v>1992</v>
      </c>
      <c r="B162" s="1997" t="s">
        <v>1993</v>
      </c>
      <c r="C162" s="1998">
        <f>'114117'!I23</f>
        <v>496666297</v>
      </c>
    </row>
    <row r="163" spans="1:3">
      <c r="A163" s="1895" t="s">
        <v>1994</v>
      </c>
    </row>
    <row r="164" spans="1:3">
      <c r="A164" s="1997" t="s">
        <v>1995</v>
      </c>
      <c r="B164" s="1997" t="s">
        <v>1996</v>
      </c>
      <c r="C164" s="2870">
        <f>'114117'!I25</f>
        <v>295636501</v>
      </c>
    </row>
    <row r="165" spans="1:3">
      <c r="A165" s="1997" t="s">
        <v>1997</v>
      </c>
      <c r="B165" s="1997" t="s">
        <v>2030</v>
      </c>
      <c r="C165" s="2870">
        <f>'114117'!I26</f>
        <v>40283408</v>
      </c>
    </row>
    <row r="166" spans="1:3">
      <c r="A166" s="1997" t="s">
        <v>2031</v>
      </c>
      <c r="B166" s="1997" t="s">
        <v>2032</v>
      </c>
      <c r="C166" s="2870">
        <f>'114117'!I27</f>
        <v>37116540</v>
      </c>
    </row>
    <row r="167" spans="1:3">
      <c r="A167" s="3206" t="s">
        <v>5439</v>
      </c>
      <c r="B167" s="2945" t="s">
        <v>3130</v>
      </c>
      <c r="C167" s="2870">
        <f>'114117'!I28</f>
        <v>0</v>
      </c>
    </row>
    <row r="168" spans="1:3">
      <c r="A168" s="1997" t="s">
        <v>3129</v>
      </c>
      <c r="B168" s="2945" t="s">
        <v>3135</v>
      </c>
      <c r="C168" s="2870">
        <f>'114117'!I29</f>
        <v>3709680</v>
      </c>
    </row>
    <row r="169" spans="1:3">
      <c r="A169" s="1997" t="s">
        <v>3131</v>
      </c>
      <c r="B169" s="2945" t="s">
        <v>5440</v>
      </c>
      <c r="C169" s="2870">
        <f>'114117'!I33+'114117'!I34-'114117'!I35</f>
        <v>0</v>
      </c>
    </row>
    <row r="170" spans="1:3">
      <c r="A170" s="1997" t="s">
        <v>3132</v>
      </c>
      <c r="B170" s="2945" t="s">
        <v>5441</v>
      </c>
      <c r="C170" s="2870">
        <f>SUM('114117'!I31,'114117'!I32)</f>
        <v>0</v>
      </c>
    </row>
    <row r="171" spans="1:3">
      <c r="A171" s="1997" t="s">
        <v>3134</v>
      </c>
      <c r="B171" s="2945" t="s">
        <v>3133</v>
      </c>
      <c r="C171" s="2870">
        <f>'114117'!I30</f>
        <v>0</v>
      </c>
    </row>
    <row r="172" spans="1:3">
      <c r="A172" s="1997" t="s">
        <v>3136</v>
      </c>
      <c r="B172" s="2945" t="s">
        <v>5442</v>
      </c>
      <c r="C172" s="2870">
        <f>'114117'!I36</f>
        <v>41522281</v>
      </c>
    </row>
    <row r="173" spans="1:3">
      <c r="A173" s="1997" t="s">
        <v>3137</v>
      </c>
      <c r="B173" s="2945" t="s">
        <v>5443</v>
      </c>
      <c r="C173" s="2870">
        <f>SUM('114117'!I37:I39)-'114117'!I40+'114117'!I41</f>
        <v>21249407</v>
      </c>
    </row>
    <row r="174" spans="1:3">
      <c r="A174" s="1997" t="s">
        <v>3138</v>
      </c>
      <c r="B174" s="2945" t="s">
        <v>3140</v>
      </c>
      <c r="C174" s="2870">
        <f>SUM('114117'!I42,'114117'!I44)</f>
        <v>0</v>
      </c>
    </row>
    <row r="175" spans="1:3">
      <c r="A175" s="1997" t="s">
        <v>3139</v>
      </c>
      <c r="B175" s="2945" t="s">
        <v>5444</v>
      </c>
      <c r="C175" s="2870">
        <f>SUM('114117'!I43,'114117'!I45)</f>
        <v>0</v>
      </c>
    </row>
    <row r="176" spans="1:3">
      <c r="A176" s="3206" t="s">
        <v>5445</v>
      </c>
      <c r="B176" s="2945" t="s">
        <v>5446</v>
      </c>
      <c r="C176" s="2870">
        <f>'114117'!I46</f>
        <v>0</v>
      </c>
    </row>
    <row r="177" spans="1:6" ht="15.75">
      <c r="A177" s="2540" t="s">
        <v>3141</v>
      </c>
      <c r="B177" s="1895" t="s">
        <v>2531</v>
      </c>
      <c r="C177" s="2679">
        <f>SUM(C164:C173)-C174+C175+C176</f>
        <v>439517817</v>
      </c>
    </row>
    <row r="178" spans="1:6" ht="15.75">
      <c r="A178" s="2540" t="s">
        <v>3142</v>
      </c>
      <c r="B178" s="1895" t="s">
        <v>2531</v>
      </c>
      <c r="C178" s="3214">
        <f>C162-C177</f>
        <v>57148480</v>
      </c>
    </row>
    <row r="179" spans="1:6">
      <c r="A179" s="1997"/>
      <c r="B179" s="1997"/>
      <c r="C179" s="2870"/>
    </row>
    <row r="180" spans="1:6">
      <c r="A180" s="1997" t="s">
        <v>3143</v>
      </c>
      <c r="B180" s="1997" t="s">
        <v>3144</v>
      </c>
      <c r="C180" s="2870"/>
    </row>
    <row r="181" spans="1:6">
      <c r="A181" s="1997"/>
      <c r="B181" s="1997"/>
      <c r="C181" s="2870"/>
    </row>
    <row r="182" spans="1:6" ht="15.75">
      <c r="A182" s="2540" t="s">
        <v>3145</v>
      </c>
      <c r="B182" s="1895" t="s">
        <v>2531</v>
      </c>
      <c r="C182" s="3214">
        <f>C178+C179-C180+C181</f>
        <v>57148480</v>
      </c>
      <c r="E182" s="800"/>
      <c r="F182" s="2668"/>
    </row>
    <row r="184" spans="1:6" ht="15.75">
      <c r="A184" s="3210" t="s">
        <v>3146</v>
      </c>
      <c r="B184" s="2540"/>
    </row>
    <row r="185" spans="1:6">
      <c r="A185" s="1997" t="s">
        <v>1992</v>
      </c>
      <c r="B185" s="1997" t="s">
        <v>3147</v>
      </c>
      <c r="C185" s="1998">
        <f>'114117'!K23</f>
        <v>167719978</v>
      </c>
    </row>
    <row r="186" spans="1:6">
      <c r="A186" s="1895" t="s">
        <v>1994</v>
      </c>
    </row>
    <row r="187" spans="1:6">
      <c r="A187" s="1997" t="s">
        <v>1995</v>
      </c>
      <c r="B187" s="1997" t="s">
        <v>3148</v>
      </c>
      <c r="C187" s="2870">
        <f>'114117'!K25</f>
        <v>105001600</v>
      </c>
    </row>
    <row r="188" spans="1:6">
      <c r="A188" s="1997" t="s">
        <v>1997</v>
      </c>
      <c r="B188" s="1997" t="s">
        <v>3149</v>
      </c>
      <c r="C188" s="2870">
        <f>'114117'!K26</f>
        <v>8926651</v>
      </c>
    </row>
    <row r="189" spans="1:6">
      <c r="A189" s="1997" t="s">
        <v>2031</v>
      </c>
      <c r="B189" s="1997" t="s">
        <v>3150</v>
      </c>
      <c r="C189" s="2870">
        <f>'114117'!K27</f>
        <v>15983510</v>
      </c>
    </row>
    <row r="190" spans="1:6">
      <c r="A190" s="3206" t="s">
        <v>5439</v>
      </c>
      <c r="B190" s="2945" t="s">
        <v>3151</v>
      </c>
      <c r="C190" s="2870">
        <f>'114117'!K28</f>
        <v>0</v>
      </c>
    </row>
    <row r="191" spans="1:6">
      <c r="A191" s="1997" t="s">
        <v>3129</v>
      </c>
      <c r="B191" s="2945" t="s">
        <v>3135</v>
      </c>
      <c r="C191" s="2870">
        <f>'114117'!K29</f>
        <v>1825266</v>
      </c>
    </row>
    <row r="192" spans="1:6">
      <c r="A192" s="1997" t="s">
        <v>3131</v>
      </c>
      <c r="B192" s="2945" t="s">
        <v>5447</v>
      </c>
      <c r="C192" s="2870">
        <f>'114117'!K33+'114117'!K34-'114117'!K35</f>
        <v>0</v>
      </c>
    </row>
    <row r="193" spans="1:3">
      <c r="A193" s="1997" t="s">
        <v>3132</v>
      </c>
      <c r="B193" s="2945" t="s">
        <v>5448</v>
      </c>
      <c r="C193" s="2870">
        <f>SUM('114117'!K31,'114117'!K32)</f>
        <v>0</v>
      </c>
    </row>
    <row r="194" spans="1:3">
      <c r="A194" s="1997" t="s">
        <v>2976</v>
      </c>
      <c r="B194" s="2945" t="s">
        <v>3152</v>
      </c>
      <c r="C194" s="2870">
        <f>'114117'!K30</f>
        <v>0</v>
      </c>
    </row>
    <row r="195" spans="1:3">
      <c r="A195" s="1997" t="s">
        <v>3136</v>
      </c>
      <c r="B195" s="2945" t="s">
        <v>5449</v>
      </c>
      <c r="C195" s="2870">
        <f>'114117'!K36</f>
        <v>18134860</v>
      </c>
    </row>
    <row r="196" spans="1:3">
      <c r="A196" s="1997" t="s">
        <v>3137</v>
      </c>
      <c r="B196" s="2945" t="s">
        <v>5450</v>
      </c>
      <c r="C196" s="2870">
        <f>SUM('114117'!K37:K39)-'114117'!K40+'114117'!K41</f>
        <v>2151113</v>
      </c>
    </row>
    <row r="197" spans="1:3">
      <c r="A197" s="1997" t="s">
        <v>3138</v>
      </c>
      <c r="B197" s="2945" t="s">
        <v>1715</v>
      </c>
      <c r="C197" s="2870">
        <f>SUM('114117'!K42,'114117'!K44)</f>
        <v>0</v>
      </c>
    </row>
    <row r="198" spans="1:3">
      <c r="A198" s="1997" t="s">
        <v>3139</v>
      </c>
      <c r="B198" s="2945" t="s">
        <v>5451</v>
      </c>
      <c r="C198" s="2870">
        <f>SUM('114117'!K43,'114117'!K45)</f>
        <v>0</v>
      </c>
    </row>
    <row r="199" spans="1:3">
      <c r="A199" s="3206" t="s">
        <v>5445</v>
      </c>
      <c r="B199" s="2945" t="s">
        <v>5452</v>
      </c>
      <c r="C199" s="2870">
        <f>'114117'!K46</f>
        <v>0</v>
      </c>
    </row>
    <row r="200" spans="1:3" ht="15.75">
      <c r="A200" s="2540" t="s">
        <v>3141</v>
      </c>
      <c r="B200" s="1895" t="s">
        <v>2531</v>
      </c>
      <c r="C200" s="2679">
        <f>SUM(C187:C196)-C197+C198+C199</f>
        <v>152023000</v>
      </c>
    </row>
    <row r="201" spans="1:3" ht="15.75">
      <c r="A201" s="2540" t="s">
        <v>3142</v>
      </c>
      <c r="B201" s="1895" t="s">
        <v>2531</v>
      </c>
      <c r="C201" s="3239">
        <f>C185-C200</f>
        <v>15696978</v>
      </c>
    </row>
    <row r="202" spans="1:3">
      <c r="A202" s="1997"/>
      <c r="B202" s="1997"/>
      <c r="C202" s="2870"/>
    </row>
    <row r="203" spans="1:3">
      <c r="A203" s="1997" t="s">
        <v>155</v>
      </c>
      <c r="B203" s="1997" t="s">
        <v>3144</v>
      </c>
      <c r="C203" s="2870"/>
    </row>
    <row r="204" spans="1:3">
      <c r="A204" s="1997"/>
      <c r="B204" s="1997"/>
      <c r="C204" s="2870"/>
    </row>
    <row r="205" spans="1:3" ht="15.75">
      <c r="A205" s="2540" t="s">
        <v>1681</v>
      </c>
      <c r="C205" s="2679">
        <f>C201+C202-C203+C204</f>
        <v>15696978</v>
      </c>
    </row>
    <row r="207" spans="1:3">
      <c r="A207" s="1997" t="s">
        <v>1682</v>
      </c>
      <c r="B207" s="2945" t="s">
        <v>5453</v>
      </c>
      <c r="C207" s="2870">
        <f>SUM('114117'!M49,'114117'!Q49,'114117'!S49,'114117'!U49)</f>
        <v>0</v>
      </c>
    </row>
    <row r="209" spans="1:6" ht="15.75">
      <c r="A209" s="2540" t="s">
        <v>2599</v>
      </c>
      <c r="B209" s="1997" t="s">
        <v>2600</v>
      </c>
      <c r="C209" s="3213">
        <f>C182+C205+C207</f>
        <v>72845458</v>
      </c>
      <c r="E209" s="3237">
        <f>+'114117'!AC8-BOOK!C209</f>
        <v>0</v>
      </c>
      <c r="F209" s="1895" t="s">
        <v>5527</v>
      </c>
    </row>
    <row r="210" spans="1:6" ht="15.75">
      <c r="A210" s="1997"/>
      <c r="B210" s="2540"/>
      <c r="C210" s="2540"/>
    </row>
    <row r="212" spans="1:6" ht="18">
      <c r="A212" s="3209" t="s">
        <v>1989</v>
      </c>
      <c r="B212" s="3209"/>
      <c r="C212" s="3209"/>
    </row>
    <row r="213" spans="1:6" ht="18">
      <c r="A213" s="3209" t="s">
        <v>2601</v>
      </c>
      <c r="B213" s="3209"/>
      <c r="C213" s="3209"/>
    </row>
    <row r="217" spans="1:6" ht="15.75">
      <c r="A217" s="1997"/>
      <c r="B217" s="3210" t="s">
        <v>3868</v>
      </c>
    </row>
    <row r="218" spans="1:6" ht="15.75">
      <c r="A218" s="1997"/>
      <c r="B218" s="3210" t="s">
        <v>2525</v>
      </c>
      <c r="C218" s="3210" t="str">
        <f>$C$16</f>
        <v xml:space="preserve"> </v>
      </c>
    </row>
    <row r="219" spans="1:6" ht="15.75">
      <c r="A219" s="3210" t="s">
        <v>2602</v>
      </c>
      <c r="B219" s="2540"/>
      <c r="C219" s="2540"/>
    </row>
    <row r="220" spans="1:6">
      <c r="A220" s="1997" t="s">
        <v>1775</v>
      </c>
      <c r="B220" s="2945" t="s">
        <v>1777</v>
      </c>
      <c r="C220" s="2870">
        <f>'114117'!AC12-'114117'!AC13</f>
        <v>0</v>
      </c>
    </row>
    <row r="221" spans="1:6">
      <c r="A221" s="1997" t="s">
        <v>1776</v>
      </c>
      <c r="B221" s="2945" t="s">
        <v>5454</v>
      </c>
      <c r="C221" s="2870">
        <f>'114117'!AC14-'114117'!AC15</f>
        <v>0</v>
      </c>
    </row>
    <row r="222" spans="1:6">
      <c r="A222" s="1997" t="s">
        <v>942</v>
      </c>
      <c r="B222" s="2945" t="s">
        <v>945</v>
      </c>
      <c r="C222" s="2870">
        <f>'114117'!AC16</f>
        <v>0</v>
      </c>
    </row>
    <row r="223" spans="1:6">
      <c r="A223" s="1997" t="s">
        <v>943</v>
      </c>
      <c r="B223" s="2945" t="s">
        <v>947</v>
      </c>
      <c r="C223" s="2870">
        <f>'114117'!AC17</f>
        <v>14860186</v>
      </c>
    </row>
    <row r="224" spans="1:6">
      <c r="A224" s="1997" t="s">
        <v>944</v>
      </c>
      <c r="B224" s="2945" t="s">
        <v>1666</v>
      </c>
      <c r="C224" s="2870">
        <f>'114117'!AC18</f>
        <v>1497103</v>
      </c>
    </row>
    <row r="225" spans="1:3">
      <c r="A225" s="1997" t="s">
        <v>946</v>
      </c>
      <c r="B225" s="2945" t="s">
        <v>1668</v>
      </c>
      <c r="C225" s="2870">
        <f>'114117'!AC19</f>
        <v>-4370</v>
      </c>
    </row>
    <row r="226" spans="1:3">
      <c r="A226" s="1997" t="s">
        <v>525</v>
      </c>
      <c r="B226" s="2945" t="s">
        <v>5455</v>
      </c>
      <c r="C226" s="2870">
        <f>'114117'!AC20</f>
        <v>-5049699</v>
      </c>
    </row>
    <row r="227" spans="1:3">
      <c r="A227" s="1997" t="s">
        <v>1667</v>
      </c>
      <c r="B227" s="2945" t="s">
        <v>5456</v>
      </c>
      <c r="C227" s="2870">
        <f>'114117'!AC21</f>
        <v>0</v>
      </c>
    </row>
    <row r="228" spans="1:3" ht="15.75">
      <c r="A228" s="2540" t="s">
        <v>1669</v>
      </c>
      <c r="B228" s="1895" t="s">
        <v>2531</v>
      </c>
      <c r="C228" s="3239">
        <f>SUM(C220:C227)</f>
        <v>11303220</v>
      </c>
    </row>
    <row r="230" spans="1:3" ht="15.75">
      <c r="A230" s="3210" t="s">
        <v>1670</v>
      </c>
      <c r="B230" s="2540"/>
    </row>
    <row r="231" spans="1:3">
      <c r="A231" s="1997" t="s">
        <v>2061</v>
      </c>
      <c r="B231" s="2945" t="s">
        <v>2064</v>
      </c>
      <c r="C231" s="2870">
        <f>'114117'!AC24</f>
        <v>0</v>
      </c>
    </row>
    <row r="232" spans="1:3">
      <c r="A232" s="1997" t="s">
        <v>2062</v>
      </c>
      <c r="B232" s="2945" t="s">
        <v>5457</v>
      </c>
      <c r="C232" s="2870">
        <f>'114117'!AC25</f>
        <v>0</v>
      </c>
    </row>
    <row r="233" spans="1:3">
      <c r="A233" s="1997" t="s">
        <v>2063</v>
      </c>
      <c r="B233" s="2945" t="s">
        <v>5458</v>
      </c>
      <c r="C233" s="2870">
        <f>'114117'!AC26</f>
        <v>353022</v>
      </c>
    </row>
    <row r="234" spans="1:3" ht="15.75">
      <c r="A234" s="2540" t="s">
        <v>2065</v>
      </c>
      <c r="B234" s="1895" t="s">
        <v>2531</v>
      </c>
      <c r="C234" s="3239">
        <f>SUM(C231:C233)</f>
        <v>353022</v>
      </c>
    </row>
    <row r="236" spans="1:3" ht="15.75">
      <c r="A236" s="3210" t="s">
        <v>2066</v>
      </c>
      <c r="B236" s="2540"/>
    </row>
    <row r="237" spans="1:3">
      <c r="A237" s="1997" t="s">
        <v>2067</v>
      </c>
      <c r="B237" s="2945" t="s">
        <v>5459</v>
      </c>
      <c r="C237" s="2870">
        <f>'114117'!AC29</f>
        <v>19640</v>
      </c>
    </row>
    <row r="238" spans="1:3">
      <c r="A238" s="1997" t="s">
        <v>2068</v>
      </c>
      <c r="B238" s="2945" t="s">
        <v>5460</v>
      </c>
      <c r="C238" s="2870">
        <f>SUM('114117'!AC30:AC32)-'114117'!AC33+'114117'!AC34-'114117'!AC35</f>
        <v>-2854668</v>
      </c>
    </row>
    <row r="239" spans="1:3" ht="15.75">
      <c r="A239" s="2540" t="s">
        <v>3856</v>
      </c>
      <c r="B239" s="1895" t="s">
        <v>2531</v>
      </c>
      <c r="C239" s="3239">
        <f>C237+C238</f>
        <v>-2835028</v>
      </c>
    </row>
    <row r="240" spans="1:3" ht="15.75">
      <c r="A240" s="2540" t="s">
        <v>3082</v>
      </c>
      <c r="B240" s="1895" t="s">
        <v>2531</v>
      </c>
      <c r="C240" s="3239">
        <f>C228-C234-C239</f>
        <v>13785226</v>
      </c>
    </row>
    <row r="242" spans="1:3" ht="15.75">
      <c r="A242" s="3210" t="s">
        <v>3083</v>
      </c>
      <c r="B242" s="2540"/>
    </row>
    <row r="243" spans="1:3">
      <c r="A243" s="1997" t="s">
        <v>3084</v>
      </c>
      <c r="B243" s="2945" t="s">
        <v>5461</v>
      </c>
      <c r="C243" s="2870">
        <f>'114117'!AC39</f>
        <v>31760317</v>
      </c>
    </row>
    <row r="244" spans="1:3">
      <c r="A244" s="1997" t="s">
        <v>3085</v>
      </c>
      <c r="B244" s="2945" t="s">
        <v>5462</v>
      </c>
      <c r="C244" s="2870">
        <f>'114117'!AC40+'114117'!AC41-'114117'!AC43</f>
        <v>681849</v>
      </c>
    </row>
    <row r="245" spans="1:3">
      <c r="A245" s="1997" t="s">
        <v>3086</v>
      </c>
      <c r="B245" s="2945" t="s">
        <v>3088</v>
      </c>
      <c r="C245" s="2870">
        <f>'114117'!AC42</f>
        <v>0</v>
      </c>
    </row>
    <row r="246" spans="1:3">
      <c r="A246" s="1997" t="s">
        <v>3087</v>
      </c>
      <c r="B246" s="2945" t="s">
        <v>5463</v>
      </c>
      <c r="C246" s="2870">
        <f>'114117'!AC44</f>
        <v>78502</v>
      </c>
    </row>
    <row r="247" spans="1:3">
      <c r="A247" s="1997" t="s">
        <v>3089</v>
      </c>
      <c r="B247" s="2945" t="s">
        <v>5464</v>
      </c>
      <c r="C247" s="2870">
        <f>'114117'!AC45-'114117'!AC46</f>
        <v>1942341</v>
      </c>
    </row>
    <row r="248" spans="1:3" ht="15.75">
      <c r="A248" s="2540" t="s">
        <v>3090</v>
      </c>
      <c r="B248" s="2668" t="s">
        <v>2531</v>
      </c>
      <c r="C248" s="2679">
        <f>SUM(C246:C247)-C245+C244+C243</f>
        <v>34463009</v>
      </c>
    </row>
    <row r="249" spans="1:3" ht="15.75">
      <c r="A249" s="2540" t="s">
        <v>3091</v>
      </c>
      <c r="B249" s="2668" t="s">
        <v>2531</v>
      </c>
      <c r="C249" s="3214">
        <f>C209+C240-C248</f>
        <v>52167675</v>
      </c>
    </row>
    <row r="250" spans="1:3">
      <c r="B250" s="2668"/>
    </row>
    <row r="251" spans="1:3" ht="15.75">
      <c r="A251" s="3210" t="s">
        <v>2027</v>
      </c>
      <c r="B251" s="3215"/>
    </row>
    <row r="252" spans="1:3">
      <c r="A252" s="1997" t="s">
        <v>2028</v>
      </c>
      <c r="B252" s="2945" t="s">
        <v>5465</v>
      </c>
      <c r="C252" s="2870">
        <f>'114117'!AC50</f>
        <v>0</v>
      </c>
    </row>
    <row r="253" spans="1:3">
      <c r="A253" s="1997" t="s">
        <v>3153</v>
      </c>
      <c r="B253" s="2945" t="s">
        <v>3155</v>
      </c>
      <c r="C253" s="2870">
        <f>'114117'!AC51</f>
        <v>0</v>
      </c>
    </row>
    <row r="254" spans="1:3">
      <c r="A254" s="1997" t="s">
        <v>3154</v>
      </c>
      <c r="B254" s="2945" t="s">
        <v>5466</v>
      </c>
      <c r="C254" s="2870">
        <f>'114117'!AC53</f>
        <v>0</v>
      </c>
    </row>
    <row r="255" spans="1:3" ht="15.75">
      <c r="A255" s="2540" t="s">
        <v>3156</v>
      </c>
      <c r="B255" s="1895" t="s">
        <v>2531</v>
      </c>
      <c r="C255" s="2679">
        <f>C252-C253-C254</f>
        <v>0</v>
      </c>
    </row>
    <row r="257" spans="1:6" ht="15.75">
      <c r="A257" s="3213" t="s">
        <v>3157</v>
      </c>
      <c r="B257" s="1997" t="s">
        <v>2531</v>
      </c>
      <c r="C257" s="3213">
        <f>C249+C255</f>
        <v>52167675</v>
      </c>
      <c r="E257" s="3237">
        <f>+C257-'114117'!AC55</f>
        <v>0</v>
      </c>
      <c r="F257" s="1895" t="s">
        <v>5527</v>
      </c>
    </row>
    <row r="258" spans="1:6" ht="18">
      <c r="A258" s="3216"/>
      <c r="B258" s="3213"/>
      <c r="C258" s="3216"/>
    </row>
    <row r="259" spans="1:6" ht="18.75" thickBot="1">
      <c r="A259" s="3217"/>
      <c r="B259" s="3217"/>
      <c r="C259" s="3217"/>
    </row>
    <row r="260" spans="1:6" ht="18">
      <c r="A260" s="3216"/>
      <c r="B260" s="3216"/>
      <c r="C260" s="3216"/>
    </row>
    <row r="261" spans="1:6" ht="15.75">
      <c r="A261" s="1997"/>
      <c r="B261" s="2540"/>
    </row>
    <row r="262" spans="1:6" ht="15.75">
      <c r="A262" s="3210" t="s">
        <v>3158</v>
      </c>
      <c r="B262" s="3210"/>
    </row>
    <row r="263" spans="1:6" ht="15.75">
      <c r="A263" s="2540"/>
      <c r="B263" s="2540"/>
    </row>
    <row r="264" spans="1:6">
      <c r="A264" s="1997" t="s">
        <v>3159</v>
      </c>
      <c r="B264" s="1997" t="s">
        <v>3160</v>
      </c>
      <c r="C264" s="1998">
        <f>'118119'!G23</f>
        <v>76920226</v>
      </c>
    </row>
    <row r="265" spans="1:6">
      <c r="A265" s="1997" t="s">
        <v>3161</v>
      </c>
      <c r="B265" s="1997" t="s">
        <v>3162</v>
      </c>
      <c r="C265" s="2870">
        <f>'118119'!G38</f>
        <v>37307489</v>
      </c>
    </row>
    <row r="266" spans="1:6">
      <c r="A266" s="1997" t="s">
        <v>3163</v>
      </c>
      <c r="B266" s="1997" t="s">
        <v>3164</v>
      </c>
      <c r="C266" s="2870">
        <f>'118119'!G44</f>
        <v>0</v>
      </c>
    </row>
    <row r="267" spans="1:6">
      <c r="A267" s="1997" t="s">
        <v>3165</v>
      </c>
      <c r="B267" s="1997" t="s">
        <v>3166</v>
      </c>
      <c r="C267" s="2870">
        <f>-'118119'!G51</f>
        <v>0</v>
      </c>
    </row>
    <row r="268" spans="1:6">
      <c r="A268" s="1997" t="s">
        <v>3167</v>
      </c>
      <c r="B268" s="1997" t="s">
        <v>3168</v>
      </c>
      <c r="C268" s="2870">
        <f>-'118119'!G58</f>
        <v>81000000</v>
      </c>
    </row>
    <row r="269" spans="1:6">
      <c r="A269" s="1997" t="s">
        <v>3169</v>
      </c>
      <c r="B269" s="1997" t="s">
        <v>3170</v>
      </c>
      <c r="C269" s="2870">
        <f>-'118119'!G31+'118119'!G37-'118119'!G59</f>
        <v>0</v>
      </c>
    </row>
    <row r="270" spans="1:6">
      <c r="A270" s="1895" t="s">
        <v>3171</v>
      </c>
      <c r="B270" s="1895" t="s">
        <v>2531</v>
      </c>
      <c r="C270" s="2679">
        <f>C265+C269-SUM(C266:C268)</f>
        <v>-43692511</v>
      </c>
    </row>
    <row r="272" spans="1:6">
      <c r="A272" s="1895" t="s">
        <v>3172</v>
      </c>
      <c r="B272" s="1895" t="s">
        <v>2531</v>
      </c>
      <c r="C272" s="3214">
        <f>C264+C270</f>
        <v>33227715</v>
      </c>
    </row>
    <row r="274" spans="1:6">
      <c r="A274" s="1997" t="s">
        <v>3173</v>
      </c>
      <c r="B274" s="1997" t="s">
        <v>3174</v>
      </c>
      <c r="C274" s="2870">
        <f>'118119'!G92</f>
        <v>0</v>
      </c>
    </row>
    <row r="276" spans="1:6" ht="15.75">
      <c r="A276" s="2540" t="s">
        <v>3175</v>
      </c>
      <c r="B276" s="1997" t="s">
        <v>3176</v>
      </c>
      <c r="C276" s="3213">
        <f>C272+C274</f>
        <v>33227715</v>
      </c>
      <c r="E276" s="3237">
        <f>+C276-'118119'!G98</f>
        <v>0</v>
      </c>
      <c r="F276" s="1895" t="s">
        <v>5527</v>
      </c>
    </row>
    <row r="279" spans="1:6" ht="18">
      <c r="A279" s="3209" t="s">
        <v>3177</v>
      </c>
      <c r="B279" s="3209"/>
      <c r="C279" s="3209"/>
    </row>
    <row r="280" spans="1:6" ht="18">
      <c r="A280" s="3209" t="s">
        <v>2601</v>
      </c>
      <c r="B280" s="3209"/>
      <c r="C280" s="3209"/>
    </row>
    <row r="281" spans="1:6" ht="18">
      <c r="A281" s="3209"/>
      <c r="B281" s="3209"/>
      <c r="C281" s="3209"/>
    </row>
    <row r="282" spans="1:6" ht="18">
      <c r="A282" s="3209"/>
      <c r="B282" s="3209"/>
      <c r="C282" s="3209"/>
    </row>
    <row r="283" spans="1:6" ht="18">
      <c r="A283" s="3209"/>
      <c r="B283" s="3209"/>
      <c r="C283" s="3209"/>
    </row>
    <row r="284" spans="1:6" ht="15.75">
      <c r="A284" s="1997"/>
      <c r="B284" s="3210" t="s">
        <v>3868</v>
      </c>
    </row>
    <row r="285" spans="1:6" ht="15.75">
      <c r="A285" s="1997"/>
      <c r="B285" s="3210" t="s">
        <v>2525</v>
      </c>
      <c r="C285" s="3210" t="str">
        <f>$C$16</f>
        <v xml:space="preserve"> </v>
      </c>
    </row>
    <row r="286" spans="1:6" ht="15.75">
      <c r="A286" s="2540" t="s">
        <v>3178</v>
      </c>
      <c r="B286" s="2540"/>
      <c r="C286" s="2540"/>
    </row>
    <row r="287" spans="1:6">
      <c r="A287" s="1997" t="s">
        <v>3157</v>
      </c>
      <c r="B287" s="1997" t="s">
        <v>3179</v>
      </c>
      <c r="C287" s="278">
        <f>'120121'!E19</f>
        <v>52167675</v>
      </c>
    </row>
    <row r="288" spans="1:6">
      <c r="A288" s="1997" t="s">
        <v>3180</v>
      </c>
      <c r="B288" s="1997"/>
      <c r="C288" s="194"/>
    </row>
    <row r="289" spans="1:3">
      <c r="A289" s="1997" t="s">
        <v>3181</v>
      </c>
      <c r="B289" s="1997"/>
      <c r="C289" s="194"/>
    </row>
    <row r="290" spans="1:3">
      <c r="A290" s="1997" t="s">
        <v>3182</v>
      </c>
      <c r="B290" s="1997" t="s">
        <v>3183</v>
      </c>
      <c r="C290" s="194">
        <f>SUM('120121'!E21:E24)</f>
        <v>59316845</v>
      </c>
    </row>
    <row r="291" spans="1:3">
      <c r="A291" s="1997" t="s">
        <v>3023</v>
      </c>
      <c r="B291" s="1997" t="s">
        <v>3024</v>
      </c>
      <c r="C291" s="194">
        <f>SUM('120121'!E25:E26)</f>
        <v>18471625</v>
      </c>
    </row>
    <row r="292" spans="1:3">
      <c r="A292" s="1997" t="s">
        <v>3025</v>
      </c>
      <c r="B292" s="1997" t="s">
        <v>3026</v>
      </c>
      <c r="C292" s="194">
        <f>SUM('120121'!E27:E29)</f>
        <v>46992805</v>
      </c>
    </row>
    <row r="293" spans="1:3">
      <c r="A293" s="1997" t="s">
        <v>3027</v>
      </c>
      <c r="B293" s="1997" t="s">
        <v>3028</v>
      </c>
      <c r="C293" s="194">
        <f>'120121'!E30</f>
        <v>-14223613</v>
      </c>
    </row>
    <row r="294" spans="1:3">
      <c r="A294" s="1997" t="s">
        <v>3029</v>
      </c>
      <c r="B294" s="1997" t="s">
        <v>5467</v>
      </c>
      <c r="C294" s="194">
        <f>SUM('120121'!E31:E32)</f>
        <v>62831636</v>
      </c>
    </row>
    <row r="295" spans="1:3">
      <c r="A295" s="1997" t="s">
        <v>3030</v>
      </c>
      <c r="B295" s="1997" t="s">
        <v>3031</v>
      </c>
      <c r="C295" s="194">
        <f>-'120121'!E33</f>
        <v>4370</v>
      </c>
    </row>
    <row r="296" spans="1:3">
      <c r="A296" s="1997" t="s">
        <v>3032</v>
      </c>
      <c r="B296" s="1997" t="s">
        <v>3033</v>
      </c>
      <c r="C296" s="194">
        <f>-'120121'!E34</f>
        <v>-9755397</v>
      </c>
    </row>
    <row r="297" spans="1:3">
      <c r="A297" s="1997" t="s">
        <v>3034</v>
      </c>
      <c r="B297" s="1997" t="s">
        <v>3035</v>
      </c>
      <c r="C297" s="194">
        <f>'120121'!E35</f>
        <v>-55915837</v>
      </c>
    </row>
    <row r="298" spans="1:3">
      <c r="A298" s="1997"/>
      <c r="B298" s="1997" t="s">
        <v>3036</v>
      </c>
      <c r="C298" s="194">
        <f>'120121'!E36</f>
        <v>-5715272</v>
      </c>
    </row>
    <row r="299" spans="1:3">
      <c r="A299" s="1997"/>
      <c r="B299" s="1997" t="s">
        <v>3037</v>
      </c>
      <c r="C299" s="194">
        <f>SUM('120121'!E37:E38)</f>
        <v>838682</v>
      </c>
    </row>
    <row r="300" spans="1:3">
      <c r="A300" s="1997" t="s">
        <v>3038</v>
      </c>
      <c r="B300" s="1997" t="s">
        <v>2531</v>
      </c>
      <c r="C300" s="165">
        <f>SUM(C287:C299)</f>
        <v>155013519</v>
      </c>
    </row>
    <row r="301" spans="1:3">
      <c r="A301" s="1997"/>
      <c r="B301" s="1997"/>
      <c r="C301" s="194"/>
    </row>
    <row r="302" spans="1:3" ht="15.75">
      <c r="A302" s="2540" t="s">
        <v>3039</v>
      </c>
      <c r="B302" s="2540"/>
      <c r="C302" s="194"/>
    </row>
    <row r="303" spans="1:3">
      <c r="A303" s="1997" t="s">
        <v>3040</v>
      </c>
      <c r="B303" s="1997" t="s">
        <v>3041</v>
      </c>
      <c r="C303" s="194">
        <f>'120121'!E51</f>
        <v>-129139197</v>
      </c>
    </row>
    <row r="304" spans="1:3">
      <c r="A304" s="1997" t="s">
        <v>3042</v>
      </c>
      <c r="B304" s="1997" t="s">
        <v>1875</v>
      </c>
      <c r="C304" s="194">
        <f>SUM('120121'!E52:E55)</f>
        <v>-5834272</v>
      </c>
    </row>
    <row r="305" spans="1:3">
      <c r="A305" s="1997" t="s">
        <v>1876</v>
      </c>
      <c r="B305" s="1997" t="s">
        <v>1877</v>
      </c>
      <c r="C305" s="194">
        <f>'120121'!E56</f>
        <v>0</v>
      </c>
    </row>
    <row r="306" spans="1:3">
      <c r="A306" s="1997" t="s">
        <v>1878</v>
      </c>
      <c r="B306" s="1997" t="s">
        <v>1879</v>
      </c>
      <c r="C306" s="194">
        <f>'120121'!E57</f>
        <v>0</v>
      </c>
    </row>
    <row r="307" spans="1:3">
      <c r="A307" s="1997" t="s">
        <v>1880</v>
      </c>
      <c r="B307" s="1997"/>
      <c r="C307" s="194"/>
    </row>
    <row r="308" spans="1:3">
      <c r="A308" s="1997" t="s">
        <v>1881</v>
      </c>
      <c r="B308" s="1997" t="s">
        <v>3144</v>
      </c>
      <c r="C308" s="194"/>
    </row>
    <row r="309" spans="1:3">
      <c r="A309" s="1997" t="s">
        <v>1882</v>
      </c>
      <c r="B309" s="1997" t="s">
        <v>1883</v>
      </c>
      <c r="C309" s="194">
        <f>SUM('120121'!E59:E60)</f>
        <v>0</v>
      </c>
    </row>
    <row r="310" spans="1:3">
      <c r="A310" s="1997" t="s">
        <v>1884</v>
      </c>
      <c r="B310" s="1997" t="s">
        <v>1885</v>
      </c>
      <c r="C310" s="194">
        <f>SUM('120121'!E61:E62)</f>
        <v>0</v>
      </c>
    </row>
    <row r="311" spans="1:3">
      <c r="A311" s="1997" t="s">
        <v>1886</v>
      </c>
      <c r="B311" s="1997" t="s">
        <v>1887</v>
      </c>
      <c r="C311" s="194">
        <f>SUM('120121'!E81:E83)</f>
        <v>0</v>
      </c>
    </row>
    <row r="312" spans="1:3">
      <c r="A312" s="1997" t="s">
        <v>1888</v>
      </c>
      <c r="B312" s="1997" t="s">
        <v>1895</v>
      </c>
      <c r="C312" s="194">
        <f>SUM('120121'!E84:E87)</f>
        <v>0</v>
      </c>
    </row>
    <row r="313" spans="1:3">
      <c r="A313" s="1997"/>
      <c r="B313" s="1997" t="s">
        <v>1896</v>
      </c>
      <c r="C313" s="194">
        <f>SUM('120121'!E88:E90)</f>
        <v>0</v>
      </c>
    </row>
    <row r="314" spans="1:3">
      <c r="A314" s="1997"/>
      <c r="B314" s="1997"/>
      <c r="C314" s="194"/>
    </row>
    <row r="315" spans="1:3">
      <c r="A315" s="1997" t="s">
        <v>1897</v>
      </c>
      <c r="B315" s="1997" t="s">
        <v>2531</v>
      </c>
      <c r="C315" s="165">
        <f>SUM(C303:C314)</f>
        <v>-134973469</v>
      </c>
    </row>
    <row r="316" spans="1:3">
      <c r="A316" s="1997"/>
      <c r="B316" s="1997"/>
      <c r="C316" s="194"/>
    </row>
    <row r="317" spans="1:3" ht="15.75">
      <c r="A317" s="2540" t="s">
        <v>1898</v>
      </c>
      <c r="B317" s="2540"/>
      <c r="C317" s="194"/>
    </row>
    <row r="318" spans="1:3">
      <c r="A318" s="1997" t="s">
        <v>1899</v>
      </c>
      <c r="B318" s="1997"/>
      <c r="C318" s="194"/>
    </row>
    <row r="319" spans="1:3">
      <c r="A319" s="1997" t="s">
        <v>1900</v>
      </c>
      <c r="B319" s="1997" t="s">
        <v>1901</v>
      </c>
      <c r="C319" s="194">
        <f>'120121'!E96+SUM('120121'!E99:E100)+'120121'!E108+SUM('120121'!E111:E112)</f>
        <v>81000000</v>
      </c>
    </row>
    <row r="320" spans="1:3">
      <c r="A320" s="1997" t="s">
        <v>1902</v>
      </c>
      <c r="B320" s="1997" t="s">
        <v>1903</v>
      </c>
      <c r="C320" s="194">
        <f>'120121'!E98+'120121'!E110</f>
        <v>0</v>
      </c>
    </row>
    <row r="321" spans="1:6">
      <c r="A321" s="1997" t="s">
        <v>1904</v>
      </c>
      <c r="B321" s="1997" t="s">
        <v>1905</v>
      </c>
      <c r="C321" s="194">
        <f>'120121'!E97+'120121'!E109</f>
        <v>0</v>
      </c>
    </row>
    <row r="322" spans="1:6">
      <c r="A322" s="1997" t="s">
        <v>1906</v>
      </c>
      <c r="B322" s="1997" t="s">
        <v>3564</v>
      </c>
      <c r="C322" s="194">
        <f>SUM('120121'!E101,'120121'!E113)</f>
        <v>-16011131</v>
      </c>
    </row>
    <row r="323" spans="1:6">
      <c r="A323" s="1997" t="s">
        <v>3565</v>
      </c>
      <c r="B323" s="1997" t="s">
        <v>2120</v>
      </c>
      <c r="C323" s="194">
        <f>'120121'!E115+'120121'!E116</f>
        <v>-81000000</v>
      </c>
    </row>
    <row r="324" spans="1:6">
      <c r="A324" s="1997" t="s">
        <v>2162</v>
      </c>
      <c r="B324" s="1997" t="s">
        <v>2163</v>
      </c>
      <c r="C324" s="194">
        <f>SUM('120121'!E102:E104)+'120121'!E114</f>
        <v>0</v>
      </c>
    </row>
    <row r="325" spans="1:6">
      <c r="A325" s="1997"/>
      <c r="B325" s="1997"/>
      <c r="C325" s="194"/>
    </row>
    <row r="326" spans="1:6">
      <c r="A326" s="1997"/>
      <c r="B326" s="1997"/>
      <c r="C326" s="194"/>
    </row>
    <row r="327" spans="1:6">
      <c r="A327" s="1997" t="s">
        <v>2164</v>
      </c>
      <c r="B327" s="1997" t="s">
        <v>2531</v>
      </c>
      <c r="C327" s="165">
        <f>SUM(C319:C326)</f>
        <v>-16011131</v>
      </c>
    </row>
    <row r="328" spans="1:6">
      <c r="A328" s="1997"/>
      <c r="B328" s="1997"/>
      <c r="C328" s="194"/>
    </row>
    <row r="329" spans="1:6">
      <c r="A329" s="1997" t="s">
        <v>2165</v>
      </c>
      <c r="B329" s="1997" t="s">
        <v>2531</v>
      </c>
      <c r="C329" s="194">
        <f>(C327+C315)+C300</f>
        <v>4028919</v>
      </c>
    </row>
    <row r="330" spans="1:6">
      <c r="A330" s="1997"/>
      <c r="B330" s="1997"/>
      <c r="C330" s="194"/>
    </row>
    <row r="331" spans="1:6">
      <c r="A331" s="1997" t="s">
        <v>2166</v>
      </c>
      <c r="B331" s="1997" t="s">
        <v>2167</v>
      </c>
      <c r="C331" s="194">
        <f>'120121'!E123</f>
        <v>4679495</v>
      </c>
    </row>
    <row r="332" spans="1:6">
      <c r="A332" s="1997"/>
      <c r="B332" s="1997"/>
      <c r="C332" s="194"/>
    </row>
    <row r="333" spans="1:6" ht="15.75">
      <c r="A333" s="2540" t="s">
        <v>2168</v>
      </c>
      <c r="B333" s="1997" t="s">
        <v>2169</v>
      </c>
      <c r="C333" s="3207">
        <f>C331+C329</f>
        <v>8708414</v>
      </c>
      <c r="E333" s="3237">
        <f>+C333-'120121'!E125</f>
        <v>0</v>
      </c>
      <c r="F333" s="1895" t="s">
        <v>5527</v>
      </c>
    </row>
    <row r="336" spans="1:6" ht="18">
      <c r="A336" s="3209" t="s">
        <v>2170</v>
      </c>
      <c r="B336" s="1994"/>
      <c r="C336" s="1994"/>
    </row>
    <row r="340" spans="1:3" ht="15.75">
      <c r="A340" s="1997"/>
      <c r="B340" s="3210" t="s">
        <v>3868</v>
      </c>
    </row>
    <row r="341" spans="1:3" ht="15.75">
      <c r="A341" s="1997"/>
      <c r="B341" s="3210" t="s">
        <v>2525</v>
      </c>
      <c r="C341" s="3210" t="str">
        <f>$C$16</f>
        <v xml:space="preserve"> </v>
      </c>
    </row>
    <row r="342" spans="1:3" ht="15.75">
      <c r="A342" s="3210" t="s">
        <v>2171</v>
      </c>
      <c r="B342" s="2540"/>
      <c r="C342" s="2540"/>
    </row>
    <row r="343" spans="1:3" ht="15.75">
      <c r="A343" s="3218" t="s">
        <v>5106</v>
      </c>
      <c r="B343" s="2540"/>
      <c r="C343" s="2540"/>
    </row>
    <row r="344" spans="1:3">
      <c r="A344" s="1997" t="s">
        <v>2172</v>
      </c>
      <c r="B344" s="2945" t="s">
        <v>5468</v>
      </c>
      <c r="C344" s="1998">
        <f>'300301'!D24</f>
        <v>269928678</v>
      </c>
    </row>
    <row r="345" spans="1:3">
      <c r="A345" s="1997" t="s">
        <v>2173</v>
      </c>
      <c r="B345" s="2945" t="s">
        <v>2175</v>
      </c>
      <c r="C345" s="2870">
        <f>'300301'!D26</f>
        <v>151517169</v>
      </c>
    </row>
    <row r="346" spans="1:3">
      <c r="A346" s="1997" t="s">
        <v>2174</v>
      </c>
      <c r="B346" s="2945" t="s">
        <v>5469</v>
      </c>
      <c r="C346" s="2870">
        <f>'300301'!D27</f>
        <v>15005282</v>
      </c>
    </row>
    <row r="347" spans="1:3">
      <c r="A347" s="1997" t="s">
        <v>2176</v>
      </c>
      <c r="B347" s="2945" t="s">
        <v>5470</v>
      </c>
      <c r="C347" s="2870">
        <f>SUM('300301'!D28:D31)</f>
        <v>14277861</v>
      </c>
    </row>
    <row r="348" spans="1:3" ht="15.75">
      <c r="A348" s="2540" t="s">
        <v>2177</v>
      </c>
      <c r="B348" s="2945" t="s">
        <v>2531</v>
      </c>
      <c r="C348" s="2870">
        <f>SUM(C344:C347)</f>
        <v>450728990</v>
      </c>
    </row>
    <row r="349" spans="1:3">
      <c r="A349" s="1997" t="s">
        <v>2178</v>
      </c>
      <c r="B349" s="2945" t="s">
        <v>5471</v>
      </c>
      <c r="C349" s="2870">
        <f>'300301'!D33</f>
        <v>32390551</v>
      </c>
    </row>
    <row r="350" spans="1:3">
      <c r="A350" s="3219" t="s">
        <v>5472</v>
      </c>
      <c r="B350" s="2945"/>
      <c r="C350" s="3212"/>
    </row>
    <row r="351" spans="1:3">
      <c r="A351" s="2945" t="s">
        <v>5473</v>
      </c>
      <c r="B351" s="2945" t="s">
        <v>5474</v>
      </c>
      <c r="C351" s="3212">
        <f>'300301'!D46</f>
        <v>0</v>
      </c>
    </row>
    <row r="352" spans="1:3">
      <c r="A352" s="2945" t="s">
        <v>5475</v>
      </c>
      <c r="B352" s="2945" t="s">
        <v>5476</v>
      </c>
      <c r="C352" s="3212">
        <f>'300301'!D48</f>
        <v>0</v>
      </c>
    </row>
    <row r="353" spans="1:6">
      <c r="A353" s="3220" t="s">
        <v>5477</v>
      </c>
      <c r="B353" s="2945" t="s">
        <v>5478</v>
      </c>
      <c r="C353" s="3212">
        <f>'300301'!D49</f>
        <v>0</v>
      </c>
    </row>
    <row r="354" spans="1:6">
      <c r="A354" s="2945" t="s">
        <v>5479</v>
      </c>
      <c r="B354" s="2945" t="s">
        <v>5480</v>
      </c>
      <c r="C354" s="3212">
        <f>'300301'!D54</f>
        <v>0</v>
      </c>
    </row>
    <row r="355" spans="1:6">
      <c r="A355" s="2945" t="s">
        <v>2179</v>
      </c>
      <c r="B355" s="2945" t="s">
        <v>5481</v>
      </c>
      <c r="C355" s="3212">
        <f>'300301'!D58-SUM('300301'!D35,'300301'!D45,'300301'!D54)</f>
        <v>13546758</v>
      </c>
    </row>
    <row r="356" spans="1:6" ht="15.75">
      <c r="A356" s="2540" t="s">
        <v>2180</v>
      </c>
      <c r="B356" s="2945" t="s">
        <v>5482</v>
      </c>
      <c r="C356" s="1998">
        <f>SUM(C348:C355)</f>
        <v>496666299</v>
      </c>
      <c r="E356" s="3237">
        <f>+C356-'300301'!D59</f>
        <v>0</v>
      </c>
      <c r="F356" s="1895" t="s">
        <v>5527</v>
      </c>
    </row>
    <row r="357" spans="1:6">
      <c r="A357" s="1997"/>
      <c r="B357" s="2945"/>
      <c r="C357" s="2870"/>
    </row>
    <row r="358" spans="1:6" ht="15.75">
      <c r="A358" s="3210" t="s">
        <v>2181</v>
      </c>
      <c r="B358" s="2945"/>
      <c r="C358" s="2870"/>
    </row>
    <row r="359" spans="1:6">
      <c r="A359" s="3218" t="s">
        <v>5106</v>
      </c>
      <c r="B359" s="2945"/>
      <c r="C359" s="2870"/>
    </row>
    <row r="360" spans="1:6">
      <c r="A360" s="1997" t="s">
        <v>2172</v>
      </c>
      <c r="B360" s="2945" t="s">
        <v>5483</v>
      </c>
      <c r="C360" s="2870">
        <f>'300301'!F24</f>
        <v>1662539</v>
      </c>
    </row>
    <row r="361" spans="1:6">
      <c r="A361" s="1997" t="s">
        <v>2173</v>
      </c>
      <c r="B361" s="2945" t="s">
        <v>5484</v>
      </c>
      <c r="C361" s="2870">
        <f>'300301'!F26</f>
        <v>1861036</v>
      </c>
    </row>
    <row r="362" spans="1:6">
      <c r="A362" s="1997" t="s">
        <v>2174</v>
      </c>
      <c r="B362" s="2945" t="s">
        <v>5485</v>
      </c>
      <c r="C362" s="2870">
        <f>'300301'!F27</f>
        <v>388360</v>
      </c>
    </row>
    <row r="363" spans="1:6">
      <c r="A363" s="1997" t="s">
        <v>2176</v>
      </c>
      <c r="B363" s="2945" t="s">
        <v>5486</v>
      </c>
      <c r="C363" s="2870">
        <f>SUM('300301'!F28:F31)</f>
        <v>116393</v>
      </c>
    </row>
    <row r="364" spans="1:6" ht="15.75">
      <c r="A364" s="2540" t="s">
        <v>2182</v>
      </c>
      <c r="B364" s="2945" t="s">
        <v>2531</v>
      </c>
      <c r="C364" s="2870">
        <f>SUM(C360:C363)</f>
        <v>4028328</v>
      </c>
    </row>
    <row r="365" spans="1:6">
      <c r="A365" s="1997" t="s">
        <v>2178</v>
      </c>
      <c r="B365" s="2945" t="s">
        <v>5487</v>
      </c>
      <c r="C365" s="2870">
        <f>'300301'!F33</f>
        <v>387512</v>
      </c>
    </row>
    <row r="366" spans="1:6">
      <c r="A366" s="3219" t="s">
        <v>5472</v>
      </c>
      <c r="B366" s="2945"/>
      <c r="C366" s="2870"/>
    </row>
    <row r="367" spans="1:6">
      <c r="A367" s="2945" t="s">
        <v>5473</v>
      </c>
      <c r="B367" s="2945" t="s">
        <v>5488</v>
      </c>
      <c r="C367" s="3212">
        <f>'300301'!F46</f>
        <v>0</v>
      </c>
    </row>
    <row r="368" spans="1:6">
      <c r="A368" s="2945" t="s">
        <v>5475</v>
      </c>
      <c r="B368" s="2945" t="s">
        <v>5489</v>
      </c>
      <c r="C368" s="3212">
        <f>'300301'!F48</f>
        <v>0</v>
      </c>
    </row>
    <row r="369" spans="1:6">
      <c r="A369" s="3220" t="s">
        <v>5477</v>
      </c>
      <c r="B369" s="2945" t="s">
        <v>5490</v>
      </c>
      <c r="C369" s="3212">
        <f>'300301'!F49</f>
        <v>0</v>
      </c>
    </row>
    <row r="370" spans="1:6">
      <c r="A370" s="2945" t="s">
        <v>5491</v>
      </c>
      <c r="B370" s="2945" t="s">
        <v>5492</v>
      </c>
      <c r="C370" s="3212">
        <f>'300301'!F54</f>
        <v>0</v>
      </c>
    </row>
    <row r="371" spans="1:6" ht="15.75">
      <c r="A371" s="2540" t="s">
        <v>333</v>
      </c>
      <c r="B371" s="2945" t="s">
        <v>5493</v>
      </c>
      <c r="C371" s="2870">
        <f>SUM(C364:C370)</f>
        <v>4415840</v>
      </c>
      <c r="E371" s="3237">
        <f>+C371-'300301'!F36</f>
        <v>0</v>
      </c>
      <c r="F371" s="1895" t="s">
        <v>5527</v>
      </c>
    </row>
    <row r="372" spans="1:6" ht="15.75">
      <c r="A372" s="1994"/>
      <c r="B372" s="2513"/>
      <c r="C372" s="3221"/>
    </row>
    <row r="373" spans="1:6" ht="15.75">
      <c r="A373" s="2513" t="s">
        <v>334</v>
      </c>
      <c r="B373" s="1994"/>
      <c r="C373" s="3221"/>
    </row>
    <row r="374" spans="1:6">
      <c r="A374" s="3218" t="s">
        <v>5106</v>
      </c>
      <c r="B374" s="1994"/>
      <c r="C374" s="3221"/>
    </row>
    <row r="375" spans="1:6">
      <c r="A375" s="1997" t="s">
        <v>2172</v>
      </c>
      <c r="B375" s="2945" t="s">
        <v>5494</v>
      </c>
      <c r="C375" s="2870">
        <f>'300301'!H24</f>
        <v>196463</v>
      </c>
    </row>
    <row r="376" spans="1:6">
      <c r="A376" s="1997" t="s">
        <v>2173</v>
      </c>
      <c r="B376" s="2945" t="s">
        <v>1719</v>
      </c>
      <c r="C376" s="2870">
        <f>'300301'!H26</f>
        <v>30795</v>
      </c>
    </row>
    <row r="377" spans="1:6">
      <c r="A377" s="1997" t="s">
        <v>2174</v>
      </c>
      <c r="B377" s="2945" t="s">
        <v>5495</v>
      </c>
      <c r="C377" s="2870">
        <f>'300301'!H27</f>
        <v>127</v>
      </c>
    </row>
    <row r="378" spans="1:6">
      <c r="A378" s="1997" t="s">
        <v>2176</v>
      </c>
      <c r="B378" s="2945" t="s">
        <v>5496</v>
      </c>
      <c r="C378" s="2870">
        <f>SUM('300301'!H28:H31)</f>
        <v>580</v>
      </c>
    </row>
    <row r="379" spans="1:6" ht="15.75">
      <c r="A379" s="2540" t="s">
        <v>1720</v>
      </c>
      <c r="B379" s="2945" t="s">
        <v>2531</v>
      </c>
      <c r="C379" s="2870">
        <f>SUM(C375:C378)</f>
        <v>227965</v>
      </c>
    </row>
    <row r="380" spans="1:6" s="2668" customFormat="1">
      <c r="A380" s="2945" t="s">
        <v>2178</v>
      </c>
      <c r="B380" s="2945" t="s">
        <v>5497</v>
      </c>
      <c r="C380" s="3212">
        <f>'300301'!H33</f>
        <v>3</v>
      </c>
      <c r="E380" s="800"/>
    </row>
    <row r="381" spans="1:6" s="2668" customFormat="1">
      <c r="A381" s="3219" t="s">
        <v>5472</v>
      </c>
      <c r="B381" s="2945" t="s">
        <v>5498</v>
      </c>
      <c r="C381" s="3212"/>
      <c r="E381" s="800"/>
    </row>
    <row r="382" spans="1:6" s="2668" customFormat="1">
      <c r="A382" s="2945" t="s">
        <v>5473</v>
      </c>
      <c r="B382" s="2945" t="s">
        <v>5499</v>
      </c>
      <c r="C382" s="3212">
        <f>'300301'!H46</f>
        <v>0</v>
      </c>
      <c r="E382" s="800"/>
    </row>
    <row r="383" spans="1:6" s="2668" customFormat="1">
      <c r="A383" s="2945" t="s">
        <v>5475</v>
      </c>
      <c r="B383" s="2945" t="s">
        <v>5500</v>
      </c>
      <c r="C383" s="3212">
        <f>'300301'!H48</f>
        <v>0</v>
      </c>
      <c r="E383" s="800"/>
    </row>
    <row r="384" spans="1:6" s="2668" customFormat="1">
      <c r="A384" s="3220" t="s">
        <v>5477</v>
      </c>
      <c r="B384" s="2945" t="s">
        <v>5501</v>
      </c>
      <c r="C384" s="3212">
        <f>'300301'!H49</f>
        <v>0</v>
      </c>
      <c r="E384" s="800"/>
    </row>
    <row r="385" spans="1:6" s="2668" customFormat="1">
      <c r="A385" s="2945" t="s">
        <v>5491</v>
      </c>
      <c r="B385" s="2945" t="s">
        <v>5502</v>
      </c>
      <c r="C385" s="3212">
        <f>'300301'!H54</f>
        <v>0</v>
      </c>
      <c r="E385" s="800"/>
    </row>
    <row r="386" spans="1:6" s="2668" customFormat="1" ht="15.75">
      <c r="A386" s="3215" t="s">
        <v>3583</v>
      </c>
      <c r="B386" s="2945" t="s">
        <v>5503</v>
      </c>
      <c r="C386" s="3212">
        <f>SUM(C379:C385)</f>
        <v>227968</v>
      </c>
      <c r="E386" s="3237">
        <f>+C386-'300301'!H36</f>
        <v>0</v>
      </c>
      <c r="F386" s="1895" t="s">
        <v>5527</v>
      </c>
    </row>
    <row r="388" spans="1:6" ht="18">
      <c r="A388" s="3209" t="s">
        <v>3584</v>
      </c>
      <c r="B388" s="3209"/>
      <c r="C388" s="3209"/>
    </row>
    <row r="389" spans="1:6" ht="15.75">
      <c r="A389" s="3210" t="s">
        <v>3585</v>
      </c>
    </row>
    <row r="390" spans="1:6">
      <c r="A390" s="1997" t="s">
        <v>3586</v>
      </c>
      <c r="B390" s="1997" t="s">
        <v>2531</v>
      </c>
      <c r="C390" s="3222">
        <f>C344/C375</f>
        <v>1373.9415462453489</v>
      </c>
    </row>
    <row r="391" spans="1:6">
      <c r="A391" s="1997" t="s">
        <v>3587</v>
      </c>
      <c r="B391" s="1997" t="s">
        <v>2531</v>
      </c>
      <c r="C391" s="2870">
        <f>(+C360*1000)/C375</f>
        <v>8462.3516896311266</v>
      </c>
    </row>
    <row r="392" spans="1:6">
      <c r="A392" s="1997" t="s">
        <v>3588</v>
      </c>
      <c r="B392" s="1997" t="s">
        <v>2531</v>
      </c>
      <c r="C392" s="3223">
        <f>(+C344*100)/(C360*1000)</f>
        <v>16.235930585688518</v>
      </c>
    </row>
    <row r="393" spans="1:6">
      <c r="A393" s="1997"/>
      <c r="B393" s="1997"/>
      <c r="C393" s="2870"/>
    </row>
    <row r="394" spans="1:6" ht="15.75">
      <c r="A394" s="3210" t="s">
        <v>3589</v>
      </c>
      <c r="B394" s="1997"/>
      <c r="C394" s="2870"/>
    </row>
    <row r="395" spans="1:6">
      <c r="A395" s="1997" t="s">
        <v>3586</v>
      </c>
      <c r="B395" s="1997" t="s">
        <v>2531</v>
      </c>
      <c r="C395" s="3222">
        <f>C345/C376</f>
        <v>4920.1873356064298</v>
      </c>
    </row>
    <row r="396" spans="1:6">
      <c r="A396" s="1997" t="s">
        <v>3587</v>
      </c>
      <c r="B396" s="1997" t="s">
        <v>2531</v>
      </c>
      <c r="C396" s="2870">
        <f>(+C361*1000)/C376</f>
        <v>60433.057314499107</v>
      </c>
    </row>
    <row r="397" spans="1:6">
      <c r="A397" s="1997" t="s">
        <v>3588</v>
      </c>
      <c r="B397" s="1997" t="s">
        <v>2531</v>
      </c>
      <c r="C397" s="3223">
        <f>(+C345*100)/(C361*1000)</f>
        <v>8.1415495992554678</v>
      </c>
    </row>
    <row r="398" spans="1:6">
      <c r="A398" s="1997"/>
      <c r="B398" s="1997"/>
      <c r="C398" s="3223"/>
    </row>
    <row r="399" spans="1:6" ht="15.75">
      <c r="A399" s="3210" t="s">
        <v>3590</v>
      </c>
      <c r="B399" s="1997"/>
      <c r="C399" s="3223"/>
    </row>
    <row r="400" spans="1:6">
      <c r="A400" s="1997" t="s">
        <v>3586</v>
      </c>
      <c r="B400" s="1997" t="s">
        <v>2531</v>
      </c>
      <c r="C400" s="3222">
        <f>C346/C377</f>
        <v>118151.82677165355</v>
      </c>
    </row>
    <row r="401" spans="1:3">
      <c r="A401" s="1997" t="s">
        <v>3587</v>
      </c>
      <c r="B401" s="1997" t="s">
        <v>2531</v>
      </c>
      <c r="C401" s="2870">
        <f>(+C362*1000)/C377</f>
        <v>3057952.7559055118</v>
      </c>
    </row>
    <row r="402" spans="1:3">
      <c r="A402" s="1997" t="s">
        <v>3588</v>
      </c>
      <c r="B402" s="1997" t="s">
        <v>2531</v>
      </c>
      <c r="C402" s="3223">
        <f>(+C346*100)/(C362*1000)</f>
        <v>3.8637557935935729</v>
      </c>
    </row>
    <row r="404" spans="1:3" ht="18">
      <c r="A404" s="3209" t="s">
        <v>564</v>
      </c>
      <c r="B404" s="3209"/>
      <c r="C404" s="3209"/>
    </row>
    <row r="405" spans="1:3">
      <c r="A405" s="1997" t="s">
        <v>3591</v>
      </c>
      <c r="B405" s="1997" t="s">
        <v>3592</v>
      </c>
      <c r="C405" s="278">
        <f>'320323'!E29</f>
        <v>0</v>
      </c>
    </row>
    <row r="406" spans="1:3">
      <c r="A406" s="1997" t="s">
        <v>3593</v>
      </c>
      <c r="B406" s="1997" t="s">
        <v>3594</v>
      </c>
      <c r="C406" s="194">
        <f>'320323'!E49</f>
        <v>0</v>
      </c>
    </row>
    <row r="407" spans="1:3">
      <c r="A407" s="1997" t="s">
        <v>3576</v>
      </c>
      <c r="B407" s="1997" t="s">
        <v>3570</v>
      </c>
      <c r="C407" s="194">
        <f>'320323'!K16</f>
        <v>0</v>
      </c>
    </row>
    <row r="408" spans="1:3">
      <c r="A408" s="1997" t="s">
        <v>3571</v>
      </c>
      <c r="B408" s="2945" t="s">
        <v>644</v>
      </c>
      <c r="C408" s="194">
        <f>'320323'!K33</f>
        <v>0</v>
      </c>
    </row>
    <row r="409" spans="1:3">
      <c r="A409" s="1997" t="s">
        <v>3572</v>
      </c>
      <c r="B409" s="2945" t="s">
        <v>5504</v>
      </c>
      <c r="C409" s="194">
        <f>'320323'!K39</f>
        <v>136787020.06999999</v>
      </c>
    </row>
    <row r="410" spans="1:3">
      <c r="A410" s="1997" t="s">
        <v>3119</v>
      </c>
      <c r="B410" s="2945" t="s">
        <v>2531</v>
      </c>
      <c r="C410" s="194">
        <f>SUM(C405:C409)</f>
        <v>136787020.06999999</v>
      </c>
    </row>
    <row r="411" spans="1:3">
      <c r="A411" s="1997" t="s">
        <v>3120</v>
      </c>
      <c r="B411" s="2945" t="s">
        <v>5505</v>
      </c>
      <c r="C411" s="194">
        <f>'320323'!K73</f>
        <v>13950118.67</v>
      </c>
    </row>
    <row r="412" spans="1:3">
      <c r="A412" s="2945" t="s">
        <v>5506</v>
      </c>
      <c r="B412" s="2945" t="s">
        <v>5507</v>
      </c>
      <c r="C412" s="781">
        <f>'320323'!P26</f>
        <v>606127</v>
      </c>
    </row>
    <row r="413" spans="1:3">
      <c r="A413" s="1997" t="s">
        <v>1345</v>
      </c>
      <c r="B413" s="2945" t="s">
        <v>5508</v>
      </c>
      <c r="C413" s="194">
        <f>'320323'!P54</f>
        <v>54299489.970000006</v>
      </c>
    </row>
    <row r="414" spans="1:3">
      <c r="A414" s="1997" t="s">
        <v>1346</v>
      </c>
      <c r="B414" s="2945" t="s">
        <v>5509</v>
      </c>
      <c r="C414" s="194">
        <f>'320323'!P62+'320323'!P69</f>
        <v>52514008.980000004</v>
      </c>
    </row>
    <row r="415" spans="1:3">
      <c r="A415" s="1997" t="s">
        <v>1347</v>
      </c>
      <c r="B415" s="2945" t="s">
        <v>5510</v>
      </c>
      <c r="C415" s="194">
        <f>'320323'!P76</f>
        <v>25714.18</v>
      </c>
    </row>
    <row r="416" spans="1:3">
      <c r="A416" s="1997" t="s">
        <v>1348</v>
      </c>
      <c r="B416" s="2945" t="s">
        <v>5511</v>
      </c>
      <c r="C416" s="194">
        <f>'320323'!V22</f>
        <v>77737430.599999994</v>
      </c>
    </row>
    <row r="417" spans="1:6" ht="15.75">
      <c r="A417" s="2540" t="s">
        <v>1349</v>
      </c>
      <c r="B417" s="2945" t="s">
        <v>5512</v>
      </c>
      <c r="C417" s="278">
        <f>SUM(C410:C416)</f>
        <v>335919909.47000003</v>
      </c>
      <c r="E417" s="3237">
        <f>+C417-'320323'!V24</f>
        <v>0</v>
      </c>
      <c r="F417" s="1895" t="s">
        <v>5527</v>
      </c>
    </row>
    <row r="418" spans="1:6" ht="15.75">
      <c r="A418" s="1997"/>
      <c r="B418" s="2540"/>
      <c r="C418" s="2540"/>
    </row>
    <row r="420" spans="1:6" ht="18">
      <c r="A420" s="3209" t="s">
        <v>200</v>
      </c>
      <c r="B420" s="1994"/>
      <c r="C420" s="3209"/>
      <c r="D420" s="3209"/>
    </row>
    <row r="421" spans="1:6" ht="18">
      <c r="A421" s="3224"/>
      <c r="B421" s="3224"/>
      <c r="C421" s="3224"/>
      <c r="D421" s="3224"/>
    </row>
    <row r="424" spans="1:6" ht="15.75">
      <c r="A424" s="1997"/>
      <c r="B424" s="3210" t="s">
        <v>3868</v>
      </c>
    </row>
    <row r="425" spans="1:6" ht="18">
      <c r="A425" s="2675"/>
      <c r="B425" s="3210" t="s">
        <v>2525</v>
      </c>
      <c r="C425" s="3210" t="str">
        <f>$C$16</f>
        <v xml:space="preserve"> </v>
      </c>
    </row>
    <row r="426" spans="1:6" ht="18">
      <c r="A426" s="2675"/>
      <c r="B426" s="2540"/>
      <c r="C426" s="2540"/>
    </row>
    <row r="427" spans="1:6">
      <c r="A427" s="1997" t="s">
        <v>201</v>
      </c>
      <c r="B427" s="1997" t="s">
        <v>2531</v>
      </c>
      <c r="C427" s="1998">
        <f>C356</f>
        <v>496666299</v>
      </c>
    </row>
    <row r="428" spans="1:6">
      <c r="A428" s="1997"/>
      <c r="B428" s="1997"/>
      <c r="C428" s="1998"/>
    </row>
    <row r="429" spans="1:6">
      <c r="A429" s="1997" t="s">
        <v>1408</v>
      </c>
      <c r="B429" s="1997" t="s">
        <v>2531</v>
      </c>
      <c r="C429" s="2870">
        <f>C371</f>
        <v>4415840</v>
      </c>
    </row>
    <row r="430" spans="1:6">
      <c r="A430" s="1997"/>
      <c r="B430" s="1997"/>
      <c r="C430" s="2870"/>
    </row>
    <row r="431" spans="1:6" ht="15.75">
      <c r="A431" s="2513" t="s">
        <v>1409</v>
      </c>
      <c r="B431" s="2513"/>
      <c r="C431" s="2513"/>
    </row>
    <row r="432" spans="1:6" ht="15.75">
      <c r="A432" s="1997"/>
      <c r="B432" s="3213"/>
    </row>
    <row r="433" spans="1:3">
      <c r="A433" s="1997" t="s">
        <v>1410</v>
      </c>
      <c r="B433" s="1997" t="s">
        <v>2531</v>
      </c>
      <c r="C433" s="1998">
        <f>C506</f>
        <v>136369527.00999999</v>
      </c>
    </row>
    <row r="434" spans="1:3">
      <c r="A434" s="1997"/>
      <c r="B434" s="1997"/>
      <c r="C434" s="2870"/>
    </row>
    <row r="435" spans="1:3">
      <c r="A435" s="1997" t="s">
        <v>1411</v>
      </c>
      <c r="B435" s="1997" t="s">
        <v>2531</v>
      </c>
      <c r="C435" s="2870">
        <f>C511</f>
        <v>88231822</v>
      </c>
    </row>
    <row r="436" spans="1:3">
      <c r="A436" s="1997"/>
      <c r="B436" s="1997"/>
      <c r="C436" s="2870"/>
    </row>
    <row r="437" spans="1:3">
      <c r="A437" s="1997" t="s">
        <v>1595</v>
      </c>
      <c r="B437" s="1997" t="s">
        <v>2531</v>
      </c>
      <c r="C437" s="2870">
        <f>C519</f>
        <v>111318560.45999998</v>
      </c>
    </row>
    <row r="438" spans="1:3">
      <c r="A438" s="1997"/>
      <c r="B438" s="1997"/>
      <c r="C438" s="2870"/>
    </row>
    <row r="439" spans="1:3">
      <c r="A439" s="1997" t="s">
        <v>1412</v>
      </c>
      <c r="B439" s="1997" t="s">
        <v>2531</v>
      </c>
      <c r="C439" s="2870">
        <f>C527</f>
        <v>40826220</v>
      </c>
    </row>
    <row r="440" spans="1:3">
      <c r="A440" s="1997"/>
      <c r="B440" s="1997"/>
      <c r="C440" s="2870"/>
    </row>
    <row r="441" spans="1:3">
      <c r="A441" s="1997" t="s">
        <v>1413</v>
      </c>
      <c r="B441" s="1997" t="s">
        <v>2531</v>
      </c>
      <c r="C441" s="2870">
        <f>C173</f>
        <v>21249407</v>
      </c>
    </row>
    <row r="442" spans="1:3">
      <c r="A442" s="1997"/>
      <c r="B442" s="1997"/>
      <c r="C442" s="2870"/>
    </row>
    <row r="443" spans="1:3">
      <c r="A443" s="1997" t="s">
        <v>1414</v>
      </c>
      <c r="B443" s="1997" t="s">
        <v>2531</v>
      </c>
      <c r="C443" s="2870">
        <f>C172</f>
        <v>41522281</v>
      </c>
    </row>
    <row r="444" spans="1:3">
      <c r="A444" s="1997"/>
      <c r="B444" s="1997" t="s">
        <v>3253</v>
      </c>
      <c r="C444" s="2870"/>
    </row>
    <row r="445" spans="1:3">
      <c r="A445" s="1997" t="s">
        <v>1415</v>
      </c>
      <c r="B445" s="1997" t="s">
        <v>1416</v>
      </c>
      <c r="C445" s="2870">
        <f>C447-SUM(C433:C443)</f>
        <v>57148481.530000031</v>
      </c>
    </row>
    <row r="446" spans="1:3">
      <c r="B446" s="1895" t="s">
        <v>3253</v>
      </c>
    </row>
    <row r="447" spans="1:3">
      <c r="A447" s="1997" t="s">
        <v>1417</v>
      </c>
      <c r="B447" s="1997" t="s">
        <v>2531</v>
      </c>
      <c r="C447" s="1998">
        <f>C427</f>
        <v>496666299</v>
      </c>
    </row>
    <row r="448" spans="1:3" ht="15.75">
      <c r="A448" s="1997"/>
      <c r="B448" s="2540"/>
      <c r="C448" s="2870"/>
    </row>
    <row r="450" spans="1:3" ht="15.75">
      <c r="A450" s="2513" t="s">
        <v>1418</v>
      </c>
      <c r="B450" s="2513"/>
      <c r="C450" s="2513"/>
    </row>
    <row r="451" spans="1:3">
      <c r="A451" s="1994"/>
      <c r="B451" s="1994"/>
      <c r="C451" s="1994"/>
    </row>
    <row r="453" spans="1:3">
      <c r="A453" s="1997" t="s">
        <v>1410</v>
      </c>
      <c r="B453" s="1997" t="s">
        <v>2531</v>
      </c>
      <c r="C453" s="3225">
        <f>(+C433/C$427)*100</f>
        <v>27.456972072510194</v>
      </c>
    </row>
    <row r="454" spans="1:3">
      <c r="A454" s="1997"/>
      <c r="B454" s="1997"/>
      <c r="C454" s="3225"/>
    </row>
    <row r="455" spans="1:3">
      <c r="A455" s="1997" t="s">
        <v>1411</v>
      </c>
      <c r="B455" s="1997" t="s">
        <v>2531</v>
      </c>
      <c r="C455" s="3225">
        <f>(+C435/C$427)*100</f>
        <v>17.764809526567053</v>
      </c>
    </row>
    <row r="456" spans="1:3">
      <c r="A456" s="1997"/>
      <c r="B456" s="1997"/>
      <c r="C456" s="3225"/>
    </row>
    <row r="457" spans="1:3">
      <c r="A457" s="1997" t="s">
        <v>1595</v>
      </c>
      <c r="B457" s="1997" t="s">
        <v>2531</v>
      </c>
      <c r="C457" s="3225">
        <f>(+C437/C$427)*100</f>
        <v>22.41314957027112</v>
      </c>
    </row>
    <row r="458" spans="1:3">
      <c r="A458" s="1997"/>
      <c r="B458" s="1997"/>
      <c r="C458" s="3225"/>
    </row>
    <row r="459" spans="1:3">
      <c r="A459" s="1997" t="s">
        <v>1412</v>
      </c>
      <c r="B459" s="1997" t="s">
        <v>2531</v>
      </c>
      <c r="C459" s="3225">
        <f>(+C439/C$427)*100</f>
        <v>8.2200503803460201</v>
      </c>
    </row>
    <row r="460" spans="1:3">
      <c r="A460" s="1997"/>
      <c r="B460" s="1997"/>
      <c r="C460" s="3225"/>
    </row>
    <row r="461" spans="1:3">
      <c r="A461" s="1997" t="s">
        <v>1413</v>
      </c>
      <c r="B461" s="1997" t="s">
        <v>2531</v>
      </c>
      <c r="C461" s="3225">
        <f>(+C441/C$427)*100</f>
        <v>4.2784072611296704</v>
      </c>
    </row>
    <row r="462" spans="1:3">
      <c r="A462" s="1997"/>
      <c r="B462" s="1997"/>
      <c r="C462" s="3225"/>
    </row>
    <row r="463" spans="1:3">
      <c r="A463" s="1997" t="s">
        <v>1414</v>
      </c>
      <c r="B463" s="1997" t="s">
        <v>2531</v>
      </c>
      <c r="C463" s="3225">
        <f>(+C443/C$427)*100</f>
        <v>8.3601969941592511</v>
      </c>
    </row>
    <row r="464" spans="1:3">
      <c r="A464" s="1997"/>
      <c r="B464" s="1997"/>
      <c r="C464" s="3225"/>
    </row>
    <row r="465" spans="1:3">
      <c r="A465" s="1997" t="s">
        <v>1415</v>
      </c>
      <c r="B465" s="1997" t="s">
        <v>2531</v>
      </c>
      <c r="C465" s="3225">
        <f>(+C445/C$427)*100</f>
        <v>11.506414195016688</v>
      </c>
    </row>
    <row r="466" spans="1:3">
      <c r="A466" s="1997"/>
      <c r="B466" s="1997"/>
      <c r="C466" s="3225"/>
    </row>
    <row r="467" spans="1:3">
      <c r="A467" s="1997" t="s">
        <v>1417</v>
      </c>
      <c r="B467" s="1997" t="s">
        <v>1419</v>
      </c>
      <c r="C467" s="3225">
        <f>SUM(C453:C466)</f>
        <v>100</v>
      </c>
    </row>
    <row r="468" spans="1:3" ht="15.75">
      <c r="A468" s="1997"/>
      <c r="B468" s="2540"/>
    </row>
    <row r="470" spans="1:3" ht="15.75">
      <c r="A470" s="2513" t="s">
        <v>1420</v>
      </c>
      <c r="B470" s="2513"/>
      <c r="C470" s="2513"/>
    </row>
    <row r="472" spans="1:3">
      <c r="A472" s="1994"/>
      <c r="B472" s="1994"/>
      <c r="C472" s="1994"/>
    </row>
    <row r="473" spans="1:3">
      <c r="A473" s="1997" t="s">
        <v>1410</v>
      </c>
      <c r="B473" s="1997" t="s">
        <v>2531</v>
      </c>
      <c r="C473" s="3226">
        <f>(+C433/(C$429*1000))*100</f>
        <v>3.0881899482318196</v>
      </c>
    </row>
    <row r="474" spans="1:3">
      <c r="A474" s="1997"/>
      <c r="B474" s="1997"/>
      <c r="C474" s="3226"/>
    </row>
    <row r="475" spans="1:3">
      <c r="A475" s="1997" t="s">
        <v>1411</v>
      </c>
      <c r="B475" s="1997" t="s">
        <v>2531</v>
      </c>
      <c r="C475" s="3226">
        <f>(+C435/(C$429*1000))*100</f>
        <v>1.998075609623537</v>
      </c>
    </row>
    <row r="476" spans="1:3">
      <c r="A476" s="1997"/>
      <c r="B476" s="1997"/>
      <c r="C476" s="3226"/>
    </row>
    <row r="477" spans="1:3">
      <c r="A477" s="1997" t="s">
        <v>1595</v>
      </c>
      <c r="B477" s="1997" t="s">
        <v>2531</v>
      </c>
      <c r="C477" s="3226">
        <f>(+C437/(C$429*1000))*100</f>
        <v>2.5208920717236127</v>
      </c>
    </row>
    <row r="478" spans="1:3">
      <c r="A478" s="1997"/>
      <c r="B478" s="1997"/>
      <c r="C478" s="3226"/>
    </row>
    <row r="479" spans="1:3">
      <c r="A479" s="1997" t="s">
        <v>1412</v>
      </c>
      <c r="B479" s="1997" t="s">
        <v>2531</v>
      </c>
      <c r="C479" s="3226">
        <f>(+C439/(C$429*1000))*100</f>
        <v>0.92454029131490267</v>
      </c>
    </row>
    <row r="480" spans="1:3">
      <c r="A480" s="1997"/>
      <c r="B480" s="1997"/>
      <c r="C480" s="3226"/>
    </row>
    <row r="481" spans="1:3">
      <c r="A481" s="1997" t="s">
        <v>1413</v>
      </c>
      <c r="B481" s="1997" t="s">
        <v>2531</v>
      </c>
      <c r="C481" s="3226">
        <f>(+C441/(C$429*1000))*100</f>
        <v>0.48120871680133337</v>
      </c>
    </row>
    <row r="482" spans="1:3">
      <c r="A482" s="1997"/>
      <c r="B482" s="1997"/>
      <c r="C482" s="3226"/>
    </row>
    <row r="483" spans="1:3">
      <c r="A483" s="1997" t="s">
        <v>1414</v>
      </c>
      <c r="B483" s="1997" t="s">
        <v>2531</v>
      </c>
      <c r="C483" s="3226">
        <f>(+C443/(C$429*1000))*100</f>
        <v>0.94030311333743977</v>
      </c>
    </row>
    <row r="484" spans="1:3">
      <c r="A484" s="1997"/>
      <c r="B484" s="1997"/>
      <c r="C484" s="3226"/>
    </row>
    <row r="485" spans="1:3">
      <c r="A485" s="1997" t="s">
        <v>1415</v>
      </c>
      <c r="B485" s="1997" t="s">
        <v>2531</v>
      </c>
      <c r="C485" s="3226">
        <f>(+C445/(C$429*1000))*100</f>
        <v>1.2941701132740324</v>
      </c>
    </row>
    <row r="486" spans="1:3">
      <c r="A486" s="1997"/>
      <c r="B486" s="1997"/>
      <c r="C486" s="3226"/>
    </row>
    <row r="487" spans="1:3">
      <c r="A487" s="1997" t="s">
        <v>1417</v>
      </c>
      <c r="B487" s="1997" t="s">
        <v>633</v>
      </c>
      <c r="C487" s="3226">
        <f>SUM(C473:C486)</f>
        <v>11.247379864306678</v>
      </c>
    </row>
    <row r="488" spans="1:3" ht="15.75">
      <c r="A488" s="2961"/>
      <c r="B488" s="2540"/>
    </row>
    <row r="490" spans="1:3">
      <c r="A490" s="1895" t="s">
        <v>634</v>
      </c>
    </row>
    <row r="494" spans="1:3" ht="15.75">
      <c r="A494" s="2540" t="s">
        <v>635</v>
      </c>
    </row>
    <row r="496" spans="1:3" ht="15.75">
      <c r="A496" s="1997"/>
      <c r="B496" s="3210" t="s">
        <v>3868</v>
      </c>
    </row>
    <row r="497" spans="1:3" ht="15.75">
      <c r="A497" s="1997"/>
      <c r="B497" s="3210" t="s">
        <v>2525</v>
      </c>
      <c r="C497" s="3210" t="str">
        <f>$C$16</f>
        <v xml:space="preserve"> </v>
      </c>
    </row>
    <row r="498" spans="1:3" ht="15.75">
      <c r="A498" s="3227" t="s">
        <v>1410</v>
      </c>
      <c r="B498" s="1997"/>
      <c r="C498" s="2870"/>
    </row>
    <row r="499" spans="1:3">
      <c r="A499" s="1997" t="s">
        <v>636</v>
      </c>
      <c r="B499" s="1997" t="s">
        <v>637</v>
      </c>
      <c r="C499" s="2870">
        <f>'320323'!E13</f>
        <v>0</v>
      </c>
    </row>
    <row r="500" spans="1:3">
      <c r="A500" s="1997" t="s">
        <v>638</v>
      </c>
      <c r="B500" s="1997" t="s">
        <v>639</v>
      </c>
      <c r="C500" s="2870">
        <f>'320323'!E33</f>
        <v>0</v>
      </c>
    </row>
    <row r="501" spans="1:3">
      <c r="A501" s="1997" t="s">
        <v>640</v>
      </c>
      <c r="B501" s="1997" t="s">
        <v>641</v>
      </c>
      <c r="C501" s="2870">
        <f>'320323'!E53</f>
        <v>0</v>
      </c>
    </row>
    <row r="502" spans="1:3">
      <c r="A502" s="1997" t="s">
        <v>642</v>
      </c>
      <c r="B502" s="1997" t="s">
        <v>643</v>
      </c>
      <c r="C502" s="2870">
        <f>'320323'!K20</f>
        <v>0</v>
      </c>
    </row>
    <row r="503" spans="1:3">
      <c r="A503" s="1997" t="s">
        <v>870</v>
      </c>
      <c r="B503" s="2945" t="s">
        <v>5513</v>
      </c>
      <c r="C503" s="2870">
        <f>'320323'!K35</f>
        <v>136369527.00999999</v>
      </c>
    </row>
    <row r="504" spans="1:3">
      <c r="A504" s="1997" t="s">
        <v>645</v>
      </c>
      <c r="B504" s="1997" t="s">
        <v>2531</v>
      </c>
      <c r="C504" s="2870">
        <f>SUM(C499:C503)</f>
        <v>136369527.00999999</v>
      </c>
    </row>
    <row r="505" spans="1:3">
      <c r="A505" s="1997" t="s">
        <v>3577</v>
      </c>
      <c r="B505" s="1997"/>
      <c r="C505" s="2870"/>
    </row>
    <row r="506" spans="1:3">
      <c r="A506" s="1997" t="s">
        <v>3578</v>
      </c>
      <c r="B506" s="1997" t="s">
        <v>2531</v>
      </c>
      <c r="C506" s="2870">
        <f>C504-C505</f>
        <v>136369527.00999999</v>
      </c>
    </row>
    <row r="507" spans="1:3">
      <c r="A507" s="1997"/>
      <c r="B507" s="1997"/>
      <c r="C507" s="2870"/>
    </row>
    <row r="508" spans="1:3" ht="15.75">
      <c r="A508" s="3227" t="s">
        <v>1411</v>
      </c>
      <c r="B508" s="1997"/>
      <c r="C508" s="2870"/>
    </row>
    <row r="509" spans="1:3">
      <c r="A509" s="1997" t="s">
        <v>3579</v>
      </c>
      <c r="B509" s="2945" t="s">
        <v>5514</v>
      </c>
      <c r="C509" s="2870">
        <f>'354355'!F42</f>
        <v>51089038</v>
      </c>
    </row>
    <row r="510" spans="1:3">
      <c r="A510" s="1997" t="s">
        <v>3580</v>
      </c>
      <c r="B510" s="2945" t="s">
        <v>5515</v>
      </c>
      <c r="C510" s="2870">
        <f>'320323'!V12</f>
        <v>37142784</v>
      </c>
    </row>
    <row r="511" spans="1:3">
      <c r="A511" s="1997" t="s">
        <v>631</v>
      </c>
      <c r="B511" s="1997" t="s">
        <v>2531</v>
      </c>
      <c r="C511" s="2870">
        <f>SUM(C509:C510)</f>
        <v>88231822</v>
      </c>
    </row>
    <row r="512" spans="1:3">
      <c r="A512" s="1997"/>
      <c r="B512" s="1997"/>
      <c r="C512" s="2870"/>
    </row>
    <row r="513" spans="1:3" ht="15.75">
      <c r="A513" s="3227" t="s">
        <v>1595</v>
      </c>
      <c r="B513" s="1997"/>
      <c r="C513" s="2870"/>
    </row>
    <row r="514" spans="1:3">
      <c r="A514" s="1997" t="s">
        <v>632</v>
      </c>
      <c r="B514" s="2945" t="s">
        <v>5516</v>
      </c>
      <c r="C514" s="2870">
        <f>'320323'!V24</f>
        <v>335919909.46999997</v>
      </c>
    </row>
    <row r="515" spans="1:3">
      <c r="A515" s="1997" t="s">
        <v>2261</v>
      </c>
      <c r="B515" s="1997" t="s">
        <v>2531</v>
      </c>
      <c r="C515" s="2870">
        <f>C504</f>
        <v>136369527.00999999</v>
      </c>
    </row>
    <row r="516" spans="1:3">
      <c r="A516" s="1997" t="s">
        <v>2262</v>
      </c>
      <c r="B516" s="1997" t="s">
        <v>2531</v>
      </c>
      <c r="C516" s="2870">
        <f>C511</f>
        <v>88231822</v>
      </c>
    </row>
    <row r="517" spans="1:3">
      <c r="A517" s="1997" t="s">
        <v>2263</v>
      </c>
      <c r="B517" s="1997" t="s">
        <v>2531</v>
      </c>
      <c r="C517" s="2870">
        <f>C174</f>
        <v>0</v>
      </c>
    </row>
    <row r="518" spans="1:3">
      <c r="A518" s="1997" t="s">
        <v>2264</v>
      </c>
      <c r="B518" s="1997" t="s">
        <v>2531</v>
      </c>
      <c r="C518" s="2870">
        <f>C175</f>
        <v>0</v>
      </c>
    </row>
    <row r="519" spans="1:3">
      <c r="A519" s="1997" t="s">
        <v>2265</v>
      </c>
      <c r="B519" s="1997" t="s">
        <v>2531</v>
      </c>
      <c r="C519" s="2870">
        <f>C514-SUM(C515:C517)+C518</f>
        <v>111318560.45999998</v>
      </c>
    </row>
    <row r="521" spans="1:3" ht="15.75">
      <c r="A521" s="3227" t="s">
        <v>2266</v>
      </c>
      <c r="B521" s="1997"/>
      <c r="C521" s="2870"/>
    </row>
    <row r="522" spans="1:3">
      <c r="A522" s="1997" t="s">
        <v>2267</v>
      </c>
      <c r="B522" s="1997" t="s">
        <v>2531</v>
      </c>
      <c r="C522" s="2870">
        <f>C166</f>
        <v>37116540</v>
      </c>
    </row>
    <row r="523" spans="1:3">
      <c r="A523" s="1997" t="s">
        <v>2268</v>
      </c>
      <c r="B523" s="1997" t="s">
        <v>2531</v>
      </c>
      <c r="C523" s="2870">
        <f>C168</f>
        <v>3709680</v>
      </c>
    </row>
    <row r="524" spans="1:3">
      <c r="A524" s="1997" t="s">
        <v>2269</v>
      </c>
      <c r="B524" s="1997" t="s">
        <v>2531</v>
      </c>
      <c r="C524" s="2870">
        <f>C169</f>
        <v>0</v>
      </c>
    </row>
    <row r="525" spans="1:3">
      <c r="A525" s="1997" t="s">
        <v>2270</v>
      </c>
      <c r="B525" s="1997" t="s">
        <v>2531</v>
      </c>
      <c r="C525" s="2870">
        <f>C170</f>
        <v>0</v>
      </c>
    </row>
    <row r="526" spans="1:3">
      <c r="A526" s="1997" t="s">
        <v>2271</v>
      </c>
      <c r="B526" s="1997" t="s">
        <v>2531</v>
      </c>
      <c r="C526" s="2870">
        <f>C171</f>
        <v>0</v>
      </c>
    </row>
    <row r="527" spans="1:3">
      <c r="A527" s="1997" t="s">
        <v>2272</v>
      </c>
      <c r="B527" s="1997"/>
      <c r="C527" s="2870">
        <f>SUM(C522:C526)</f>
        <v>40826220</v>
      </c>
    </row>
    <row r="529" spans="1:5" ht="15.75">
      <c r="A529" s="3227" t="s">
        <v>2273</v>
      </c>
    </row>
    <row r="530" spans="1:5">
      <c r="A530" s="1997" t="s">
        <v>2274</v>
      </c>
      <c r="B530" s="1997"/>
      <c r="C530" s="2870">
        <f>C504</f>
        <v>136369527.00999999</v>
      </c>
    </row>
    <row r="531" spans="1:5">
      <c r="A531" s="1997" t="s">
        <v>2275</v>
      </c>
      <c r="B531" s="1997"/>
      <c r="C531" s="2870">
        <f>C371</f>
        <v>4415840</v>
      </c>
    </row>
    <row r="532" spans="1:5">
      <c r="A532" s="1997" t="s">
        <v>2276</v>
      </c>
      <c r="B532" s="1997"/>
      <c r="C532" s="3228">
        <f>IF(ISERR(C530/C531/1000)," ",C530/C531/1000)</f>
        <v>3.0881899482318197E-2</v>
      </c>
    </row>
    <row r="533" spans="1:5">
      <c r="A533" s="1997" t="s">
        <v>1738</v>
      </c>
      <c r="B533" s="1997"/>
      <c r="C533" s="2870">
        <f>C365</f>
        <v>387512</v>
      </c>
    </row>
    <row r="534" spans="1:5">
      <c r="A534" s="1997" t="s">
        <v>1739</v>
      </c>
      <c r="B534" s="1997"/>
      <c r="C534" s="2870">
        <f>C532*C533*1000</f>
        <v>11967106.63219209</v>
      </c>
    </row>
    <row r="537" spans="1:5" ht="18">
      <c r="A537" s="3209" t="s">
        <v>1740</v>
      </c>
      <c r="B537" s="1994"/>
      <c r="C537" s="1994"/>
      <c r="D537" s="1997"/>
      <c r="E537" s="3234"/>
    </row>
    <row r="538" spans="1:5" ht="18">
      <c r="A538" s="3209"/>
      <c r="B538" s="1994"/>
      <c r="C538" s="1994"/>
      <c r="D538" s="1994"/>
      <c r="E538" s="3234"/>
    </row>
    <row r="539" spans="1:5" ht="18">
      <c r="A539" s="3209"/>
      <c r="B539" s="1994"/>
      <c r="C539" s="1994"/>
      <c r="D539" s="1994"/>
      <c r="E539" s="3234"/>
    </row>
    <row r="541" spans="1:5" ht="15.75">
      <c r="A541" s="1997"/>
      <c r="B541" s="1997"/>
      <c r="C541" s="2540"/>
      <c r="D541" s="2540"/>
    </row>
    <row r="542" spans="1:5" ht="15.75">
      <c r="A542" s="1997"/>
      <c r="B542" s="3210" t="s">
        <v>3868</v>
      </c>
      <c r="C542" s="1997"/>
      <c r="D542" s="2540"/>
      <c r="E542" s="3232"/>
    </row>
    <row r="543" spans="1:5" ht="15.75">
      <c r="A543" s="1997"/>
      <c r="B543" s="3210" t="s">
        <v>2525</v>
      </c>
      <c r="C543" s="3210" t="str">
        <f>$C$16</f>
        <v xml:space="preserve"> </v>
      </c>
      <c r="D543" s="1997"/>
      <c r="E543" s="3232"/>
    </row>
    <row r="544" spans="1:5" ht="15.75">
      <c r="A544" s="1997"/>
      <c r="B544" s="3210"/>
      <c r="C544" s="2540"/>
      <c r="D544" s="1997"/>
      <c r="E544" s="3232"/>
    </row>
    <row r="545" spans="1:5" ht="15.75">
      <c r="A545" s="2513" t="s">
        <v>1741</v>
      </c>
      <c r="B545" s="2513"/>
      <c r="C545" s="2513"/>
      <c r="D545" s="2513"/>
      <c r="E545" s="3235"/>
    </row>
    <row r="546" spans="1:5" ht="15.75">
      <c r="A546" s="2513"/>
      <c r="B546" s="2513"/>
      <c r="C546" s="2540"/>
      <c r="D546" s="2540"/>
      <c r="E546" s="3235"/>
    </row>
    <row r="547" spans="1:5">
      <c r="A547" s="1997" t="s">
        <v>1742</v>
      </c>
      <c r="B547" s="1997" t="s">
        <v>1743</v>
      </c>
      <c r="C547" s="2870">
        <f>'204207'!I31</f>
        <v>20206056</v>
      </c>
      <c r="D547" s="1998"/>
      <c r="E547" s="1422"/>
    </row>
    <row r="548" spans="1:5">
      <c r="A548" s="1895" t="s">
        <v>1744</v>
      </c>
    </row>
    <row r="549" spans="1:5">
      <c r="A549" s="1895" t="s">
        <v>2895</v>
      </c>
      <c r="B549" s="1895" t="s">
        <v>5517</v>
      </c>
      <c r="C549" s="2679">
        <f>'204207'!I42</f>
        <v>0</v>
      </c>
    </row>
    <row r="550" spans="1:5">
      <c r="A550" s="1895" t="s">
        <v>2897</v>
      </c>
      <c r="B550" s="1895" t="s">
        <v>5518</v>
      </c>
      <c r="C550" s="2679">
        <f>'204207'!I51</f>
        <v>0</v>
      </c>
    </row>
    <row r="551" spans="1:5">
      <c r="A551" s="1895" t="s">
        <v>1745</v>
      </c>
      <c r="B551" s="1895" t="s">
        <v>5519</v>
      </c>
      <c r="C551" s="2679">
        <f>'204207'!I61</f>
        <v>0</v>
      </c>
    </row>
    <row r="552" spans="1:5">
      <c r="A552" s="1895" t="s">
        <v>3239</v>
      </c>
      <c r="B552" s="2668" t="s">
        <v>5520</v>
      </c>
      <c r="C552" s="2679">
        <f>'204207'!I83</f>
        <v>0</v>
      </c>
    </row>
    <row r="553" spans="1:5">
      <c r="A553" s="1895" t="s">
        <v>409</v>
      </c>
      <c r="B553" s="2668" t="s">
        <v>5521</v>
      </c>
      <c r="C553" s="2679">
        <f>'204207'!I97</f>
        <v>261986524</v>
      </c>
    </row>
    <row r="554" spans="1:5">
      <c r="A554" s="1895" t="s">
        <v>410</v>
      </c>
      <c r="B554" s="2668" t="s">
        <v>5522</v>
      </c>
      <c r="C554" s="2679">
        <f>'204207'!I114</f>
        <v>861549734</v>
      </c>
    </row>
    <row r="555" spans="1:5">
      <c r="A555" s="2668" t="s">
        <v>5523</v>
      </c>
      <c r="B555" s="2668" t="s">
        <v>5524</v>
      </c>
      <c r="C555" s="3229">
        <f>'204207'!I123</f>
        <v>0</v>
      </c>
    </row>
    <row r="556" spans="1:5">
      <c r="A556" s="1895" t="s">
        <v>411</v>
      </c>
      <c r="B556" s="2668" t="s">
        <v>5525</v>
      </c>
      <c r="C556" s="2679">
        <f>'204207'!I138</f>
        <v>59264206</v>
      </c>
    </row>
    <row r="557" spans="1:5">
      <c r="A557" s="1895" t="s">
        <v>759</v>
      </c>
      <c r="B557" s="1895" t="s">
        <v>760</v>
      </c>
      <c r="C557" s="2679">
        <f>'200201'!E13</f>
        <v>0</v>
      </c>
    </row>
    <row r="558" spans="1:5">
      <c r="A558" s="1895" t="s">
        <v>761</v>
      </c>
      <c r="B558" s="1895" t="s">
        <v>762</v>
      </c>
      <c r="C558" s="2679">
        <f>'200201'!E15</f>
        <v>0</v>
      </c>
    </row>
    <row r="559" spans="1:5">
      <c r="A559" s="1895" t="s">
        <v>763</v>
      </c>
      <c r="B559" s="1895" t="s">
        <v>764</v>
      </c>
      <c r="C559" s="2679">
        <f>'202203'!H21+SUM('202203'!H25:H27)</f>
        <v>0</v>
      </c>
    </row>
    <row r="561" spans="1:6" ht="15.75">
      <c r="A561" s="2540" t="s">
        <v>3081</v>
      </c>
      <c r="B561" s="1997" t="s">
        <v>3355</v>
      </c>
      <c r="C561" s="3239">
        <f>SUM(C547:D559)</f>
        <v>1203006520</v>
      </c>
      <c r="E561" s="3236">
        <f>+C561-'200201'!E16-'202203'!H25</f>
        <v>1</v>
      </c>
      <c r="F561" s="1895" t="s">
        <v>5527</v>
      </c>
    </row>
    <row r="562" spans="1:6">
      <c r="B562" s="1895" t="s">
        <v>3356</v>
      </c>
    </row>
    <row r="563" spans="1:6">
      <c r="A563" s="1895" t="s">
        <v>287</v>
      </c>
      <c r="B563" s="1895" t="s">
        <v>3357</v>
      </c>
      <c r="C563" s="2679">
        <f>'200201'!E17</f>
        <v>0</v>
      </c>
    </row>
    <row r="564" spans="1:6">
      <c r="A564" s="1895" t="s">
        <v>288</v>
      </c>
      <c r="B564" s="1895" t="s">
        <v>3358</v>
      </c>
      <c r="C564" s="2679">
        <f>'200201'!E18</f>
        <v>9004808</v>
      </c>
    </row>
    <row r="565" spans="1:6">
      <c r="A565" s="1895" t="s">
        <v>3713</v>
      </c>
      <c r="B565" s="1895" t="s">
        <v>3359</v>
      </c>
      <c r="C565" s="2679">
        <f>'200201'!E19</f>
        <v>40150159</v>
      </c>
    </row>
    <row r="566" spans="1:6">
      <c r="A566" s="1895" t="s">
        <v>289</v>
      </c>
      <c r="B566" s="1895" t="s">
        <v>3360</v>
      </c>
      <c r="C566" s="2679">
        <f>'200201'!E20</f>
        <v>0</v>
      </c>
    </row>
    <row r="568" spans="1:6" ht="15.75">
      <c r="A568" s="2540" t="s">
        <v>3361</v>
      </c>
      <c r="B568" s="1997" t="s">
        <v>3362</v>
      </c>
      <c r="C568" s="3239">
        <f>SUM(C561:C566)</f>
        <v>1252161487</v>
      </c>
      <c r="E568" s="3236">
        <f>+C568-'200201'!E21</f>
        <v>1</v>
      </c>
      <c r="F568" s="1895" t="s">
        <v>5527</v>
      </c>
    </row>
    <row r="569" spans="1:6" ht="15.75">
      <c r="A569" s="2540"/>
      <c r="B569" s="1895" t="s">
        <v>3356</v>
      </c>
    </row>
    <row r="570" spans="1:6">
      <c r="A570" s="1895" t="s">
        <v>3363</v>
      </c>
      <c r="B570" s="1895" t="s">
        <v>3364</v>
      </c>
      <c r="C570" s="3214">
        <f>'200201'!E42+'202203'!H28</f>
        <v>386903375</v>
      </c>
      <c r="E570" s="3237">
        <f>+C570-'200201'!E42</f>
        <v>0</v>
      </c>
      <c r="F570" s="1895" t="s">
        <v>5527</v>
      </c>
    </row>
    <row r="572" spans="1:6" ht="15.75">
      <c r="A572" s="2540" t="s">
        <v>3365</v>
      </c>
      <c r="B572" s="1997" t="s">
        <v>2531</v>
      </c>
      <c r="C572" s="1998">
        <f>C568-C570</f>
        <v>865258112</v>
      </c>
      <c r="D572" s="1998"/>
      <c r="E572" s="3237">
        <f>+C572-'200201'!E23</f>
        <v>1</v>
      </c>
      <c r="F572" s="1895" t="s">
        <v>5527</v>
      </c>
    </row>
    <row r="573" spans="1:6" ht="15.75">
      <c r="A573" s="1997"/>
      <c r="B573" s="2540"/>
      <c r="C573" s="2540"/>
    </row>
    <row r="574" spans="1:6" ht="15.75">
      <c r="A574" s="2513" t="s">
        <v>3366</v>
      </c>
      <c r="B574" s="2513"/>
      <c r="C574" s="2513"/>
      <c r="D574" s="2513"/>
      <c r="E574" s="3235"/>
    </row>
    <row r="576" spans="1:6">
      <c r="A576" s="1997" t="s">
        <v>3367</v>
      </c>
      <c r="B576" s="2564" t="s">
        <v>2531</v>
      </c>
      <c r="C576" s="3226">
        <f>C606/C608</f>
        <v>0.55464891134584571</v>
      </c>
      <c r="D576" s="1997"/>
      <c r="E576" s="1422"/>
    </row>
    <row r="577" spans="1:5">
      <c r="A577" s="1997"/>
      <c r="B577" s="2564"/>
    </row>
    <row r="578" spans="1:5">
      <c r="A578" s="1997" t="s">
        <v>4000</v>
      </c>
      <c r="B578" s="2564" t="s">
        <v>2531</v>
      </c>
      <c r="C578" s="1998">
        <f>C610</f>
        <v>1344121564.3199999</v>
      </c>
      <c r="D578" s="1997"/>
      <c r="E578" s="1422"/>
    </row>
    <row r="579" spans="1:5">
      <c r="A579" s="1997"/>
      <c r="B579" s="2564"/>
    </row>
    <row r="580" spans="1:5">
      <c r="A580" s="2492" t="s">
        <v>3368</v>
      </c>
      <c r="B580" s="2564"/>
    </row>
    <row r="581" spans="1:5">
      <c r="A581" s="1997" t="s">
        <v>3369</v>
      </c>
      <c r="B581" s="2564" t="s">
        <v>2531</v>
      </c>
      <c r="C581" s="3230">
        <f>C612/C610</f>
        <v>0.49033679872804442</v>
      </c>
      <c r="D581" s="1997"/>
      <c r="E581" s="1422"/>
    </row>
    <row r="582" spans="1:5">
      <c r="A582" s="1997" t="s">
        <v>3370</v>
      </c>
      <c r="B582" s="2564" t="s">
        <v>2531</v>
      </c>
      <c r="C582" s="3230">
        <f>C614/C610</f>
        <v>0</v>
      </c>
      <c r="D582" s="1997"/>
      <c r="E582" s="1422"/>
    </row>
    <row r="583" spans="1:5">
      <c r="A583" s="1997" t="s">
        <v>3371</v>
      </c>
      <c r="B583" s="2564" t="s">
        <v>2531</v>
      </c>
      <c r="C583" s="3230">
        <f>C616/C610</f>
        <v>0.44989971210374258</v>
      </c>
      <c r="D583" s="1997"/>
      <c r="E583" s="1422"/>
    </row>
    <row r="584" spans="1:5">
      <c r="A584" s="1997" t="s">
        <v>1658</v>
      </c>
      <c r="B584" s="2564" t="s">
        <v>2531</v>
      </c>
      <c r="C584" s="3230">
        <f>C618/C610</f>
        <v>5.9763489168213127E-2</v>
      </c>
      <c r="D584" s="1997"/>
      <c r="E584" s="1422"/>
    </row>
    <row r="585" spans="1:5">
      <c r="A585" s="1997"/>
      <c r="B585" s="2564"/>
      <c r="C585" s="3231"/>
      <c r="D585" s="1997"/>
      <c r="E585" s="1422"/>
    </row>
    <row r="586" spans="1:5">
      <c r="A586" s="1997" t="s">
        <v>196</v>
      </c>
      <c r="B586" s="2564" t="s">
        <v>2531</v>
      </c>
      <c r="C586" s="3226">
        <f>C620/C622</f>
        <v>3.1099007054201215</v>
      </c>
      <c r="D586" s="1997"/>
      <c r="E586" s="1422"/>
    </row>
    <row r="587" spans="1:5">
      <c r="A587" s="1997"/>
      <c r="B587" s="2564"/>
    </row>
    <row r="588" spans="1:5">
      <c r="A588" s="1997" t="s">
        <v>197</v>
      </c>
      <c r="B588" s="2564" t="s">
        <v>2531</v>
      </c>
      <c r="C588" s="3230">
        <f>C624/C626</f>
        <v>1.5526856429771885</v>
      </c>
      <c r="D588" s="1997"/>
      <c r="E588" s="1422"/>
    </row>
    <row r="589" spans="1:5">
      <c r="A589" s="1997"/>
      <c r="B589" s="2564"/>
      <c r="C589" s="3230"/>
      <c r="D589" s="1997"/>
      <c r="E589" s="1422"/>
    </row>
    <row r="590" spans="1:5">
      <c r="A590" s="1997" t="s">
        <v>198</v>
      </c>
      <c r="B590" s="2564" t="s">
        <v>2531</v>
      </c>
      <c r="C590" s="3230">
        <f>C626/C616</f>
        <v>8.6267501010286976E-2</v>
      </c>
      <c r="D590" s="1997"/>
      <c r="E590" s="1422"/>
    </row>
    <row r="591" spans="1:5">
      <c r="A591" s="1997"/>
      <c r="B591" s="2564"/>
    </row>
    <row r="592" spans="1:5">
      <c r="A592" s="1997" t="s">
        <v>199</v>
      </c>
      <c r="B592" s="2564"/>
    </row>
    <row r="593" spans="1:5">
      <c r="A593" s="1997" t="s">
        <v>1800</v>
      </c>
      <c r="B593" s="2564" t="s">
        <v>2531</v>
      </c>
      <c r="C593" s="3230">
        <f>C628/C630</f>
        <v>1.2003599418385729</v>
      </c>
      <c r="D593" s="1997"/>
      <c r="E593" s="1422"/>
    </row>
    <row r="594" spans="1:5">
      <c r="A594" s="1997"/>
      <c r="B594" s="2564"/>
      <c r="C594" s="3230"/>
      <c r="D594" s="1997"/>
      <c r="E594" s="1422"/>
    </row>
    <row r="595" spans="1:5">
      <c r="A595" s="1997" t="s">
        <v>1801</v>
      </c>
      <c r="B595" s="2564" t="s">
        <v>2531</v>
      </c>
      <c r="C595" s="3222">
        <f>C626/C632</f>
        <v>52167.675000000003</v>
      </c>
      <c r="D595" s="1997"/>
      <c r="E595" s="1422"/>
    </row>
    <row r="596" spans="1:5">
      <c r="A596" s="1997"/>
      <c r="B596" s="2564"/>
      <c r="C596" s="3222"/>
      <c r="D596" s="1997"/>
      <c r="E596" s="1422"/>
    </row>
    <row r="597" spans="1:5">
      <c r="A597" s="1997" t="s">
        <v>1802</v>
      </c>
      <c r="B597" s="2564" t="s">
        <v>2531</v>
      </c>
      <c r="C597" s="3222">
        <f>C616/C632</f>
        <v>604719.90482000005</v>
      </c>
      <c r="D597" s="1997"/>
      <c r="E597" s="1422"/>
    </row>
    <row r="598" spans="1:5">
      <c r="A598" s="1997"/>
      <c r="B598" s="2564"/>
      <c r="C598" s="3222"/>
      <c r="D598" s="1997"/>
      <c r="E598" s="1422"/>
    </row>
    <row r="599" spans="1:5">
      <c r="A599" s="1997" t="s">
        <v>1803</v>
      </c>
      <c r="B599" s="2564" t="s">
        <v>2531</v>
      </c>
      <c r="C599" s="3222">
        <f>C624/C632</f>
        <v>81000</v>
      </c>
      <c r="D599" s="1997"/>
      <c r="E599" s="1422"/>
    </row>
    <row r="600" spans="1:5">
      <c r="A600" s="1997"/>
      <c r="B600" s="2564"/>
      <c r="C600" s="3222"/>
      <c r="D600" s="1997"/>
      <c r="E600" s="1422"/>
    </row>
    <row r="601" spans="1:5">
      <c r="A601" s="1997" t="s">
        <v>1804</v>
      </c>
      <c r="B601" s="2564" t="s">
        <v>2531</v>
      </c>
      <c r="C601" s="3230">
        <f>C634/C610</f>
        <v>0.38038427408808168</v>
      </c>
      <c r="D601" s="1997"/>
      <c r="E601" s="1422"/>
    </row>
    <row r="604" spans="1:5" ht="15.75">
      <c r="A604" s="1997"/>
      <c r="B604" s="3210" t="s">
        <v>1805</v>
      </c>
    </row>
    <row r="605" spans="1:5" ht="15.75">
      <c r="A605" s="1997"/>
      <c r="B605" s="3210" t="s">
        <v>1806</v>
      </c>
      <c r="C605" s="3238" t="str">
        <f>$C$16</f>
        <v xml:space="preserve"> </v>
      </c>
    </row>
    <row r="606" spans="1:5">
      <c r="A606" s="1895" t="s">
        <v>1807</v>
      </c>
      <c r="B606" s="1895" t="s">
        <v>1808</v>
      </c>
      <c r="C606" s="3239">
        <f>C64</f>
        <v>184059227.81999999</v>
      </c>
    </row>
    <row r="607" spans="1:5">
      <c r="C607" s="3239"/>
    </row>
    <row r="608" spans="1:5">
      <c r="A608" s="1895" t="s">
        <v>1809</v>
      </c>
      <c r="B608" s="1895" t="s">
        <v>1810</v>
      </c>
      <c r="C608" s="3239">
        <f>C128</f>
        <v>331848172.88</v>
      </c>
    </row>
    <row r="609" spans="1:3">
      <c r="C609" s="3239"/>
    </row>
    <row r="610" spans="1:3">
      <c r="A610" s="1895" t="s">
        <v>4000</v>
      </c>
      <c r="B610" s="1895" t="s">
        <v>2531</v>
      </c>
      <c r="C610" s="3239">
        <f>SUM(C612:C618)</f>
        <v>1344121564.3199999</v>
      </c>
    </row>
    <row r="611" spans="1:3">
      <c r="C611" s="3239"/>
    </row>
    <row r="612" spans="1:3">
      <c r="A612" s="1895" t="s">
        <v>492</v>
      </c>
      <c r="B612" s="1895" t="s">
        <v>1811</v>
      </c>
      <c r="C612" s="3239">
        <f>C111</f>
        <v>659072264.95000005</v>
      </c>
    </row>
    <row r="613" spans="1:3">
      <c r="C613" s="3239"/>
    </row>
    <row r="614" spans="1:3">
      <c r="A614" s="1895" t="s">
        <v>3669</v>
      </c>
      <c r="B614" s="1895" t="s">
        <v>1812</v>
      </c>
      <c r="C614" s="3239">
        <f>C91</f>
        <v>0</v>
      </c>
    </row>
    <row r="615" spans="1:3">
      <c r="C615" s="3239"/>
    </row>
    <row r="616" spans="1:3">
      <c r="A616" s="1895" t="s">
        <v>1813</v>
      </c>
      <c r="B616" s="1895" t="s">
        <v>1814</v>
      </c>
      <c r="C616" s="3239">
        <f>C102-C91</f>
        <v>604719904.82000005</v>
      </c>
    </row>
    <row r="617" spans="1:3">
      <c r="A617" s="1895" t="s">
        <v>1815</v>
      </c>
      <c r="C617" s="3239"/>
    </row>
    <row r="618" spans="1:3">
      <c r="A618" s="1895" t="s">
        <v>1816</v>
      </c>
      <c r="B618" s="1895" t="s">
        <v>1817</v>
      </c>
      <c r="C618" s="3239">
        <f>C114+C116+C122</f>
        <v>80329394.549999997</v>
      </c>
    </row>
    <row r="619" spans="1:3">
      <c r="C619" s="3239"/>
    </row>
    <row r="620" spans="1:3">
      <c r="A620" s="1895" t="s">
        <v>1818</v>
      </c>
      <c r="B620" s="1895" t="s">
        <v>1819</v>
      </c>
      <c r="C620" s="3239">
        <f>C645</f>
        <v>107176536</v>
      </c>
    </row>
    <row r="621" spans="1:3">
      <c r="C621" s="3239"/>
    </row>
    <row r="622" spans="1:3">
      <c r="A622" s="1895" t="s">
        <v>1820</v>
      </c>
      <c r="B622" s="1895" t="s">
        <v>1821</v>
      </c>
      <c r="C622" s="3239">
        <f>C248</f>
        <v>34463009</v>
      </c>
    </row>
    <row r="623" spans="1:3">
      <c r="C623" s="3239"/>
    </row>
    <row r="624" spans="1:3">
      <c r="A624" s="1895" t="s">
        <v>3565</v>
      </c>
      <c r="B624" s="1895" t="s">
        <v>1822</v>
      </c>
      <c r="C624" s="3239">
        <f>C268</f>
        <v>81000000</v>
      </c>
    </row>
    <row r="625" spans="1:5">
      <c r="C625" s="3239"/>
    </row>
    <row r="626" spans="1:5">
      <c r="A626" s="1895" t="s">
        <v>3157</v>
      </c>
      <c r="B626" s="1895" t="s">
        <v>1823</v>
      </c>
      <c r="C626" s="3239">
        <f>C249-C267</f>
        <v>52167675</v>
      </c>
    </row>
    <row r="627" spans="1:5">
      <c r="A627" s="1895" t="s">
        <v>1824</v>
      </c>
      <c r="C627" s="3239"/>
    </row>
    <row r="628" spans="1:5">
      <c r="A628" s="1895" t="s">
        <v>1825</v>
      </c>
      <c r="B628" s="1895" t="s">
        <v>1826</v>
      </c>
      <c r="C628" s="3239">
        <f>C300</f>
        <v>155013519</v>
      </c>
    </row>
    <row r="629" spans="1:5">
      <c r="C629" s="3239"/>
    </row>
    <row r="630" spans="1:5">
      <c r="A630" s="1895" t="s">
        <v>1859</v>
      </c>
      <c r="B630" s="1895" t="s">
        <v>1860</v>
      </c>
      <c r="C630" s="3239">
        <f>-C303</f>
        <v>129139197</v>
      </c>
    </row>
    <row r="631" spans="1:5">
      <c r="C631" s="3239"/>
    </row>
    <row r="632" spans="1:5">
      <c r="A632" s="1997" t="s">
        <v>5526</v>
      </c>
      <c r="B632" s="1997" t="s">
        <v>2756</v>
      </c>
      <c r="C632" s="2423">
        <f>'250251'!G40</f>
        <v>1000</v>
      </c>
      <c r="D632" s="1997"/>
      <c r="E632" s="1422"/>
    </row>
    <row r="633" spans="1:5">
      <c r="C633" s="3239"/>
    </row>
    <row r="634" spans="1:5">
      <c r="A634" s="1895" t="s">
        <v>2757</v>
      </c>
      <c r="B634" s="1895" t="s">
        <v>2758</v>
      </c>
      <c r="C634" s="3239">
        <f>C73-C132</f>
        <v>511282705.52999997</v>
      </c>
    </row>
    <row r="635" spans="1:5">
      <c r="C635" s="3239"/>
    </row>
    <row r="636" spans="1:5">
      <c r="A636" s="1895" t="s">
        <v>2759</v>
      </c>
      <c r="B636" s="1895" t="s">
        <v>2760</v>
      </c>
      <c r="C636" s="3239">
        <f>'320323'!V44</f>
        <v>402</v>
      </c>
    </row>
    <row r="637" spans="1:5">
      <c r="C637" s="3239"/>
    </row>
    <row r="638" spans="1:5">
      <c r="A638" s="2492" t="s">
        <v>2761</v>
      </c>
      <c r="C638" s="3239"/>
    </row>
    <row r="639" spans="1:5">
      <c r="A639" s="1895" t="s">
        <v>2762</v>
      </c>
      <c r="B639" s="1895" t="s">
        <v>2763</v>
      </c>
      <c r="C639" s="3239">
        <f>C209</f>
        <v>72845458</v>
      </c>
    </row>
    <row r="640" spans="1:5">
      <c r="A640" s="1895" t="s">
        <v>2764</v>
      </c>
      <c r="B640" s="1895" t="s">
        <v>2765</v>
      </c>
      <c r="C640" s="3239">
        <f>C173</f>
        <v>21249407</v>
      </c>
    </row>
    <row r="641" spans="1:3">
      <c r="A641" s="1895" t="s">
        <v>2766</v>
      </c>
      <c r="B641" s="1895" t="s">
        <v>2767</v>
      </c>
      <c r="C641" s="3239">
        <f>C196</f>
        <v>2151113</v>
      </c>
    </row>
    <row r="642" spans="1:3">
      <c r="A642" s="1895" t="s">
        <v>2768</v>
      </c>
      <c r="B642" s="1895" t="s">
        <v>2769</v>
      </c>
      <c r="C642" s="3239">
        <f>C228</f>
        <v>11303220</v>
      </c>
    </row>
    <row r="643" spans="1:3">
      <c r="A643" s="1895" t="s">
        <v>2770</v>
      </c>
      <c r="B643" s="1895" t="s">
        <v>2771</v>
      </c>
      <c r="C643" s="3239">
        <f>C234</f>
        <v>353022</v>
      </c>
    </row>
    <row r="644" spans="1:3">
      <c r="A644" s="1895" t="s">
        <v>413</v>
      </c>
      <c r="B644" s="1895" t="s">
        <v>414</v>
      </c>
      <c r="C644" s="3239">
        <f>C237</f>
        <v>19640</v>
      </c>
    </row>
    <row r="645" spans="1:3">
      <c r="A645" s="1895" t="s">
        <v>415</v>
      </c>
      <c r="B645" s="1895" t="s">
        <v>2531</v>
      </c>
      <c r="C645" s="3239">
        <f>SUM(C639:C642)-C643-C644</f>
        <v>107176536</v>
      </c>
    </row>
  </sheetData>
  <pageMargins left="0.5" right="0.5" top="0.5" bottom="0.5" header="0.5" footer="0.5"/>
  <pageSetup scale="61" orientation="portrait" horizontalDpi="300" verticalDpi="300" r:id="rId1"/>
  <headerFooter alignWithMargins="0"/>
  <rowBreaks count="9" manualBreakCount="9">
    <brk id="80" max="16383" man="1"/>
    <brk id="153" max="16383" man="1"/>
    <brk id="210" max="16383" man="1"/>
    <brk id="277" max="16383" man="1"/>
    <brk id="334" max="16383" man="1"/>
    <brk id="418" max="16383" man="1"/>
    <brk id="491" max="16383" man="1"/>
    <brk id="535" max="16383" man="1"/>
    <brk id="602" max="16383"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tabColor rgb="FFFFFF00"/>
  </sheetPr>
  <dimension ref="A1"/>
  <sheetViews>
    <sheetView topLeftCell="A19" workbookViewId="0">
      <selection activeCell="U37" sqref="U37"/>
    </sheetView>
  </sheetViews>
  <sheetFormatPr defaultRowHeight="15"/>
  <cols>
    <col min="1" max="16384" width="8.88671875" style="4"/>
  </cols>
  <sheetData/>
  <pageMargins left="0.7" right="0.7" top="0.75" bottom="0.75" header="0.3" footer="0.3"/>
  <pageSetup orientation="portrait" horizontalDpi="1200" verticalDpi="12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dimension ref="A1"/>
  <sheetViews>
    <sheetView workbookViewId="0"/>
  </sheetViews>
  <sheetFormatPr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9" enableFormatConditionsCalculation="0"/>
  <dimension ref="A1:G120"/>
  <sheetViews>
    <sheetView defaultGridColor="0" topLeftCell="A13" colorId="22" zoomScale="85" zoomScaleNormal="85" workbookViewId="0">
      <selection activeCell="M31" sqref="M31"/>
    </sheetView>
  </sheetViews>
  <sheetFormatPr defaultColWidth="9.6640625" defaultRowHeight="15"/>
  <cols>
    <col min="1" max="1" width="4.6640625" style="4" customWidth="1"/>
    <col min="2" max="2" width="36.6640625" style="4" customWidth="1"/>
    <col min="3" max="3" width="3.44140625" style="4" customWidth="1"/>
    <col min="4" max="4" width="20.21875" style="4" customWidth="1"/>
    <col min="5" max="5" width="15.6640625" style="4" customWidth="1"/>
    <col min="6" max="16384" width="9.6640625" style="4"/>
  </cols>
  <sheetData>
    <row r="1" spans="1:7">
      <c r="A1" s="13"/>
      <c r="B1" s="128" t="s">
        <v>2455</v>
      </c>
      <c r="C1" s="130" t="s">
        <v>3412</v>
      </c>
      <c r="D1" s="128"/>
      <c r="E1" s="41" t="s">
        <v>2457</v>
      </c>
      <c r="F1" s="1247" t="s">
        <v>2458</v>
      </c>
      <c r="G1" s="1247"/>
    </row>
    <row r="2" spans="1:7" ht="15.75" customHeight="1">
      <c r="A2" s="47"/>
      <c r="B2" s="833" t="str">
        <f>'Data Sheet'!$C$25</f>
        <v>Orange and Rockland Utilities, Inc</v>
      </c>
      <c r="C2" s="66" t="s">
        <v>3681</v>
      </c>
      <c r="D2" s="56" t="s">
        <v>3941</v>
      </c>
      <c r="E2" s="11" t="s">
        <v>3682</v>
      </c>
      <c r="F2" s="54"/>
      <c r="G2" s="45"/>
    </row>
    <row r="3" spans="1:7" ht="15" customHeight="1">
      <c r="A3" s="49"/>
      <c r="B3" s="52"/>
      <c r="C3" s="69" t="s">
        <v>3683</v>
      </c>
      <c r="D3" s="77" t="s">
        <v>402</v>
      </c>
      <c r="E3" s="448" t="str">
        <f>'Data Sheet'!$C$40</f>
        <v>4/28/2016</v>
      </c>
      <c r="F3" s="683" t="str">
        <f>'Data Sheet'!$C$38</f>
        <v>12/31/2015</v>
      </c>
      <c r="G3" s="1248"/>
    </row>
    <row r="4" spans="1:7" ht="15" customHeight="1">
      <c r="A4" s="90" t="s">
        <v>3684</v>
      </c>
      <c r="B4" s="50"/>
      <c r="C4" s="50"/>
      <c r="D4" s="50"/>
      <c r="E4" s="50"/>
      <c r="F4" s="50"/>
      <c r="G4" s="325"/>
    </row>
    <row r="5" spans="1:7">
      <c r="A5" s="47"/>
      <c r="B5" s="11"/>
      <c r="C5" s="11"/>
      <c r="D5" s="44"/>
      <c r="E5" s="44"/>
      <c r="F5" s="44"/>
      <c r="G5" s="45"/>
    </row>
    <row r="6" spans="1:7" ht="15" customHeight="1">
      <c r="A6" s="47"/>
      <c r="B6" s="3516" t="s">
        <v>1864</v>
      </c>
      <c r="C6" s="44"/>
      <c r="D6" s="3516" t="s">
        <v>2635</v>
      </c>
      <c r="E6" s="3516"/>
      <c r="F6" s="3508"/>
      <c r="G6" s="45"/>
    </row>
    <row r="7" spans="1:7">
      <c r="A7" s="47"/>
      <c r="B7" s="3508"/>
      <c r="C7" s="44"/>
      <c r="D7" s="3516"/>
      <c r="E7" s="3516"/>
      <c r="F7" s="3508"/>
      <c r="G7" s="45"/>
    </row>
    <row r="8" spans="1:7">
      <c r="A8" s="47"/>
      <c r="B8" s="3508"/>
      <c r="C8" s="44"/>
      <c r="D8" s="3516"/>
      <c r="E8" s="3516"/>
      <c r="F8" s="3508"/>
      <c r="G8" s="45"/>
    </row>
    <row r="9" spans="1:7">
      <c r="A9" s="47"/>
      <c r="B9" s="3508"/>
      <c r="C9" s="44"/>
      <c r="D9" s="3516"/>
      <c r="E9" s="3516"/>
      <c r="F9" s="3508"/>
      <c r="G9" s="45"/>
    </row>
    <row r="10" spans="1:7">
      <c r="A10" s="47"/>
      <c r="B10" s="3508"/>
      <c r="C10" s="44"/>
      <c r="D10" s="3508"/>
      <c r="E10" s="3508"/>
      <c r="F10" s="3508"/>
      <c r="G10" s="45"/>
    </row>
    <row r="11" spans="1:7" ht="15" customHeight="1">
      <c r="A11" s="47"/>
      <c r="B11" s="3508"/>
      <c r="C11" s="44"/>
      <c r="D11" s="3517" t="s">
        <v>2636</v>
      </c>
      <c r="E11" s="3517"/>
      <c r="F11" s="3518"/>
      <c r="G11" s="45"/>
    </row>
    <row r="12" spans="1:7">
      <c r="A12" s="47"/>
      <c r="B12" s="3508"/>
      <c r="C12" s="11"/>
      <c r="D12" s="3517"/>
      <c r="E12" s="3517"/>
      <c r="F12" s="3518"/>
      <c r="G12" s="45"/>
    </row>
    <row r="13" spans="1:7">
      <c r="A13" s="47"/>
      <c r="B13" s="11"/>
      <c r="C13" s="11"/>
      <c r="D13" s="3517"/>
      <c r="E13" s="3517"/>
      <c r="F13" s="3518"/>
      <c r="G13" s="45"/>
    </row>
    <row r="14" spans="1:7">
      <c r="A14" s="47"/>
      <c r="B14" s="11"/>
      <c r="C14" s="11"/>
      <c r="D14" s="1249"/>
      <c r="E14" s="1249"/>
      <c r="F14" s="1250"/>
      <c r="G14" s="45"/>
    </row>
    <row r="15" spans="1:7">
      <c r="A15" s="47"/>
      <c r="B15" s="11"/>
      <c r="C15" s="11"/>
      <c r="D15" s="1249"/>
      <c r="E15" s="1249"/>
      <c r="F15" s="1249"/>
      <c r="G15" s="45"/>
    </row>
    <row r="16" spans="1:7">
      <c r="A16" s="90"/>
      <c r="B16" s="50"/>
      <c r="C16" s="50"/>
      <c r="D16" s="50"/>
      <c r="E16" s="50"/>
      <c r="F16" s="50"/>
      <c r="G16" s="325"/>
    </row>
    <row r="17" spans="1:7">
      <c r="A17" s="90" t="s">
        <v>3685</v>
      </c>
      <c r="B17" s="50"/>
      <c r="C17" s="50"/>
      <c r="D17" s="50"/>
      <c r="E17" s="50"/>
      <c r="F17" s="50"/>
      <c r="G17" s="325"/>
    </row>
    <row r="18" spans="1:7" ht="15" customHeight="1">
      <c r="A18" s="47"/>
      <c r="B18" s="3519" t="s">
        <v>455</v>
      </c>
      <c r="C18" s="1087"/>
      <c r="D18" s="3521" t="s">
        <v>3480</v>
      </c>
      <c r="E18" s="3510"/>
      <c r="F18" s="3510"/>
      <c r="G18" s="1251"/>
    </row>
    <row r="19" spans="1:7">
      <c r="A19" s="47"/>
      <c r="B19" s="3520"/>
      <c r="C19" s="1090"/>
      <c r="D19" s="3512"/>
      <c r="E19" s="3512"/>
      <c r="F19" s="3512"/>
      <c r="G19" s="1075"/>
    </row>
    <row r="20" spans="1:7" ht="15" customHeight="1">
      <c r="A20" s="47"/>
      <c r="B20" s="3523" t="s">
        <v>2425</v>
      </c>
      <c r="C20" s="1091"/>
      <c r="D20" s="3512"/>
      <c r="E20" s="3512"/>
      <c r="F20" s="3512"/>
      <c r="G20" s="1075"/>
    </row>
    <row r="21" spans="1:7">
      <c r="A21" s="47"/>
      <c r="B21" s="3523"/>
      <c r="C21" s="1091"/>
      <c r="D21" s="3512"/>
      <c r="E21" s="3512"/>
      <c r="F21" s="3512"/>
      <c r="G21" s="1075"/>
    </row>
    <row r="22" spans="1:7" ht="15" customHeight="1">
      <c r="A22" s="47"/>
      <c r="B22" s="3523" t="s">
        <v>1865</v>
      </c>
      <c r="C22" s="1090"/>
      <c r="D22" s="3512"/>
      <c r="E22" s="3512"/>
      <c r="F22" s="3512"/>
      <c r="G22" s="1075"/>
    </row>
    <row r="23" spans="1:7">
      <c r="A23" s="47"/>
      <c r="B23" s="3523"/>
      <c r="C23" s="1091"/>
      <c r="D23" s="3512"/>
      <c r="E23" s="3512"/>
      <c r="F23" s="3512"/>
      <c r="G23" s="1075"/>
    </row>
    <row r="24" spans="1:7">
      <c r="A24" s="47"/>
      <c r="B24" s="3523"/>
      <c r="C24" s="1132"/>
      <c r="D24" s="3512"/>
      <c r="E24" s="3512"/>
      <c r="F24" s="3512"/>
      <c r="G24" s="1075"/>
    </row>
    <row r="25" spans="1:7" ht="15" customHeight="1">
      <c r="A25" s="47"/>
      <c r="B25" s="3523" t="s">
        <v>2426</v>
      </c>
      <c r="C25" s="1132"/>
      <c r="D25" s="3512"/>
      <c r="E25" s="3512"/>
      <c r="F25" s="3512"/>
      <c r="G25" s="1075"/>
    </row>
    <row r="26" spans="1:7">
      <c r="A26" s="47"/>
      <c r="B26" s="3490"/>
      <c r="C26" s="1105"/>
      <c r="D26" s="3512"/>
      <c r="E26" s="3512"/>
      <c r="F26" s="3512"/>
      <c r="G26" s="1075"/>
    </row>
    <row r="27" spans="1:7">
      <c r="A27" s="49"/>
      <c r="B27" s="3524"/>
      <c r="C27" s="50"/>
      <c r="D27" s="3522"/>
      <c r="E27" s="3522"/>
      <c r="F27" s="3522"/>
      <c r="G27" s="325"/>
    </row>
    <row r="28" spans="1:7">
      <c r="A28" s="173" t="s">
        <v>3686</v>
      </c>
      <c r="B28" s="44"/>
      <c r="C28" s="44"/>
      <c r="D28" s="54" t="s">
        <v>2585</v>
      </c>
      <c r="E28" s="1092" t="s">
        <v>3687</v>
      </c>
      <c r="F28" s="365" t="s">
        <v>3688</v>
      </c>
      <c r="G28" s="45"/>
    </row>
    <row r="29" spans="1:7">
      <c r="A29" s="173" t="s">
        <v>3689</v>
      </c>
      <c r="B29" s="44" t="s">
        <v>3640</v>
      </c>
      <c r="C29" s="44"/>
      <c r="D29" s="54" t="s">
        <v>3641</v>
      </c>
      <c r="E29" s="1092" t="s">
        <v>3642</v>
      </c>
      <c r="F29" s="54" t="s">
        <v>3643</v>
      </c>
      <c r="G29" s="45"/>
    </row>
    <row r="30" spans="1:7">
      <c r="A30" s="86"/>
      <c r="B30" s="50" t="s">
        <v>58</v>
      </c>
      <c r="C30" s="50"/>
      <c r="D30" s="201" t="s">
        <v>1827</v>
      </c>
      <c r="E30" s="215" t="s">
        <v>1828</v>
      </c>
      <c r="F30" s="201" t="s">
        <v>1829</v>
      </c>
      <c r="G30" s="325"/>
    </row>
    <row r="31" spans="1:7">
      <c r="A31" s="173" t="s">
        <v>3644</v>
      </c>
      <c r="B31" s="1105" t="s">
        <v>2903</v>
      </c>
      <c r="C31" s="1105"/>
      <c r="D31" s="453" t="s">
        <v>1527</v>
      </c>
      <c r="E31" s="1252">
        <v>1</v>
      </c>
      <c r="F31" s="1253"/>
      <c r="G31" s="536"/>
    </row>
    <row r="32" spans="1:7">
      <c r="A32" s="173" t="s">
        <v>3645</v>
      </c>
      <c r="B32" s="1105" t="s">
        <v>1582</v>
      </c>
      <c r="C32" s="1105"/>
      <c r="D32" s="453" t="s">
        <v>1584</v>
      </c>
      <c r="E32" s="1252">
        <v>1</v>
      </c>
      <c r="F32" s="1254"/>
      <c r="G32" s="536"/>
    </row>
    <row r="33" spans="1:7">
      <c r="A33" s="173" t="s">
        <v>3646</v>
      </c>
      <c r="B33" s="1105" t="s">
        <v>2778</v>
      </c>
      <c r="C33" s="1105"/>
      <c r="D33" s="453" t="s">
        <v>1585</v>
      </c>
      <c r="E33" s="1252">
        <v>1</v>
      </c>
      <c r="F33" s="1254"/>
      <c r="G33" s="536"/>
    </row>
    <row r="34" spans="1:7">
      <c r="A34" s="173" t="s">
        <v>3647</v>
      </c>
      <c r="B34" s="1105" t="s">
        <v>1583</v>
      </c>
      <c r="C34" s="1105"/>
      <c r="D34" s="453" t="s">
        <v>1586</v>
      </c>
      <c r="E34" s="1252">
        <v>1</v>
      </c>
      <c r="F34" s="1254"/>
      <c r="G34" s="536"/>
    </row>
    <row r="35" spans="1:7">
      <c r="A35" s="173" t="s">
        <v>3648</v>
      </c>
      <c r="B35" s="1105" t="s">
        <v>84</v>
      </c>
      <c r="C35" s="1105"/>
      <c r="D35" s="1255" t="s">
        <v>1587</v>
      </c>
      <c r="E35" s="1092" t="s">
        <v>2446</v>
      </c>
      <c r="F35" s="1254"/>
      <c r="G35" s="536"/>
    </row>
    <row r="36" spans="1:7">
      <c r="A36" s="173" t="s">
        <v>3649</v>
      </c>
      <c r="B36" s="1105"/>
      <c r="C36" s="1105"/>
      <c r="D36" s="453"/>
      <c r="E36" s="1212"/>
      <c r="F36" s="1254"/>
      <c r="G36" s="536"/>
    </row>
    <row r="37" spans="1:7">
      <c r="A37" s="173" t="s">
        <v>3650</v>
      </c>
      <c r="B37" s="1105"/>
      <c r="C37" s="1105"/>
      <c r="D37" s="453"/>
      <c r="E37" s="1212"/>
      <c r="F37" s="1254"/>
      <c r="G37" s="536"/>
    </row>
    <row r="38" spans="1:7">
      <c r="A38" s="173" t="s">
        <v>3651</v>
      </c>
      <c r="B38" s="1105" t="s">
        <v>85</v>
      </c>
      <c r="C38" s="1105"/>
      <c r="D38" s="453"/>
      <c r="E38" s="1212"/>
      <c r="F38" s="1254"/>
      <c r="G38" s="536"/>
    </row>
    <row r="39" spans="1:7">
      <c r="A39" s="173" t="s">
        <v>3652</v>
      </c>
      <c r="B39" s="1105" t="s">
        <v>86</v>
      </c>
      <c r="C39" s="1105"/>
      <c r="D39" s="453"/>
      <c r="E39" s="1212"/>
      <c r="F39" s="1254"/>
      <c r="G39" s="536"/>
    </row>
    <row r="40" spans="1:7">
      <c r="A40" s="173" t="s">
        <v>3653</v>
      </c>
      <c r="B40" s="1105"/>
      <c r="C40" s="1105"/>
      <c r="D40" s="453"/>
      <c r="E40" s="1212"/>
      <c r="F40" s="1254"/>
      <c r="G40" s="536"/>
    </row>
    <row r="41" spans="1:7">
      <c r="A41" s="173" t="s">
        <v>3654</v>
      </c>
      <c r="B41" s="1105"/>
      <c r="C41" s="1105"/>
      <c r="D41" s="453"/>
      <c r="E41" s="1212"/>
      <c r="F41" s="1254"/>
      <c r="G41" s="536"/>
    </row>
    <row r="42" spans="1:7">
      <c r="A42" s="173" t="s">
        <v>3655</v>
      </c>
      <c r="B42" s="1105"/>
      <c r="C42" s="1105"/>
      <c r="D42" s="453"/>
      <c r="E42" s="1212"/>
      <c r="F42" s="1254"/>
      <c r="G42" s="536"/>
    </row>
    <row r="43" spans="1:7">
      <c r="A43" s="173" t="s">
        <v>3656</v>
      </c>
      <c r="B43" s="1105"/>
      <c r="C43" s="1105"/>
      <c r="D43" s="453"/>
      <c r="E43" s="1212"/>
      <c r="F43" s="1254"/>
      <c r="G43" s="536"/>
    </row>
    <row r="44" spans="1:7">
      <c r="A44" s="173" t="s">
        <v>3657</v>
      </c>
      <c r="B44" s="1105"/>
      <c r="C44" s="1105"/>
      <c r="D44" s="453"/>
      <c r="E44" s="1212"/>
      <c r="F44" s="1254"/>
      <c r="G44" s="536"/>
    </row>
    <row r="45" spans="1:7">
      <c r="A45" s="173" t="s">
        <v>3671</v>
      </c>
      <c r="B45" s="1105"/>
      <c r="C45" s="1105"/>
      <c r="D45" s="453"/>
      <c r="E45" s="1212"/>
      <c r="F45" s="1254"/>
      <c r="G45" s="536"/>
    </row>
    <row r="46" spans="1:7">
      <c r="A46" s="173" t="s">
        <v>3672</v>
      </c>
      <c r="B46" s="1105"/>
      <c r="C46" s="1105"/>
      <c r="D46" s="453"/>
      <c r="E46" s="1212"/>
      <c r="F46" s="1254"/>
      <c r="G46" s="536"/>
    </row>
    <row r="47" spans="1:7">
      <c r="A47" s="173" t="s">
        <v>3673</v>
      </c>
      <c r="B47" s="1105"/>
      <c r="C47" s="1105"/>
      <c r="D47" s="453"/>
      <c r="E47" s="1212"/>
      <c r="F47" s="1254"/>
      <c r="G47" s="536"/>
    </row>
    <row r="48" spans="1:7">
      <c r="A48" s="173" t="s">
        <v>3674</v>
      </c>
      <c r="B48" s="1105"/>
      <c r="C48" s="1105"/>
      <c r="D48" s="453"/>
      <c r="E48" s="1212"/>
      <c r="F48" s="1254"/>
      <c r="G48" s="536"/>
    </row>
    <row r="49" spans="1:7">
      <c r="A49" s="173" t="s">
        <v>3675</v>
      </c>
      <c r="B49" s="1105"/>
      <c r="C49" s="1105"/>
      <c r="D49" s="453"/>
      <c r="E49" s="1212"/>
      <c r="F49" s="1254"/>
      <c r="G49" s="536"/>
    </row>
    <row r="50" spans="1:7">
      <c r="A50" s="173" t="s">
        <v>3658</v>
      </c>
      <c r="B50" s="1105"/>
      <c r="C50" s="1105"/>
      <c r="D50" s="453"/>
      <c r="E50" s="1212"/>
      <c r="F50" s="1254"/>
      <c r="G50" s="536"/>
    </row>
    <row r="51" spans="1:7">
      <c r="A51" s="173" t="s">
        <v>2477</v>
      </c>
      <c r="B51" s="1105"/>
      <c r="C51" s="1105"/>
      <c r="D51" s="453"/>
      <c r="E51" s="1212"/>
      <c r="F51" s="1254"/>
      <c r="G51" s="536"/>
    </row>
    <row r="52" spans="1:7">
      <c r="A52" s="173" t="s">
        <v>2478</v>
      </c>
      <c r="B52" s="1105"/>
      <c r="C52" s="1105"/>
      <c r="D52" s="453"/>
      <c r="E52" s="1212"/>
      <c r="F52" s="1254"/>
      <c r="G52" s="536"/>
    </row>
    <row r="53" spans="1:7">
      <c r="A53" s="173" t="s">
        <v>2479</v>
      </c>
      <c r="B53" s="1105"/>
      <c r="C53" s="1105"/>
      <c r="D53" s="453"/>
      <c r="E53" s="1212"/>
      <c r="F53" s="1254"/>
      <c r="G53" s="536"/>
    </row>
    <row r="54" spans="1:7">
      <c r="A54" s="173" t="s">
        <v>2480</v>
      </c>
      <c r="B54" s="1105"/>
      <c r="C54" s="1105"/>
      <c r="D54" s="453"/>
      <c r="E54" s="1212"/>
      <c r="F54" s="1254"/>
      <c r="G54" s="536"/>
    </row>
    <row r="55" spans="1:7">
      <c r="A55" s="173" t="s">
        <v>2481</v>
      </c>
      <c r="B55" s="1105"/>
      <c r="C55" s="1105"/>
      <c r="D55" s="453"/>
      <c r="E55" s="1212"/>
      <c r="F55" s="1254"/>
      <c r="G55" s="536"/>
    </row>
    <row r="56" spans="1:7">
      <c r="A56" s="173" t="s">
        <v>2482</v>
      </c>
      <c r="B56" s="1105"/>
      <c r="C56" s="1105"/>
      <c r="D56" s="453"/>
      <c r="E56" s="1212"/>
      <c r="F56" s="1254"/>
      <c r="G56" s="536"/>
    </row>
    <row r="57" spans="1:7" ht="15.75" thickBot="1">
      <c r="A57" s="178" t="s">
        <v>2483</v>
      </c>
      <c r="B57" s="273"/>
      <c r="C57" s="273"/>
      <c r="D57" s="537"/>
      <c r="E57" s="1256"/>
      <c r="F57" s="1257"/>
      <c r="G57" s="541"/>
    </row>
    <row r="58" spans="1:7">
      <c r="A58" s="1105" t="s">
        <v>2484</v>
      </c>
      <c r="B58" s="1105"/>
      <c r="C58" s="1105"/>
      <c r="D58" s="1105"/>
      <c r="E58" s="172"/>
      <c r="F58" s="10"/>
      <c r="G58" s="10"/>
    </row>
    <row r="59" spans="1:7">
      <c r="B59" s="1105"/>
      <c r="C59" s="1105"/>
      <c r="D59" s="1105"/>
      <c r="E59" s="172"/>
      <c r="F59" s="10"/>
      <c r="G59" s="10"/>
    </row>
    <row r="60" spans="1:7">
      <c r="A60" s="10" t="s">
        <v>2485</v>
      </c>
      <c r="B60" s="10"/>
      <c r="C60" s="10"/>
      <c r="D60" s="10"/>
      <c r="E60" s="10"/>
      <c r="F60" s="10"/>
      <c r="G60" s="10"/>
    </row>
    <row r="61" spans="1:7" ht="15.75" thickBot="1">
      <c r="A61" s="11"/>
      <c r="B61" s="1105"/>
      <c r="C61" s="1105"/>
      <c r="D61" s="1105"/>
      <c r="E61" s="172"/>
      <c r="F61" s="10"/>
      <c r="G61" s="10"/>
    </row>
    <row r="62" spans="1:7">
      <c r="A62" s="13"/>
      <c r="B62" s="424" t="s">
        <v>2455</v>
      </c>
      <c r="C62" s="422" t="s">
        <v>3412</v>
      </c>
      <c r="D62" s="1224"/>
      <c r="E62" s="847" t="s">
        <v>3679</v>
      </c>
      <c r="F62" s="1258" t="s">
        <v>2458</v>
      </c>
      <c r="G62" s="1258"/>
    </row>
    <row r="63" spans="1:7">
      <c r="A63" s="47"/>
      <c r="B63" s="1123" t="str">
        <f>'Data Sheet'!$C$22</f>
        <v>Please fill in the following:</v>
      </c>
      <c r="C63" s="453" t="s">
        <v>3681</v>
      </c>
      <c r="D63" s="293" t="s">
        <v>401</v>
      </c>
      <c r="E63" s="1101" t="s">
        <v>3682</v>
      </c>
      <c r="F63" s="1254"/>
      <c r="G63" s="536"/>
    </row>
    <row r="64" spans="1:7">
      <c r="A64" s="49"/>
      <c r="B64" s="1126"/>
      <c r="C64" s="1225" t="s">
        <v>3683</v>
      </c>
      <c r="D64" s="1259" t="s">
        <v>402</v>
      </c>
      <c r="E64" s="448" t="str">
        <f>'Data Sheet'!$C$40</f>
        <v>4/28/2016</v>
      </c>
      <c r="F64" s="731" t="str">
        <f>'Data Sheet'!$C$38</f>
        <v>12/31/2015</v>
      </c>
      <c r="G64" s="1260"/>
    </row>
    <row r="65" spans="1:7">
      <c r="A65" s="90" t="s">
        <v>3684</v>
      </c>
      <c r="B65" s="50"/>
      <c r="C65" s="50"/>
      <c r="D65" s="50"/>
      <c r="E65" s="50"/>
      <c r="F65" s="1261"/>
      <c r="G65" s="1262"/>
    </row>
    <row r="66" spans="1:7">
      <c r="A66" s="173" t="s">
        <v>3686</v>
      </c>
      <c r="B66" s="1105"/>
      <c r="C66" s="1105"/>
      <c r="D66" s="533" t="s">
        <v>2585</v>
      </c>
      <c r="E66" s="1101" t="s">
        <v>3687</v>
      </c>
      <c r="F66" s="536" t="s">
        <v>3688</v>
      </c>
      <c r="G66" s="536"/>
    </row>
    <row r="67" spans="1:7">
      <c r="A67" s="173" t="s">
        <v>3689</v>
      </c>
      <c r="B67" s="1100" t="s">
        <v>3640</v>
      </c>
      <c r="C67" s="1100"/>
      <c r="D67" s="428" t="s">
        <v>3641</v>
      </c>
      <c r="E67" s="1101" t="s">
        <v>3642</v>
      </c>
      <c r="F67" s="536" t="s">
        <v>3643</v>
      </c>
      <c r="G67" s="536"/>
    </row>
    <row r="68" spans="1:7">
      <c r="A68" s="86"/>
      <c r="B68" s="1126" t="s">
        <v>58</v>
      </c>
      <c r="C68" s="1126"/>
      <c r="D68" s="434" t="s">
        <v>1827</v>
      </c>
      <c r="E68" s="285" t="s">
        <v>1828</v>
      </c>
      <c r="F68" s="1262" t="s">
        <v>1829</v>
      </c>
      <c r="G68" s="1262"/>
    </row>
    <row r="69" spans="1:7">
      <c r="A69" s="173" t="s">
        <v>3644</v>
      </c>
      <c r="B69" s="1105"/>
      <c r="C69" s="1105"/>
      <c r="D69" s="533"/>
      <c r="E69" s="534"/>
      <c r="F69" s="535"/>
      <c r="G69" s="536"/>
    </row>
    <row r="70" spans="1:7">
      <c r="A70" s="173" t="s">
        <v>3645</v>
      </c>
      <c r="B70" s="1105"/>
      <c r="C70" s="1105"/>
      <c r="D70" s="533"/>
      <c r="E70" s="534"/>
      <c r="F70" s="535"/>
      <c r="G70" s="536"/>
    </row>
    <row r="71" spans="1:7">
      <c r="A71" s="173" t="s">
        <v>3646</v>
      </c>
      <c r="B71" s="1105"/>
      <c r="C71" s="1105"/>
      <c r="D71" s="533"/>
      <c r="E71" s="534"/>
      <c r="F71" s="535"/>
      <c r="G71" s="536"/>
    </row>
    <row r="72" spans="1:7">
      <c r="A72" s="173" t="s">
        <v>3647</v>
      </c>
      <c r="B72" s="1105"/>
      <c r="C72" s="1105"/>
      <c r="D72" s="533"/>
      <c r="E72" s="534"/>
      <c r="F72" s="535"/>
      <c r="G72" s="536"/>
    </row>
    <row r="73" spans="1:7">
      <c r="A73" s="173" t="s">
        <v>3648</v>
      </c>
      <c r="B73" s="1105"/>
      <c r="C73" s="1105"/>
      <c r="D73" s="533"/>
      <c r="E73" s="534"/>
      <c r="F73" s="535"/>
      <c r="G73" s="536"/>
    </row>
    <row r="74" spans="1:7">
      <c r="A74" s="173" t="s">
        <v>3649</v>
      </c>
      <c r="B74" s="1105"/>
      <c r="C74" s="1105"/>
      <c r="D74" s="533"/>
      <c r="E74" s="534"/>
      <c r="F74" s="535"/>
      <c r="G74" s="536"/>
    </row>
    <row r="75" spans="1:7">
      <c r="A75" s="173" t="s">
        <v>3650</v>
      </c>
      <c r="B75" s="1105"/>
      <c r="C75" s="1105"/>
      <c r="D75" s="533"/>
      <c r="E75" s="534"/>
      <c r="F75" s="535"/>
      <c r="G75" s="536"/>
    </row>
    <row r="76" spans="1:7">
      <c r="A76" s="173" t="s">
        <v>3651</v>
      </c>
      <c r="B76" s="1105"/>
      <c r="C76" s="1105"/>
      <c r="D76" s="533"/>
      <c r="E76" s="534"/>
      <c r="F76" s="535"/>
      <c r="G76" s="536"/>
    </row>
    <row r="77" spans="1:7">
      <c r="A77" s="173" t="s">
        <v>3652</v>
      </c>
      <c r="B77" s="1105"/>
      <c r="C77" s="1105"/>
      <c r="D77" s="533"/>
      <c r="E77" s="534"/>
      <c r="F77" s="535"/>
      <c r="G77" s="536"/>
    </row>
    <row r="78" spans="1:7">
      <c r="A78" s="173" t="s">
        <v>3653</v>
      </c>
      <c r="B78" s="1105"/>
      <c r="C78" s="1105"/>
      <c r="D78" s="533"/>
      <c r="E78" s="534"/>
      <c r="F78" s="535"/>
      <c r="G78" s="536"/>
    </row>
    <row r="79" spans="1:7">
      <c r="A79" s="173" t="s">
        <v>3654</v>
      </c>
      <c r="B79" s="1105"/>
      <c r="C79" s="1105"/>
      <c r="D79" s="533"/>
      <c r="E79" s="534"/>
      <c r="F79" s="535"/>
      <c r="G79" s="536"/>
    </row>
    <row r="80" spans="1:7">
      <c r="A80" s="173" t="s">
        <v>3655</v>
      </c>
      <c r="B80" s="1105"/>
      <c r="C80" s="1105"/>
      <c r="D80" s="533"/>
      <c r="E80" s="534"/>
      <c r="F80" s="535"/>
      <c r="G80" s="536"/>
    </row>
    <row r="81" spans="1:7">
      <c r="A81" s="173" t="s">
        <v>3656</v>
      </c>
      <c r="B81" s="1105"/>
      <c r="C81" s="1105"/>
      <c r="D81" s="533"/>
      <c r="E81" s="534"/>
      <c r="F81" s="535"/>
      <c r="G81" s="536"/>
    </row>
    <row r="82" spans="1:7">
      <c r="A82" s="173" t="s">
        <v>3657</v>
      </c>
      <c r="B82" s="1105"/>
      <c r="C82" s="1105"/>
      <c r="D82" s="533"/>
      <c r="E82" s="534"/>
      <c r="F82" s="535"/>
      <c r="G82" s="536"/>
    </row>
    <row r="83" spans="1:7">
      <c r="A83" s="173" t="s">
        <v>3671</v>
      </c>
      <c r="B83" s="1105"/>
      <c r="C83" s="1105"/>
      <c r="D83" s="533"/>
      <c r="E83" s="534"/>
      <c r="F83" s="535"/>
      <c r="G83" s="536"/>
    </row>
    <row r="84" spans="1:7">
      <c r="A84" s="173" t="s">
        <v>3672</v>
      </c>
      <c r="B84" s="1105"/>
      <c r="C84" s="1105"/>
      <c r="D84" s="533"/>
      <c r="E84" s="534"/>
      <c r="F84" s="535"/>
      <c r="G84" s="536"/>
    </row>
    <row r="85" spans="1:7">
      <c r="A85" s="173" t="s">
        <v>3673</v>
      </c>
      <c r="B85" s="1105"/>
      <c r="C85" s="1105"/>
      <c r="D85" s="533"/>
      <c r="E85" s="534"/>
      <c r="F85" s="535"/>
      <c r="G85" s="536"/>
    </row>
    <row r="86" spans="1:7">
      <c r="A86" s="173" t="s">
        <v>3674</v>
      </c>
      <c r="B86" s="1105"/>
      <c r="C86" s="1105"/>
      <c r="D86" s="533"/>
      <c r="E86" s="534"/>
      <c r="F86" s="535"/>
      <c r="G86" s="536"/>
    </row>
    <row r="87" spans="1:7">
      <c r="A87" s="173" t="s">
        <v>3675</v>
      </c>
      <c r="B87" s="1105"/>
      <c r="C87" s="1105"/>
      <c r="D87" s="533"/>
      <c r="E87" s="534"/>
      <c r="F87" s="535"/>
      <c r="G87" s="536"/>
    </row>
    <row r="88" spans="1:7">
      <c r="A88" s="173" t="s">
        <v>3658</v>
      </c>
      <c r="B88" s="1105"/>
      <c r="C88" s="1105"/>
      <c r="D88" s="533"/>
      <c r="E88" s="534"/>
      <c r="F88" s="535"/>
      <c r="G88" s="536"/>
    </row>
    <row r="89" spans="1:7">
      <c r="A89" s="173" t="s">
        <v>2477</v>
      </c>
      <c r="B89" s="1105"/>
      <c r="C89" s="1105"/>
      <c r="D89" s="533"/>
      <c r="E89" s="534"/>
      <c r="F89" s="535"/>
      <c r="G89" s="536"/>
    </row>
    <row r="90" spans="1:7">
      <c r="A90" s="173" t="s">
        <v>2478</v>
      </c>
      <c r="B90" s="1105"/>
      <c r="C90" s="1105"/>
      <c r="D90" s="533"/>
      <c r="E90" s="534"/>
      <c r="F90" s="535"/>
      <c r="G90" s="536"/>
    </row>
    <row r="91" spans="1:7">
      <c r="A91" s="173" t="s">
        <v>2479</v>
      </c>
      <c r="B91" s="1105"/>
      <c r="C91" s="1105"/>
      <c r="D91" s="533"/>
      <c r="E91" s="534"/>
      <c r="F91" s="535"/>
      <c r="G91" s="536"/>
    </row>
    <row r="92" spans="1:7">
      <c r="A92" s="173" t="s">
        <v>2480</v>
      </c>
      <c r="B92" s="1105"/>
      <c r="C92" s="1105"/>
      <c r="D92" s="533"/>
      <c r="E92" s="534"/>
      <c r="F92" s="535"/>
      <c r="G92" s="536"/>
    </row>
    <row r="93" spans="1:7">
      <c r="A93" s="173" t="s">
        <v>2481</v>
      </c>
      <c r="B93" s="1105"/>
      <c r="C93" s="1105"/>
      <c r="D93" s="533"/>
      <c r="E93" s="534"/>
      <c r="F93" s="535"/>
      <c r="G93" s="536"/>
    </row>
    <row r="94" spans="1:7">
      <c r="A94" s="173" t="s">
        <v>2482</v>
      </c>
      <c r="B94" s="1105"/>
      <c r="C94" s="1105"/>
      <c r="D94" s="533"/>
      <c r="E94" s="534"/>
      <c r="F94" s="535"/>
      <c r="G94" s="536"/>
    </row>
    <row r="95" spans="1:7">
      <c r="A95" s="173" t="s">
        <v>2483</v>
      </c>
      <c r="B95" s="1105"/>
      <c r="C95" s="1105"/>
      <c r="D95" s="533"/>
      <c r="E95" s="534"/>
      <c r="F95" s="535"/>
      <c r="G95" s="536"/>
    </row>
    <row r="96" spans="1:7">
      <c r="A96" s="1121" t="s">
        <v>2403</v>
      </c>
      <c r="B96" s="453"/>
      <c r="C96" s="1128"/>
      <c r="D96" s="533"/>
      <c r="E96" s="534"/>
      <c r="F96" s="535"/>
      <c r="G96" s="536"/>
    </row>
    <row r="97" spans="1:7">
      <c r="A97" s="1121" t="s">
        <v>2404</v>
      </c>
      <c r="B97" s="453"/>
      <c r="C97" s="1128"/>
      <c r="D97" s="533"/>
      <c r="E97" s="534"/>
      <c r="F97" s="535"/>
      <c r="G97" s="536"/>
    </row>
    <row r="98" spans="1:7">
      <c r="A98" s="1121" t="s">
        <v>2405</v>
      </c>
      <c r="B98" s="453"/>
      <c r="C98" s="1128"/>
      <c r="D98" s="533"/>
      <c r="E98" s="534"/>
      <c r="F98" s="535"/>
      <c r="G98" s="536"/>
    </row>
    <row r="99" spans="1:7">
      <c r="A99" s="1121" t="s">
        <v>2406</v>
      </c>
      <c r="B99" s="453"/>
      <c r="C99" s="1128"/>
      <c r="D99" s="533"/>
      <c r="E99" s="534"/>
      <c r="F99" s="535"/>
      <c r="G99" s="536"/>
    </row>
    <row r="100" spans="1:7">
      <c r="A100" s="1121" t="s">
        <v>2407</v>
      </c>
      <c r="B100" s="453"/>
      <c r="C100" s="1128"/>
      <c r="D100" s="533"/>
      <c r="E100" s="534"/>
      <c r="F100" s="535"/>
      <c r="G100" s="536"/>
    </row>
    <row r="101" spans="1:7">
      <c r="A101" s="1121" t="s">
        <v>2408</v>
      </c>
      <c r="B101" s="453"/>
      <c r="C101" s="1128"/>
      <c r="D101" s="533"/>
      <c r="E101" s="534"/>
      <c r="F101" s="535"/>
      <c r="G101" s="536"/>
    </row>
    <row r="102" spans="1:7">
      <c r="A102" s="1121" t="s">
        <v>2409</v>
      </c>
      <c r="B102" s="453"/>
      <c r="C102" s="1128"/>
      <c r="D102" s="533"/>
      <c r="E102" s="534"/>
      <c r="F102" s="535"/>
      <c r="G102" s="536"/>
    </row>
    <row r="103" spans="1:7">
      <c r="A103" s="1121" t="s">
        <v>2410</v>
      </c>
      <c r="B103" s="453"/>
      <c r="C103" s="1128"/>
      <c r="D103" s="533"/>
      <c r="E103" s="534"/>
      <c r="F103" s="535"/>
      <c r="G103" s="536"/>
    </row>
    <row r="104" spans="1:7">
      <c r="A104" s="1121" t="s">
        <v>2411</v>
      </c>
      <c r="B104" s="453"/>
      <c r="C104" s="1128"/>
      <c r="D104" s="533"/>
      <c r="E104" s="534"/>
      <c r="F104" s="535"/>
      <c r="G104" s="536"/>
    </row>
    <row r="105" spans="1:7">
      <c r="A105" s="1121" t="s">
        <v>2412</v>
      </c>
      <c r="B105" s="453"/>
      <c r="C105" s="1128"/>
      <c r="D105" s="533"/>
      <c r="E105" s="534"/>
      <c r="F105" s="535"/>
      <c r="G105" s="536"/>
    </row>
    <row r="106" spans="1:7">
      <c r="A106" s="1121" t="s">
        <v>2413</v>
      </c>
      <c r="B106" s="453"/>
      <c r="C106" s="1128"/>
      <c r="D106" s="533"/>
      <c r="E106" s="534"/>
      <c r="F106" s="535"/>
      <c r="G106" s="536"/>
    </row>
    <row r="107" spans="1:7">
      <c r="A107" s="1121" t="s">
        <v>2414</v>
      </c>
      <c r="B107" s="453"/>
      <c r="C107" s="1128"/>
      <c r="D107" s="533"/>
      <c r="E107" s="534"/>
      <c r="F107" s="535"/>
      <c r="G107" s="536"/>
    </row>
    <row r="108" spans="1:7">
      <c r="A108" s="1121" t="s">
        <v>2415</v>
      </c>
      <c r="B108" s="453"/>
      <c r="C108" s="1128"/>
      <c r="D108" s="533"/>
      <c r="E108" s="534"/>
      <c r="F108" s="535"/>
      <c r="G108" s="536"/>
    </row>
    <row r="109" spans="1:7">
      <c r="A109" s="1121" t="s">
        <v>2416</v>
      </c>
      <c r="B109" s="453"/>
      <c r="C109" s="1128"/>
      <c r="D109" s="533"/>
      <c r="E109" s="534"/>
      <c r="F109" s="535"/>
      <c r="G109" s="536"/>
    </row>
    <row r="110" spans="1:7">
      <c r="A110" s="1121" t="s">
        <v>2417</v>
      </c>
      <c r="B110" s="453"/>
      <c r="C110" s="1128"/>
      <c r="D110" s="533"/>
      <c r="E110" s="534"/>
      <c r="F110" s="535"/>
      <c r="G110" s="536"/>
    </row>
    <row r="111" spans="1:7">
      <c r="A111" s="1121" t="s">
        <v>2418</v>
      </c>
      <c r="B111" s="453"/>
      <c r="C111" s="1128"/>
      <c r="D111" s="533"/>
      <c r="E111" s="534"/>
      <c r="F111" s="535"/>
      <c r="G111" s="536"/>
    </row>
    <row r="112" spans="1:7">
      <c r="A112" s="1121" t="s">
        <v>1275</v>
      </c>
      <c r="B112" s="453"/>
      <c r="C112" s="1128"/>
      <c r="D112" s="533"/>
      <c r="E112" s="534"/>
      <c r="F112" s="535"/>
      <c r="G112" s="536"/>
    </row>
    <row r="113" spans="1:7">
      <c r="A113" s="1121" t="s">
        <v>1276</v>
      </c>
      <c r="B113" s="453"/>
      <c r="C113" s="1128"/>
      <c r="D113" s="533"/>
      <c r="E113" s="534"/>
      <c r="F113" s="535"/>
      <c r="G113" s="536"/>
    </row>
    <row r="114" spans="1:7">
      <c r="A114" s="1121" t="s">
        <v>1277</v>
      </c>
      <c r="B114" s="453"/>
      <c r="C114" s="1128"/>
      <c r="D114" s="533"/>
      <c r="E114" s="534"/>
      <c r="F114" s="535"/>
      <c r="G114" s="536"/>
    </row>
    <row r="115" spans="1:7">
      <c r="A115" s="1121" t="s">
        <v>1278</v>
      </c>
      <c r="B115" s="453"/>
      <c r="C115" s="1128"/>
      <c r="D115" s="533"/>
      <c r="E115" s="534"/>
      <c r="F115" s="535"/>
      <c r="G115" s="536"/>
    </row>
    <row r="116" spans="1:7">
      <c r="A116" s="1121" t="s">
        <v>1279</v>
      </c>
      <c r="B116" s="453"/>
      <c r="C116" s="1128"/>
      <c r="D116" s="533"/>
      <c r="E116" s="534"/>
      <c r="F116" s="535"/>
      <c r="G116" s="536"/>
    </row>
    <row r="117" spans="1:7">
      <c r="A117" s="1121" t="s">
        <v>1280</v>
      </c>
      <c r="B117" s="453"/>
      <c r="C117" s="1128"/>
      <c r="D117" s="533"/>
      <c r="E117" s="534"/>
      <c r="F117" s="535"/>
      <c r="G117" s="536"/>
    </row>
    <row r="118" spans="1:7" ht="15.75" thickBot="1">
      <c r="A118" s="220" t="s">
        <v>1281</v>
      </c>
      <c r="B118" s="537"/>
      <c r="C118" s="273"/>
      <c r="D118" s="538"/>
      <c r="E118" s="539"/>
      <c r="F118" s="540"/>
      <c r="G118" s="541"/>
    </row>
    <row r="119" spans="1:7">
      <c r="A119" s="1105" t="s">
        <v>1282</v>
      </c>
      <c r="B119" s="11"/>
      <c r="C119" s="11"/>
      <c r="D119" s="44"/>
      <c r="E119" s="44"/>
      <c r="F119" s="44"/>
      <c r="G119" s="44"/>
    </row>
    <row r="120" spans="1:7">
      <c r="A120" s="44" t="s">
        <v>1283</v>
      </c>
      <c r="B120" s="44"/>
      <c r="C120" s="44"/>
      <c r="D120" s="44"/>
      <c r="E120" s="44"/>
      <c r="F120" s="44"/>
      <c r="G120" s="44"/>
    </row>
  </sheetData>
  <mergeCells count="8">
    <mergeCell ref="B6:B12"/>
    <mergeCell ref="D6:F10"/>
    <mergeCell ref="D11:F13"/>
    <mergeCell ref="B18:B19"/>
    <mergeCell ref="D18:F27"/>
    <mergeCell ref="B20:B21"/>
    <mergeCell ref="B22:B24"/>
    <mergeCell ref="B25:B27"/>
  </mergeCells>
  <phoneticPr fontId="0" type="noConversion"/>
  <printOptions horizontalCentered="1" verticalCentered="1"/>
  <pageMargins left="0.25" right="0.25" top="0.5" bottom="0.25" header="0" footer="0"/>
  <pageSetup scale="82" fitToHeight="2"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Nintex conditional workflow start</Name>
    <Synchronization>Synchronous</Synchronization>
    <Type>10001</Type>
    <SequenceNumber>50000</SequenceNumber>
    <Assembly>Nintex.Workflow, Version=1.0.0.0, Culture=neutral, PublicKeyToken=913f6bae0ca5ae12</Assembly>
    <Class>Nintex.Workflow.ConditionalWorkflowStartReceiver</Class>
    <Data>3/6/2014 6:52:40 PM</Data>
    <Filter/>
  </Receiver>
  <Receiver>
    <Name>Nintex conditional workflow start</Name>
    <Synchronization>Synchronous</Synchronization>
    <Type>10002</Type>
    <SequenceNumber>50000</SequenceNumber>
    <Assembly>Nintex.Workflow, Version=1.0.0.0, Culture=neutral, PublicKeyToken=913f6bae0ca5ae12</Assembly>
    <Class>Nintex.Workflow.ConditionalWorkflowStartReceiver</Class>
    <Data>3/6/2014 6:52:40 PM</Data>
    <Filter/>
  </Receiver>
  <Receiver>
    <Name>Nintex conditional workflow start</Name>
    <Synchronization>Synchronous</Synchronization>
    <Type>2</Type>
    <SequenceNumber>50000</SequenceNumber>
    <Assembly>Nintex.Workflow, Version=1.0.0.0, Culture=neutral, PublicKeyToken=913f6bae0ca5ae12</Assembly>
    <Class>Nintex.Workflow.ConditionalWorkflowStartReceiver</Class>
    <Data>3/6/2014 6:52:40 PM</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910D00F21FBCFC49B4CBD90A1383DEA5" ma:contentTypeVersion="49" ma:contentTypeDescription="Create a new document." ma:contentTypeScope="" ma:versionID="51647a948e49e0a7d4ce68442cb701bc">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06E536-FA04-4CD9-92DE-9111D9FD0E9E}">
  <ds:schemaRefs>
    <ds:schemaRef ds:uri="http://schemas.microsoft.com/sharepoint/events"/>
  </ds:schemaRefs>
</ds:datastoreItem>
</file>

<file path=customXml/itemProps2.xml><?xml version="1.0" encoding="utf-8"?>
<ds:datastoreItem xmlns:ds="http://schemas.openxmlformats.org/officeDocument/2006/customXml" ds:itemID="{89F0B8A4-286C-4CCF-B7A2-E5A360B02A2A}">
  <ds:schemaRefs>
    <ds:schemaRef ds:uri="http://schemas.microsoft.com/sharepoint/v3/contenttype/forms"/>
  </ds:schemaRefs>
</ds:datastoreItem>
</file>

<file path=customXml/itemProps3.xml><?xml version="1.0" encoding="utf-8"?>
<ds:datastoreItem xmlns:ds="http://schemas.openxmlformats.org/officeDocument/2006/customXml" ds:itemID="{C12201CC-BA62-4D39-AFA8-80BF7CAFF79C}">
  <ds:schemaRefs>
    <ds:schemaRef ds:uri="http://purl.org/dc/dcmitype/"/>
    <ds:schemaRef ds:uri="http://schemas.microsoft.com/office/infopath/2007/PartnerControls"/>
    <ds:schemaRef ds:uri="http://schemas.microsoft.com/office/2006/documentManagement/types"/>
    <ds:schemaRef ds:uri="http://purl.org/dc/elements/1.1/"/>
    <ds:schemaRef ds:uri="http://purl.org/dc/terms/"/>
    <ds:schemaRef ds:uri="http://schemas.microsoft.com/office/2006/metadata/properties"/>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10A6B349-2112-4827-98D0-22D348C38D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195</vt:i4>
      </vt:variant>
    </vt:vector>
  </HeadingPairs>
  <TitlesOfParts>
    <vt:vector size="279" baseType="lpstr">
      <vt:lpstr>README</vt:lpstr>
      <vt:lpstr>Cover</vt:lpstr>
      <vt:lpstr>Data Sheet</vt:lpstr>
      <vt:lpstr>Comments</vt:lpstr>
      <vt:lpstr>Gen Inst</vt:lpstr>
      <vt:lpstr>Table </vt:lpstr>
      <vt:lpstr>101</vt:lpstr>
      <vt:lpstr>102</vt:lpstr>
      <vt:lpstr>103</vt:lpstr>
      <vt:lpstr>104105</vt:lpstr>
      <vt:lpstr>106107</vt:lpstr>
      <vt:lpstr>108109</vt:lpstr>
      <vt:lpstr>110113</vt:lpstr>
      <vt:lpstr>114117</vt:lpstr>
      <vt:lpstr>118119</vt:lpstr>
      <vt:lpstr>120121</vt:lpstr>
      <vt:lpstr>122ab</vt:lpstr>
      <vt:lpstr>122123</vt:lpstr>
      <vt:lpstr>200201</vt:lpstr>
      <vt:lpstr>202203-NA</vt:lpstr>
      <vt:lpstr>202203</vt:lpstr>
      <vt:lpstr>204207</vt:lpstr>
      <vt:lpstr>213-NA</vt:lpstr>
      <vt:lpstr>214</vt:lpstr>
      <vt:lpstr>216</vt:lpstr>
      <vt:lpstr>217</vt:lpstr>
      <vt:lpstr>218</vt:lpstr>
      <vt:lpstr>219</vt:lpstr>
      <vt:lpstr>221</vt:lpstr>
      <vt:lpstr>224225</vt:lpstr>
      <vt:lpstr>227</vt:lpstr>
      <vt:lpstr>228229</vt:lpstr>
      <vt:lpstr>230</vt:lpstr>
      <vt:lpstr>232</vt:lpstr>
      <vt:lpstr>233</vt:lpstr>
      <vt:lpstr>234</vt:lpstr>
      <vt:lpstr>250251</vt:lpstr>
      <vt:lpstr>252</vt:lpstr>
      <vt:lpstr>253</vt:lpstr>
      <vt:lpstr>254</vt:lpstr>
      <vt:lpstr>256257</vt:lpstr>
      <vt:lpstr>261</vt:lpstr>
      <vt:lpstr>262263</vt:lpstr>
      <vt:lpstr>266267</vt:lpstr>
      <vt:lpstr>269</vt:lpstr>
      <vt:lpstr>272273</vt:lpstr>
      <vt:lpstr>274275</vt:lpstr>
      <vt:lpstr>276277</vt:lpstr>
      <vt:lpstr>278 </vt:lpstr>
      <vt:lpstr>300301</vt:lpstr>
      <vt:lpstr>300B Est ESCO </vt:lpstr>
      <vt:lpstr>304</vt:lpstr>
      <vt:lpstr>310311</vt:lpstr>
      <vt:lpstr>320323</vt:lpstr>
      <vt:lpstr>326327</vt:lpstr>
      <vt:lpstr>328330</vt:lpstr>
      <vt:lpstr>332</vt:lpstr>
      <vt:lpstr>335</vt:lpstr>
      <vt:lpstr>336</vt:lpstr>
      <vt:lpstr>337</vt:lpstr>
      <vt:lpstr>337A</vt:lpstr>
      <vt:lpstr>337B</vt:lpstr>
      <vt:lpstr>337C</vt:lpstr>
      <vt:lpstr>340</vt:lpstr>
      <vt:lpstr>350351</vt:lpstr>
      <vt:lpstr>352353</vt:lpstr>
      <vt:lpstr>354355</vt:lpstr>
      <vt:lpstr>356 </vt:lpstr>
      <vt:lpstr>397</vt:lpstr>
      <vt:lpstr>401</vt:lpstr>
      <vt:lpstr>402403</vt:lpstr>
      <vt:lpstr>406407</vt:lpstr>
      <vt:lpstr>408409</vt:lpstr>
      <vt:lpstr>410411</vt:lpstr>
      <vt:lpstr>422423</vt:lpstr>
      <vt:lpstr>424425</vt:lpstr>
      <vt:lpstr>426427</vt:lpstr>
      <vt:lpstr>429</vt:lpstr>
      <vt:lpstr>430</vt:lpstr>
      <vt:lpstr>431</vt:lpstr>
      <vt:lpstr>450</vt:lpstr>
      <vt:lpstr>BOOK</vt:lpstr>
      <vt:lpstr>Sheet1</vt:lpstr>
      <vt:lpstr>Sheet2</vt:lpstr>
      <vt:lpstr>_101</vt:lpstr>
      <vt:lpstr>_101PM</vt:lpstr>
      <vt:lpstr>_102</vt:lpstr>
      <vt:lpstr>_102PM</vt:lpstr>
      <vt:lpstr>_103</vt:lpstr>
      <vt:lpstr>_103PM</vt:lpstr>
      <vt:lpstr>'104105'!_104105</vt:lpstr>
      <vt:lpstr>'104105'!_104105PM</vt:lpstr>
      <vt:lpstr>'106107'!_106107</vt:lpstr>
      <vt:lpstr>'106107'!_106107PM</vt:lpstr>
      <vt:lpstr>_108109</vt:lpstr>
      <vt:lpstr>_108109PM</vt:lpstr>
      <vt:lpstr>'110113'!_110113</vt:lpstr>
      <vt:lpstr>'110113'!_110113PM</vt:lpstr>
      <vt:lpstr>'114117'!_114117</vt:lpstr>
      <vt:lpstr>'114117'!_114117PM</vt:lpstr>
      <vt:lpstr>_118119</vt:lpstr>
      <vt:lpstr>_118119PM</vt:lpstr>
      <vt:lpstr>'120121'!_120121</vt:lpstr>
      <vt:lpstr>'120121'!_120121PM</vt:lpstr>
      <vt:lpstr>_122123</vt:lpstr>
      <vt:lpstr>'200201'!_200201</vt:lpstr>
      <vt:lpstr>'200201'!_200201PM</vt:lpstr>
      <vt:lpstr>'202203'!_202203</vt:lpstr>
      <vt:lpstr>_202203</vt:lpstr>
      <vt:lpstr>'202203'!_202203PM</vt:lpstr>
      <vt:lpstr>_202203PM</vt:lpstr>
      <vt:lpstr>'204207'!_204207</vt:lpstr>
      <vt:lpstr>'204207'!_204207PM</vt:lpstr>
      <vt:lpstr>_213</vt:lpstr>
      <vt:lpstr>_213PM</vt:lpstr>
      <vt:lpstr>_214</vt:lpstr>
      <vt:lpstr>_214PM</vt:lpstr>
      <vt:lpstr>'216'!_216</vt:lpstr>
      <vt:lpstr>_217</vt:lpstr>
      <vt:lpstr>_217PM</vt:lpstr>
      <vt:lpstr>_218</vt:lpstr>
      <vt:lpstr>'219'!_219</vt:lpstr>
      <vt:lpstr>_221</vt:lpstr>
      <vt:lpstr>_221PM</vt:lpstr>
      <vt:lpstr>'224225'!_224225</vt:lpstr>
      <vt:lpstr>'227'!_227</vt:lpstr>
      <vt:lpstr>'227'!_227PM</vt:lpstr>
      <vt:lpstr>_228229</vt:lpstr>
      <vt:lpstr>_228229PM</vt:lpstr>
      <vt:lpstr>_230</vt:lpstr>
      <vt:lpstr>_230PM</vt:lpstr>
      <vt:lpstr>_232</vt:lpstr>
      <vt:lpstr>_233</vt:lpstr>
      <vt:lpstr>'234'!_234</vt:lpstr>
      <vt:lpstr>'254'!_234</vt:lpstr>
      <vt:lpstr>'278 '!_234</vt:lpstr>
      <vt:lpstr>'300301'!_234</vt:lpstr>
      <vt:lpstr>'336'!_234</vt:lpstr>
      <vt:lpstr>'354355'!_234</vt:lpstr>
      <vt:lpstr>'356 '!_234</vt:lpstr>
      <vt:lpstr>'397'!_234</vt:lpstr>
      <vt:lpstr>'401'!_234</vt:lpstr>
      <vt:lpstr>'422423'!_234</vt:lpstr>
      <vt:lpstr>'424425'!_234</vt:lpstr>
      <vt:lpstr>'426427'!_234</vt:lpstr>
      <vt:lpstr>'429'!_234</vt:lpstr>
      <vt:lpstr>'430'!_234</vt:lpstr>
      <vt:lpstr>BOOK!_234</vt:lpstr>
      <vt:lpstr>_250251</vt:lpstr>
      <vt:lpstr>_252</vt:lpstr>
      <vt:lpstr>_253</vt:lpstr>
      <vt:lpstr>_253PM</vt:lpstr>
      <vt:lpstr>'254'!_254</vt:lpstr>
      <vt:lpstr>_256257</vt:lpstr>
      <vt:lpstr>'261'!_261</vt:lpstr>
      <vt:lpstr>_262263</vt:lpstr>
      <vt:lpstr>_266267</vt:lpstr>
      <vt:lpstr>_269</vt:lpstr>
      <vt:lpstr>_272273</vt:lpstr>
      <vt:lpstr>_274275</vt:lpstr>
      <vt:lpstr>_276277</vt:lpstr>
      <vt:lpstr>'278 '!_278</vt:lpstr>
      <vt:lpstr>'300301'!_300301</vt:lpstr>
      <vt:lpstr>'300301'!_300301PM</vt:lpstr>
      <vt:lpstr>_304</vt:lpstr>
      <vt:lpstr>_304PM</vt:lpstr>
      <vt:lpstr>_310311</vt:lpstr>
      <vt:lpstr>_310311PM</vt:lpstr>
      <vt:lpstr>'320323'!_320323</vt:lpstr>
      <vt:lpstr>'320323'!_320323PM</vt:lpstr>
      <vt:lpstr>_326327</vt:lpstr>
      <vt:lpstr>_326327PM</vt:lpstr>
      <vt:lpstr>_328330</vt:lpstr>
      <vt:lpstr>_328330PM</vt:lpstr>
      <vt:lpstr>_332</vt:lpstr>
      <vt:lpstr>_332PM</vt:lpstr>
      <vt:lpstr>_335</vt:lpstr>
      <vt:lpstr>_335PM</vt:lpstr>
      <vt:lpstr>'336'!_336</vt:lpstr>
      <vt:lpstr>'336'!_336PM</vt:lpstr>
      <vt:lpstr>_337</vt:lpstr>
      <vt:lpstr>_337PM</vt:lpstr>
      <vt:lpstr>'340'!_340</vt:lpstr>
      <vt:lpstr>'340'!_340PM</vt:lpstr>
      <vt:lpstr>_350351</vt:lpstr>
      <vt:lpstr>_350351PM</vt:lpstr>
      <vt:lpstr>_352353</vt:lpstr>
      <vt:lpstr>_352353PM</vt:lpstr>
      <vt:lpstr>'354355'!_354355</vt:lpstr>
      <vt:lpstr>'354355'!_354355PM</vt:lpstr>
      <vt:lpstr>'356 '!_356</vt:lpstr>
      <vt:lpstr>'356 '!_356PM</vt:lpstr>
      <vt:lpstr>'401'!_401</vt:lpstr>
      <vt:lpstr>'401'!_401PM</vt:lpstr>
      <vt:lpstr>_402403</vt:lpstr>
      <vt:lpstr>_402403PM</vt:lpstr>
      <vt:lpstr>_406407</vt:lpstr>
      <vt:lpstr>_406407PM</vt:lpstr>
      <vt:lpstr>_408409</vt:lpstr>
      <vt:lpstr>_408409PM</vt:lpstr>
      <vt:lpstr>_410411</vt:lpstr>
      <vt:lpstr>_410411PM</vt:lpstr>
      <vt:lpstr>'422423'!_422423</vt:lpstr>
      <vt:lpstr>'422423'!_422423PM</vt:lpstr>
      <vt:lpstr>'424425'!_424425</vt:lpstr>
      <vt:lpstr>'424425'!_424425PM</vt:lpstr>
      <vt:lpstr>'426427'!_426427</vt:lpstr>
      <vt:lpstr>'426427'!_426427PM</vt:lpstr>
      <vt:lpstr>'429'!_429</vt:lpstr>
      <vt:lpstr>'429'!_429PM</vt:lpstr>
      <vt:lpstr>_431</vt:lpstr>
      <vt:lpstr>_431PM</vt:lpstr>
      <vt:lpstr>_450</vt:lpstr>
      <vt:lpstr>BOOK!BOOK</vt:lpstr>
      <vt:lpstr>COVER</vt:lpstr>
      <vt:lpstr>COVERPM</vt:lpstr>
      <vt:lpstr>DATA_SHEET</vt:lpstr>
      <vt:lpstr>'Table '!GENINST</vt:lpstr>
      <vt:lpstr>GENINSTPM</vt:lpstr>
      <vt:lpstr>'102'!Print_Area</vt:lpstr>
      <vt:lpstr>'103'!Print_Area</vt:lpstr>
      <vt:lpstr>'104105'!Print_Area</vt:lpstr>
      <vt:lpstr>'106107'!Print_Area</vt:lpstr>
      <vt:lpstr>'108109'!Print_Area</vt:lpstr>
      <vt:lpstr>'118119'!Print_Area</vt:lpstr>
      <vt:lpstr>'120121'!Print_Area</vt:lpstr>
      <vt:lpstr>'122123'!Print_Area</vt:lpstr>
      <vt:lpstr>'214'!Print_Area</vt:lpstr>
      <vt:lpstr>'216'!Print_Area</vt:lpstr>
      <vt:lpstr>'217'!Print_Area</vt:lpstr>
      <vt:lpstr>'218'!Print_Area</vt:lpstr>
      <vt:lpstr>'219'!Print_Area</vt:lpstr>
      <vt:lpstr>'221'!Print_Area</vt:lpstr>
      <vt:lpstr>'224225'!Print_Area</vt:lpstr>
      <vt:lpstr>'227'!Print_Area</vt:lpstr>
      <vt:lpstr>'228229'!Print_Area</vt:lpstr>
      <vt:lpstr>'230'!Print_Area</vt:lpstr>
      <vt:lpstr>'232'!Print_Area</vt:lpstr>
      <vt:lpstr>'233'!Print_Area</vt:lpstr>
      <vt:lpstr>'234'!Print_Area</vt:lpstr>
      <vt:lpstr>'250251'!Print_Area</vt:lpstr>
      <vt:lpstr>'254'!Print_Area</vt:lpstr>
      <vt:lpstr>'256257'!Print_Area</vt:lpstr>
      <vt:lpstr>'261'!Print_Area</vt:lpstr>
      <vt:lpstr>'262263'!Print_Area</vt:lpstr>
      <vt:lpstr>'266267'!Print_Area</vt:lpstr>
      <vt:lpstr>'269'!Print_Area</vt:lpstr>
      <vt:lpstr>'272273'!Print_Area</vt:lpstr>
      <vt:lpstr>'274275'!Print_Area</vt:lpstr>
      <vt:lpstr>'276277'!Print_Area</vt:lpstr>
      <vt:lpstr>'278 '!Print_Area</vt:lpstr>
      <vt:lpstr>'300301'!Print_Area</vt:lpstr>
      <vt:lpstr>'304'!Print_Area</vt:lpstr>
      <vt:lpstr>'310311'!Print_Area</vt:lpstr>
      <vt:lpstr>'326327'!Print_Area</vt:lpstr>
      <vt:lpstr>'328330'!Print_Area</vt:lpstr>
      <vt:lpstr>'332'!Print_Area</vt:lpstr>
      <vt:lpstr>'335'!Print_Area</vt:lpstr>
      <vt:lpstr>'336'!Print_Area</vt:lpstr>
      <vt:lpstr>'337B'!Print_Area</vt:lpstr>
      <vt:lpstr>'340'!Print_Area</vt:lpstr>
      <vt:lpstr>'352353'!Print_Area</vt:lpstr>
      <vt:lpstr>'354355'!Print_Area</vt:lpstr>
      <vt:lpstr>'397'!Print_Area</vt:lpstr>
      <vt:lpstr>'410411'!Print_Area</vt:lpstr>
      <vt:lpstr>'450'!Print_Area</vt:lpstr>
      <vt:lpstr>BOOK!Print_Area</vt:lpstr>
      <vt:lpstr>Comments!Print_Area</vt:lpstr>
      <vt:lpstr>'Data Sheet'!Print_Area</vt:lpstr>
      <vt:lpstr>README!Print_Area</vt:lpstr>
      <vt:lpstr>'Table '!Print_Area</vt:lpstr>
      <vt:lpstr>'224225'!Print_Titles</vt:lpstr>
      <vt:lpstr>'232'!Print_Titles</vt:lpstr>
      <vt:lpstr>'261'!Print_Titles</vt:lpstr>
      <vt:lpstr>'340'!Print_Titles</vt:lpstr>
      <vt:lpstr>PRINTALLPM</vt:lpstr>
      <vt:lpstr>README</vt:lpstr>
      <vt:lpstr>'Table '!TABLE</vt:lpstr>
      <vt:lpstr>'Table '!TABLEPM</vt:lpstr>
    </vt:vector>
  </TitlesOfParts>
  <Company>Dept. of Public Service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Cheung, Elain</cp:lastModifiedBy>
  <cp:lastPrinted>2016-04-27T17:32:25Z</cp:lastPrinted>
  <dcterms:created xsi:type="dcterms:W3CDTF">1999-04-16T13:35:52Z</dcterms:created>
  <dcterms:modified xsi:type="dcterms:W3CDTF">2016-04-28T20:35:39Z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0x010100910D00F21FBCFC49B4CBD90A1383DEA5</vt:lpwstr>
  </property>
  <property fmtid="{D5CDD505-2E9C-101B-9397-08002B2CF9AE}" pid="3" name="SV_QUERY_LIST_4F35BF76-6C0D-4D9B-82B2-816C12CF3733">
    <vt:lpwstr>empty_477D106A-C0D6-4607-AEBD-E2C9D60EA279</vt:lpwstr>
  </property>
</Properties>
</file>